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CSD^0A/CSD^0A Education/Cyprus Presentations/"/>
    </mc:Choice>
  </mc:AlternateContent>
  <xr:revisionPtr revIDLastSave="101" documentId="8_{CEF78F21-9B0E-4F55-A794-C06A0C4878DD}" xr6:coauthVersionLast="47" xr6:coauthVersionMax="47" xr10:uidLastSave="{0484A859-078E-4BAB-B478-1226D8A3DAC8}"/>
  <bookViews>
    <workbookView xWindow="-120" yWindow="-120" windowWidth="29040" windowHeight="15720" xr2:uid="{00000000-000D-0000-FFFF-FFFF00000000}"/>
  </bookViews>
  <sheets>
    <sheet name="Valuation Scenarios" sheetId="7" r:id="rId1"/>
    <sheet name="Financial Model" sheetId="4" r:id="rId2"/>
    <sheet name="Option Pricing" sheetId="6" r:id="rId3"/>
  </sheets>
  <definedNames>
    <definedName name="_xlnm.Print_Area" localSheetId="0">'Valuation Scenarios'!$A$1:$L$68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6" l="1"/>
  <c r="C82" i="4"/>
  <c r="C83" i="4" s="1"/>
  <c r="D60" i="4"/>
  <c r="E60" i="4"/>
  <c r="F60" i="4"/>
  <c r="G60" i="4"/>
  <c r="H60" i="4"/>
  <c r="D61" i="4"/>
  <c r="E61" i="4"/>
  <c r="F61" i="4"/>
  <c r="G61" i="4"/>
  <c r="H61" i="4"/>
  <c r="D83" i="4"/>
  <c r="E83" i="4"/>
  <c r="F83" i="4"/>
  <c r="G83" i="4"/>
  <c r="H83" i="4"/>
  <c r="C34" i="4"/>
  <c r="D34" i="4" s="1"/>
  <c r="E34" i="4" s="1"/>
  <c r="F34" i="4" s="1"/>
  <c r="G34" i="4" s="1"/>
  <c r="H34" i="4" s="1"/>
  <c r="C46" i="4"/>
  <c r="D46" i="4" s="1"/>
  <c r="E46" i="4" s="1"/>
  <c r="F46" i="4" s="1"/>
  <c r="G46" i="4" s="1"/>
  <c r="H46" i="4" s="1"/>
  <c r="C47" i="4"/>
  <c r="D47" i="4" s="1"/>
  <c r="E47" i="4" s="1"/>
  <c r="F47" i="4" s="1"/>
  <c r="G47" i="4" s="1"/>
  <c r="H47" i="4" s="1"/>
  <c r="C61" i="4"/>
  <c r="C60" i="4"/>
  <c r="B50" i="4"/>
  <c r="B45" i="4"/>
  <c r="C45" i="4" s="1"/>
  <c r="D45" i="4" s="1"/>
  <c r="E45" i="4" s="1"/>
  <c r="F45" i="4" s="1"/>
  <c r="G45" i="4" s="1"/>
  <c r="H45" i="4" s="1"/>
  <c r="B43" i="4"/>
  <c r="B33" i="4"/>
  <c r="B35" i="4" s="1"/>
  <c r="F64" i="7"/>
  <c r="K54" i="7"/>
  <c r="L54" i="7"/>
  <c r="J54" i="7"/>
  <c r="H45" i="7"/>
  <c r="G45" i="7"/>
  <c r="G44" i="7"/>
  <c r="E129" i="4"/>
  <c r="F129" i="4" s="1"/>
  <c r="G129" i="4" s="1"/>
  <c r="H129" i="4" s="1"/>
  <c r="D127" i="4"/>
  <c r="D12" i="7" s="1"/>
  <c r="C29" i="7"/>
  <c r="D29" i="7"/>
  <c r="C28" i="7"/>
  <c r="G24" i="7"/>
  <c r="D24" i="7"/>
  <c r="C24" i="7"/>
  <c r="C14" i="7"/>
  <c r="B51" i="4" s="1"/>
  <c r="H160" i="4"/>
  <c r="H163" i="4" s="1"/>
  <c r="H165" i="4" s="1"/>
  <c r="H106" i="4"/>
  <c r="H100" i="4"/>
  <c r="H6" i="4" s="1"/>
  <c r="D160" i="4"/>
  <c r="D163" i="4" s="1"/>
  <c r="D165" i="4" s="1"/>
  <c r="E160" i="4"/>
  <c r="E163" i="4" s="1"/>
  <c r="E165" i="4" s="1"/>
  <c r="F160" i="4"/>
  <c r="F163" i="4" s="1"/>
  <c r="F165" i="4" s="1"/>
  <c r="G160" i="4"/>
  <c r="G163" i="4" s="1"/>
  <c r="G165" i="4" s="1"/>
  <c r="C160" i="4"/>
  <c r="C165" i="4" s="1"/>
  <c r="C169" i="4" s="1"/>
  <c r="C14" i="4" s="1"/>
  <c r="C8" i="6" s="1"/>
  <c r="E121" i="4"/>
  <c r="F121" i="4" s="1"/>
  <c r="G121" i="4" s="1"/>
  <c r="H121" i="4" s="1"/>
  <c r="C119" i="4"/>
  <c r="C107" i="4"/>
  <c r="C7" i="4" s="1"/>
  <c r="D103" i="4"/>
  <c r="E103" i="4" s="1"/>
  <c r="F103" i="4" s="1"/>
  <c r="G103" i="4" s="1"/>
  <c r="H103" i="4" s="1"/>
  <c r="E106" i="4"/>
  <c r="F106" i="4"/>
  <c r="G106" i="4"/>
  <c r="D106" i="4"/>
  <c r="D119" i="4" s="1"/>
  <c r="E100" i="4"/>
  <c r="E6" i="4" s="1"/>
  <c r="F100" i="4"/>
  <c r="F6" i="4" s="1"/>
  <c r="G100" i="4"/>
  <c r="G6" i="4" s="1"/>
  <c r="D96" i="4"/>
  <c r="D100" i="4" s="1"/>
  <c r="D131" i="4" s="1"/>
  <c r="D13" i="7" s="1"/>
  <c r="C100" i="4"/>
  <c r="C6" i="4" s="1"/>
  <c r="C18" i="6"/>
  <c r="B48" i="4" l="1"/>
  <c r="C50" i="4"/>
  <c r="D50" i="4" s="1"/>
  <c r="E50" i="4" s="1"/>
  <c r="F50" i="4" s="1"/>
  <c r="G50" i="4" s="1"/>
  <c r="H50" i="4" s="1"/>
  <c r="B52" i="4"/>
  <c r="C8" i="4"/>
  <c r="C6" i="6" s="1"/>
  <c r="D6" i="4"/>
  <c r="C109" i="4"/>
  <c r="G26" i="7" s="1"/>
  <c r="H127" i="4"/>
  <c r="D11" i="7"/>
  <c r="H107" i="4"/>
  <c r="C31" i="7"/>
  <c r="H131" i="4"/>
  <c r="G131" i="4"/>
  <c r="F131" i="4"/>
  <c r="E131" i="4"/>
  <c r="D15" i="7"/>
  <c r="E127" i="4"/>
  <c r="D132" i="4"/>
  <c r="D11" i="4" s="1"/>
  <c r="D7" i="6" s="1"/>
  <c r="F127" i="4"/>
  <c r="G127" i="4"/>
  <c r="E107" i="4"/>
  <c r="D117" i="4"/>
  <c r="E117" i="4" s="1"/>
  <c r="G107" i="4"/>
  <c r="F107" i="4"/>
  <c r="D114" i="4"/>
  <c r="E114" i="4" s="1"/>
  <c r="D107" i="4"/>
  <c r="B54" i="4" l="1"/>
  <c r="C42" i="4"/>
  <c r="C41" i="4"/>
  <c r="D29" i="4"/>
  <c r="D40" i="4"/>
  <c r="C37" i="4"/>
  <c r="C28" i="4"/>
  <c r="C30" i="4"/>
  <c r="C74" i="4"/>
  <c r="F109" i="4"/>
  <c r="J26" i="7" s="1"/>
  <c r="J55" i="7" s="1"/>
  <c r="F7" i="4"/>
  <c r="F8" i="4" s="1"/>
  <c r="F6" i="6" s="1"/>
  <c r="G109" i="4"/>
  <c r="K26" i="7" s="1"/>
  <c r="K55" i="7" s="1"/>
  <c r="K60" i="7" s="1"/>
  <c r="G7" i="4"/>
  <c r="G8" i="4" s="1"/>
  <c r="G6" i="6" s="1"/>
  <c r="H109" i="4"/>
  <c r="L26" i="7" s="1"/>
  <c r="L55" i="7" s="1"/>
  <c r="H7" i="4"/>
  <c r="H8" i="4" s="1"/>
  <c r="H6" i="6" s="1"/>
  <c r="E109" i="4"/>
  <c r="I26" i="7" s="1"/>
  <c r="I55" i="7" s="1"/>
  <c r="E7" i="4"/>
  <c r="E8" i="4" s="1"/>
  <c r="E6" i="6" s="1"/>
  <c r="D109" i="4"/>
  <c r="H26" i="7" s="1"/>
  <c r="H55" i="7" s="1"/>
  <c r="D7" i="4"/>
  <c r="D8" i="4" s="1"/>
  <c r="D6" i="6" s="1"/>
  <c r="H145" i="4"/>
  <c r="E145" i="4"/>
  <c r="F145" i="4"/>
  <c r="D145" i="4"/>
  <c r="D14" i="7" s="1"/>
  <c r="G145" i="4"/>
  <c r="F117" i="4"/>
  <c r="E116" i="4"/>
  <c r="E113" i="4"/>
  <c r="F114" i="4"/>
  <c r="C75" i="4" l="1"/>
  <c r="C76" i="4" s="1"/>
  <c r="E37" i="4"/>
  <c r="E41" i="4"/>
  <c r="E74" i="4"/>
  <c r="E30" i="4"/>
  <c r="E42" i="4"/>
  <c r="E28" i="4"/>
  <c r="H42" i="4"/>
  <c r="H28" i="4"/>
  <c r="H74" i="4"/>
  <c r="H30" i="4"/>
  <c r="H41" i="4"/>
  <c r="H37" i="4"/>
  <c r="C69" i="4"/>
  <c r="C70" i="4"/>
  <c r="D133" i="4"/>
  <c r="C67" i="4"/>
  <c r="G28" i="4"/>
  <c r="G37" i="4"/>
  <c r="G74" i="4"/>
  <c r="G41" i="4"/>
  <c r="G30" i="4"/>
  <c r="G42" i="4"/>
  <c r="F37" i="4"/>
  <c r="F30" i="4"/>
  <c r="F42" i="4"/>
  <c r="F74" i="4"/>
  <c r="F41" i="4"/>
  <c r="F28" i="4"/>
  <c r="D41" i="4"/>
  <c r="D37" i="4"/>
  <c r="D74" i="4"/>
  <c r="D30" i="4"/>
  <c r="D67" i="4" s="1"/>
  <c r="D42" i="4"/>
  <c r="D28" i="4"/>
  <c r="D65" i="4" s="1"/>
  <c r="C65" i="4"/>
  <c r="C33" i="4"/>
  <c r="C35" i="4" s="1"/>
  <c r="D12" i="4"/>
  <c r="H140" i="4"/>
  <c r="F140" i="4"/>
  <c r="F169" i="4" s="1"/>
  <c r="F14" i="4" s="1"/>
  <c r="F8" i="6" s="1"/>
  <c r="G140" i="4"/>
  <c r="G169" i="4" s="1"/>
  <c r="G14" i="4" s="1"/>
  <c r="G8" i="6" s="1"/>
  <c r="D140" i="4"/>
  <c r="D169" i="4" s="1"/>
  <c r="E140" i="4"/>
  <c r="E169" i="4" s="1"/>
  <c r="E14" i="4" s="1"/>
  <c r="E8" i="6" s="1"/>
  <c r="E119" i="4"/>
  <c r="E132" i="4" s="1"/>
  <c r="G117" i="4"/>
  <c r="F116" i="4"/>
  <c r="F113" i="4"/>
  <c r="G114" i="4"/>
  <c r="L2" i="7"/>
  <c r="F67" i="4" l="1"/>
  <c r="D75" i="4"/>
  <c r="D76" i="4" s="1"/>
  <c r="H75" i="4"/>
  <c r="H76" i="4" s="1"/>
  <c r="D43" i="4"/>
  <c r="D48" i="4" s="1"/>
  <c r="H65" i="4"/>
  <c r="G67" i="4"/>
  <c r="F75" i="4"/>
  <c r="F76" i="4" s="1"/>
  <c r="E67" i="4"/>
  <c r="H67" i="4"/>
  <c r="D70" i="4"/>
  <c r="D69" i="4"/>
  <c r="G65" i="4"/>
  <c r="F70" i="4"/>
  <c r="F69" i="4"/>
  <c r="D33" i="4"/>
  <c r="G70" i="4"/>
  <c r="G69" i="4"/>
  <c r="H69" i="4"/>
  <c r="H70" i="4"/>
  <c r="F65" i="4"/>
  <c r="E65" i="4"/>
  <c r="G75" i="4"/>
  <c r="G76" i="4" s="1"/>
  <c r="E70" i="4"/>
  <c r="E69" i="4"/>
  <c r="E75" i="4"/>
  <c r="E76" i="4" s="1"/>
  <c r="H169" i="4"/>
  <c r="H14" i="4" s="1"/>
  <c r="H8" i="6" s="1"/>
  <c r="E133" i="4"/>
  <c r="E11" i="4"/>
  <c r="E7" i="6" s="1"/>
  <c r="D171" i="4"/>
  <c r="H28" i="7" s="1"/>
  <c r="D14" i="4"/>
  <c r="G116" i="4"/>
  <c r="H117" i="4"/>
  <c r="H116" i="4" s="1"/>
  <c r="G113" i="4"/>
  <c r="H114" i="4"/>
  <c r="H113" i="4" s="1"/>
  <c r="E171" i="4"/>
  <c r="I28" i="7" s="1"/>
  <c r="F119" i="4"/>
  <c r="F132" i="4" s="1"/>
  <c r="F11" i="4" s="1"/>
  <c r="F7" i="6" s="1"/>
  <c r="I54" i="7"/>
  <c r="C17" i="6"/>
  <c r="C15" i="6"/>
  <c r="K42" i="7"/>
  <c r="C12" i="7"/>
  <c r="D28" i="7" s="1"/>
  <c r="D15" i="4" l="1"/>
  <c r="D19" i="4" s="1"/>
  <c r="D21" i="4" s="1"/>
  <c r="D23" i="4" s="1"/>
  <c r="D59" i="4" s="1"/>
  <c r="D62" i="4" s="1"/>
  <c r="D8" i="6"/>
  <c r="F12" i="4"/>
  <c r="F15" i="4" s="1"/>
  <c r="F19" i="4" s="1"/>
  <c r="F21" i="4" s="1"/>
  <c r="F23" i="4" s="1"/>
  <c r="F59" i="4" s="1"/>
  <c r="F62" i="4" s="1"/>
  <c r="F40" i="4"/>
  <c r="F29" i="4"/>
  <c r="E12" i="4"/>
  <c r="E15" i="4" s="1"/>
  <c r="E19" i="4" s="1"/>
  <c r="E21" i="4" s="1"/>
  <c r="E23" i="4" s="1"/>
  <c r="E59" i="4" s="1"/>
  <c r="E62" i="4" s="1"/>
  <c r="E29" i="4"/>
  <c r="E40" i="4"/>
  <c r="D35" i="4"/>
  <c r="E33" i="4"/>
  <c r="G119" i="4"/>
  <c r="G132" i="4" s="1"/>
  <c r="H119" i="4"/>
  <c r="H132" i="4" s="1"/>
  <c r="H11" i="4" s="1"/>
  <c r="H7" i="6" s="1"/>
  <c r="F171" i="4"/>
  <c r="J28" i="7" s="1"/>
  <c r="J56" i="7" s="1"/>
  <c r="F133" i="4"/>
  <c r="D31" i="7"/>
  <c r="D33" i="7" s="1"/>
  <c r="J49" i="7"/>
  <c r="J46" i="7"/>
  <c r="J47" i="7"/>
  <c r="J48" i="7"/>
  <c r="J45" i="7"/>
  <c r="L38" i="7"/>
  <c r="C37" i="7"/>
  <c r="C54" i="7" s="1"/>
  <c r="D37" i="7"/>
  <c r="D54" i="7" s="1"/>
  <c r="G54" i="7"/>
  <c r="H54" i="7"/>
  <c r="A67" i="7"/>
  <c r="A50" i="7"/>
  <c r="J50" i="7" s="1"/>
  <c r="C56" i="7"/>
  <c r="E43" i="4" l="1"/>
  <c r="E48" i="4" s="1"/>
  <c r="E68" i="4"/>
  <c r="F66" i="4"/>
  <c r="E66" i="4"/>
  <c r="H12" i="4"/>
  <c r="H15" i="4" s="1"/>
  <c r="H19" i="4" s="1"/>
  <c r="H21" i="4" s="1"/>
  <c r="H23" i="4" s="1"/>
  <c r="H59" i="4" s="1"/>
  <c r="H62" i="4" s="1"/>
  <c r="H40" i="4"/>
  <c r="H29" i="4"/>
  <c r="E35" i="4"/>
  <c r="F33" i="4"/>
  <c r="F68" i="4"/>
  <c r="F43" i="4"/>
  <c r="F48" i="4" s="1"/>
  <c r="G171" i="4"/>
  <c r="K28" i="7" s="1"/>
  <c r="K56" i="7" s="1"/>
  <c r="K61" i="7" s="1"/>
  <c r="G11" i="4"/>
  <c r="G7" i="6" s="1"/>
  <c r="G133" i="4"/>
  <c r="H133" i="4"/>
  <c r="H171" i="4"/>
  <c r="D18" i="7"/>
  <c r="B8" i="7"/>
  <c r="B18" i="7" s="1"/>
  <c r="E71" i="4" l="1"/>
  <c r="E85" i="4" s="1"/>
  <c r="H43" i="4"/>
  <c r="H48" i="4" s="1"/>
  <c r="G12" i="4"/>
  <c r="G15" i="4" s="1"/>
  <c r="G19" i="4" s="1"/>
  <c r="G21" i="4" s="1"/>
  <c r="G23" i="4" s="1"/>
  <c r="G59" i="4" s="1"/>
  <c r="G62" i="4" s="1"/>
  <c r="G40" i="4"/>
  <c r="G29" i="4"/>
  <c r="F71" i="4"/>
  <c r="F85" i="4" s="1"/>
  <c r="G33" i="4"/>
  <c r="F35" i="4"/>
  <c r="L28" i="7"/>
  <c r="L56" i="7" s="1"/>
  <c r="B19" i="7"/>
  <c r="B21" i="7"/>
  <c r="D56" i="7"/>
  <c r="C8" i="7"/>
  <c r="C18" i="7" s="1"/>
  <c r="C19" i="7" s="1"/>
  <c r="C24" i="6"/>
  <c r="C23" i="6"/>
  <c r="C22" i="6"/>
  <c r="C27" i="6"/>
  <c r="F88" i="4" l="1"/>
  <c r="J57" i="7"/>
  <c r="J64" i="7" s="1"/>
  <c r="E88" i="4"/>
  <c r="I57" i="7"/>
  <c r="I64" i="7" s="1"/>
  <c r="H66" i="4"/>
  <c r="G66" i="4"/>
  <c r="G68" i="4"/>
  <c r="G43" i="4"/>
  <c r="G48" i="4" s="1"/>
  <c r="H33" i="4"/>
  <c r="H35" i="4" s="1"/>
  <c r="G35" i="4"/>
  <c r="H68" i="4"/>
  <c r="C21" i="7"/>
  <c r="D39" i="7"/>
  <c r="G40" i="7" s="1"/>
  <c r="I24" i="6"/>
  <c r="H24" i="6"/>
  <c r="D21" i="7" l="1"/>
  <c r="B27" i="4"/>
  <c r="G71" i="4"/>
  <c r="G85" i="4" s="1"/>
  <c r="H71" i="4"/>
  <c r="H85" i="4" s="1"/>
  <c r="G47" i="7"/>
  <c r="G88" i="4" l="1"/>
  <c r="K57" i="7"/>
  <c r="H88" i="4"/>
  <c r="L57" i="7"/>
  <c r="K62" i="7" s="1"/>
  <c r="K63" i="7" s="1"/>
  <c r="B31" i="4"/>
  <c r="B38" i="4" s="1"/>
  <c r="B55" i="4" s="1"/>
  <c r="C87" i="4"/>
  <c r="K50" i="7"/>
  <c r="G50" i="7"/>
  <c r="C132" i="4"/>
  <c r="C11" i="4" s="1"/>
  <c r="C7" i="6" s="1"/>
  <c r="K64" i="7" l="1"/>
  <c r="C12" i="4"/>
  <c r="C15" i="4" s="1"/>
  <c r="C19" i="4" s="1"/>
  <c r="C21" i="4" s="1"/>
  <c r="C23" i="4" s="1"/>
  <c r="C40" i="4"/>
  <c r="C29" i="4"/>
  <c r="C171" i="4"/>
  <c r="C59" i="4" l="1"/>
  <c r="C62" i="4" s="1"/>
  <c r="C51" i="4"/>
  <c r="C66" i="4"/>
  <c r="D66" i="4"/>
  <c r="C68" i="4"/>
  <c r="C43" i="4"/>
  <c r="C48" i="4" s="1"/>
  <c r="D68" i="4"/>
  <c r="G28" i="7"/>
  <c r="C71" i="4" l="1"/>
  <c r="C85" i="4" s="1"/>
  <c r="D51" i="4"/>
  <c r="C52" i="4"/>
  <c r="C54" i="4" s="1"/>
  <c r="D71" i="4"/>
  <c r="D85" i="4" s="1"/>
  <c r="C88" i="4" l="1"/>
  <c r="C89" i="4" s="1"/>
  <c r="D87" i="4" s="1"/>
  <c r="G57" i="7"/>
  <c r="G64" i="7" s="1"/>
  <c r="D88" i="4"/>
  <c r="H57" i="7"/>
  <c r="H64" i="7" s="1"/>
  <c r="C27" i="4"/>
  <c r="D27" i="4" s="1"/>
  <c r="D52" i="4"/>
  <c r="D54" i="4" s="1"/>
  <c r="E51" i="4"/>
  <c r="D89" i="4" l="1"/>
  <c r="E87" i="4" s="1"/>
  <c r="E89" i="4" s="1"/>
  <c r="F87" i="4" s="1"/>
  <c r="F89" i="4" s="1"/>
  <c r="G87" i="4" s="1"/>
  <c r="G89" i="4" s="1"/>
  <c r="H87" i="4" s="1"/>
  <c r="H89" i="4" s="1"/>
  <c r="C31" i="4"/>
  <c r="C38" i="4" s="1"/>
  <c r="C55" i="4" s="1"/>
  <c r="E52" i="4"/>
  <c r="E54" i="4" s="1"/>
  <c r="F51" i="4"/>
  <c r="D31" i="4"/>
  <c r="D38" i="4" s="1"/>
  <c r="D55" i="4" s="1"/>
  <c r="E27" i="4"/>
  <c r="F52" i="4" l="1"/>
  <c r="F54" i="4" s="1"/>
  <c r="G51" i="4"/>
  <c r="F27" i="4"/>
  <c r="E31" i="4"/>
  <c r="E38" i="4" s="1"/>
  <c r="E55" i="4" s="1"/>
  <c r="G52" i="4" l="1"/>
  <c r="G54" i="4" s="1"/>
  <c r="H51" i="4"/>
  <c r="H52" i="4" s="1"/>
  <c r="H54" i="4" s="1"/>
  <c r="F31" i="4"/>
  <c r="F38" i="4" s="1"/>
  <c r="F55" i="4" s="1"/>
  <c r="G27" i="4"/>
  <c r="H27" i="4" l="1"/>
  <c r="H31" i="4" s="1"/>
  <c r="H38" i="4" s="1"/>
  <c r="H55" i="4" s="1"/>
  <c r="G31" i="4"/>
  <c r="G38" i="4" s="1"/>
  <c r="G55" i="4" s="1"/>
  <c r="C9" i="6" l="1"/>
  <c r="C11" i="6" s="1"/>
  <c r="C12" i="6" s="1"/>
  <c r="E9" i="6" l="1"/>
  <c r="E11" i="6" s="1"/>
  <c r="E12" i="6" s="1"/>
  <c r="D9" i="6" l="1"/>
  <c r="D11" i="6" s="1"/>
  <c r="D12" i="6" s="1"/>
  <c r="F9" i="6" l="1"/>
  <c r="F11" i="6" s="1"/>
  <c r="F12" i="6" s="1"/>
  <c r="G9" i="6" l="1"/>
  <c r="G11" i="6" s="1"/>
  <c r="G12" i="6" s="1"/>
  <c r="H9" i="6"/>
  <c r="H11" i="6" s="1"/>
  <c r="H12" i="6" s="1"/>
  <c r="C13" i="6" l="1"/>
  <c r="C25" i="6" s="1"/>
  <c r="A1" i="4" l="1"/>
  <c r="I56" i="7" l="1"/>
  <c r="I31" i="7" l="1"/>
  <c r="I33" i="7" s="1"/>
  <c r="H56" i="7"/>
  <c r="H31" i="7"/>
  <c r="H33" i="7" s="1"/>
  <c r="G56" i="7" l="1"/>
  <c r="J31" i="7"/>
  <c r="J33" i="7" s="1"/>
  <c r="G67" i="7" l="1"/>
  <c r="G68" i="7"/>
  <c r="K31" i="7" l="1"/>
  <c r="K33" i="7" s="1"/>
  <c r="L31" i="7"/>
  <c r="L33" i="7" s="1"/>
  <c r="G31" i="7" l="1"/>
  <c r="G33" i="7" s="1"/>
  <c r="H39" i="7" l="1"/>
  <c r="H40" i="7" s="1"/>
  <c r="C26" i="6" a="1"/>
  <c r="C26" i="6" s="1"/>
  <c r="D19" i="7" l="1"/>
  <c r="H47" i="7" l="1"/>
  <c r="H48" i="7" s="1"/>
  <c r="D8" i="7"/>
  <c r="G24" i="6" l="1"/>
  <c r="E22" i="6" s="1"/>
  <c r="E23" i="6" l="1"/>
  <c r="K45" i="7"/>
  <c r="E24" i="6"/>
  <c r="K47" i="7" l="1"/>
  <c r="K46" i="7"/>
  <c r="E25" i="6"/>
  <c r="K48" i="7" s="1"/>
  <c r="E27" i="6" l="1"/>
  <c r="K4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19" authorId="0" shapeId="0" xr:uid="{3B82A5C4-762C-41F3-BB33-5BBB734EBCD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Purchase of three 3D printers + other supplies
</t>
        </r>
      </text>
    </comment>
    <comment ref="A167" authorId="0" shapeId="0" xr:uid="{A94B7B3D-6D37-4BD7-BA0E-59424128659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HES rents the manufacturing facility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<sst xmlns="http://schemas.openxmlformats.org/spreadsheetml/2006/main" count="294" uniqueCount="214">
  <si>
    <t>Cash</t>
  </si>
  <si>
    <t>BALANCE SHEET</t>
  </si>
  <si>
    <t>Accounts Receivable</t>
  </si>
  <si>
    <t>Inventory</t>
  </si>
  <si>
    <t>Other Current Assets</t>
  </si>
  <si>
    <t>Total Current Assets</t>
  </si>
  <si>
    <t>Accounts Payable</t>
  </si>
  <si>
    <t>Total Current Liabilities</t>
  </si>
  <si>
    <t>Total Liabilities</t>
  </si>
  <si>
    <t>INCOME STATEMENT</t>
  </si>
  <si>
    <t>Gross Profit</t>
  </si>
  <si>
    <t>EBITDA</t>
  </si>
  <si>
    <t>EBIT</t>
  </si>
  <si>
    <t>CASH FLOW STATEMENT</t>
  </si>
  <si>
    <t>Free Cash Flow</t>
  </si>
  <si>
    <t>Revenue</t>
  </si>
  <si>
    <t>EBT</t>
  </si>
  <si>
    <t>Terminal Value</t>
  </si>
  <si>
    <t>Average Terminal Value</t>
  </si>
  <si>
    <t>Interest</t>
  </si>
  <si>
    <t>Total Revenues</t>
  </si>
  <si>
    <t>Year 1</t>
  </si>
  <si>
    <t>Year 2</t>
  </si>
  <si>
    <t>Year 3</t>
  </si>
  <si>
    <t>Year 4</t>
  </si>
  <si>
    <t>Year 5</t>
  </si>
  <si>
    <t>Operating Expenses</t>
  </si>
  <si>
    <t>Cost of Revenue</t>
  </si>
  <si>
    <t>Revenues</t>
  </si>
  <si>
    <t>Beginning Cash</t>
  </si>
  <si>
    <t>Ending Cash</t>
  </si>
  <si>
    <t>INPUT</t>
  </si>
  <si>
    <t>Year 0</t>
  </si>
  <si>
    <t>Year 6</t>
  </si>
  <si>
    <t>Product</t>
  </si>
  <si>
    <t xml:space="preserve"> </t>
  </si>
  <si>
    <t>Quantity Sold</t>
  </si>
  <si>
    <t>Segment Revenue</t>
  </si>
  <si>
    <t>Service</t>
  </si>
  <si>
    <t>Total Sales</t>
  </si>
  <si>
    <t>Avg Prod Cost of Unit</t>
  </si>
  <si>
    <t>Avg Cost of Service</t>
  </si>
  <si>
    <t>Total COGS</t>
  </si>
  <si>
    <t>Operational Expenses</t>
  </si>
  <si>
    <t>Total Opex</t>
  </si>
  <si>
    <t>Other</t>
  </si>
  <si>
    <t>Using DCF and Black-Scholes Option Pricing Model</t>
  </si>
  <si>
    <t>Cash Flow</t>
  </si>
  <si>
    <t>Present Value</t>
  </si>
  <si>
    <t>Total Present Value</t>
  </si>
  <si>
    <t>IP Patent life =</t>
  </si>
  <si>
    <t>years</t>
  </si>
  <si>
    <t>Cost of Delay =</t>
  </si>
  <si>
    <t>Risk Free Rate =</t>
  </si>
  <si>
    <t>Variance =</t>
  </si>
  <si>
    <t>USING BLACK-SCHOLES OPTION MODEL</t>
  </si>
  <si>
    <t>OUTPUT</t>
  </si>
  <si>
    <t>Calculations</t>
  </si>
  <si>
    <t>Standard Deviation  (σ) =</t>
  </si>
  <si>
    <t>d1 =</t>
  </si>
  <si>
    <t>d1</t>
  </si>
  <si>
    <t>Expiration (in years)  (T) =</t>
  </si>
  <si>
    <t>d2 =</t>
  </si>
  <si>
    <t>ln(s/x)</t>
  </si>
  <si>
    <t>(i-d+(sigma^2)/2)*t</t>
  </si>
  <si>
    <t>Risk-Free Rate (Annual) (i) =</t>
  </si>
  <si>
    <t>N(d1) =</t>
  </si>
  <si>
    <t>Stock Price (S ) =</t>
  </si>
  <si>
    <t>N(d2) =</t>
  </si>
  <si>
    <t>Exercise Price (X) =</t>
  </si>
  <si>
    <t>Dividend Yield (annual) (δ) =</t>
  </si>
  <si>
    <t>Value=</t>
  </si>
  <si>
    <t>Cash Flows</t>
  </si>
  <si>
    <t>Less Capex</t>
  </si>
  <si>
    <t>Less Working Capital</t>
  </si>
  <si>
    <t>Cash Flow from Operations and after Capex and WC</t>
  </si>
  <si>
    <t>Less Cash Reserve</t>
  </si>
  <si>
    <t xml:space="preserve">  Cash Needs</t>
  </si>
  <si>
    <t xml:space="preserve">SEED &amp; ANGEL FINANCING LEVEL  </t>
  </si>
  <si>
    <t>COST BASIS VALUATION</t>
  </si>
  <si>
    <t>Transaction Uses - Cash Needs - from operations</t>
  </si>
  <si>
    <t>Transdaction Sources - Capital Raising</t>
  </si>
  <si>
    <t xml:space="preserve">   Government Grands - Firm</t>
  </si>
  <si>
    <t xml:space="preserve">   New Government Grands Expected</t>
  </si>
  <si>
    <t>Total Sources of Cash</t>
  </si>
  <si>
    <t>FIRST YEAR PRODUCT COMMERCIALIZATION</t>
  </si>
  <si>
    <t xml:space="preserve">  Technology EBITDA Multiple Assumption</t>
  </si>
  <si>
    <t xml:space="preserve">   Present Value of Enteprise Value</t>
  </si>
  <si>
    <t>REVENUES</t>
  </si>
  <si>
    <t>Government Grands</t>
  </si>
  <si>
    <t xml:space="preserve"> Equity Investment</t>
  </si>
  <si>
    <t>Uses of Capital</t>
  </si>
  <si>
    <t xml:space="preserve">  Total Use of Capital</t>
  </si>
  <si>
    <t xml:space="preserve">  Total Sources of Capital</t>
  </si>
  <si>
    <t xml:space="preserve">   Other Investors</t>
  </si>
  <si>
    <t xml:space="preserve">  Commulative</t>
  </si>
  <si>
    <t>Rfr=</t>
  </si>
  <si>
    <t>Phase I</t>
  </si>
  <si>
    <t>Phase II</t>
  </si>
  <si>
    <t>Phase III</t>
  </si>
  <si>
    <t>σ =</t>
  </si>
  <si>
    <t>(prob. of success)</t>
  </si>
  <si>
    <t>Year -1</t>
  </si>
  <si>
    <t>Exp. IRR (VC Level)</t>
  </si>
  <si>
    <t>(deviation of value)</t>
  </si>
  <si>
    <t>(High/Low deviat.)</t>
  </si>
  <si>
    <t>Private Equity</t>
  </si>
  <si>
    <t>Scenario Valuation Analysis</t>
  </si>
  <si>
    <t>CALL OPTION PRICING VALUATION</t>
  </si>
  <si>
    <t>Phase I/II</t>
  </si>
  <si>
    <t>IP Patent/Replace =</t>
  </si>
  <si>
    <t xml:space="preserve"> Labor</t>
  </si>
  <si>
    <t>Price per Unit</t>
  </si>
  <si>
    <t xml:space="preserve">   % Increase/(Decerease</t>
  </si>
  <si>
    <t>Services $</t>
  </si>
  <si>
    <t xml:space="preserve">  Cost of unit as $ of Price</t>
  </si>
  <si>
    <t>Labor Cost</t>
  </si>
  <si>
    <t>Overhead</t>
  </si>
  <si>
    <t>Materials</t>
  </si>
  <si>
    <t>Avg Wages per hour</t>
  </si>
  <si>
    <t>Hours per year</t>
  </si>
  <si>
    <t>Number of Labor workers</t>
  </si>
  <si>
    <t>Overhead as % of Manufacturing Sales</t>
  </si>
  <si>
    <t>Selling</t>
  </si>
  <si>
    <t>General</t>
  </si>
  <si>
    <t>Administrative</t>
  </si>
  <si>
    <t>Marketing/Selling</t>
  </si>
  <si>
    <t>Selling as % of Sales</t>
  </si>
  <si>
    <t>General (Rent, Supplies, Other)</t>
  </si>
  <si>
    <t>General as Percentage of Sales</t>
  </si>
  <si>
    <t>Admistative</t>
  </si>
  <si>
    <t>Number of Salaried Employees</t>
  </si>
  <si>
    <t xml:space="preserve">  CEO</t>
  </si>
  <si>
    <t xml:space="preserve">  CTO</t>
  </si>
  <si>
    <t xml:space="preserve">  VP Marketing</t>
  </si>
  <si>
    <t xml:space="preserve">  Other Employees</t>
  </si>
  <si>
    <t xml:space="preserve"> Other Employees</t>
  </si>
  <si>
    <t xml:space="preserve"> Salaries</t>
  </si>
  <si>
    <t>Salaries</t>
  </si>
  <si>
    <t>Other Administrative Expenses</t>
  </si>
  <si>
    <t>Other Administrative Expenses % of Salaries</t>
  </si>
  <si>
    <t>Capex</t>
  </si>
  <si>
    <t>R&amp;D Stage</t>
  </si>
  <si>
    <t>Commercialization Stage</t>
  </si>
  <si>
    <t>Government / University Grands</t>
  </si>
  <si>
    <t xml:space="preserve"> Matrialas (Inventory)</t>
  </si>
  <si>
    <t xml:space="preserve"> Overhead</t>
  </si>
  <si>
    <t>General Expenses</t>
  </si>
  <si>
    <t>Administrative (Salaries)</t>
  </si>
  <si>
    <t>Cash Reserve</t>
  </si>
  <si>
    <t>Net Cash Burn</t>
  </si>
  <si>
    <t xml:space="preserve">   Equit Investment</t>
  </si>
  <si>
    <t xml:space="preserve">  Total Funding</t>
  </si>
  <si>
    <t xml:space="preserve">  Technology Revenue Multiple Assumption</t>
  </si>
  <si>
    <t xml:space="preserve">   Equity IRR</t>
  </si>
  <si>
    <t xml:space="preserve">  Perpetuity Method</t>
  </si>
  <si>
    <t xml:space="preserve">  Product</t>
  </si>
  <si>
    <t xml:space="preserve">  Services</t>
  </si>
  <si>
    <t>Total Revenue</t>
  </si>
  <si>
    <t xml:space="preserve">  Revenue growth %</t>
  </si>
  <si>
    <t xml:space="preserve"> Cost of Revenue</t>
  </si>
  <si>
    <t>Depreciation</t>
  </si>
  <si>
    <t>Amortization</t>
  </si>
  <si>
    <t>Taxes</t>
  </si>
  <si>
    <t>Net Income</t>
  </si>
  <si>
    <t>Property, Plant &amp; Equipment</t>
  </si>
  <si>
    <t>Less Accum. Depreciation</t>
  </si>
  <si>
    <t>Net Property, Plant &amp; Equipment</t>
  </si>
  <si>
    <t>Other Assets</t>
  </si>
  <si>
    <t>Total Assets</t>
  </si>
  <si>
    <t>Accured Expenses</t>
  </si>
  <si>
    <t>Other Current Expenses</t>
  </si>
  <si>
    <t>Other Long-term Liabiities</t>
  </si>
  <si>
    <t>Common Stock</t>
  </si>
  <si>
    <t>Total Net Worth</t>
  </si>
  <si>
    <t>Total Liabilties &amp; Net Worth</t>
  </si>
  <si>
    <t>Long Term Debt</t>
  </si>
  <si>
    <t>Add Depreciation</t>
  </si>
  <si>
    <t>Add Amortization</t>
  </si>
  <si>
    <t>Cash Income</t>
  </si>
  <si>
    <t>Working Capital Activity</t>
  </si>
  <si>
    <t>Change in Accounts Receivable</t>
  </si>
  <si>
    <t>Change in Inventory</t>
  </si>
  <si>
    <t>Change in Other Current Assets</t>
  </si>
  <si>
    <t>Change in Accounts Payable</t>
  </si>
  <si>
    <t>Change in Other Current Liabilities</t>
  </si>
  <si>
    <t>Total Working Capital</t>
  </si>
  <si>
    <t>Investment Activity</t>
  </si>
  <si>
    <t>Capital Expenditures</t>
  </si>
  <si>
    <t>Change in Other Assets</t>
  </si>
  <si>
    <t>Total Investments</t>
  </si>
  <si>
    <t>Financing Activity</t>
  </si>
  <si>
    <t>Other Liabilities</t>
  </si>
  <si>
    <t>Equity Issuance</t>
  </si>
  <si>
    <t>Total Financing Activity</t>
  </si>
  <si>
    <t>OPERATING ASSUMPTIONS</t>
  </si>
  <si>
    <t>Cash Flow Assumptions</t>
  </si>
  <si>
    <t>Accounts Receivable Days</t>
  </si>
  <si>
    <t>Inventory Days</t>
  </si>
  <si>
    <t>Other Current Assets as % of Revenue</t>
  </si>
  <si>
    <t>Other Current Liabilities as % of Revenues</t>
  </si>
  <si>
    <t>Capex as % of Revenues</t>
  </si>
  <si>
    <t>Other Assets as % of Revenue</t>
  </si>
  <si>
    <t>Accounts Payable Days</t>
  </si>
  <si>
    <t>Change in Accrued Expenses</t>
  </si>
  <si>
    <t>Accrued Expenses as % of Revenues</t>
  </si>
  <si>
    <t>Retained Eranings</t>
  </si>
  <si>
    <t>Error Check</t>
  </si>
  <si>
    <t>Financial Model</t>
  </si>
  <si>
    <t>Product Development Company</t>
  </si>
  <si>
    <t>Phase IV</t>
  </si>
  <si>
    <r>
      <t>Source of Capital (</t>
    </r>
    <r>
      <rPr>
        <b/>
        <sz val="10"/>
        <color theme="0"/>
        <rFont val="Calibri"/>
        <family val="2"/>
      </rPr>
      <t>€)</t>
    </r>
  </si>
  <si>
    <t>Cost of Goods Sold</t>
  </si>
  <si>
    <t>VENTURE CAPITAL LEVEL  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</si>
</sst>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75" formatCode="0.000"/>
    <numFmt numFmtId="176" formatCode="0.0000"/>
    <numFmt numFmtId="177" formatCode="_(* #,##0.000000_);_(* \(#,##0.000000\);_(* &quot;-&quot;??_);_(@_)"/>
    <numFmt numFmtId="178" formatCode="yyyy\-mm\-dd;@"/>
    <numFmt numFmtId="181" formatCode="#,#00"/>
    <numFmt numFmtId="183" formatCode="_(&quot;$&quot;* #,##0_);_(&quot;$&quot;* \(#,##0\);_(&quot;$&quot;* &quot;-&quot;??_);_(@_)"/>
  </numFmts>
  <fonts count="3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1712DE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color rgb="FF00000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9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164" fontId="8" fillId="0" borderId="14" xfId="0" applyNumberFormat="1" applyFont="1" applyBorder="1"/>
    <xf numFmtId="0" fontId="12" fillId="0" borderId="0" xfId="0" applyFont="1"/>
    <xf numFmtId="0" fontId="9" fillId="0" borderId="0" xfId="0" applyFont="1"/>
    <xf numFmtId="0" fontId="17" fillId="0" borderId="0" xfId="0" applyFont="1"/>
    <xf numFmtId="164" fontId="0" fillId="0" borderId="14" xfId="0" applyNumberFormat="1" applyBorder="1"/>
    <xf numFmtId="0" fontId="6" fillId="0" borderId="0" xfId="0" applyFont="1"/>
    <xf numFmtId="10" fontId="2" fillId="3" borderId="5" xfId="2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9" fontId="2" fillId="3" borderId="23" xfId="2" applyFont="1" applyFill="1" applyBorder="1" applyAlignment="1">
      <alignment horizontal="center"/>
    </xf>
    <xf numFmtId="164" fontId="2" fillId="3" borderId="23" xfId="1" applyNumberFormat="1" applyFont="1" applyFill="1" applyBorder="1" applyAlignment="1">
      <alignment horizontal="center"/>
    </xf>
    <xf numFmtId="9" fontId="2" fillId="3" borderId="23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9" fillId="0" borderId="9" xfId="0" applyFont="1" applyBorder="1"/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right"/>
    </xf>
    <xf numFmtId="1" fontId="9" fillId="6" borderId="17" xfId="0" applyNumberFormat="1" applyFont="1" applyFill="1" applyBorder="1" applyAlignment="1">
      <alignment horizontal="center"/>
    </xf>
    <xf numFmtId="1" fontId="17" fillId="0" borderId="0" xfId="0" applyNumberFormat="1" applyFont="1"/>
    <xf numFmtId="164" fontId="0" fillId="0" borderId="14" xfId="1" applyNumberFormat="1" applyFont="1" applyBorder="1"/>
    <xf numFmtId="0" fontId="23" fillId="0" borderId="0" xfId="0" applyFont="1"/>
    <xf numFmtId="165" fontId="0" fillId="0" borderId="0" xfId="2" applyNumberFormat="1" applyFont="1"/>
    <xf numFmtId="164" fontId="0" fillId="0" borderId="16" xfId="0" applyNumberFormat="1" applyBorder="1"/>
    <xf numFmtId="0" fontId="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0" fillId="0" borderId="0" xfId="1" applyNumberFormat="1" applyFont="1" applyFill="1"/>
    <xf numFmtId="0" fontId="22" fillId="5" borderId="0" xfId="0" applyFont="1" applyFill="1" applyAlignment="1">
      <alignment horizontal="left"/>
    </xf>
    <xf numFmtId="9" fontId="0" fillId="0" borderId="0" xfId="2" applyFont="1"/>
    <xf numFmtId="177" fontId="0" fillId="0" borderId="0" xfId="1" applyNumberFormat="1" applyFont="1"/>
    <xf numFmtId="164" fontId="9" fillId="0" borderId="0" xfId="1" applyNumberFormat="1" applyFont="1" applyFill="1" applyBorder="1"/>
    <xf numFmtId="0" fontId="21" fillId="0" borderId="0" xfId="0" applyFont="1" applyAlignment="1">
      <alignment horizontal="center"/>
    </xf>
    <xf numFmtId="164" fontId="0" fillId="0" borderId="0" xfId="1" applyNumberFormat="1" applyFont="1" applyBorder="1"/>
    <xf numFmtId="0" fontId="16" fillId="5" borderId="2" xfId="0" applyFont="1" applyFill="1" applyBorder="1" applyAlignment="1">
      <alignment horizontal="center"/>
    </xf>
    <xf numFmtId="164" fontId="0" fillId="0" borderId="18" xfId="1" applyNumberFormat="1" applyFont="1" applyFill="1" applyBorder="1"/>
    <xf numFmtId="164" fontId="9" fillId="0" borderId="27" xfId="1" applyNumberFormat="1" applyFont="1" applyFill="1" applyBorder="1"/>
    <xf numFmtId="164" fontId="0" fillId="0" borderId="18" xfId="0" applyNumberFormat="1" applyBorder="1"/>
    <xf numFmtId="164" fontId="1" fillId="0" borderId="0" xfId="1" applyNumberFormat="1" applyFont="1"/>
    <xf numFmtId="0" fontId="10" fillId="0" borderId="0" xfId="0" applyFont="1"/>
    <xf numFmtId="1" fontId="9" fillId="0" borderId="0" xfId="0" applyNumberFormat="1" applyFont="1" applyAlignment="1">
      <alignment horizontal="center"/>
    </xf>
    <xf numFmtId="164" fontId="9" fillId="2" borderId="19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0" fillId="0" borderId="0" xfId="1" applyNumberFormat="1" applyFont="1" applyAlignment="1">
      <alignment vertical="center"/>
    </xf>
    <xf numFmtId="0" fontId="26" fillId="5" borderId="0" xfId="0" applyFont="1" applyFill="1" applyAlignment="1">
      <alignment horizontal="left"/>
    </xf>
    <xf numFmtId="9" fontId="9" fillId="0" borderId="0" xfId="0" applyNumberFormat="1" applyFont="1"/>
    <xf numFmtId="9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78" fontId="0" fillId="0" borderId="0" xfId="0" applyNumberFormat="1"/>
    <xf numFmtId="0" fontId="13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64" fontId="9" fillId="0" borderId="4" xfId="1" applyNumberFormat="1" applyFont="1" applyFill="1" applyBorder="1"/>
    <xf numFmtId="177" fontId="2" fillId="7" borderId="0" xfId="1" applyNumberFormat="1" applyFont="1" applyFill="1"/>
    <xf numFmtId="0" fontId="25" fillId="7" borderId="0" xfId="0" applyFont="1" applyFill="1"/>
    <xf numFmtId="164" fontId="7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9" fillId="2" borderId="15" xfId="0" applyNumberFormat="1" applyFont="1" applyFill="1" applyBorder="1"/>
    <xf numFmtId="0" fontId="21" fillId="5" borderId="6" xfId="0" applyFont="1" applyFill="1" applyBorder="1" applyAlignment="1">
      <alignment horizontal="center"/>
    </xf>
    <xf numFmtId="0" fontId="26" fillId="5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164" fontId="0" fillId="0" borderId="0" xfId="1" applyNumberFormat="1" applyFont="1" applyFill="1" applyAlignment="1">
      <alignment horizontal="center"/>
    </xf>
    <xf numFmtId="44" fontId="0" fillId="0" borderId="0" xfId="3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9" fontId="0" fillId="0" borderId="0" xfId="2" applyFont="1" applyFill="1" applyAlignment="1">
      <alignment horizontal="center"/>
    </xf>
    <xf numFmtId="165" fontId="14" fillId="0" borderId="0" xfId="2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9" fillId="0" borderId="0" xfId="0" applyFont="1" applyFill="1"/>
    <xf numFmtId="0" fontId="9" fillId="8" borderId="0" xfId="0" applyFont="1" applyFill="1"/>
    <xf numFmtId="165" fontId="0" fillId="8" borderId="0" xfId="2" applyNumberFormat="1" applyFont="1" applyFill="1" applyAlignment="1">
      <alignment horizontal="center"/>
    </xf>
    <xf numFmtId="8" fontId="14" fillId="0" borderId="0" xfId="0" applyNumberFormat="1" applyFont="1" applyFill="1" applyAlignment="1">
      <alignment horizontal="center"/>
    </xf>
    <xf numFmtId="1" fontId="14" fillId="0" borderId="0" xfId="1" quotePrefix="1" applyNumberFormat="1" applyFont="1" applyFill="1" applyAlignment="1">
      <alignment horizontal="center"/>
    </xf>
    <xf numFmtId="181" fontId="14" fillId="0" borderId="0" xfId="1" quotePrefix="1" applyNumberFormat="1" applyFont="1" applyFill="1" applyAlignment="1">
      <alignment horizontal="center"/>
    </xf>
    <xf numFmtId="44" fontId="0" fillId="0" borderId="16" xfId="3" applyFont="1" applyFill="1" applyBorder="1" applyAlignment="1">
      <alignment horizontal="center"/>
    </xf>
    <xf numFmtId="44" fontId="14" fillId="0" borderId="0" xfId="3" applyFont="1" applyFill="1" applyAlignment="1">
      <alignment horizontal="center"/>
    </xf>
    <xf numFmtId="44" fontId="14" fillId="0" borderId="16" xfId="3" applyFont="1" applyFill="1" applyBorder="1" applyAlignment="1">
      <alignment horizontal="center"/>
    </xf>
    <xf numFmtId="183" fontId="14" fillId="0" borderId="0" xfId="3" applyNumberFormat="1" applyFont="1" applyFill="1" applyAlignment="1">
      <alignment horizontal="center"/>
    </xf>
    <xf numFmtId="183" fontId="0" fillId="0" borderId="0" xfId="3" applyNumberFormat="1" applyFont="1" applyFill="1" applyAlignment="1">
      <alignment horizontal="center"/>
    </xf>
    <xf numFmtId="183" fontId="0" fillId="0" borderId="16" xfId="3" applyNumberFormat="1" applyFont="1" applyFill="1" applyBorder="1" applyAlignment="1">
      <alignment horizontal="center"/>
    </xf>
    <xf numFmtId="6" fontId="0" fillId="0" borderId="16" xfId="3" applyNumberFormat="1" applyFont="1" applyFill="1" applyBorder="1" applyAlignment="1">
      <alignment horizontal="center"/>
    </xf>
    <xf numFmtId="6" fontId="0" fillId="0" borderId="16" xfId="3" applyNumberFormat="1" applyFont="1" applyFill="1" applyBorder="1" applyAlignment="1">
      <alignment horizontal="right"/>
    </xf>
    <xf numFmtId="6" fontId="14" fillId="0" borderId="16" xfId="3" applyNumberFormat="1" applyFont="1" applyFill="1" applyBorder="1" applyAlignment="1">
      <alignment horizontal="right"/>
    </xf>
    <xf numFmtId="164" fontId="0" fillId="0" borderId="14" xfId="1" applyNumberFormat="1" applyFont="1" applyFill="1" applyBorder="1"/>
    <xf numFmtId="164" fontId="8" fillId="0" borderId="14" xfId="0" applyNumberFormat="1" applyFont="1" applyFill="1" applyBorder="1"/>
    <xf numFmtId="0" fontId="21" fillId="0" borderId="0" xfId="0" applyFont="1" applyAlignment="1">
      <alignment horizontal="center" vertical="center"/>
    </xf>
    <xf numFmtId="164" fontId="14" fillId="0" borderId="18" xfId="1" applyNumberFormat="1" applyFont="1" applyFill="1" applyBorder="1"/>
    <xf numFmtId="164" fontId="14" fillId="0" borderId="18" xfId="0" applyNumberFormat="1" applyFont="1" applyBorder="1"/>
    <xf numFmtId="0" fontId="21" fillId="5" borderId="2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1" fillId="5" borderId="14" xfId="0" applyFont="1" applyFill="1" applyBorder="1" applyAlignment="1">
      <alignment horizontal="left"/>
    </xf>
    <xf numFmtId="0" fontId="16" fillId="5" borderId="14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left"/>
    </xf>
    <xf numFmtId="165" fontId="4" fillId="2" borderId="3" xfId="2" applyNumberFormat="1" applyFont="1" applyFill="1" applyBorder="1"/>
    <xf numFmtId="6" fontId="9" fillId="2" borderId="3" xfId="0" applyNumberFormat="1" applyFont="1" applyFill="1" applyBorder="1"/>
    <xf numFmtId="165" fontId="9" fillId="0" borderId="0" xfId="2" applyNumberFormat="1" applyFont="1" applyAlignment="1">
      <alignment horizontal="right"/>
    </xf>
    <xf numFmtId="0" fontId="4" fillId="9" borderId="9" xfId="0" applyFont="1" applyFill="1" applyBorder="1" applyAlignment="1">
      <alignment horizontal="centerContinuous"/>
    </xf>
    <xf numFmtId="0" fontId="4" fillId="9" borderId="10" xfId="0" applyFont="1" applyFill="1" applyBorder="1" applyAlignment="1">
      <alignment horizontal="centerContinuous"/>
    </xf>
    <xf numFmtId="0" fontId="4" fillId="9" borderId="20" xfId="0" applyFont="1" applyFill="1" applyBorder="1" applyAlignment="1">
      <alignment horizontal="centerContinuous"/>
    </xf>
    <xf numFmtId="0" fontId="4" fillId="9" borderId="11" xfId="0" applyFont="1" applyFill="1" applyBorder="1" applyAlignment="1">
      <alignment horizontal="centerContinuous"/>
    </xf>
    <xf numFmtId="164" fontId="4" fillId="2" borderId="26" xfId="1" quotePrefix="1" applyNumberFormat="1" applyFont="1" applyFill="1" applyBorder="1" applyAlignment="1">
      <alignment horizontal="center"/>
    </xf>
    <xf numFmtId="0" fontId="0" fillId="0" borderId="17" xfId="0" applyBorder="1" applyAlignment="1"/>
    <xf numFmtId="0" fontId="0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0" fillId="8" borderId="27" xfId="1" applyNumberFormat="1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6" fillId="5" borderId="6" xfId="0" applyFont="1" applyFill="1" applyBorder="1"/>
    <xf numFmtId="0" fontId="16" fillId="5" borderId="6" xfId="0" applyFont="1" applyFill="1" applyBorder="1" applyAlignment="1">
      <alignment horizontal="center"/>
    </xf>
    <xf numFmtId="0" fontId="0" fillId="0" borderId="6" xfId="0" applyFont="1" applyFill="1" applyBorder="1"/>
    <xf numFmtId="0" fontId="9" fillId="8" borderId="28" xfId="0" applyFont="1" applyFill="1" applyBorder="1"/>
    <xf numFmtId="0" fontId="0" fillId="8" borderId="28" xfId="0" applyFont="1" applyFill="1" applyBorder="1" applyAlignment="1">
      <alignment horizontal="center"/>
    </xf>
    <xf numFmtId="183" fontId="0" fillId="0" borderId="0" xfId="0" applyNumberFormat="1" applyFont="1" applyFill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9" fontId="0" fillId="0" borderId="0" xfId="0" applyNumberFormat="1" applyFont="1" applyFill="1"/>
    <xf numFmtId="0" fontId="0" fillId="0" borderId="6" xfId="0" applyFont="1" applyFill="1" applyBorder="1" applyAlignment="1">
      <alignment horizontal="center"/>
    </xf>
    <xf numFmtId="164" fontId="0" fillId="0" borderId="16" xfId="1" applyNumberFormat="1" applyFont="1" applyFill="1" applyBorder="1"/>
    <xf numFmtId="0" fontId="28" fillId="0" borderId="0" xfId="0" applyFont="1" applyFill="1"/>
    <xf numFmtId="164" fontId="28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0" fontId="9" fillId="8" borderId="14" xfId="0" applyFont="1" applyFill="1" applyBorder="1"/>
    <xf numFmtId="0" fontId="9" fillId="8" borderId="14" xfId="0" applyFont="1" applyFill="1" applyBorder="1" applyAlignment="1">
      <alignment horizontal="center"/>
    </xf>
    <xf numFmtId="0" fontId="0" fillId="0" borderId="0" xfId="0" applyFont="1" applyFill="1" applyBorder="1"/>
    <xf numFmtId="8" fontId="0" fillId="0" borderId="0" xfId="0" applyNumberFormat="1" applyFont="1" applyFill="1" applyAlignment="1">
      <alignment horizontal="center"/>
    </xf>
    <xf numFmtId="6" fontId="0" fillId="0" borderId="0" xfId="0" applyNumberFormat="1" applyFont="1" applyFill="1" applyAlignment="1">
      <alignment horizontal="center"/>
    </xf>
    <xf numFmtId="0" fontId="29" fillId="0" borderId="0" xfId="0" applyFont="1" applyFill="1"/>
    <xf numFmtId="0" fontId="29" fillId="0" borderId="16" xfId="0" applyFont="1" applyFill="1" applyBorder="1"/>
    <xf numFmtId="0" fontId="0" fillId="8" borderId="0" xfId="0" applyFont="1" applyFill="1" applyAlignment="1">
      <alignment horizontal="center"/>
    </xf>
    <xf numFmtId="0" fontId="9" fillId="0" borderId="14" xfId="0" applyFont="1" applyFill="1" applyBorder="1"/>
    <xf numFmtId="183" fontId="9" fillId="0" borderId="14" xfId="3" applyNumberFormat="1" applyFont="1" applyFill="1" applyBorder="1" applyAlignment="1">
      <alignment horizontal="center"/>
    </xf>
    <xf numFmtId="0" fontId="6" fillId="8" borderId="28" xfId="0" applyFont="1" applyFill="1" applyBorder="1"/>
    <xf numFmtId="9" fontId="0" fillId="0" borderId="0" xfId="0" applyNumberFormat="1" applyFont="1" applyFill="1" applyAlignment="1">
      <alignment horizontal="center"/>
    </xf>
    <xf numFmtId="0" fontId="9" fillId="0" borderId="16" xfId="0" applyFont="1" applyFill="1" applyBorder="1"/>
    <xf numFmtId="6" fontId="0" fillId="0" borderId="16" xfId="0" quotePrefix="1" applyNumberFormat="1" applyFont="1" applyFill="1" applyBorder="1" applyAlignment="1">
      <alignment horizontal="center"/>
    </xf>
    <xf numFmtId="8" fontId="0" fillId="0" borderId="0" xfId="0" quotePrefix="1" applyNumberFormat="1" applyFont="1" applyFill="1" applyAlignment="1">
      <alignment horizontal="center"/>
    </xf>
    <xf numFmtId="0" fontId="4" fillId="0" borderId="14" xfId="0" applyFont="1" applyFill="1" applyBorder="1"/>
    <xf numFmtId="44" fontId="4" fillId="0" borderId="14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183" fontId="9" fillId="0" borderId="14" xfId="0" applyNumberFormat="1" applyFont="1" applyFill="1" applyBorder="1" applyAlignment="1">
      <alignment horizontal="center"/>
    </xf>
    <xf numFmtId="9" fontId="14" fillId="0" borderId="0" xfId="0" applyNumberFormat="1" applyFont="1" applyFill="1" applyAlignment="1">
      <alignment horizontal="center"/>
    </xf>
    <xf numFmtId="40" fontId="30" fillId="0" borderId="0" xfId="0" applyNumberFormat="1" applyFont="1" applyFill="1"/>
    <xf numFmtId="40" fontId="5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quotePrefix="1" applyFont="1"/>
    <xf numFmtId="164" fontId="0" fillId="0" borderId="0" xfId="0" applyNumberFormat="1" applyFont="1"/>
    <xf numFmtId="164" fontId="0" fillId="0" borderId="14" xfId="0" applyNumberFormat="1" applyFont="1" applyBorder="1"/>
    <xf numFmtId="166" fontId="0" fillId="0" borderId="0" xfId="0" applyNumberFormat="1" applyFont="1"/>
    <xf numFmtId="9" fontId="0" fillId="0" borderId="0" xfId="0" applyNumberFormat="1" applyFont="1"/>
    <xf numFmtId="0" fontId="0" fillId="0" borderId="0" xfId="0" applyFont="1" applyAlignment="1">
      <alignment horizontal="right"/>
    </xf>
    <xf numFmtId="175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176" fontId="0" fillId="3" borderId="22" xfId="0" quotePrefix="1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13" xfId="0" applyFont="1" applyBorder="1"/>
    <xf numFmtId="0" fontId="0" fillId="0" borderId="19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0" fontId="0" fillId="0" borderId="24" xfId="0" applyFont="1" applyBorder="1" applyAlignment="1">
      <alignment horizontal="right"/>
    </xf>
    <xf numFmtId="176" fontId="0" fillId="3" borderId="25" xfId="0" quotePrefix="1" applyNumberFormat="1" applyFont="1" applyFill="1" applyBorder="1" applyAlignment="1">
      <alignment horizontal="center"/>
    </xf>
    <xf numFmtId="0" fontId="0" fillId="0" borderId="24" xfId="0" applyFont="1" applyBorder="1"/>
    <xf numFmtId="0" fontId="0" fillId="3" borderId="25" xfId="0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0" borderId="12" xfId="0" applyFont="1" applyBorder="1"/>
    <xf numFmtId="0" fontId="15" fillId="0" borderId="0" xfId="0" quotePrefix="1" applyFont="1"/>
    <xf numFmtId="40" fontId="30" fillId="0" borderId="0" xfId="0" applyNumberFormat="1" applyFont="1"/>
    <xf numFmtId="0" fontId="16" fillId="5" borderId="14" xfId="0" applyFont="1" applyFill="1" applyBorder="1" applyAlignment="1">
      <alignment horizontal="left"/>
    </xf>
    <xf numFmtId="183" fontId="9" fillId="0" borderId="16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8" fontId="14" fillId="0" borderId="0" xfId="0" quotePrefix="1" applyNumberFormat="1" applyFont="1" applyFill="1" applyAlignment="1">
      <alignment horizontal="center"/>
    </xf>
    <xf numFmtId="181" fontId="14" fillId="0" borderId="0" xfId="1" applyNumberFormat="1" applyFont="1" applyFill="1" applyAlignment="1">
      <alignment horizontal="center"/>
    </xf>
    <xf numFmtId="165" fontId="14" fillId="0" borderId="0" xfId="2" applyNumberFormat="1" applyFont="1"/>
    <xf numFmtId="10" fontId="14" fillId="0" borderId="0" xfId="2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71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468C-33A6-418B-B5DE-69B5C4D8B39C}">
  <sheetPr>
    <pageSetUpPr fitToPage="1"/>
  </sheetPr>
  <dimension ref="A1:L68"/>
  <sheetViews>
    <sheetView showGridLines="0" tabSelected="1" zoomScaleNormal="100" workbookViewId="0"/>
  </sheetViews>
  <sheetFormatPr defaultRowHeight="12.5" x14ac:dyDescent="0.25"/>
  <cols>
    <col min="1" max="1" width="35" customWidth="1"/>
    <col min="2" max="2" width="9.90625" customWidth="1"/>
    <col min="3" max="3" width="8.90625" customWidth="1"/>
    <col min="4" max="4" width="11.08984375" customWidth="1"/>
    <col min="5" max="5" width="2.08984375" customWidth="1"/>
    <col min="6" max="6" width="9.26953125" customWidth="1"/>
    <col min="7" max="7" width="10.54296875" bestFit="1" customWidth="1"/>
    <col min="8" max="8" width="10.1796875" bestFit="1" customWidth="1"/>
    <col min="9" max="9" width="9.26953125" bestFit="1" customWidth="1"/>
    <col min="10" max="10" width="11.81640625" customWidth="1"/>
    <col min="11" max="11" width="11.1796875" bestFit="1" customWidth="1"/>
    <col min="12" max="12" width="13.7265625" bestFit="1" customWidth="1"/>
  </cols>
  <sheetData>
    <row r="1" spans="1:12" ht="23" x14ac:dyDescent="0.5">
      <c r="A1" s="154" t="s">
        <v>209</v>
      </c>
    </row>
    <row r="2" spans="1:12" ht="15.5" x14ac:dyDescent="0.35">
      <c r="A2" s="20" t="s">
        <v>107</v>
      </c>
      <c r="L2" s="51">
        <f ca="1">NOW()</f>
        <v>45579.594412615741</v>
      </c>
    </row>
    <row r="3" spans="1:12" ht="12" customHeight="1" x14ac:dyDescent="0.25"/>
    <row r="4" spans="1:12" ht="11.7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6.5" customHeight="1" thickBot="1" x14ac:dyDescent="0.4">
      <c r="A5" s="182" t="s">
        <v>211</v>
      </c>
      <c r="B5" s="94" t="s">
        <v>97</v>
      </c>
      <c r="C5" s="94" t="s">
        <v>98</v>
      </c>
      <c r="D5" s="94" t="s">
        <v>99</v>
      </c>
      <c r="E5" s="94"/>
      <c r="F5" s="93"/>
      <c r="G5" s="95"/>
      <c r="H5" s="95"/>
      <c r="I5" s="95"/>
      <c r="J5" s="95"/>
      <c r="K5" s="95"/>
      <c r="L5" s="95"/>
    </row>
    <row r="6" spans="1:12" ht="13" customHeight="1" thickTop="1" x14ac:dyDescent="0.25">
      <c r="A6" t="s">
        <v>144</v>
      </c>
      <c r="B6" s="89"/>
      <c r="C6" s="89"/>
      <c r="D6" s="90"/>
      <c r="E6" s="30"/>
      <c r="F6" s="30"/>
      <c r="G6" s="30"/>
      <c r="H6" s="30"/>
      <c r="I6" s="30"/>
      <c r="J6" s="30"/>
      <c r="K6" s="30"/>
      <c r="L6" s="30"/>
    </row>
    <row r="7" spans="1:12" ht="13" customHeight="1" x14ac:dyDescent="0.25">
      <c r="A7" t="s">
        <v>90</v>
      </c>
      <c r="B7" s="89"/>
      <c r="C7" s="89"/>
      <c r="D7" s="89"/>
      <c r="E7" s="30"/>
      <c r="F7" s="30"/>
      <c r="G7" s="30"/>
      <c r="H7" s="30"/>
      <c r="I7" s="30"/>
      <c r="J7" s="30"/>
      <c r="K7" s="30"/>
      <c r="L7" s="30"/>
    </row>
    <row r="8" spans="1:12" ht="13" customHeight="1" thickBot="1" x14ac:dyDescent="0.35">
      <c r="A8" t="s">
        <v>93</v>
      </c>
      <c r="B8" s="39">
        <f>SUM(B6:B7)</f>
        <v>0</v>
      </c>
      <c r="C8" s="39">
        <f>SUM(C6:C7)</f>
        <v>0</v>
      </c>
      <c r="D8" s="39">
        <f>SUM(D6:D7)</f>
        <v>0</v>
      </c>
      <c r="E8" s="30"/>
      <c r="F8" s="30"/>
      <c r="G8" s="30"/>
      <c r="H8" s="30"/>
      <c r="I8" s="30"/>
      <c r="J8" s="30"/>
      <c r="K8" s="30"/>
      <c r="L8" s="30"/>
    </row>
    <row r="9" spans="1:12" ht="13" customHeight="1" thickTop="1" x14ac:dyDescent="0.25">
      <c r="I9" s="30"/>
      <c r="J9" s="30"/>
      <c r="K9" s="30"/>
      <c r="L9" s="30"/>
    </row>
    <row r="10" spans="1:12" ht="13" customHeight="1" thickBot="1" x14ac:dyDescent="0.35">
      <c r="A10" s="182" t="s">
        <v>91</v>
      </c>
      <c r="B10" s="37" t="s">
        <v>97</v>
      </c>
      <c r="C10" s="37" t="s">
        <v>98</v>
      </c>
      <c r="D10" s="37" t="s">
        <v>99</v>
      </c>
      <c r="E10" s="30"/>
      <c r="F10" s="30"/>
      <c r="G10" s="30"/>
      <c r="H10" s="30"/>
      <c r="I10" s="30"/>
      <c r="J10" s="30"/>
      <c r="K10" s="30"/>
      <c r="L10" s="30"/>
    </row>
    <row r="11" spans="1:12" ht="13" customHeight="1" thickTop="1" x14ac:dyDescent="0.25">
      <c r="A11" t="s">
        <v>145</v>
      </c>
      <c r="B11" s="38"/>
      <c r="C11" s="40">
        <v>10000</v>
      </c>
      <c r="D11" s="38">
        <f>SUM('Financial Model'!C119:D119)</f>
        <v>0</v>
      </c>
      <c r="E11" s="30"/>
      <c r="F11" s="30"/>
      <c r="G11" s="30"/>
      <c r="H11" s="30"/>
      <c r="I11" s="30"/>
      <c r="J11" s="30"/>
      <c r="K11" s="30"/>
      <c r="L11" s="30"/>
    </row>
    <row r="12" spans="1:12" ht="13" customHeight="1" x14ac:dyDescent="0.25">
      <c r="A12" t="s">
        <v>111</v>
      </c>
      <c r="B12" s="89"/>
      <c r="C12" s="40">
        <f>+B12</f>
        <v>0</v>
      </c>
      <c r="D12" s="38">
        <f>SUM('Financial Model'!C127:D127)</f>
        <v>0</v>
      </c>
      <c r="E12" s="30"/>
      <c r="F12" s="30"/>
      <c r="G12" s="30"/>
      <c r="H12" s="30"/>
      <c r="I12" s="30"/>
      <c r="J12" s="30"/>
      <c r="K12" s="30"/>
      <c r="L12" s="30"/>
    </row>
    <row r="13" spans="1:12" ht="13" customHeight="1" x14ac:dyDescent="0.25">
      <c r="A13" t="s">
        <v>146</v>
      </c>
      <c r="B13" s="38"/>
      <c r="C13" s="40"/>
      <c r="D13" s="38">
        <f>SUM('Financial Model'!C131:D131)</f>
        <v>0</v>
      </c>
      <c r="E13" s="30"/>
      <c r="F13" s="30"/>
      <c r="G13" s="30"/>
      <c r="H13" s="30"/>
      <c r="I13" s="30"/>
      <c r="J13" s="30"/>
      <c r="K13" s="30"/>
      <c r="L13" s="30"/>
    </row>
    <row r="14" spans="1:12" ht="13" customHeight="1" x14ac:dyDescent="0.25">
      <c r="A14" t="s">
        <v>147</v>
      </c>
      <c r="B14" s="89"/>
      <c r="C14" s="40">
        <f>+B14*4</f>
        <v>0</v>
      </c>
      <c r="D14" s="38">
        <f>SUM('Financial Model'!C145:D145)</f>
        <v>0</v>
      </c>
      <c r="E14" s="30"/>
      <c r="F14" s="30"/>
      <c r="G14" s="30"/>
      <c r="H14" s="30"/>
      <c r="I14" s="30"/>
      <c r="J14" s="30"/>
      <c r="K14" s="30"/>
      <c r="L14" s="30"/>
    </row>
    <row r="15" spans="1:12" ht="13" customHeight="1" x14ac:dyDescent="0.25">
      <c r="A15" t="s">
        <v>148</v>
      </c>
      <c r="B15" s="89"/>
      <c r="C15" s="90"/>
      <c r="D15" s="38">
        <f>SUM('Financial Model'!C165:D165)</f>
        <v>0</v>
      </c>
      <c r="E15" s="1"/>
      <c r="F15" s="1"/>
      <c r="G15" s="1"/>
      <c r="H15" s="1"/>
      <c r="I15" s="1"/>
      <c r="J15" s="1"/>
      <c r="K15" s="1"/>
      <c r="L15" s="1"/>
    </row>
    <row r="16" spans="1:12" ht="13" customHeight="1" x14ac:dyDescent="0.25">
      <c r="B16" s="89"/>
      <c r="C16" s="90"/>
      <c r="D16" s="38"/>
      <c r="E16" s="1"/>
      <c r="F16" s="1"/>
      <c r="G16" s="1"/>
      <c r="H16" s="1"/>
      <c r="I16" s="1"/>
      <c r="J16" s="1"/>
      <c r="K16" s="1"/>
      <c r="L16" s="1"/>
    </row>
    <row r="17" spans="1:12" ht="13" customHeight="1" x14ac:dyDescent="0.25">
      <c r="A17" t="s">
        <v>141</v>
      </c>
      <c r="B17" s="38"/>
      <c r="C17" s="40"/>
      <c r="D17" s="38"/>
      <c r="E17" s="1"/>
      <c r="F17" s="1"/>
      <c r="G17" s="1"/>
      <c r="H17" s="1"/>
      <c r="I17" s="1"/>
      <c r="J17" s="1"/>
      <c r="K17" s="1"/>
      <c r="L17" s="1"/>
    </row>
    <row r="18" spans="1:12" ht="13" customHeight="1" x14ac:dyDescent="0.25">
      <c r="A18" t="s">
        <v>149</v>
      </c>
      <c r="B18" s="38">
        <f>+B8-SUM(B12:B15)</f>
        <v>0</v>
      </c>
      <c r="C18" s="40">
        <f>+C8-SUM(C12:C15)</f>
        <v>0</v>
      </c>
      <c r="D18" s="38">
        <f>+D7-SUM(D12:D15)</f>
        <v>0</v>
      </c>
      <c r="E18" s="1"/>
      <c r="F18" s="1"/>
      <c r="G18" s="1"/>
      <c r="H18" s="1"/>
      <c r="I18" s="1"/>
      <c r="J18" s="1"/>
      <c r="K18" s="1"/>
      <c r="L18" s="1"/>
    </row>
    <row r="19" spans="1:12" ht="13" customHeight="1" x14ac:dyDescent="0.3">
      <c r="A19" s="28" t="s">
        <v>92</v>
      </c>
      <c r="B19" s="54">
        <f>SUM(B12:B18)</f>
        <v>0</v>
      </c>
      <c r="C19" s="54">
        <f>SUM(C12:C18)</f>
        <v>0</v>
      </c>
      <c r="D19" s="54">
        <f>SUM(D12:D18)</f>
        <v>0</v>
      </c>
    </row>
    <row r="20" spans="1:12" ht="13" customHeight="1" x14ac:dyDescent="0.3">
      <c r="A20" s="28"/>
      <c r="B20" s="54"/>
      <c r="C20" s="54"/>
      <c r="D20" s="54"/>
    </row>
    <row r="21" spans="1:12" ht="13" customHeight="1" thickBot="1" x14ac:dyDescent="0.35">
      <c r="A21" s="28" t="s">
        <v>150</v>
      </c>
      <c r="B21" s="114">
        <f>+B18</f>
        <v>0</v>
      </c>
      <c r="C21" s="114">
        <f>+B21+C18</f>
        <v>0</v>
      </c>
      <c r="D21" s="114">
        <f>+C21+D18</f>
        <v>0</v>
      </c>
      <c r="E21" s="34"/>
      <c r="F21" s="34"/>
      <c r="G21" s="34"/>
      <c r="H21" s="34"/>
      <c r="I21" s="34"/>
      <c r="J21" s="34"/>
      <c r="K21" s="34"/>
      <c r="L21" s="34"/>
    </row>
    <row r="22" spans="1:12" ht="9.5" customHeight="1" thickTop="1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s="45" customFormat="1" ht="18" customHeight="1" x14ac:dyDescent="0.25">
      <c r="C23" s="106" t="s">
        <v>142</v>
      </c>
      <c r="D23" s="107"/>
      <c r="E23" s="88"/>
      <c r="G23" s="108" t="s">
        <v>143</v>
      </c>
      <c r="H23" s="109"/>
      <c r="I23" s="110"/>
      <c r="J23" s="110"/>
      <c r="K23" s="110"/>
      <c r="L23" s="110"/>
    </row>
    <row r="24" spans="1:12" ht="14" x14ac:dyDescent="0.3">
      <c r="C24" s="60" t="str">
        <f>+B5</f>
        <v>Phase I</v>
      </c>
      <c r="D24" s="60" t="str">
        <f>+C5</f>
        <v>Phase II</v>
      </c>
      <c r="E24" s="35"/>
      <c r="G24" s="91" t="str">
        <f>+D5</f>
        <v>Phase III</v>
      </c>
      <c r="H24" s="92"/>
      <c r="I24" s="91" t="s">
        <v>210</v>
      </c>
      <c r="J24" s="92"/>
      <c r="K24" s="104"/>
      <c r="L24" s="104"/>
    </row>
    <row r="25" spans="1:12" ht="14.5" x14ac:dyDescent="0.35">
      <c r="C25" s="22" t="s">
        <v>102</v>
      </c>
      <c r="D25" s="22" t="s">
        <v>32</v>
      </c>
      <c r="E25" s="35"/>
      <c r="F25" s="23"/>
      <c r="G25" s="22" t="s">
        <v>21</v>
      </c>
      <c r="H25" s="22" t="s">
        <v>22</v>
      </c>
      <c r="I25" s="22" t="s">
        <v>23</v>
      </c>
      <c r="J25" s="22" t="s">
        <v>24</v>
      </c>
      <c r="K25" s="22" t="s">
        <v>25</v>
      </c>
      <c r="L25" s="22" t="s">
        <v>33</v>
      </c>
    </row>
    <row r="26" spans="1:12" ht="12.75" customHeight="1" thickBot="1" x14ac:dyDescent="0.35">
      <c r="A26" s="9" t="s">
        <v>88</v>
      </c>
      <c r="E26" s="35"/>
      <c r="G26" s="24">
        <f>+'Financial Model'!C109</f>
        <v>0</v>
      </c>
      <c r="H26" s="24">
        <f>+'Financial Model'!D109</f>
        <v>0</v>
      </c>
      <c r="I26" s="24">
        <f>+'Financial Model'!E109</f>
        <v>0</v>
      </c>
      <c r="J26" s="24">
        <f>+'Financial Model'!F109</f>
        <v>0</v>
      </c>
      <c r="K26" s="24">
        <f>+'Financial Model'!G109</f>
        <v>0</v>
      </c>
      <c r="L26" s="24">
        <f>+'Financial Model'!H109</f>
        <v>0</v>
      </c>
    </row>
    <row r="27" spans="1:12" ht="7.5" customHeight="1" thickTop="1" x14ac:dyDescent="0.3">
      <c r="D27" s="2"/>
      <c r="E27" s="35"/>
      <c r="F27" s="2"/>
      <c r="G27" s="2"/>
      <c r="H27" s="2"/>
      <c r="I27" s="2"/>
      <c r="J27" s="2"/>
      <c r="K27" s="2"/>
      <c r="L27" s="2"/>
    </row>
    <row r="28" spans="1:12" ht="15" thickBot="1" x14ac:dyDescent="0.4">
      <c r="A28" s="10" t="s">
        <v>11</v>
      </c>
      <c r="C28" s="1">
        <f>-SUM(B12:B15)</f>
        <v>0</v>
      </c>
      <c r="D28" s="1">
        <f>-SUM(C11:C15)</f>
        <v>-10000</v>
      </c>
      <c r="E28" s="1"/>
      <c r="F28" s="2"/>
      <c r="G28" s="86">
        <f>+'Financial Model'!C171</f>
        <v>0</v>
      </c>
      <c r="H28" s="86">
        <f>+'Financial Model'!D171</f>
        <v>0</v>
      </c>
      <c r="I28" s="86" t="e">
        <f>+'Financial Model'!E171</f>
        <v>#DIV/0!</v>
      </c>
      <c r="J28" s="86" t="e">
        <f>+'Financial Model'!F171</f>
        <v>#DIV/0!</v>
      </c>
      <c r="K28" s="86" t="e">
        <f>+'Financial Model'!G171</f>
        <v>#DIV/0!</v>
      </c>
      <c r="L28" s="86" t="e">
        <f>+'Financial Model'!H171</f>
        <v>#DIV/0!</v>
      </c>
    </row>
    <row r="29" spans="1:12" ht="13" thickTop="1" x14ac:dyDescent="0.25">
      <c r="A29" t="s">
        <v>73</v>
      </c>
      <c r="C29" s="1">
        <f>-B17</f>
        <v>0</v>
      </c>
      <c r="D29" s="1">
        <f>-C17</f>
        <v>0</v>
      </c>
      <c r="E29" s="1"/>
      <c r="F29" s="2"/>
      <c r="G29" s="2"/>
      <c r="H29" s="2"/>
      <c r="I29" s="2"/>
      <c r="J29" s="2"/>
      <c r="K29" s="2"/>
      <c r="L29" s="2"/>
    </row>
    <row r="30" spans="1:12" ht="14.5" x14ac:dyDescent="0.35">
      <c r="A30" s="10" t="s">
        <v>74</v>
      </c>
      <c r="F30" s="2"/>
      <c r="G30" s="2"/>
      <c r="H30" s="2"/>
      <c r="I30" s="2"/>
      <c r="J30" s="2"/>
      <c r="K30" s="2"/>
      <c r="L30" s="2"/>
    </row>
    <row r="31" spans="1:12" ht="13" thickBot="1" x14ac:dyDescent="0.3">
      <c r="A31" s="6" t="s">
        <v>75</v>
      </c>
      <c r="C31" s="2">
        <f>SUM(C26:C30)</f>
        <v>0</v>
      </c>
      <c r="D31" s="2">
        <f>SUM(D26:D30)</f>
        <v>-10000</v>
      </c>
      <c r="E31" s="36"/>
      <c r="F31" s="2"/>
      <c r="G31" s="24">
        <f>+G28+G29+G30</f>
        <v>0</v>
      </c>
      <c r="H31" s="86">
        <f t="shared" ref="H31:K31" si="0">+H28+H29+H30</f>
        <v>0</v>
      </c>
      <c r="I31" s="24" t="e">
        <f t="shared" si="0"/>
        <v>#DIV/0!</v>
      </c>
      <c r="J31" s="24" t="e">
        <f t="shared" si="0"/>
        <v>#DIV/0!</v>
      </c>
      <c r="K31" s="24" t="e">
        <f t="shared" si="0"/>
        <v>#DIV/0!</v>
      </c>
      <c r="L31" s="24" t="e">
        <f t="shared" ref="L31" si="1">+L28+L29+L30</f>
        <v>#DIV/0!</v>
      </c>
    </row>
    <row r="32" spans="1:12" ht="15" thickTop="1" x14ac:dyDescent="0.35">
      <c r="A32" s="10" t="s">
        <v>76</v>
      </c>
      <c r="D32" s="2"/>
      <c r="E32" s="2"/>
      <c r="F32" s="2"/>
      <c r="G32" s="2"/>
      <c r="H32" s="30"/>
      <c r="I32" s="2"/>
      <c r="J32" s="2"/>
      <c r="K32" s="2"/>
      <c r="L32" s="2"/>
    </row>
    <row r="33" spans="1:12" ht="13.5" thickBot="1" x14ac:dyDescent="0.35">
      <c r="A33" t="s">
        <v>77</v>
      </c>
      <c r="D33" s="7">
        <f>SUM(C31:D31)</f>
        <v>-10000</v>
      </c>
      <c r="E33" s="2"/>
      <c r="F33" s="2"/>
      <c r="G33" s="7">
        <f>+G31+G32</f>
        <v>0</v>
      </c>
      <c r="H33" s="87">
        <f t="shared" ref="H33:K33" si="2">+H31+H32</f>
        <v>0</v>
      </c>
      <c r="I33" s="7" t="e">
        <f t="shared" si="2"/>
        <v>#DIV/0!</v>
      </c>
      <c r="J33" s="7" t="e">
        <f t="shared" si="2"/>
        <v>#DIV/0!</v>
      </c>
      <c r="K33" s="7" t="e">
        <f t="shared" si="2"/>
        <v>#DIV/0!</v>
      </c>
      <c r="L33" s="7" t="e">
        <f t="shared" ref="L33" si="3">+L31+L32</f>
        <v>#DIV/0!</v>
      </c>
    </row>
    <row r="34" spans="1:12" ht="6.75" customHeight="1" thickTop="1" x14ac:dyDescent="0.25">
      <c r="E34" s="2"/>
      <c r="F34" s="2"/>
    </row>
    <row r="35" spans="1:12" ht="15.5" customHeight="1" x14ac:dyDescent="0.25">
      <c r="A35" s="111" t="s">
        <v>78</v>
      </c>
      <c r="B35" s="112"/>
      <c r="C35" s="113"/>
      <c r="D35" s="113"/>
      <c r="E35" s="113"/>
      <c r="F35" s="113"/>
      <c r="G35" s="111"/>
      <c r="H35" s="112"/>
      <c r="I35" s="113"/>
      <c r="J35" s="113"/>
      <c r="K35" s="113"/>
      <c r="L35" s="113"/>
    </row>
    <row r="36" spans="1:12" x14ac:dyDescent="0.25">
      <c r="A36" s="47" t="s">
        <v>79</v>
      </c>
      <c r="B36" s="31"/>
      <c r="C36" s="31"/>
      <c r="D36" s="31"/>
      <c r="E36" s="31"/>
      <c r="F36" s="31"/>
      <c r="G36" s="31"/>
      <c r="H36" s="31"/>
      <c r="I36" s="31"/>
      <c r="J36" s="47" t="s">
        <v>108</v>
      </c>
      <c r="K36" s="31"/>
      <c r="L36" s="31"/>
    </row>
    <row r="37" spans="1:12" ht="14.5" x14ac:dyDescent="0.35">
      <c r="C37" s="22" t="str">
        <f>+C25</f>
        <v>Year -1</v>
      </c>
      <c r="D37" s="22" t="str">
        <f>+D25</f>
        <v>Year 0</v>
      </c>
      <c r="E37" s="43"/>
      <c r="F37" s="23"/>
      <c r="G37" s="22" t="s">
        <v>109</v>
      </c>
      <c r="H37" s="22" t="s">
        <v>99</v>
      </c>
      <c r="J37" s="22" t="s">
        <v>31</v>
      </c>
      <c r="K37" s="22"/>
      <c r="L37" s="22"/>
    </row>
    <row r="38" spans="1:12" x14ac:dyDescent="0.25">
      <c r="J38" s="8" t="s">
        <v>110</v>
      </c>
      <c r="K38">
        <v>10</v>
      </c>
      <c r="L38" t="str">
        <f>+'Option Pricing'!D15</f>
        <v>years</v>
      </c>
    </row>
    <row r="39" spans="1:12" ht="13" x14ac:dyDescent="0.3">
      <c r="A39" s="25" t="s">
        <v>80</v>
      </c>
      <c r="D39" s="1">
        <f>+D33</f>
        <v>-10000</v>
      </c>
      <c r="E39" s="1"/>
      <c r="G39" s="1"/>
      <c r="H39" s="1">
        <f>SUM(G33:H33)</f>
        <v>0</v>
      </c>
      <c r="J39" s="8" t="s">
        <v>52</v>
      </c>
      <c r="K39" s="187">
        <v>0</v>
      </c>
    </row>
    <row r="40" spans="1:12" x14ac:dyDescent="0.25">
      <c r="A40" s="6" t="s">
        <v>95</v>
      </c>
      <c r="G40" s="1">
        <f>+G39+D39</f>
        <v>-10000</v>
      </c>
      <c r="H40" s="1">
        <f>+G40+H39</f>
        <v>-10000</v>
      </c>
      <c r="J40" s="8" t="s">
        <v>96</v>
      </c>
      <c r="K40" s="188">
        <v>0</v>
      </c>
      <c r="L40" s="32"/>
    </row>
    <row r="41" spans="1:12" x14ac:dyDescent="0.25">
      <c r="A41" s="6"/>
      <c r="J41" s="8" t="s">
        <v>54</v>
      </c>
      <c r="K41" s="188">
        <v>0</v>
      </c>
      <c r="L41" s="32"/>
    </row>
    <row r="42" spans="1:12" ht="13" x14ac:dyDescent="0.3">
      <c r="A42" s="25" t="s">
        <v>81</v>
      </c>
      <c r="J42" s="8" t="s">
        <v>100</v>
      </c>
      <c r="K42" s="26">
        <f>SQRT(K41)</f>
        <v>0</v>
      </c>
      <c r="L42" s="42" t="s">
        <v>105</v>
      </c>
    </row>
    <row r="43" spans="1:12" x14ac:dyDescent="0.25">
      <c r="A43" s="6" t="s">
        <v>82</v>
      </c>
      <c r="G43" s="1"/>
      <c r="H43" s="1"/>
      <c r="J43" s="8"/>
      <c r="K43" s="26"/>
    </row>
    <row r="44" spans="1:12" ht="13" x14ac:dyDescent="0.3">
      <c r="A44" s="6" t="s">
        <v>83</v>
      </c>
      <c r="G44" s="1">
        <f>SUM(B6:C6)</f>
        <v>0</v>
      </c>
      <c r="H44" s="41"/>
      <c r="J44" s="22" t="s">
        <v>56</v>
      </c>
      <c r="K44" s="22"/>
      <c r="L44" s="22"/>
    </row>
    <row r="45" spans="1:12" ht="13" x14ac:dyDescent="0.25">
      <c r="A45" s="6" t="s">
        <v>151</v>
      </c>
      <c r="D45" s="52" t="s">
        <v>106</v>
      </c>
      <c r="E45" s="52"/>
      <c r="F45" s="53"/>
      <c r="G45" s="1">
        <f>+C7</f>
        <v>0</v>
      </c>
      <c r="H45" s="1">
        <f>+D7</f>
        <v>0</v>
      </c>
      <c r="J45" t="str">
        <f>+'Option Pricing'!D22</f>
        <v>d1 =</v>
      </c>
      <c r="K45" s="33" t="e">
        <f>+'Option Pricing'!E22</f>
        <v>#DIV/0!</v>
      </c>
      <c r="L45" s="42" t="s">
        <v>104</v>
      </c>
    </row>
    <row r="46" spans="1:12" x14ac:dyDescent="0.25">
      <c r="A46" s="6" t="s">
        <v>94</v>
      </c>
      <c r="D46" s="52"/>
      <c r="E46" s="52"/>
      <c r="F46" s="5"/>
      <c r="G46" s="1"/>
      <c r="H46" s="1"/>
      <c r="J46" t="str">
        <f>+'Option Pricing'!D23</f>
        <v>d2 =</v>
      </c>
      <c r="K46" s="33" t="e">
        <f>+'Option Pricing'!E23</f>
        <v>#DIV/0!</v>
      </c>
    </row>
    <row r="47" spans="1:12" ht="13" thickBot="1" x14ac:dyDescent="0.3">
      <c r="A47" s="6" t="s">
        <v>84</v>
      </c>
      <c r="G47" s="57">
        <f>SUM(G43:G46)</f>
        <v>0</v>
      </c>
      <c r="H47" s="58">
        <f>+C19+D19</f>
        <v>0</v>
      </c>
      <c r="J47" t="str">
        <f>+'Option Pricing'!D24</f>
        <v>N(d1) =</v>
      </c>
      <c r="K47" s="55" t="e">
        <f>+'Option Pricing'!E24</f>
        <v>#DIV/0!</v>
      </c>
      <c r="L47" s="56" t="s">
        <v>101</v>
      </c>
    </row>
    <row r="48" spans="1:12" ht="18.5" customHeight="1" thickTop="1" thickBot="1" x14ac:dyDescent="0.35">
      <c r="A48" s="6" t="s">
        <v>152</v>
      </c>
      <c r="H48" s="59">
        <f>+H47+G47</f>
        <v>0</v>
      </c>
      <c r="J48" s="45" t="str">
        <f>+'Option Pricing'!D25</f>
        <v>N(d2) =</v>
      </c>
      <c r="K48" s="46" t="e">
        <f>+'Option Pricing'!E25</f>
        <v>#DIV/0!</v>
      </c>
    </row>
    <row r="49" spans="1:12" ht="13" x14ac:dyDescent="0.3">
      <c r="J49" s="9" t="str">
        <f>+'Option Pricing'!D27</f>
        <v>Value=</v>
      </c>
      <c r="K49" s="44" t="e">
        <f>+'Option Pricing'!E27</f>
        <v>#DIV/0!</v>
      </c>
    </row>
    <row r="50" spans="1:12" ht="22" customHeight="1" x14ac:dyDescent="0.25">
      <c r="A50" t="str">
        <f>+A45</f>
        <v xml:space="preserve">   Equit Investment</v>
      </c>
      <c r="G50" s="1">
        <f>+F45</f>
        <v>0</v>
      </c>
      <c r="J50" s="3" t="str">
        <f>+A50</f>
        <v xml:space="preserve">   Equit Investment</v>
      </c>
      <c r="K50" s="1">
        <f>+G45+H45</f>
        <v>0</v>
      </c>
    </row>
    <row r="51" spans="1:12" ht="6.75" customHeight="1" x14ac:dyDescent="0.25"/>
    <row r="52" spans="1:12" ht="15" customHeight="1" x14ac:dyDescent="0.25">
      <c r="A52" s="111" t="s">
        <v>213</v>
      </c>
      <c r="B52" s="112"/>
      <c r="C52" s="113"/>
      <c r="D52" s="113"/>
      <c r="E52" s="113"/>
      <c r="F52" s="113"/>
      <c r="G52" s="111"/>
      <c r="H52" s="112"/>
      <c r="I52" s="113"/>
      <c r="J52" s="113"/>
      <c r="K52" s="113"/>
      <c r="L52" s="113"/>
    </row>
    <row r="53" spans="1:12" ht="11.75" customHeight="1" x14ac:dyDescent="0.3">
      <c r="A53" s="61" t="s">
        <v>85</v>
      </c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4"/>
    </row>
    <row r="54" spans="1:12" ht="14.5" x14ac:dyDescent="0.35">
      <c r="C54" s="22" t="str">
        <f>+C37</f>
        <v>Year -1</v>
      </c>
      <c r="D54" s="22" t="str">
        <f>+D37</f>
        <v>Year 0</v>
      </c>
      <c r="E54" s="43"/>
      <c r="F54" s="23"/>
      <c r="G54" s="22" t="str">
        <f>+G37</f>
        <v>Phase I/II</v>
      </c>
      <c r="H54" s="22" t="str">
        <f>+H37</f>
        <v>Phase III</v>
      </c>
      <c r="I54" s="22" t="str">
        <f>+I25</f>
        <v>Year 3</v>
      </c>
      <c r="J54" s="22" t="str">
        <f>+J25</f>
        <v>Year 4</v>
      </c>
      <c r="K54" s="22" t="str">
        <f t="shared" ref="K54:L54" si="4">+K25</f>
        <v>Year 5</v>
      </c>
      <c r="L54" s="22" t="str">
        <f t="shared" si="4"/>
        <v>Year 6</v>
      </c>
    </row>
    <row r="55" spans="1:12" ht="14.5" x14ac:dyDescent="0.35">
      <c r="A55" t="s">
        <v>15</v>
      </c>
      <c r="C55" s="1"/>
      <c r="D55" s="1"/>
      <c r="E55" s="1"/>
      <c r="F55" s="23"/>
      <c r="G55" s="1"/>
      <c r="H55" s="1">
        <f>SUM(G26:H26)</f>
        <v>0</v>
      </c>
      <c r="I55" s="1">
        <f>+I26</f>
        <v>0</v>
      </c>
      <c r="J55" s="1">
        <f t="shared" ref="J55:L55" si="5">+J26</f>
        <v>0</v>
      </c>
      <c r="K55" s="1">
        <f t="shared" si="5"/>
        <v>0</v>
      </c>
      <c r="L55" s="1">
        <f t="shared" si="5"/>
        <v>0</v>
      </c>
    </row>
    <row r="56" spans="1:12" ht="14.5" x14ac:dyDescent="0.35">
      <c r="A56" s="6" t="s">
        <v>11</v>
      </c>
      <c r="C56" s="1">
        <f>+C28</f>
        <v>0</v>
      </c>
      <c r="D56" s="1">
        <f>+D28</f>
        <v>-10000</v>
      </c>
      <c r="E56" s="1"/>
      <c r="F56" s="23"/>
      <c r="G56" s="1">
        <f>+G28</f>
        <v>0</v>
      </c>
      <c r="H56" s="1">
        <f>+H28</f>
        <v>0</v>
      </c>
      <c r="I56" s="1" t="e">
        <f>+I28</f>
        <v>#DIV/0!</v>
      </c>
      <c r="J56" s="1" t="e">
        <f>+J28</f>
        <v>#DIV/0!</v>
      </c>
      <c r="K56" s="1" t="e">
        <f t="shared" ref="K56:L56" si="6">+K28</f>
        <v>#DIV/0!</v>
      </c>
      <c r="L56" s="1" t="e">
        <f t="shared" si="6"/>
        <v>#DIV/0!</v>
      </c>
    </row>
    <row r="57" spans="1:12" ht="14.5" x14ac:dyDescent="0.35">
      <c r="A57" s="6" t="s">
        <v>47</v>
      </c>
      <c r="C57" s="1"/>
      <c r="D57" s="1"/>
      <c r="E57" s="1"/>
      <c r="F57" s="23"/>
      <c r="G57" s="1">
        <f>+'Financial Model'!C85</f>
        <v>0</v>
      </c>
      <c r="H57" s="1">
        <f>+'Financial Model'!D85</f>
        <v>0</v>
      </c>
      <c r="I57" s="1" t="e">
        <f>+'Financial Model'!E85</f>
        <v>#DIV/0!</v>
      </c>
      <c r="J57" s="1" t="e">
        <f>+'Financial Model'!F85</f>
        <v>#DIV/0!</v>
      </c>
      <c r="K57" s="1" t="e">
        <f>+'Financial Model'!G85</f>
        <v>#DIV/0!</v>
      </c>
      <c r="L57" s="1" t="e">
        <f>+'Financial Model'!H85</f>
        <v>#DIV/0!</v>
      </c>
    </row>
    <row r="58" spans="1:12" ht="14.5" x14ac:dyDescent="0.35">
      <c r="A58" s="6"/>
      <c r="C58" s="1"/>
      <c r="D58" s="1"/>
      <c r="E58" s="1"/>
      <c r="F58" s="23"/>
      <c r="G58" s="1"/>
      <c r="H58" s="1"/>
      <c r="I58" s="1"/>
      <c r="J58" s="1"/>
      <c r="K58" s="1"/>
      <c r="L58" s="1"/>
    </row>
    <row r="59" spans="1:12" ht="14.5" x14ac:dyDescent="0.35">
      <c r="A59" s="4" t="s">
        <v>17</v>
      </c>
      <c r="C59" s="1"/>
      <c r="D59" s="1"/>
      <c r="E59" s="1"/>
      <c r="F59" s="23"/>
      <c r="G59" s="1"/>
      <c r="H59" s="1"/>
      <c r="I59" s="1"/>
      <c r="J59" s="1"/>
      <c r="K59" s="1"/>
      <c r="L59" s="1"/>
    </row>
    <row r="60" spans="1:12" ht="13" x14ac:dyDescent="0.3">
      <c r="A60" s="6" t="s">
        <v>153</v>
      </c>
      <c r="B60" s="50">
        <v>3</v>
      </c>
      <c r="K60" s="1">
        <f>+K55*B60</f>
        <v>0</v>
      </c>
    </row>
    <row r="61" spans="1:12" ht="13" x14ac:dyDescent="0.3">
      <c r="A61" s="6" t="s">
        <v>86</v>
      </c>
      <c r="B61" s="50">
        <v>10</v>
      </c>
      <c r="K61" s="1" t="e">
        <f>+K56*B61</f>
        <v>#DIV/0!</v>
      </c>
    </row>
    <row r="62" spans="1:12" ht="13" x14ac:dyDescent="0.3">
      <c r="A62" s="6" t="s">
        <v>155</v>
      </c>
      <c r="B62" s="98">
        <v>0.12</v>
      </c>
      <c r="K62" s="1" t="e">
        <f>+L57/$B$62</f>
        <v>#DIV/0!</v>
      </c>
    </row>
    <row r="63" spans="1:12" ht="13" x14ac:dyDescent="0.3">
      <c r="A63" s="6" t="s">
        <v>18</v>
      </c>
      <c r="B63" s="50"/>
      <c r="G63" s="1"/>
      <c r="H63" s="1"/>
      <c r="I63" s="1"/>
      <c r="J63" s="1"/>
      <c r="K63" s="27" t="e">
        <f>AVERAGE(K60:K62)</f>
        <v>#DIV/0!</v>
      </c>
    </row>
    <row r="64" spans="1:12" ht="13.5" thickBot="1" x14ac:dyDescent="0.35">
      <c r="A64" s="6" t="s">
        <v>72</v>
      </c>
      <c r="B64" s="50"/>
      <c r="F64" s="1">
        <f>-SUM(C7:D7)</f>
        <v>0</v>
      </c>
      <c r="G64" s="11">
        <f>+G57</f>
        <v>0</v>
      </c>
      <c r="H64" s="11">
        <f t="shared" ref="H64:J64" si="7">+H57</f>
        <v>0</v>
      </c>
      <c r="I64" s="11" t="e">
        <f t="shared" si="7"/>
        <v>#DIV/0!</v>
      </c>
      <c r="J64" s="11" t="e">
        <f t="shared" si="7"/>
        <v>#DIV/0!</v>
      </c>
      <c r="K64" s="11" t="e">
        <f>+K57+K63</f>
        <v>#DIV/0!</v>
      </c>
    </row>
    <row r="65" spans="1:7" ht="15.5" customHeight="1" thickTop="1" x14ac:dyDescent="0.3">
      <c r="A65" s="6" t="s">
        <v>87</v>
      </c>
      <c r="B65" s="49">
        <v>0.3</v>
      </c>
      <c r="C65" s="48" t="s">
        <v>103</v>
      </c>
    </row>
    <row r="66" spans="1:7" ht="13" thickBot="1" x14ac:dyDescent="0.3"/>
    <row r="67" spans="1:7" ht="13.5" thickBot="1" x14ac:dyDescent="0.35">
      <c r="A67" t="str">
        <f>+A45</f>
        <v xml:space="preserve">   Equit Investment</v>
      </c>
      <c r="G67" s="97" t="e">
        <f>NPV(B65,G64:K64)</f>
        <v>#DIV/0!</v>
      </c>
    </row>
    <row r="68" spans="1:7" ht="13.5" thickBot="1" x14ac:dyDescent="0.35">
      <c r="A68" s="6" t="s">
        <v>154</v>
      </c>
      <c r="F68" s="1"/>
      <c r="G68" s="96" t="e">
        <f>IRR(F64:K64)</f>
        <v>#VALUE!</v>
      </c>
    </row>
  </sheetData>
  <mergeCells count="9">
    <mergeCell ref="G52:L52"/>
    <mergeCell ref="C23:D23"/>
    <mergeCell ref="G23:L23"/>
    <mergeCell ref="A53:L53"/>
    <mergeCell ref="G24:H24"/>
    <mergeCell ref="I24:L24"/>
    <mergeCell ref="A35:F35"/>
    <mergeCell ref="G35:L35"/>
    <mergeCell ref="A52:F52"/>
  </mergeCells>
  <phoneticPr fontId="25" type="noConversion"/>
  <pageMargins left="0.7" right="0.7" top="0.75" bottom="0.75" header="0.3" footer="0.3"/>
  <pageSetup scale="78" fitToHeight="0" orientation="landscape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1082-75D2-419D-8633-55FEAEB8AF7F}">
  <dimension ref="A1:M183"/>
  <sheetViews>
    <sheetView showGridLines="0" workbookViewId="0">
      <selection activeCell="I124" sqref="I124"/>
    </sheetView>
  </sheetViews>
  <sheetFormatPr defaultRowHeight="12.5" x14ac:dyDescent="0.25"/>
  <cols>
    <col min="1" max="1" width="26.90625" style="116" customWidth="1"/>
    <col min="2" max="2" width="11" style="116" customWidth="1"/>
    <col min="3" max="4" width="12.90625" style="115" bestFit="1" customWidth="1"/>
    <col min="5" max="8" width="14.453125" style="115" bestFit="1" customWidth="1"/>
    <col min="9" max="11" width="8.7265625" style="116"/>
    <col min="12" max="12" width="10.54296875" style="116" bestFit="1" customWidth="1"/>
    <col min="13" max="16384" width="8.7265625" style="116"/>
  </cols>
  <sheetData>
    <row r="1" spans="1:8" ht="23" x14ac:dyDescent="0.5">
      <c r="A1" s="153" t="str">
        <f>+'Valuation Scenarios'!A1</f>
        <v>Product Development Company</v>
      </c>
      <c r="B1" s="71"/>
    </row>
    <row r="2" spans="1:8" x14ac:dyDescent="0.25">
      <c r="A2" s="116" t="s">
        <v>208</v>
      </c>
    </row>
    <row r="3" spans="1:8" s="119" customFormat="1" ht="13" x14ac:dyDescent="0.3">
      <c r="A3" s="117"/>
      <c r="B3" s="117"/>
      <c r="C3" s="118" t="s">
        <v>21</v>
      </c>
      <c r="D3" s="118" t="s">
        <v>22</v>
      </c>
      <c r="E3" s="118" t="s">
        <v>23</v>
      </c>
      <c r="F3" s="118" t="s">
        <v>24</v>
      </c>
      <c r="G3" s="118" t="s">
        <v>25</v>
      </c>
      <c r="H3" s="118" t="s">
        <v>33</v>
      </c>
    </row>
    <row r="4" spans="1:8" ht="13.5" thickBot="1" x14ac:dyDescent="0.35">
      <c r="A4" s="120" t="s">
        <v>9</v>
      </c>
      <c r="B4" s="120"/>
      <c r="C4" s="121"/>
      <c r="D4" s="121"/>
      <c r="E4" s="121"/>
      <c r="F4" s="121"/>
      <c r="G4" s="121"/>
      <c r="H4" s="121"/>
    </row>
    <row r="5" spans="1:8" ht="13" thickTop="1" x14ac:dyDescent="0.25">
      <c r="A5" s="116" t="s">
        <v>28</v>
      </c>
      <c r="C5" s="122"/>
      <c r="D5" s="122"/>
      <c r="E5" s="122"/>
      <c r="F5" s="122"/>
      <c r="G5" s="122"/>
      <c r="H5" s="122"/>
    </row>
    <row r="6" spans="1:8" x14ac:dyDescent="0.25">
      <c r="A6" s="116" t="s">
        <v>156</v>
      </c>
      <c r="C6" s="65">
        <f>+C100</f>
        <v>0</v>
      </c>
      <c r="D6" s="65">
        <f>+D100</f>
        <v>0</v>
      </c>
      <c r="E6" s="65">
        <f>+E100</f>
        <v>0</v>
      </c>
      <c r="F6" s="65">
        <f>+F100</f>
        <v>0</v>
      </c>
      <c r="G6" s="65">
        <f>+G100</f>
        <v>0</v>
      </c>
      <c r="H6" s="65">
        <f>+H100</f>
        <v>0</v>
      </c>
    </row>
    <row r="7" spans="1:8" x14ac:dyDescent="0.25">
      <c r="A7" s="116" t="s">
        <v>157</v>
      </c>
      <c r="C7" s="65">
        <f>+C107</f>
        <v>0</v>
      </c>
      <c r="D7" s="65">
        <f>+D107</f>
        <v>0</v>
      </c>
      <c r="E7" s="65">
        <f>+E107</f>
        <v>0</v>
      </c>
      <c r="F7" s="65">
        <f>+F107</f>
        <v>0</v>
      </c>
      <c r="G7" s="65">
        <f>+G107</f>
        <v>0</v>
      </c>
      <c r="H7" s="65">
        <f>+H107</f>
        <v>0</v>
      </c>
    </row>
    <row r="8" spans="1:8" ht="13" thickBot="1" x14ac:dyDescent="0.3">
      <c r="A8" s="116" t="s">
        <v>158</v>
      </c>
      <c r="C8" s="123">
        <f>SUM(C6:C7)</f>
        <v>0</v>
      </c>
      <c r="D8" s="123">
        <f t="shared" ref="D8:H8" si="0">SUM(D6:D7)</f>
        <v>0</v>
      </c>
      <c r="E8" s="123">
        <f t="shared" si="0"/>
        <v>0</v>
      </c>
      <c r="F8" s="123">
        <f t="shared" si="0"/>
        <v>0</v>
      </c>
      <c r="G8" s="123">
        <f t="shared" si="0"/>
        <v>0</v>
      </c>
      <c r="H8" s="123">
        <f t="shared" si="0"/>
        <v>0</v>
      </c>
    </row>
    <row r="9" spans="1:8" ht="13" thickTop="1" x14ac:dyDescent="0.25">
      <c r="A9" s="116" t="s">
        <v>159</v>
      </c>
      <c r="C9" s="65"/>
      <c r="D9" s="65"/>
      <c r="E9" s="65"/>
      <c r="F9" s="65"/>
      <c r="G9" s="65"/>
      <c r="H9" s="65"/>
    </row>
    <row r="10" spans="1:8" x14ac:dyDescent="0.25">
      <c r="C10" s="65"/>
      <c r="D10" s="65"/>
      <c r="E10" s="65"/>
      <c r="F10" s="65"/>
      <c r="G10" s="65"/>
      <c r="H10" s="65"/>
    </row>
    <row r="11" spans="1:8" x14ac:dyDescent="0.25">
      <c r="A11" s="116" t="s">
        <v>160</v>
      </c>
      <c r="C11" s="65">
        <f>+C132</f>
        <v>0</v>
      </c>
      <c r="D11" s="65">
        <f>+D132</f>
        <v>0</v>
      </c>
      <c r="E11" s="65" t="e">
        <f>+E132</f>
        <v>#DIV/0!</v>
      </c>
      <c r="F11" s="65" t="e">
        <f>+F132</f>
        <v>#DIV/0!</v>
      </c>
      <c r="G11" s="65" t="e">
        <f>+G132</f>
        <v>#DIV/0!</v>
      </c>
      <c r="H11" s="65" t="e">
        <f>+H132</f>
        <v>#DIV/0!</v>
      </c>
    </row>
    <row r="12" spans="1:8" x14ac:dyDescent="0.25">
      <c r="A12" s="116" t="s">
        <v>10</v>
      </c>
      <c r="C12" s="124">
        <f>+C8-C11</f>
        <v>0</v>
      </c>
      <c r="D12" s="124">
        <f t="shared" ref="D12:H12" si="1">+D8-D11</f>
        <v>0</v>
      </c>
      <c r="E12" s="124" t="e">
        <f t="shared" si="1"/>
        <v>#DIV/0!</v>
      </c>
      <c r="F12" s="124" t="e">
        <f t="shared" si="1"/>
        <v>#DIV/0!</v>
      </c>
      <c r="G12" s="124" t="e">
        <f t="shared" si="1"/>
        <v>#DIV/0!</v>
      </c>
      <c r="H12" s="124" t="e">
        <f t="shared" si="1"/>
        <v>#DIV/0!</v>
      </c>
    </row>
    <row r="13" spans="1:8" x14ac:dyDescent="0.25">
      <c r="C13" s="65"/>
      <c r="D13" s="65"/>
      <c r="E13" s="65"/>
      <c r="F13" s="65"/>
      <c r="G13" s="65"/>
      <c r="H13" s="65"/>
    </row>
    <row r="14" spans="1:8" x14ac:dyDescent="0.25">
      <c r="A14" s="116" t="s">
        <v>26</v>
      </c>
      <c r="C14" s="65">
        <f>+C169</f>
        <v>0</v>
      </c>
      <c r="D14" s="65">
        <f>+D169</f>
        <v>0</v>
      </c>
      <c r="E14" s="65">
        <f>+E169</f>
        <v>0</v>
      </c>
      <c r="F14" s="65">
        <f>+F169</f>
        <v>0</v>
      </c>
      <c r="G14" s="65">
        <f>+G169</f>
        <v>0</v>
      </c>
      <c r="H14" s="65">
        <f>+H169</f>
        <v>0</v>
      </c>
    </row>
    <row r="15" spans="1:8" x14ac:dyDescent="0.25">
      <c r="A15" s="116" t="s">
        <v>11</v>
      </c>
      <c r="C15" s="124">
        <f>+C12-C14</f>
        <v>0</v>
      </c>
      <c r="D15" s="124">
        <f t="shared" ref="D15:H15" si="2">+D12-D14</f>
        <v>0</v>
      </c>
      <c r="E15" s="124" t="e">
        <f t="shared" si="2"/>
        <v>#DIV/0!</v>
      </c>
      <c r="F15" s="124" t="e">
        <f t="shared" si="2"/>
        <v>#DIV/0!</v>
      </c>
      <c r="G15" s="124" t="e">
        <f t="shared" si="2"/>
        <v>#DIV/0!</v>
      </c>
      <c r="H15" s="124" t="e">
        <f t="shared" si="2"/>
        <v>#DIV/0!</v>
      </c>
    </row>
    <row r="16" spans="1:8" x14ac:dyDescent="0.25">
      <c r="C16" s="65"/>
      <c r="D16" s="65"/>
      <c r="E16" s="65"/>
      <c r="F16" s="65"/>
      <c r="G16" s="65"/>
      <c r="H16" s="65"/>
    </row>
    <row r="17" spans="1:8" x14ac:dyDescent="0.25">
      <c r="A17" s="116" t="s">
        <v>161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</row>
    <row r="18" spans="1:8" x14ac:dyDescent="0.25">
      <c r="A18" s="116" t="s">
        <v>162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</row>
    <row r="19" spans="1:8" x14ac:dyDescent="0.25">
      <c r="A19" s="116" t="s">
        <v>12</v>
      </c>
      <c r="C19" s="124">
        <f>C15-C17-C18</f>
        <v>0</v>
      </c>
      <c r="D19" s="124">
        <f t="shared" ref="D19:H19" si="3">D15-D17-D18</f>
        <v>0</v>
      </c>
      <c r="E19" s="124" t="e">
        <f t="shared" si="3"/>
        <v>#DIV/0!</v>
      </c>
      <c r="F19" s="124" t="e">
        <f t="shared" si="3"/>
        <v>#DIV/0!</v>
      </c>
      <c r="G19" s="124" t="e">
        <f t="shared" si="3"/>
        <v>#DIV/0!</v>
      </c>
      <c r="H19" s="124" t="e">
        <f t="shared" si="3"/>
        <v>#DIV/0!</v>
      </c>
    </row>
    <row r="20" spans="1:8" x14ac:dyDescent="0.25">
      <c r="A20" s="116" t="s">
        <v>19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</row>
    <row r="21" spans="1:8" x14ac:dyDescent="0.25">
      <c r="A21" s="116" t="s">
        <v>16</v>
      </c>
      <c r="C21" s="124">
        <f>+C19-C20</f>
        <v>0</v>
      </c>
      <c r="D21" s="124">
        <f t="shared" ref="D21:H21" si="4">+D19-D20</f>
        <v>0</v>
      </c>
      <c r="E21" s="124" t="e">
        <f t="shared" si="4"/>
        <v>#DIV/0!</v>
      </c>
      <c r="F21" s="124" t="e">
        <f t="shared" si="4"/>
        <v>#DIV/0!</v>
      </c>
      <c r="G21" s="124" t="e">
        <f t="shared" si="4"/>
        <v>#DIV/0!</v>
      </c>
      <c r="H21" s="124" t="e">
        <f t="shared" si="4"/>
        <v>#DIV/0!</v>
      </c>
    </row>
    <row r="22" spans="1:8" x14ac:dyDescent="0.25">
      <c r="A22" s="116" t="s">
        <v>163</v>
      </c>
      <c r="B22" s="125">
        <v>0.12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</row>
    <row r="23" spans="1:8" ht="13" thickBot="1" x14ac:dyDescent="0.3">
      <c r="A23" s="116" t="s">
        <v>164</v>
      </c>
      <c r="C23" s="123">
        <f>+C21-C22</f>
        <v>0</v>
      </c>
      <c r="D23" s="123">
        <f t="shared" ref="D23:H23" si="5">+D21-D22</f>
        <v>0</v>
      </c>
      <c r="E23" s="123" t="e">
        <f t="shared" si="5"/>
        <v>#DIV/0!</v>
      </c>
      <c r="F23" s="123" t="e">
        <f t="shared" si="5"/>
        <v>#DIV/0!</v>
      </c>
      <c r="G23" s="123" t="e">
        <f t="shared" si="5"/>
        <v>#DIV/0!</v>
      </c>
      <c r="H23" s="123" t="e">
        <f t="shared" si="5"/>
        <v>#DIV/0!</v>
      </c>
    </row>
    <row r="24" spans="1:8" ht="13" thickTop="1" x14ac:dyDescent="0.25"/>
    <row r="25" spans="1:8" s="126" customFormat="1" ht="13" x14ac:dyDescent="0.3">
      <c r="A25" s="118"/>
      <c r="B25" s="118" t="s">
        <v>32</v>
      </c>
      <c r="C25" s="118" t="s">
        <v>21</v>
      </c>
      <c r="D25" s="118" t="s">
        <v>22</v>
      </c>
      <c r="E25" s="118" t="s">
        <v>23</v>
      </c>
      <c r="F25" s="118" t="s">
        <v>24</v>
      </c>
      <c r="G25" s="118" t="s">
        <v>25</v>
      </c>
      <c r="H25" s="118" t="s">
        <v>33</v>
      </c>
    </row>
    <row r="26" spans="1:8" ht="13.5" thickBot="1" x14ac:dyDescent="0.35">
      <c r="A26" s="120" t="s">
        <v>1</v>
      </c>
      <c r="B26" s="120"/>
      <c r="C26" s="121"/>
      <c r="D26" s="121"/>
      <c r="E26" s="121"/>
      <c r="F26" s="121"/>
      <c r="G26" s="121"/>
      <c r="H26" s="121"/>
    </row>
    <row r="27" spans="1:8" ht="13" thickTop="1" x14ac:dyDescent="0.25">
      <c r="A27" s="116" t="s">
        <v>0</v>
      </c>
      <c r="B27" s="30">
        <f>+'Valuation Scenarios'!C21</f>
        <v>0</v>
      </c>
      <c r="C27" s="65">
        <f>+B27+C85</f>
        <v>0</v>
      </c>
      <c r="D27" s="65">
        <f t="shared" ref="D27:H27" si="6">+C27+D85</f>
        <v>0</v>
      </c>
      <c r="E27" s="65" t="e">
        <f t="shared" si="6"/>
        <v>#DIV/0!</v>
      </c>
      <c r="F27" s="65" t="e">
        <f t="shared" si="6"/>
        <v>#DIV/0!</v>
      </c>
      <c r="G27" s="65" t="e">
        <f t="shared" si="6"/>
        <v>#DIV/0!</v>
      </c>
      <c r="H27" s="65" t="e">
        <f t="shared" si="6"/>
        <v>#DIV/0!</v>
      </c>
    </row>
    <row r="28" spans="1:8" x14ac:dyDescent="0.25">
      <c r="A28" s="116" t="s">
        <v>2</v>
      </c>
      <c r="B28" s="30">
        <v>0</v>
      </c>
      <c r="C28" s="65">
        <f>+C175/365*C8</f>
        <v>0</v>
      </c>
      <c r="D28" s="65">
        <f>+D175/365*D8</f>
        <v>0</v>
      </c>
      <c r="E28" s="65">
        <f>+E175/365*E8</f>
        <v>0</v>
      </c>
      <c r="F28" s="65">
        <f>+F175/365*F8</f>
        <v>0</v>
      </c>
      <c r="G28" s="65">
        <f>+G175/365*G8</f>
        <v>0</v>
      </c>
      <c r="H28" s="65">
        <f>+H175/365*H8</f>
        <v>0</v>
      </c>
    </row>
    <row r="29" spans="1:8" x14ac:dyDescent="0.25">
      <c r="A29" s="116" t="s">
        <v>3</v>
      </c>
      <c r="B29" s="30">
        <v>0</v>
      </c>
      <c r="C29" s="65">
        <f>+C176/365*C11</f>
        <v>0</v>
      </c>
      <c r="D29" s="65">
        <f>+D176/365*D11</f>
        <v>0</v>
      </c>
      <c r="E29" s="65" t="e">
        <f>+E176/365*E11</f>
        <v>#DIV/0!</v>
      </c>
      <c r="F29" s="65" t="e">
        <f>+F176/365*F11</f>
        <v>#DIV/0!</v>
      </c>
      <c r="G29" s="65" t="e">
        <f>+G176/365*G11</f>
        <v>#DIV/0!</v>
      </c>
      <c r="H29" s="65" t="e">
        <f>+H176/365*H11</f>
        <v>#DIV/0!</v>
      </c>
    </row>
    <row r="30" spans="1:8" x14ac:dyDescent="0.25">
      <c r="A30" s="116" t="s">
        <v>4</v>
      </c>
      <c r="B30" s="30">
        <v>0</v>
      </c>
      <c r="C30" s="65">
        <f>+C8*C177</f>
        <v>0</v>
      </c>
      <c r="D30" s="65">
        <f>+D8*D177</f>
        <v>0</v>
      </c>
      <c r="E30" s="65">
        <f>+E8*E177</f>
        <v>0</v>
      </c>
      <c r="F30" s="65">
        <f>+F8*F177</f>
        <v>0</v>
      </c>
      <c r="G30" s="65">
        <f>+G8*G177</f>
        <v>0</v>
      </c>
      <c r="H30" s="65">
        <f>+H8*H177</f>
        <v>0</v>
      </c>
    </row>
    <row r="31" spans="1:8" x14ac:dyDescent="0.25">
      <c r="A31" s="116" t="s">
        <v>5</v>
      </c>
      <c r="B31" s="127">
        <f>SUM(B27:B30)</f>
        <v>0</v>
      </c>
      <c r="C31" s="127">
        <f>SUM(C27:C30)</f>
        <v>0</v>
      </c>
      <c r="D31" s="127">
        <f t="shared" ref="D31:H31" si="7">SUM(D27:D30)</f>
        <v>0</v>
      </c>
      <c r="E31" s="127" t="e">
        <f t="shared" si="7"/>
        <v>#DIV/0!</v>
      </c>
      <c r="F31" s="127" t="e">
        <f t="shared" si="7"/>
        <v>#DIV/0!</v>
      </c>
      <c r="G31" s="127" t="e">
        <f t="shared" si="7"/>
        <v>#DIV/0!</v>
      </c>
      <c r="H31" s="127" t="e">
        <f t="shared" si="7"/>
        <v>#DIV/0!</v>
      </c>
    </row>
    <row r="32" spans="1:8" x14ac:dyDescent="0.25">
      <c r="B32" s="30"/>
      <c r="C32" s="65"/>
      <c r="D32" s="65"/>
      <c r="E32" s="65"/>
      <c r="F32" s="65"/>
      <c r="G32" s="65"/>
      <c r="H32" s="65"/>
    </row>
    <row r="33" spans="1:8" x14ac:dyDescent="0.25">
      <c r="A33" s="116" t="s">
        <v>165</v>
      </c>
      <c r="B33" s="30">
        <f>+'Valuation Scenarios'!B17+'Valuation Scenarios'!C17</f>
        <v>0</v>
      </c>
      <c r="C33" s="65">
        <f>+B33-C74</f>
        <v>0</v>
      </c>
      <c r="D33" s="65">
        <f t="shared" ref="D33:H33" si="8">+C33-D74</f>
        <v>0</v>
      </c>
      <c r="E33" s="65">
        <f t="shared" si="8"/>
        <v>0</v>
      </c>
      <c r="F33" s="65">
        <f t="shared" si="8"/>
        <v>0</v>
      </c>
      <c r="G33" s="65">
        <f t="shared" si="8"/>
        <v>0</v>
      </c>
      <c r="H33" s="65">
        <f t="shared" si="8"/>
        <v>0</v>
      </c>
    </row>
    <row r="34" spans="1:8" x14ac:dyDescent="0.25">
      <c r="A34" s="116" t="s">
        <v>166</v>
      </c>
      <c r="B34" s="30">
        <v>0</v>
      </c>
      <c r="C34" s="65">
        <f>+B34-C17</f>
        <v>0</v>
      </c>
      <c r="D34" s="65">
        <f t="shared" ref="D34:H34" si="9">+C34-D17</f>
        <v>0</v>
      </c>
      <c r="E34" s="65">
        <f t="shared" si="9"/>
        <v>0</v>
      </c>
      <c r="F34" s="65">
        <f t="shared" si="9"/>
        <v>0</v>
      </c>
      <c r="G34" s="65">
        <f t="shared" si="9"/>
        <v>0</v>
      </c>
      <c r="H34" s="65">
        <f t="shared" si="9"/>
        <v>0</v>
      </c>
    </row>
    <row r="35" spans="1:8" x14ac:dyDescent="0.25">
      <c r="A35" s="116" t="s">
        <v>167</v>
      </c>
      <c r="B35" s="127">
        <f>+B33+B34</f>
        <v>0</v>
      </c>
      <c r="C35" s="127">
        <f>+C33+C34</f>
        <v>0</v>
      </c>
      <c r="D35" s="127">
        <f t="shared" ref="D35:H35" si="10">+D33+D34</f>
        <v>0</v>
      </c>
      <c r="E35" s="127">
        <f t="shared" si="10"/>
        <v>0</v>
      </c>
      <c r="F35" s="127">
        <f t="shared" si="10"/>
        <v>0</v>
      </c>
      <c r="G35" s="127">
        <f t="shared" si="10"/>
        <v>0</v>
      </c>
      <c r="H35" s="127">
        <f t="shared" si="10"/>
        <v>0</v>
      </c>
    </row>
    <row r="36" spans="1:8" x14ac:dyDescent="0.25">
      <c r="B36" s="30"/>
      <c r="C36" s="65"/>
      <c r="D36" s="65"/>
      <c r="E36" s="65"/>
      <c r="F36" s="65"/>
      <c r="G36" s="65"/>
      <c r="H36" s="65"/>
    </row>
    <row r="37" spans="1:8" x14ac:dyDescent="0.25">
      <c r="A37" s="116" t="s">
        <v>168</v>
      </c>
      <c r="B37" s="30">
        <v>0</v>
      </c>
      <c r="C37" s="65">
        <f>+C183*C8</f>
        <v>0</v>
      </c>
      <c r="D37" s="65">
        <f>+D183*D8</f>
        <v>0</v>
      </c>
      <c r="E37" s="65">
        <f>+E183*E8</f>
        <v>0</v>
      </c>
      <c r="F37" s="65">
        <f>+F183*F8</f>
        <v>0</v>
      </c>
      <c r="G37" s="65">
        <f>+G183*G8</f>
        <v>0</v>
      </c>
      <c r="H37" s="65">
        <f>+H183*H8</f>
        <v>0</v>
      </c>
    </row>
    <row r="38" spans="1:8" ht="13" thickBot="1" x14ac:dyDescent="0.3">
      <c r="A38" s="116" t="s">
        <v>169</v>
      </c>
      <c r="B38" s="86">
        <f>+B37+B35+B31</f>
        <v>0</v>
      </c>
      <c r="C38" s="86">
        <f t="shared" ref="C38:H38" si="11">+C37+C35+C31</f>
        <v>0</v>
      </c>
      <c r="D38" s="86">
        <f t="shared" si="11"/>
        <v>0</v>
      </c>
      <c r="E38" s="86" t="e">
        <f t="shared" si="11"/>
        <v>#DIV/0!</v>
      </c>
      <c r="F38" s="86" t="e">
        <f t="shared" si="11"/>
        <v>#DIV/0!</v>
      </c>
      <c r="G38" s="86" t="e">
        <f t="shared" si="11"/>
        <v>#DIV/0!</v>
      </c>
      <c r="H38" s="86" t="e">
        <f t="shared" si="11"/>
        <v>#DIV/0!</v>
      </c>
    </row>
    <row r="39" spans="1:8" ht="13" thickTop="1" x14ac:dyDescent="0.25">
      <c r="B39" s="30"/>
      <c r="C39" s="65"/>
      <c r="D39" s="65"/>
      <c r="E39" s="65"/>
      <c r="F39" s="65"/>
      <c r="G39" s="65"/>
      <c r="H39" s="65"/>
    </row>
    <row r="40" spans="1:8" x14ac:dyDescent="0.25">
      <c r="A40" s="116" t="s">
        <v>6</v>
      </c>
      <c r="B40" s="30">
        <v>0</v>
      </c>
      <c r="C40" s="65">
        <f>+C178/365*C11</f>
        <v>0</v>
      </c>
      <c r="D40" s="65">
        <f>+D178/365*D11</f>
        <v>0</v>
      </c>
      <c r="E40" s="65" t="e">
        <f>+E178/365*E11</f>
        <v>#DIV/0!</v>
      </c>
      <c r="F40" s="65" t="e">
        <f>+F178/365*F11</f>
        <v>#DIV/0!</v>
      </c>
      <c r="G40" s="65" t="e">
        <f>+G178/365*G11</f>
        <v>#DIV/0!</v>
      </c>
      <c r="H40" s="65" t="e">
        <f>+H178/365*H11</f>
        <v>#DIV/0!</v>
      </c>
    </row>
    <row r="41" spans="1:8" x14ac:dyDescent="0.25">
      <c r="A41" s="116" t="s">
        <v>170</v>
      </c>
      <c r="B41" s="30">
        <v>0</v>
      </c>
      <c r="C41" s="65">
        <f>+C8*C179</f>
        <v>0</v>
      </c>
      <c r="D41" s="65">
        <f>+D8*D179</f>
        <v>0</v>
      </c>
      <c r="E41" s="65">
        <f>+E8*E179</f>
        <v>0</v>
      </c>
      <c r="F41" s="65">
        <f>+F8*F179</f>
        <v>0</v>
      </c>
      <c r="G41" s="65">
        <f>+G8*G179</f>
        <v>0</v>
      </c>
      <c r="H41" s="65">
        <f>+H8*H179</f>
        <v>0</v>
      </c>
    </row>
    <row r="42" spans="1:8" x14ac:dyDescent="0.25">
      <c r="A42" s="116" t="s">
        <v>171</v>
      </c>
      <c r="B42" s="30">
        <v>0</v>
      </c>
      <c r="C42" s="65">
        <f>+C180*C8</f>
        <v>0</v>
      </c>
      <c r="D42" s="65">
        <f>+D180*D8</f>
        <v>0</v>
      </c>
      <c r="E42" s="65">
        <f>+E180*E8</f>
        <v>0</v>
      </c>
      <c r="F42" s="65">
        <f>+F180*F8</f>
        <v>0</v>
      </c>
      <c r="G42" s="65">
        <f>+G180*G8</f>
        <v>0</v>
      </c>
      <c r="H42" s="65">
        <f>+H180*H8</f>
        <v>0</v>
      </c>
    </row>
    <row r="43" spans="1:8" x14ac:dyDescent="0.25">
      <c r="A43" s="116" t="s">
        <v>7</v>
      </c>
      <c r="B43" s="127">
        <f>SUM(B40:B42)</f>
        <v>0</v>
      </c>
      <c r="C43" s="127">
        <f>SUM(C40:C42)</f>
        <v>0</v>
      </c>
      <c r="D43" s="127">
        <f t="shared" ref="D43:H43" si="12">SUM(D40:D42)</f>
        <v>0</v>
      </c>
      <c r="E43" s="127" t="e">
        <f t="shared" si="12"/>
        <v>#DIV/0!</v>
      </c>
      <c r="F43" s="127" t="e">
        <f t="shared" si="12"/>
        <v>#DIV/0!</v>
      </c>
      <c r="G43" s="127" t="e">
        <f t="shared" si="12"/>
        <v>#DIV/0!</v>
      </c>
      <c r="H43" s="127" t="e">
        <f t="shared" si="12"/>
        <v>#DIV/0!</v>
      </c>
    </row>
    <row r="44" spans="1:8" x14ac:dyDescent="0.25">
      <c r="B44" s="30"/>
      <c r="C44" s="65"/>
      <c r="D44" s="65"/>
      <c r="E44" s="65"/>
      <c r="F44" s="65"/>
      <c r="G44" s="65"/>
      <c r="H44" s="65"/>
    </row>
    <row r="45" spans="1:8" x14ac:dyDescent="0.25">
      <c r="A45" s="116" t="s">
        <v>89</v>
      </c>
      <c r="B45" s="30">
        <f>+'Valuation Scenarios'!B6+'Valuation Scenarios'!C6</f>
        <v>0</v>
      </c>
      <c r="C45" s="65">
        <f>+B45+C79</f>
        <v>0</v>
      </c>
      <c r="D45" s="65">
        <f t="shared" ref="D45:H45" si="13">+C45+D79</f>
        <v>0</v>
      </c>
      <c r="E45" s="65">
        <f t="shared" si="13"/>
        <v>0</v>
      </c>
      <c r="F45" s="65">
        <f t="shared" si="13"/>
        <v>0</v>
      </c>
      <c r="G45" s="65">
        <f t="shared" si="13"/>
        <v>0</v>
      </c>
      <c r="H45" s="65">
        <f t="shared" si="13"/>
        <v>0</v>
      </c>
    </row>
    <row r="46" spans="1:8" x14ac:dyDescent="0.25">
      <c r="A46" s="116" t="s">
        <v>176</v>
      </c>
      <c r="B46" s="30">
        <v>0</v>
      </c>
      <c r="C46" s="65">
        <f>+B46+C80</f>
        <v>0</v>
      </c>
      <c r="D46" s="65">
        <f t="shared" ref="D46:H46" si="14">+C46+D80</f>
        <v>0</v>
      </c>
      <c r="E46" s="65">
        <f t="shared" si="14"/>
        <v>0</v>
      </c>
      <c r="F46" s="65">
        <f t="shared" si="14"/>
        <v>0</v>
      </c>
      <c r="G46" s="65">
        <f t="shared" si="14"/>
        <v>0</v>
      </c>
      <c r="H46" s="65">
        <f t="shared" si="14"/>
        <v>0</v>
      </c>
    </row>
    <row r="47" spans="1:8" x14ac:dyDescent="0.25">
      <c r="A47" s="116" t="s">
        <v>172</v>
      </c>
      <c r="B47" s="30">
        <v>0</v>
      </c>
      <c r="C47" s="65">
        <f>+B47+C81</f>
        <v>0</v>
      </c>
      <c r="D47" s="65">
        <f t="shared" ref="D47:H47" si="15">+C47+D81</f>
        <v>0</v>
      </c>
      <c r="E47" s="65">
        <f t="shared" si="15"/>
        <v>0</v>
      </c>
      <c r="F47" s="65">
        <f t="shared" si="15"/>
        <v>0</v>
      </c>
      <c r="G47" s="65">
        <f t="shared" si="15"/>
        <v>0</v>
      </c>
      <c r="H47" s="65">
        <f t="shared" si="15"/>
        <v>0</v>
      </c>
    </row>
    <row r="48" spans="1:8" x14ac:dyDescent="0.25">
      <c r="A48" s="116" t="s">
        <v>8</v>
      </c>
      <c r="B48" s="127">
        <f>SUM(B43:B47)</f>
        <v>0</v>
      </c>
      <c r="C48" s="127">
        <f>SUM(C43:C47)</f>
        <v>0</v>
      </c>
      <c r="D48" s="127">
        <f t="shared" ref="D48:H48" si="16">SUM(D43:D47)</f>
        <v>0</v>
      </c>
      <c r="E48" s="127" t="e">
        <f t="shared" si="16"/>
        <v>#DIV/0!</v>
      </c>
      <c r="F48" s="127" t="e">
        <f t="shared" si="16"/>
        <v>#DIV/0!</v>
      </c>
      <c r="G48" s="127" t="e">
        <f t="shared" si="16"/>
        <v>#DIV/0!</v>
      </c>
      <c r="H48" s="127" t="e">
        <f t="shared" si="16"/>
        <v>#DIV/0!</v>
      </c>
    </row>
    <row r="49" spans="1:8" x14ac:dyDescent="0.25">
      <c r="B49" s="30"/>
      <c r="C49" s="65"/>
      <c r="D49" s="65"/>
      <c r="E49" s="65"/>
      <c r="F49" s="65"/>
      <c r="G49" s="65"/>
      <c r="H49" s="65"/>
    </row>
    <row r="50" spans="1:8" x14ac:dyDescent="0.25">
      <c r="A50" s="116" t="s">
        <v>173</v>
      </c>
      <c r="B50" s="30">
        <f>+'Valuation Scenarios'!C7</f>
        <v>0</v>
      </c>
      <c r="C50" s="65">
        <f>+B50+C82</f>
        <v>0</v>
      </c>
      <c r="D50" s="65">
        <f t="shared" ref="D50:H50" si="17">+C50+D82</f>
        <v>0</v>
      </c>
      <c r="E50" s="65">
        <f t="shared" si="17"/>
        <v>1000000</v>
      </c>
      <c r="F50" s="65">
        <f t="shared" si="17"/>
        <v>1000000</v>
      </c>
      <c r="G50" s="65">
        <f t="shared" si="17"/>
        <v>1000000</v>
      </c>
      <c r="H50" s="65">
        <f t="shared" si="17"/>
        <v>1000000</v>
      </c>
    </row>
    <row r="51" spans="1:8" x14ac:dyDescent="0.25">
      <c r="A51" s="116" t="s">
        <v>206</v>
      </c>
      <c r="B51" s="30">
        <f>-'Valuation Scenarios'!B14-'Valuation Scenarios'!B15-'Valuation Scenarios'!C14-'Valuation Scenarios'!C15</f>
        <v>0</v>
      </c>
      <c r="C51" s="30">
        <f>+B51+C23</f>
        <v>0</v>
      </c>
      <c r="D51" s="30">
        <f t="shared" ref="D51:H51" si="18">+C51+D23</f>
        <v>0</v>
      </c>
      <c r="E51" s="30" t="e">
        <f t="shared" si="18"/>
        <v>#DIV/0!</v>
      </c>
      <c r="F51" s="30" t="e">
        <f t="shared" si="18"/>
        <v>#DIV/0!</v>
      </c>
      <c r="G51" s="30" t="e">
        <f t="shared" si="18"/>
        <v>#DIV/0!</v>
      </c>
      <c r="H51" s="30" t="e">
        <f t="shared" si="18"/>
        <v>#DIV/0!</v>
      </c>
    </row>
    <row r="52" spans="1:8" x14ac:dyDescent="0.25">
      <c r="A52" s="116" t="s">
        <v>174</v>
      </c>
      <c r="B52" s="127">
        <f>+B51+B50</f>
        <v>0</v>
      </c>
      <c r="C52" s="127">
        <f t="shared" ref="C52:H52" si="19">+C51+C50</f>
        <v>0</v>
      </c>
      <c r="D52" s="127">
        <f t="shared" si="19"/>
        <v>0</v>
      </c>
      <c r="E52" s="127" t="e">
        <f t="shared" si="19"/>
        <v>#DIV/0!</v>
      </c>
      <c r="F52" s="127" t="e">
        <f t="shared" si="19"/>
        <v>#DIV/0!</v>
      </c>
      <c r="G52" s="127" t="e">
        <f t="shared" si="19"/>
        <v>#DIV/0!</v>
      </c>
      <c r="H52" s="127" t="e">
        <f t="shared" si="19"/>
        <v>#DIV/0!</v>
      </c>
    </row>
    <row r="53" spans="1:8" x14ac:dyDescent="0.25">
      <c r="B53" s="30"/>
      <c r="C53" s="30"/>
      <c r="D53" s="30"/>
      <c r="E53" s="30"/>
      <c r="F53" s="30"/>
      <c r="G53" s="30"/>
      <c r="H53" s="30"/>
    </row>
    <row r="54" spans="1:8" ht="13" thickBot="1" x14ac:dyDescent="0.3">
      <c r="A54" s="116" t="s">
        <v>175</v>
      </c>
      <c r="B54" s="86">
        <f>+B52+B48</f>
        <v>0</v>
      </c>
      <c r="C54" s="86">
        <f t="shared" ref="C54:H54" si="20">+C52+C48</f>
        <v>0</v>
      </c>
      <c r="D54" s="86">
        <f t="shared" si="20"/>
        <v>0</v>
      </c>
      <c r="E54" s="86" t="e">
        <f t="shared" si="20"/>
        <v>#DIV/0!</v>
      </c>
      <c r="F54" s="86" t="e">
        <f t="shared" si="20"/>
        <v>#DIV/0!</v>
      </c>
      <c r="G54" s="86" t="e">
        <f t="shared" si="20"/>
        <v>#DIV/0!</v>
      </c>
      <c r="H54" s="86" t="e">
        <f t="shared" si="20"/>
        <v>#DIV/0!</v>
      </c>
    </row>
    <row r="55" spans="1:8" ht="13.5" thickTop="1" x14ac:dyDescent="0.3">
      <c r="A55" s="128" t="s">
        <v>207</v>
      </c>
      <c r="B55" s="129">
        <f t="shared" ref="B55" si="21">+B54-B38</f>
        <v>0</v>
      </c>
      <c r="C55" s="129">
        <f>+C54-C38</f>
        <v>0</v>
      </c>
      <c r="D55" s="129">
        <f t="shared" ref="D55:H55" si="22">+D54-D38</f>
        <v>0</v>
      </c>
      <c r="E55" s="129" t="e">
        <f t="shared" si="22"/>
        <v>#DIV/0!</v>
      </c>
      <c r="F55" s="129" t="e">
        <f t="shared" si="22"/>
        <v>#DIV/0!</v>
      </c>
      <c r="G55" s="129" t="e">
        <f t="shared" si="22"/>
        <v>#DIV/0!</v>
      </c>
      <c r="H55" s="129" t="e">
        <f t="shared" si="22"/>
        <v>#DIV/0!</v>
      </c>
    </row>
    <row r="56" spans="1:8" ht="13" x14ac:dyDescent="0.3">
      <c r="A56" s="128"/>
      <c r="B56" s="129"/>
      <c r="C56" s="129"/>
      <c r="D56" s="129"/>
      <c r="E56" s="129"/>
      <c r="F56" s="129"/>
      <c r="G56" s="129"/>
      <c r="H56" s="129"/>
    </row>
    <row r="57" spans="1:8" s="126" customFormat="1" ht="13" x14ac:dyDescent="0.3">
      <c r="A57" s="118"/>
      <c r="B57" s="118" t="s">
        <v>32</v>
      </c>
      <c r="C57" s="118" t="s">
        <v>21</v>
      </c>
      <c r="D57" s="118" t="s">
        <v>22</v>
      </c>
      <c r="E57" s="118" t="s">
        <v>23</v>
      </c>
      <c r="F57" s="118" t="s">
        <v>24</v>
      </c>
      <c r="G57" s="118" t="s">
        <v>25</v>
      </c>
      <c r="H57" s="118" t="s">
        <v>33</v>
      </c>
    </row>
    <row r="58" spans="1:8" ht="13.5" thickBot="1" x14ac:dyDescent="0.35">
      <c r="A58" s="120" t="s">
        <v>13</v>
      </c>
      <c r="B58" s="120"/>
      <c r="C58" s="121"/>
      <c r="D58" s="121"/>
      <c r="E58" s="121"/>
      <c r="F58" s="121"/>
      <c r="G58" s="121"/>
      <c r="H58" s="121"/>
    </row>
    <row r="59" spans="1:8" ht="13" thickTop="1" x14ac:dyDescent="0.25">
      <c r="A59" s="116" t="s">
        <v>164</v>
      </c>
      <c r="C59" s="130">
        <f>+C23</f>
        <v>0</v>
      </c>
      <c r="D59" s="130">
        <f t="shared" ref="D59:H59" si="23">+D23</f>
        <v>0</v>
      </c>
      <c r="E59" s="130" t="e">
        <f t="shared" si="23"/>
        <v>#DIV/0!</v>
      </c>
      <c r="F59" s="130" t="e">
        <f t="shared" si="23"/>
        <v>#DIV/0!</v>
      </c>
      <c r="G59" s="130" t="e">
        <f t="shared" si="23"/>
        <v>#DIV/0!</v>
      </c>
      <c r="H59" s="130" t="e">
        <f t="shared" si="23"/>
        <v>#DIV/0!</v>
      </c>
    </row>
    <row r="60" spans="1:8" x14ac:dyDescent="0.25">
      <c r="A60" s="116" t="s">
        <v>177</v>
      </c>
      <c r="C60" s="130">
        <f>+C17</f>
        <v>0</v>
      </c>
      <c r="D60" s="130">
        <f t="shared" ref="D60:H60" si="24">+D17</f>
        <v>0</v>
      </c>
      <c r="E60" s="130">
        <f t="shared" si="24"/>
        <v>0</v>
      </c>
      <c r="F60" s="130">
        <f t="shared" si="24"/>
        <v>0</v>
      </c>
      <c r="G60" s="130">
        <f t="shared" si="24"/>
        <v>0</v>
      </c>
      <c r="H60" s="130">
        <f t="shared" si="24"/>
        <v>0</v>
      </c>
    </row>
    <row r="61" spans="1:8" x14ac:dyDescent="0.25">
      <c r="A61" s="116" t="s">
        <v>178</v>
      </c>
      <c r="C61" s="130">
        <f>C18</f>
        <v>0</v>
      </c>
      <c r="D61" s="130">
        <f t="shared" ref="D61:H61" si="25">D18</f>
        <v>0</v>
      </c>
      <c r="E61" s="130">
        <f t="shared" si="25"/>
        <v>0</v>
      </c>
      <c r="F61" s="130">
        <f t="shared" si="25"/>
        <v>0</v>
      </c>
      <c r="G61" s="130">
        <f t="shared" si="25"/>
        <v>0</v>
      </c>
      <c r="H61" s="130">
        <f t="shared" si="25"/>
        <v>0</v>
      </c>
    </row>
    <row r="62" spans="1:8" x14ac:dyDescent="0.25">
      <c r="A62" s="116" t="s">
        <v>179</v>
      </c>
      <c r="C62" s="131">
        <f>SUM(C59:C61)</f>
        <v>0</v>
      </c>
      <c r="D62" s="131">
        <f t="shared" ref="D62:H62" si="26">SUM(D59:D61)</f>
        <v>0</v>
      </c>
      <c r="E62" s="131" t="e">
        <f t="shared" si="26"/>
        <v>#DIV/0!</v>
      </c>
      <c r="F62" s="131" t="e">
        <f t="shared" si="26"/>
        <v>#DIV/0!</v>
      </c>
      <c r="G62" s="131" t="e">
        <f t="shared" si="26"/>
        <v>#DIV/0!</v>
      </c>
      <c r="H62" s="131" t="e">
        <f t="shared" si="26"/>
        <v>#DIV/0!</v>
      </c>
    </row>
    <row r="64" spans="1:8" ht="13" x14ac:dyDescent="0.3">
      <c r="A64" s="71" t="s">
        <v>180</v>
      </c>
    </row>
    <row r="65" spans="1:8" x14ac:dyDescent="0.25">
      <c r="A65" s="116" t="s">
        <v>181</v>
      </c>
      <c r="C65" s="130">
        <f>B28-C28</f>
        <v>0</v>
      </c>
      <c r="D65" s="130">
        <f>C28-D28</f>
        <v>0</v>
      </c>
      <c r="E65" s="130">
        <f>D28-E28</f>
        <v>0</v>
      </c>
      <c r="F65" s="130">
        <f>E28-F28</f>
        <v>0</v>
      </c>
      <c r="G65" s="130">
        <f>F28-G28</f>
        <v>0</v>
      </c>
      <c r="H65" s="130">
        <f>G28-H28</f>
        <v>0</v>
      </c>
    </row>
    <row r="66" spans="1:8" x14ac:dyDescent="0.25">
      <c r="A66" s="116" t="s">
        <v>182</v>
      </c>
      <c r="C66" s="130">
        <f>B29-C29</f>
        <v>0</v>
      </c>
      <c r="D66" s="130">
        <f>C29-D29</f>
        <v>0</v>
      </c>
      <c r="E66" s="130" t="e">
        <f>D29-E29</f>
        <v>#DIV/0!</v>
      </c>
      <c r="F66" s="130" t="e">
        <f>E29-F29</f>
        <v>#DIV/0!</v>
      </c>
      <c r="G66" s="130" t="e">
        <f>F29-G29</f>
        <v>#DIV/0!</v>
      </c>
      <c r="H66" s="130" t="e">
        <f>G29-H29</f>
        <v>#DIV/0!</v>
      </c>
    </row>
    <row r="67" spans="1:8" x14ac:dyDescent="0.25">
      <c r="A67" s="116" t="s">
        <v>183</v>
      </c>
      <c r="C67" s="130">
        <f>B30-C30</f>
        <v>0</v>
      </c>
      <c r="D67" s="130">
        <f>C30-D30</f>
        <v>0</v>
      </c>
      <c r="E67" s="130">
        <f>D30-E30</f>
        <v>0</v>
      </c>
      <c r="F67" s="130">
        <f>E30-F30</f>
        <v>0</v>
      </c>
      <c r="G67" s="130">
        <f>F30-G30</f>
        <v>0</v>
      </c>
      <c r="H67" s="130">
        <f>G30-H30</f>
        <v>0</v>
      </c>
    </row>
    <row r="68" spans="1:8" x14ac:dyDescent="0.25">
      <c r="A68" s="116" t="s">
        <v>184</v>
      </c>
      <c r="C68" s="130">
        <f>+C40-B40</f>
        <v>0</v>
      </c>
      <c r="D68" s="130">
        <f t="shared" ref="D68:H68" si="27">+D40-C40</f>
        <v>0</v>
      </c>
      <c r="E68" s="130" t="e">
        <f t="shared" si="27"/>
        <v>#DIV/0!</v>
      </c>
      <c r="F68" s="130" t="e">
        <f t="shared" si="27"/>
        <v>#DIV/0!</v>
      </c>
      <c r="G68" s="130" t="e">
        <f t="shared" si="27"/>
        <v>#DIV/0!</v>
      </c>
      <c r="H68" s="130" t="e">
        <f t="shared" si="27"/>
        <v>#DIV/0!</v>
      </c>
    </row>
    <row r="69" spans="1:8" x14ac:dyDescent="0.25">
      <c r="A69" s="116" t="s">
        <v>204</v>
      </c>
      <c r="C69" s="130">
        <f>+C41-B41</f>
        <v>0</v>
      </c>
      <c r="D69" s="130">
        <f t="shared" ref="D69:H69" si="28">+D41-C41</f>
        <v>0</v>
      </c>
      <c r="E69" s="130">
        <f t="shared" si="28"/>
        <v>0</v>
      </c>
      <c r="F69" s="130">
        <f t="shared" si="28"/>
        <v>0</v>
      </c>
      <c r="G69" s="130">
        <f t="shared" si="28"/>
        <v>0</v>
      </c>
      <c r="H69" s="130">
        <f t="shared" si="28"/>
        <v>0</v>
      </c>
    </row>
    <row r="70" spans="1:8" x14ac:dyDescent="0.25">
      <c r="A70" s="116" t="s">
        <v>185</v>
      </c>
      <c r="C70" s="130">
        <f>+C41-B41</f>
        <v>0</v>
      </c>
      <c r="D70" s="130">
        <f t="shared" ref="D70:H70" si="29">+D41-C41</f>
        <v>0</v>
      </c>
      <c r="E70" s="130">
        <f t="shared" si="29"/>
        <v>0</v>
      </c>
      <c r="F70" s="130">
        <f t="shared" si="29"/>
        <v>0</v>
      </c>
      <c r="G70" s="130">
        <f t="shared" si="29"/>
        <v>0</v>
      </c>
      <c r="H70" s="130">
        <f t="shared" si="29"/>
        <v>0</v>
      </c>
    </row>
    <row r="71" spans="1:8" x14ac:dyDescent="0.25">
      <c r="A71" s="116" t="s">
        <v>186</v>
      </c>
      <c r="C71" s="131">
        <f>SUM(C65:C70)</f>
        <v>0</v>
      </c>
      <c r="D71" s="131">
        <f t="shared" ref="D71:H71" si="30">SUM(D65:D70)</f>
        <v>0</v>
      </c>
      <c r="E71" s="131" t="e">
        <f t="shared" si="30"/>
        <v>#DIV/0!</v>
      </c>
      <c r="F71" s="131" t="e">
        <f t="shared" si="30"/>
        <v>#DIV/0!</v>
      </c>
      <c r="G71" s="131" t="e">
        <f t="shared" si="30"/>
        <v>#DIV/0!</v>
      </c>
      <c r="H71" s="131" t="e">
        <f t="shared" si="30"/>
        <v>#DIV/0!</v>
      </c>
    </row>
    <row r="73" spans="1:8" ht="13" x14ac:dyDescent="0.3">
      <c r="A73" s="71" t="s">
        <v>187</v>
      </c>
    </row>
    <row r="74" spans="1:8" x14ac:dyDescent="0.25">
      <c r="A74" s="116" t="s">
        <v>188</v>
      </c>
      <c r="C74" s="130">
        <f>-C182*C8</f>
        <v>0</v>
      </c>
      <c r="D74" s="130">
        <f>-D182*D8</f>
        <v>0</v>
      </c>
      <c r="E74" s="130">
        <f>-E182*E8</f>
        <v>0</v>
      </c>
      <c r="F74" s="130">
        <f>-F182*F8</f>
        <v>0</v>
      </c>
      <c r="G74" s="130">
        <f>-G182*G8</f>
        <v>0</v>
      </c>
      <c r="H74" s="130">
        <f>-H182*H8</f>
        <v>0</v>
      </c>
    </row>
    <row r="75" spans="1:8" x14ac:dyDescent="0.25">
      <c r="A75" s="116" t="s">
        <v>189</v>
      </c>
      <c r="C75" s="130">
        <f>+B37-C37</f>
        <v>0</v>
      </c>
      <c r="D75" s="130">
        <f t="shared" ref="D75:H75" si="31">+C37-D37</f>
        <v>0</v>
      </c>
      <c r="E75" s="130">
        <f t="shared" si="31"/>
        <v>0</v>
      </c>
      <c r="F75" s="130">
        <f t="shared" si="31"/>
        <v>0</v>
      </c>
      <c r="G75" s="130">
        <f t="shared" si="31"/>
        <v>0</v>
      </c>
      <c r="H75" s="130">
        <f t="shared" si="31"/>
        <v>0</v>
      </c>
    </row>
    <row r="76" spans="1:8" x14ac:dyDescent="0.25">
      <c r="A76" s="116" t="s">
        <v>190</v>
      </c>
      <c r="C76" s="131">
        <f>SUM(C74:C75)</f>
        <v>0</v>
      </c>
      <c r="D76" s="131">
        <f t="shared" ref="D76:H76" si="32">SUM(D74:D75)</f>
        <v>0</v>
      </c>
      <c r="E76" s="131">
        <f t="shared" si="32"/>
        <v>0</v>
      </c>
      <c r="F76" s="131">
        <f t="shared" si="32"/>
        <v>0</v>
      </c>
      <c r="G76" s="131">
        <f t="shared" si="32"/>
        <v>0</v>
      </c>
      <c r="H76" s="131">
        <f t="shared" si="32"/>
        <v>0</v>
      </c>
    </row>
    <row r="78" spans="1:8" ht="13" x14ac:dyDescent="0.3">
      <c r="A78" s="71" t="s">
        <v>191</v>
      </c>
    </row>
    <row r="79" spans="1:8" x14ac:dyDescent="0.25">
      <c r="A79" s="116" t="s">
        <v>144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30">
        <v>0</v>
      </c>
    </row>
    <row r="80" spans="1:8" x14ac:dyDescent="0.25">
      <c r="A80" s="116" t="s">
        <v>176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30">
        <v>0</v>
      </c>
    </row>
    <row r="81" spans="1:8" x14ac:dyDescent="0.25">
      <c r="A81" s="116" t="s">
        <v>192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</row>
    <row r="82" spans="1:8" x14ac:dyDescent="0.25">
      <c r="A82" s="116" t="s">
        <v>193</v>
      </c>
      <c r="C82" s="130">
        <f>+'Valuation Scenarios'!D7</f>
        <v>0</v>
      </c>
      <c r="D82" s="130">
        <v>0</v>
      </c>
      <c r="E82" s="184">
        <v>1000000</v>
      </c>
      <c r="F82" s="130">
        <v>0</v>
      </c>
      <c r="G82" s="130">
        <v>0</v>
      </c>
      <c r="H82" s="130">
        <v>0</v>
      </c>
    </row>
    <row r="83" spans="1:8" x14ac:dyDescent="0.25">
      <c r="A83" s="116" t="s">
        <v>194</v>
      </c>
      <c r="C83" s="131">
        <f>SUM(C79:C82)</f>
        <v>0</v>
      </c>
      <c r="D83" s="131">
        <f t="shared" ref="D83:H83" si="33">SUM(D79:D82)</f>
        <v>0</v>
      </c>
      <c r="E83" s="131">
        <f t="shared" si="33"/>
        <v>1000000</v>
      </c>
      <c r="F83" s="131">
        <f t="shared" si="33"/>
        <v>0</v>
      </c>
      <c r="G83" s="131">
        <f t="shared" si="33"/>
        <v>0</v>
      </c>
      <c r="H83" s="131">
        <f t="shared" si="33"/>
        <v>0</v>
      </c>
    </row>
    <row r="85" spans="1:8" ht="13" thickBot="1" x14ac:dyDescent="0.3">
      <c r="A85" s="116" t="s">
        <v>14</v>
      </c>
      <c r="C85" s="132">
        <f>+C62+C71+C76+C83</f>
        <v>0</v>
      </c>
      <c r="D85" s="132">
        <f t="shared" ref="D85:H85" si="34">+D62+D71+D76+D83</f>
        <v>0</v>
      </c>
      <c r="E85" s="132" t="e">
        <f t="shared" si="34"/>
        <v>#DIV/0!</v>
      </c>
      <c r="F85" s="132" t="e">
        <f t="shared" si="34"/>
        <v>#DIV/0!</v>
      </c>
      <c r="G85" s="132" t="e">
        <f t="shared" si="34"/>
        <v>#DIV/0!</v>
      </c>
      <c r="H85" s="132" t="e">
        <f t="shared" si="34"/>
        <v>#DIV/0!</v>
      </c>
    </row>
    <row r="86" spans="1:8" ht="13" thickTop="1" x14ac:dyDescent="0.25"/>
    <row r="87" spans="1:8" x14ac:dyDescent="0.25">
      <c r="A87" s="116" t="s">
        <v>29</v>
      </c>
      <c r="C87" s="130">
        <f>+B27</f>
        <v>0</v>
      </c>
      <c r="D87" s="130">
        <f>+C89</f>
        <v>0</v>
      </c>
      <c r="E87" s="130">
        <f t="shared" ref="E87:H87" si="35">+D89</f>
        <v>0</v>
      </c>
      <c r="F87" s="130" t="e">
        <f t="shared" si="35"/>
        <v>#DIV/0!</v>
      </c>
      <c r="G87" s="130" t="e">
        <f t="shared" si="35"/>
        <v>#DIV/0!</v>
      </c>
      <c r="H87" s="130" t="e">
        <f t="shared" si="35"/>
        <v>#DIV/0!</v>
      </c>
    </row>
    <row r="88" spans="1:8" x14ac:dyDescent="0.25">
      <c r="A88" s="116" t="s">
        <v>14</v>
      </c>
      <c r="C88" s="130">
        <f>+C85</f>
        <v>0</v>
      </c>
      <c r="D88" s="130">
        <f>+D85</f>
        <v>0</v>
      </c>
      <c r="E88" s="130" t="e">
        <f t="shared" ref="E88:H88" si="36">+E85</f>
        <v>#DIV/0!</v>
      </c>
      <c r="F88" s="130" t="e">
        <f t="shared" si="36"/>
        <v>#DIV/0!</v>
      </c>
      <c r="G88" s="130" t="e">
        <f t="shared" si="36"/>
        <v>#DIV/0!</v>
      </c>
      <c r="H88" s="130" t="e">
        <f t="shared" si="36"/>
        <v>#DIV/0!</v>
      </c>
    </row>
    <row r="89" spans="1:8" x14ac:dyDescent="0.25">
      <c r="A89" s="116" t="s">
        <v>30</v>
      </c>
      <c r="C89" s="130">
        <f>+C88+C87</f>
        <v>0</v>
      </c>
      <c r="D89" s="130">
        <f>+D88+D87</f>
        <v>0</v>
      </c>
      <c r="E89" s="130" t="e">
        <f t="shared" ref="E89:H89" si="37">+E88+E87</f>
        <v>#DIV/0!</v>
      </c>
      <c r="F89" s="130" t="e">
        <f t="shared" si="37"/>
        <v>#DIV/0!</v>
      </c>
      <c r="G89" s="130" t="e">
        <f t="shared" si="37"/>
        <v>#DIV/0!</v>
      </c>
      <c r="H89" s="130" t="e">
        <f t="shared" si="37"/>
        <v>#DIV/0!</v>
      </c>
    </row>
    <row r="92" spans="1:8" s="126" customFormat="1" ht="13" x14ac:dyDescent="0.3">
      <c r="A92" s="118"/>
      <c r="B92" s="118" t="s">
        <v>32</v>
      </c>
      <c r="C92" s="118" t="s">
        <v>21</v>
      </c>
      <c r="D92" s="118" t="s">
        <v>22</v>
      </c>
      <c r="E92" s="118" t="s">
        <v>23</v>
      </c>
      <c r="F92" s="118" t="s">
        <v>24</v>
      </c>
      <c r="G92" s="118" t="s">
        <v>25</v>
      </c>
      <c r="H92" s="118" t="s">
        <v>33</v>
      </c>
    </row>
    <row r="93" spans="1:8" ht="13.5" thickBot="1" x14ac:dyDescent="0.35">
      <c r="A93" s="120" t="s">
        <v>195</v>
      </c>
      <c r="B93" s="120"/>
      <c r="C93" s="121"/>
      <c r="D93" s="121"/>
      <c r="E93" s="121"/>
      <c r="F93" s="121"/>
      <c r="G93" s="121"/>
      <c r="H93" s="121"/>
    </row>
    <row r="94" spans="1:8" ht="13" thickTop="1" x14ac:dyDescent="0.25"/>
    <row r="95" spans="1:8" s="135" customFormat="1" ht="13.5" thickBot="1" x14ac:dyDescent="0.35">
      <c r="A95" s="133" t="s">
        <v>34</v>
      </c>
      <c r="B95" s="133"/>
      <c r="C95" s="134"/>
      <c r="D95" s="134"/>
      <c r="E95" s="134"/>
      <c r="F95" s="134"/>
      <c r="G95" s="134"/>
      <c r="H95" s="134"/>
    </row>
    <row r="96" spans="1:8" ht="13.5" thickTop="1" x14ac:dyDescent="0.3">
      <c r="A96" s="71" t="s">
        <v>112</v>
      </c>
      <c r="B96" s="71"/>
      <c r="C96" s="74">
        <v>0</v>
      </c>
      <c r="D96" s="136">
        <f>+C96*(1+D97)</f>
        <v>0</v>
      </c>
      <c r="E96" s="136">
        <v>340</v>
      </c>
      <c r="F96" s="136">
        <v>340</v>
      </c>
      <c r="G96" s="136">
        <v>340</v>
      </c>
      <c r="H96" s="136">
        <v>340</v>
      </c>
    </row>
    <row r="97" spans="1:12" ht="13" x14ac:dyDescent="0.3">
      <c r="A97" s="71" t="s">
        <v>113</v>
      </c>
      <c r="B97" s="71"/>
      <c r="D97" s="69">
        <v>0</v>
      </c>
      <c r="E97" s="69">
        <v>0</v>
      </c>
      <c r="F97" s="69">
        <v>0</v>
      </c>
      <c r="G97" s="69">
        <v>0</v>
      </c>
      <c r="H97" s="69">
        <v>0</v>
      </c>
    </row>
    <row r="98" spans="1:12" ht="13" x14ac:dyDescent="0.3">
      <c r="A98" s="71"/>
      <c r="B98" s="71"/>
      <c r="D98" s="137"/>
      <c r="E98" s="137"/>
      <c r="F98" s="137"/>
      <c r="G98" s="137"/>
      <c r="H98" s="137"/>
    </row>
    <row r="99" spans="1:12" ht="13" x14ac:dyDescent="0.3">
      <c r="A99" s="138" t="s">
        <v>36</v>
      </c>
      <c r="B99" s="138"/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</row>
    <row r="100" spans="1:12" ht="13" x14ac:dyDescent="0.3">
      <c r="A100" s="139" t="s">
        <v>37</v>
      </c>
      <c r="B100" s="139"/>
      <c r="C100" s="82">
        <f>+C99*C96</f>
        <v>0</v>
      </c>
      <c r="D100" s="82">
        <f>+D99*D96</f>
        <v>0</v>
      </c>
      <c r="E100" s="82">
        <f t="shared" ref="E100:H100" si="38">+E99*E96</f>
        <v>0</v>
      </c>
      <c r="F100" s="82">
        <f t="shared" si="38"/>
        <v>0</v>
      </c>
      <c r="G100" s="82">
        <f t="shared" si="38"/>
        <v>0</v>
      </c>
      <c r="H100" s="82">
        <f t="shared" si="38"/>
        <v>0</v>
      </c>
    </row>
    <row r="101" spans="1:12" x14ac:dyDescent="0.25">
      <c r="D101" s="67"/>
      <c r="E101" s="67"/>
      <c r="F101" s="67"/>
      <c r="G101" s="67"/>
      <c r="H101" s="67"/>
    </row>
    <row r="102" spans="1:12" ht="13" x14ac:dyDescent="0.3">
      <c r="A102" s="72" t="s">
        <v>38</v>
      </c>
      <c r="B102" s="72"/>
      <c r="C102" s="140"/>
      <c r="D102" s="73"/>
      <c r="E102" s="73"/>
      <c r="F102" s="73"/>
      <c r="G102" s="73"/>
      <c r="H102" s="73"/>
    </row>
    <row r="103" spans="1:12" ht="13" x14ac:dyDescent="0.3">
      <c r="A103" s="71" t="s">
        <v>114</v>
      </c>
      <c r="B103" s="71"/>
      <c r="C103" s="74">
        <v>0</v>
      </c>
      <c r="D103" s="136">
        <f>+C103*(1+D104)</f>
        <v>0</v>
      </c>
      <c r="E103" s="136">
        <f t="shared" ref="E103:H103" si="39">+D103*(1+E104)</f>
        <v>0</v>
      </c>
      <c r="F103" s="136">
        <f t="shared" si="39"/>
        <v>0</v>
      </c>
      <c r="G103" s="136">
        <f t="shared" si="39"/>
        <v>0</v>
      </c>
      <c r="H103" s="136">
        <f t="shared" si="39"/>
        <v>0</v>
      </c>
    </row>
    <row r="104" spans="1:12" ht="13" x14ac:dyDescent="0.3">
      <c r="A104" s="71" t="s">
        <v>113</v>
      </c>
      <c r="B104" s="71"/>
      <c r="D104" s="69">
        <v>0</v>
      </c>
      <c r="E104" s="69">
        <v>0</v>
      </c>
      <c r="F104" s="69">
        <v>0</v>
      </c>
      <c r="G104" s="69">
        <v>0</v>
      </c>
      <c r="H104" s="69">
        <v>0</v>
      </c>
    </row>
    <row r="105" spans="1:12" ht="13" x14ac:dyDescent="0.3">
      <c r="A105" s="71"/>
      <c r="B105" s="71"/>
    </row>
    <row r="106" spans="1:12" ht="13" x14ac:dyDescent="0.3">
      <c r="A106" s="138" t="s">
        <v>36</v>
      </c>
      <c r="B106" s="138"/>
      <c r="C106" s="115">
        <v>0</v>
      </c>
      <c r="D106" s="115">
        <f>+D99</f>
        <v>0</v>
      </c>
      <c r="E106" s="115">
        <f t="shared" ref="E106:G106" si="40">+E99</f>
        <v>0</v>
      </c>
      <c r="F106" s="115">
        <f t="shared" si="40"/>
        <v>0</v>
      </c>
      <c r="G106" s="115">
        <f t="shared" si="40"/>
        <v>0</v>
      </c>
      <c r="H106" s="115">
        <f t="shared" ref="H106" si="41">+H99</f>
        <v>0</v>
      </c>
    </row>
    <row r="107" spans="1:12" ht="13" x14ac:dyDescent="0.3">
      <c r="A107" s="139" t="s">
        <v>37</v>
      </c>
      <c r="B107" s="139"/>
      <c r="C107" s="82">
        <f t="shared" ref="C107" si="42">+C106*C103</f>
        <v>0</v>
      </c>
      <c r="D107" s="82">
        <f>+D106*D103</f>
        <v>0</v>
      </c>
      <c r="E107" s="82">
        <f t="shared" ref="E107:H107" si="43">+E106*E103</f>
        <v>0</v>
      </c>
      <c r="F107" s="82">
        <f t="shared" si="43"/>
        <v>0</v>
      </c>
      <c r="G107" s="82">
        <f t="shared" si="43"/>
        <v>0</v>
      </c>
      <c r="H107" s="82">
        <f t="shared" si="43"/>
        <v>0</v>
      </c>
    </row>
    <row r="108" spans="1:12" x14ac:dyDescent="0.25">
      <c r="C108" s="122"/>
      <c r="D108" s="122"/>
      <c r="E108" s="122"/>
      <c r="F108" s="122"/>
      <c r="G108" s="122"/>
      <c r="H108" s="122"/>
    </row>
    <row r="109" spans="1:12" s="71" customFormat="1" ht="13.5" thickBot="1" x14ac:dyDescent="0.35">
      <c r="A109" s="141" t="s">
        <v>39</v>
      </c>
      <c r="B109" s="141"/>
      <c r="C109" s="142">
        <f t="shared" ref="C109:G109" si="44">+C107+C100</f>
        <v>0</v>
      </c>
      <c r="D109" s="142">
        <f t="shared" si="44"/>
        <v>0</v>
      </c>
      <c r="E109" s="142">
        <f t="shared" si="44"/>
        <v>0</v>
      </c>
      <c r="F109" s="142">
        <f t="shared" si="44"/>
        <v>0</v>
      </c>
      <c r="G109" s="142">
        <f t="shared" si="44"/>
        <v>0</v>
      </c>
      <c r="H109" s="142">
        <f>+H107+H100</f>
        <v>0</v>
      </c>
      <c r="I109" s="116"/>
      <c r="J109" s="116"/>
      <c r="K109" s="116"/>
      <c r="L109" s="116"/>
    </row>
    <row r="110" spans="1:12" ht="13" thickTop="1" x14ac:dyDescent="0.25"/>
    <row r="111" spans="1:12" s="126" customFormat="1" ht="13" x14ac:dyDescent="0.3">
      <c r="A111" s="118"/>
      <c r="B111" s="118"/>
      <c r="C111" s="118" t="s">
        <v>21</v>
      </c>
      <c r="D111" s="118" t="s">
        <v>22</v>
      </c>
      <c r="E111" s="118" t="s">
        <v>23</v>
      </c>
      <c r="F111" s="118" t="s">
        <v>24</v>
      </c>
      <c r="G111" s="118" t="s">
        <v>25</v>
      </c>
      <c r="H111" s="118" t="s">
        <v>33</v>
      </c>
    </row>
    <row r="112" spans="1:12" ht="13.5" thickBot="1" x14ac:dyDescent="0.35">
      <c r="A112" s="143" t="s">
        <v>212</v>
      </c>
      <c r="B112" s="143"/>
      <c r="C112" s="121"/>
      <c r="D112" s="121"/>
      <c r="E112" s="121"/>
      <c r="F112" s="121"/>
      <c r="G112" s="121"/>
      <c r="H112" s="121"/>
    </row>
    <row r="113" spans="1:9" ht="13.5" thickTop="1" x14ac:dyDescent="0.3">
      <c r="A113" s="71" t="s">
        <v>40</v>
      </c>
      <c r="B113" s="71"/>
      <c r="D113" s="74">
        <v>0</v>
      </c>
      <c r="E113" s="136" t="e">
        <f>+E114*E96</f>
        <v>#DIV/0!</v>
      </c>
      <c r="F113" s="136" t="e">
        <f>+F114*F96</f>
        <v>#DIV/0!</v>
      </c>
      <c r="G113" s="136" t="e">
        <f>+G114*G96</f>
        <v>#DIV/0!</v>
      </c>
      <c r="H113" s="136" t="e">
        <f>+H114*H96</f>
        <v>#DIV/0!</v>
      </c>
    </row>
    <row r="114" spans="1:9" ht="13" x14ac:dyDescent="0.3">
      <c r="A114" s="71" t="s">
        <v>115</v>
      </c>
      <c r="B114" s="71"/>
      <c r="D114" s="68" t="e">
        <f>+D113/D96</f>
        <v>#DIV/0!</v>
      </c>
      <c r="E114" s="144" t="e">
        <f>+D114</f>
        <v>#DIV/0!</v>
      </c>
      <c r="F114" s="144" t="e">
        <f t="shared" ref="F114:G114" si="45">+E114</f>
        <v>#DIV/0!</v>
      </c>
      <c r="G114" s="144" t="e">
        <f t="shared" si="45"/>
        <v>#DIV/0!</v>
      </c>
      <c r="H114" s="144" t="e">
        <f t="shared" ref="H114" si="46">+G114</f>
        <v>#DIV/0!</v>
      </c>
    </row>
    <row r="115" spans="1:9" ht="13" x14ac:dyDescent="0.3">
      <c r="A115" s="71"/>
      <c r="B115" s="71"/>
      <c r="D115" s="136"/>
      <c r="E115" s="136"/>
      <c r="F115" s="136"/>
      <c r="G115" s="136"/>
      <c r="H115" s="136"/>
    </row>
    <row r="116" spans="1:9" ht="13" x14ac:dyDescent="0.3">
      <c r="A116" s="71" t="s">
        <v>41</v>
      </c>
      <c r="B116" s="71"/>
      <c r="D116" s="136">
        <v>10</v>
      </c>
      <c r="E116" s="136" t="e">
        <f>+E117*E103</f>
        <v>#DIV/0!</v>
      </c>
      <c r="F116" s="136" t="e">
        <f>+F117*F103</f>
        <v>#DIV/0!</v>
      </c>
      <c r="G116" s="136" t="e">
        <f>+G117*G103</f>
        <v>#DIV/0!</v>
      </c>
      <c r="H116" s="136" t="e">
        <f>+H117*H103</f>
        <v>#DIV/0!</v>
      </c>
    </row>
    <row r="117" spans="1:9" ht="13" x14ac:dyDescent="0.3">
      <c r="A117" s="71" t="s">
        <v>115</v>
      </c>
      <c r="B117" s="71"/>
      <c r="D117" s="68" t="e">
        <f>+D116/D103</f>
        <v>#DIV/0!</v>
      </c>
      <c r="E117" s="144" t="e">
        <f>+D117</f>
        <v>#DIV/0!</v>
      </c>
      <c r="F117" s="144" t="e">
        <f t="shared" ref="F117:G117" si="47">+E117</f>
        <v>#DIV/0!</v>
      </c>
      <c r="G117" s="144" t="e">
        <f t="shared" si="47"/>
        <v>#DIV/0!</v>
      </c>
      <c r="H117" s="144" t="e">
        <f t="shared" ref="H117" si="48">+G117</f>
        <v>#DIV/0!</v>
      </c>
    </row>
    <row r="118" spans="1:9" ht="13" x14ac:dyDescent="0.3">
      <c r="A118" s="71"/>
      <c r="B118" s="71"/>
      <c r="D118" s="136"/>
      <c r="E118" s="136"/>
      <c r="F118" s="136"/>
      <c r="G118" s="136"/>
      <c r="H118" s="136"/>
    </row>
    <row r="119" spans="1:9" ht="13" x14ac:dyDescent="0.3">
      <c r="A119" s="145" t="s">
        <v>118</v>
      </c>
      <c r="B119" s="145"/>
      <c r="C119" s="146">
        <f>+C116*C106+C113*C99</f>
        <v>0</v>
      </c>
      <c r="D119" s="146">
        <f>+D116*D106+D113*D99</f>
        <v>0</v>
      </c>
      <c r="E119" s="146" t="e">
        <f>+E116*E106+E113*E99</f>
        <v>#DIV/0!</v>
      </c>
      <c r="F119" s="146" t="e">
        <f>+F116*F106+F113*F99</f>
        <v>#DIV/0!</v>
      </c>
      <c r="G119" s="146" t="e">
        <f>+G116*G106+G113*G99</f>
        <v>#DIV/0!</v>
      </c>
      <c r="H119" s="146" t="e">
        <f>+H116*H106+H113*H99</f>
        <v>#DIV/0!</v>
      </c>
    </row>
    <row r="120" spans="1:9" ht="13" x14ac:dyDescent="0.3">
      <c r="A120" s="71"/>
      <c r="B120" s="71"/>
      <c r="C120" s="147"/>
      <c r="D120" s="147"/>
      <c r="E120" s="147"/>
      <c r="F120" s="147"/>
      <c r="G120" s="147"/>
      <c r="H120" s="147"/>
    </row>
    <row r="121" spans="1:9" ht="13" x14ac:dyDescent="0.3">
      <c r="A121" s="71" t="s">
        <v>119</v>
      </c>
      <c r="B121" s="71"/>
      <c r="C121" s="147"/>
      <c r="D121" s="185">
        <v>0</v>
      </c>
      <c r="E121" s="147">
        <f>+D121*(1+E122)</f>
        <v>0</v>
      </c>
      <c r="F121" s="147">
        <f t="shared" ref="F121:H121" si="49">+E121*(1+F122)</f>
        <v>0</v>
      </c>
      <c r="G121" s="147">
        <f t="shared" si="49"/>
        <v>0</v>
      </c>
      <c r="H121" s="147">
        <f t="shared" si="49"/>
        <v>0</v>
      </c>
    </row>
    <row r="122" spans="1:9" ht="13" x14ac:dyDescent="0.3">
      <c r="A122" s="71" t="s">
        <v>113</v>
      </c>
      <c r="B122" s="71"/>
      <c r="D122" s="69">
        <v>0</v>
      </c>
      <c r="E122" s="69">
        <v>0</v>
      </c>
      <c r="F122" s="69">
        <v>0</v>
      </c>
      <c r="G122" s="69">
        <v>0</v>
      </c>
      <c r="H122" s="69">
        <v>0</v>
      </c>
    </row>
    <row r="123" spans="1:9" ht="13" x14ac:dyDescent="0.3">
      <c r="A123" s="71"/>
      <c r="B123" s="71"/>
      <c r="C123" s="147"/>
      <c r="D123" s="147"/>
      <c r="E123" s="147"/>
      <c r="F123" s="147"/>
      <c r="G123" s="147"/>
      <c r="H123" s="147"/>
    </row>
    <row r="124" spans="1:9" ht="13" x14ac:dyDescent="0.3">
      <c r="A124" s="71" t="s">
        <v>121</v>
      </c>
      <c r="B124" s="71"/>
      <c r="C124" s="147"/>
      <c r="D124" s="75">
        <v>0</v>
      </c>
      <c r="E124" s="75">
        <v>0</v>
      </c>
      <c r="F124" s="75">
        <v>0</v>
      </c>
      <c r="G124" s="75">
        <v>0</v>
      </c>
      <c r="H124" s="75">
        <v>0</v>
      </c>
    </row>
    <row r="125" spans="1:9" ht="13" x14ac:dyDescent="0.3">
      <c r="A125" s="71" t="s">
        <v>120</v>
      </c>
      <c r="B125" s="71"/>
      <c r="C125" s="147"/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186"/>
    </row>
    <row r="126" spans="1:9" ht="13" x14ac:dyDescent="0.3">
      <c r="A126" s="71"/>
      <c r="B126" s="71"/>
      <c r="C126" s="147"/>
      <c r="D126" s="147"/>
      <c r="E126" s="147"/>
      <c r="F126" s="147"/>
      <c r="G126" s="147"/>
      <c r="H126" s="147"/>
    </row>
    <row r="127" spans="1:9" ht="13" x14ac:dyDescent="0.3">
      <c r="A127" s="145" t="s">
        <v>116</v>
      </c>
      <c r="B127" s="145"/>
      <c r="C127" s="83">
        <v>0</v>
      </c>
      <c r="D127" s="83">
        <f>+D125*D124*D121</f>
        <v>0</v>
      </c>
      <c r="E127" s="83">
        <f t="shared" ref="E127:G127" si="50">+E125*E124*E121</f>
        <v>0</v>
      </c>
      <c r="F127" s="83">
        <f t="shared" si="50"/>
        <v>0</v>
      </c>
      <c r="G127" s="83">
        <f t="shared" si="50"/>
        <v>0</v>
      </c>
      <c r="H127" s="83">
        <f t="shared" ref="H127" si="51">+H125*H124*H121</f>
        <v>0</v>
      </c>
    </row>
    <row r="128" spans="1:9" ht="13" x14ac:dyDescent="0.3">
      <c r="A128" s="71"/>
      <c r="B128" s="71"/>
      <c r="C128" s="66"/>
      <c r="D128" s="66"/>
      <c r="E128" s="66"/>
      <c r="F128" s="66"/>
      <c r="G128" s="66"/>
      <c r="H128" s="66"/>
    </row>
    <row r="129" spans="1:8" ht="13" x14ac:dyDescent="0.3">
      <c r="A129" s="71" t="s">
        <v>122</v>
      </c>
      <c r="B129" s="71"/>
      <c r="C129" s="66"/>
      <c r="D129" s="69">
        <v>0</v>
      </c>
      <c r="E129" s="69">
        <f>+D129</f>
        <v>0</v>
      </c>
      <c r="F129" s="69">
        <f t="shared" ref="F129:H129" si="52">+E129</f>
        <v>0</v>
      </c>
      <c r="G129" s="69">
        <f t="shared" si="52"/>
        <v>0</v>
      </c>
      <c r="H129" s="69">
        <f t="shared" si="52"/>
        <v>0</v>
      </c>
    </row>
    <row r="130" spans="1:8" ht="13" x14ac:dyDescent="0.3">
      <c r="A130" s="71"/>
      <c r="B130" s="71"/>
      <c r="C130" s="66"/>
      <c r="D130" s="66"/>
      <c r="E130" s="66"/>
      <c r="F130" s="66"/>
      <c r="G130" s="66"/>
      <c r="H130" s="66"/>
    </row>
    <row r="131" spans="1:8" ht="13" x14ac:dyDescent="0.3">
      <c r="A131" s="145" t="s">
        <v>117</v>
      </c>
      <c r="B131" s="145"/>
      <c r="C131" s="77">
        <v>0</v>
      </c>
      <c r="D131" s="83">
        <f>+D129*D100</f>
        <v>0</v>
      </c>
      <c r="E131" s="83">
        <f t="shared" ref="E131:G131" si="53">+E129*E100</f>
        <v>0</v>
      </c>
      <c r="F131" s="83">
        <f t="shared" si="53"/>
        <v>0</v>
      </c>
      <c r="G131" s="83">
        <f t="shared" si="53"/>
        <v>0</v>
      </c>
      <c r="H131" s="83">
        <f t="shared" ref="H131" si="54">+H129*H100</f>
        <v>0</v>
      </c>
    </row>
    <row r="132" spans="1:8" ht="13.5" thickBot="1" x14ac:dyDescent="0.35">
      <c r="A132" s="148" t="s">
        <v>42</v>
      </c>
      <c r="B132" s="148"/>
      <c r="C132" s="149">
        <f>C119+C131+C127</f>
        <v>0</v>
      </c>
      <c r="D132" s="150">
        <f>+D131+D127+D119</f>
        <v>0</v>
      </c>
      <c r="E132" s="150" t="e">
        <f t="shared" ref="E132:F132" si="55">+E131+E127+E119</f>
        <v>#DIV/0!</v>
      </c>
      <c r="F132" s="150" t="e">
        <f t="shared" si="55"/>
        <v>#DIV/0!</v>
      </c>
      <c r="G132" s="150" t="e">
        <f>+G131+G127+G119</f>
        <v>#DIV/0!</v>
      </c>
      <c r="H132" s="150" t="e">
        <f>+H131+H127+H119</f>
        <v>#DIV/0!</v>
      </c>
    </row>
    <row r="133" spans="1:8" ht="13" thickTop="1" x14ac:dyDescent="0.25">
      <c r="D133" s="68" t="e">
        <f>+D132/D109</f>
        <v>#DIV/0!</v>
      </c>
      <c r="E133" s="68" t="e">
        <f t="shared" ref="E133:H133" si="56">+E132/E109</f>
        <v>#DIV/0!</v>
      </c>
      <c r="F133" s="68" t="e">
        <f t="shared" si="56"/>
        <v>#DIV/0!</v>
      </c>
      <c r="G133" s="68" t="e">
        <f t="shared" si="56"/>
        <v>#DIV/0!</v>
      </c>
      <c r="H133" s="68" t="e">
        <f t="shared" si="56"/>
        <v>#DIV/0!</v>
      </c>
    </row>
    <row r="134" spans="1:8" s="119" customFormat="1" ht="13" x14ac:dyDescent="0.3">
      <c r="A134" s="117"/>
      <c r="B134" s="117"/>
      <c r="C134" s="118" t="s">
        <v>21</v>
      </c>
      <c r="D134" s="118" t="s">
        <v>22</v>
      </c>
      <c r="E134" s="118" t="s">
        <v>23</v>
      </c>
      <c r="F134" s="118" t="s">
        <v>24</v>
      </c>
      <c r="G134" s="118" t="s">
        <v>25</v>
      </c>
      <c r="H134" s="118" t="s">
        <v>33</v>
      </c>
    </row>
    <row r="135" spans="1:8" ht="13.5" thickBot="1" x14ac:dyDescent="0.35">
      <c r="A135" s="120" t="s">
        <v>43</v>
      </c>
      <c r="B135" s="120"/>
      <c r="C135" s="121"/>
      <c r="D135" s="121"/>
      <c r="E135" s="121"/>
      <c r="F135" s="121"/>
      <c r="G135" s="121"/>
      <c r="H135" s="121"/>
    </row>
    <row r="136" spans="1:8" ht="13" thickTop="1" x14ac:dyDescent="0.25"/>
    <row r="137" spans="1:8" ht="13" x14ac:dyDescent="0.3">
      <c r="A137" s="71" t="s">
        <v>126</v>
      </c>
      <c r="B137" s="71"/>
    </row>
    <row r="138" spans="1:8" x14ac:dyDescent="0.25">
      <c r="A138" s="116" t="s">
        <v>127</v>
      </c>
      <c r="D138" s="69">
        <v>0</v>
      </c>
      <c r="E138" s="69">
        <v>0</v>
      </c>
      <c r="F138" s="69">
        <v>0</v>
      </c>
      <c r="G138" s="69">
        <v>0</v>
      </c>
      <c r="H138" s="69">
        <v>0</v>
      </c>
    </row>
    <row r="140" spans="1:8" ht="13" x14ac:dyDescent="0.3">
      <c r="A140" s="145" t="s">
        <v>123</v>
      </c>
      <c r="B140" s="145"/>
      <c r="C140" s="85">
        <v>0</v>
      </c>
      <c r="D140" s="84">
        <f>+D138*D109</f>
        <v>0</v>
      </c>
      <c r="E140" s="84">
        <f t="shared" ref="E140:G140" si="57">+E138*E109</f>
        <v>0</v>
      </c>
      <c r="F140" s="84">
        <f t="shared" si="57"/>
        <v>0</v>
      </c>
      <c r="G140" s="84">
        <f t="shared" si="57"/>
        <v>0</v>
      </c>
      <c r="H140" s="84">
        <f t="shared" ref="H140" si="58">+H138*H109</f>
        <v>0</v>
      </c>
    </row>
    <row r="141" spans="1:8" ht="13" x14ac:dyDescent="0.3">
      <c r="A141" s="71"/>
      <c r="B141" s="71"/>
      <c r="C141" s="78"/>
      <c r="D141" s="66"/>
      <c r="E141" s="66"/>
      <c r="F141" s="66"/>
      <c r="G141" s="66"/>
      <c r="H141" s="66"/>
    </row>
    <row r="142" spans="1:8" ht="13" x14ac:dyDescent="0.3">
      <c r="A142" s="71" t="s">
        <v>128</v>
      </c>
      <c r="B142" s="71"/>
      <c r="C142" s="78"/>
      <c r="D142" s="66"/>
      <c r="E142" s="66"/>
      <c r="F142" s="66"/>
      <c r="G142" s="66"/>
      <c r="H142" s="66"/>
    </row>
    <row r="143" spans="1:8" ht="13" x14ac:dyDescent="0.3">
      <c r="A143" s="71" t="s">
        <v>129</v>
      </c>
      <c r="B143" s="71"/>
      <c r="D143" s="69">
        <v>0</v>
      </c>
      <c r="E143" s="69">
        <v>0</v>
      </c>
      <c r="F143" s="69">
        <v>0</v>
      </c>
      <c r="G143" s="69">
        <v>0</v>
      </c>
      <c r="H143" s="69">
        <v>0</v>
      </c>
    </row>
    <row r="144" spans="1:8" ht="13" x14ac:dyDescent="0.3">
      <c r="A144" s="71"/>
      <c r="B144" s="71"/>
      <c r="C144" s="78"/>
      <c r="D144" s="66"/>
      <c r="E144" s="66"/>
      <c r="F144" s="66"/>
      <c r="G144" s="66"/>
      <c r="H144" s="66"/>
    </row>
    <row r="145" spans="1:8" ht="13" x14ac:dyDescent="0.3">
      <c r="A145" s="145" t="s">
        <v>124</v>
      </c>
      <c r="B145" s="145"/>
      <c r="C145" s="85">
        <v>0</v>
      </c>
      <c r="D145" s="84">
        <f>+D143*D107</f>
        <v>0</v>
      </c>
      <c r="E145" s="84">
        <f>+E143*E107</f>
        <v>0</v>
      </c>
      <c r="F145" s="84">
        <f>+F143*F107</f>
        <v>0</v>
      </c>
      <c r="G145" s="84">
        <f>+G143*G107</f>
        <v>0</v>
      </c>
      <c r="H145" s="84">
        <f>+H143*H107</f>
        <v>0</v>
      </c>
    </row>
    <row r="146" spans="1:8" ht="13" x14ac:dyDescent="0.3">
      <c r="A146" s="71"/>
      <c r="B146" s="71"/>
      <c r="C146" s="66"/>
      <c r="D146" s="66"/>
      <c r="E146" s="66"/>
      <c r="F146" s="66"/>
      <c r="G146" s="66"/>
      <c r="H146" s="66"/>
    </row>
    <row r="147" spans="1:8" ht="13" x14ac:dyDescent="0.3">
      <c r="A147" s="71" t="s">
        <v>130</v>
      </c>
      <c r="B147" s="71"/>
      <c r="C147" s="66"/>
      <c r="D147" s="66"/>
      <c r="E147" s="66"/>
      <c r="F147" s="66"/>
      <c r="G147" s="66"/>
      <c r="H147" s="66"/>
    </row>
    <row r="148" spans="1:8" ht="13" x14ac:dyDescent="0.3">
      <c r="A148" s="71" t="s">
        <v>131</v>
      </c>
      <c r="B148" s="71"/>
      <c r="C148" s="66"/>
      <c r="D148" s="66"/>
      <c r="E148" s="66"/>
      <c r="F148" s="66"/>
      <c r="G148" s="66"/>
      <c r="H148" s="66"/>
    </row>
    <row r="149" spans="1:8" x14ac:dyDescent="0.25">
      <c r="A149" s="116" t="s">
        <v>132</v>
      </c>
      <c r="C149" s="75">
        <v>0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</row>
    <row r="150" spans="1:8" x14ac:dyDescent="0.25">
      <c r="A150" s="116" t="s">
        <v>133</v>
      </c>
      <c r="C150" s="75">
        <v>0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</row>
    <row r="151" spans="1:8" x14ac:dyDescent="0.25">
      <c r="A151" s="116" t="s">
        <v>134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</row>
    <row r="152" spans="1:8" x14ac:dyDescent="0.25">
      <c r="A152" s="116" t="s">
        <v>135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</row>
    <row r="153" spans="1:8" ht="13" x14ac:dyDescent="0.3">
      <c r="A153" s="71"/>
      <c r="B153" s="71"/>
      <c r="C153" s="66"/>
      <c r="D153" s="66"/>
      <c r="E153" s="66"/>
      <c r="F153" s="66"/>
      <c r="G153" s="66"/>
      <c r="H153" s="66"/>
    </row>
    <row r="154" spans="1:8" ht="13" x14ac:dyDescent="0.3">
      <c r="A154" s="71" t="s">
        <v>137</v>
      </c>
      <c r="B154" s="71"/>
      <c r="C154" s="66"/>
      <c r="D154" s="66"/>
      <c r="E154" s="66"/>
      <c r="F154" s="66"/>
      <c r="G154" s="66"/>
      <c r="H154" s="66"/>
    </row>
    <row r="155" spans="1:8" x14ac:dyDescent="0.25">
      <c r="A155" s="116" t="s">
        <v>132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  <c r="H155" s="80">
        <v>0</v>
      </c>
    </row>
    <row r="156" spans="1:8" x14ac:dyDescent="0.25">
      <c r="A156" s="116" t="s">
        <v>133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  <c r="H156" s="80">
        <v>0</v>
      </c>
    </row>
    <row r="157" spans="1:8" x14ac:dyDescent="0.25">
      <c r="A157" s="116" t="s">
        <v>134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  <c r="H157" s="80">
        <v>0</v>
      </c>
    </row>
    <row r="158" spans="1:8" x14ac:dyDescent="0.25">
      <c r="A158" s="116" t="s">
        <v>136</v>
      </c>
      <c r="C158" s="80">
        <v>0</v>
      </c>
      <c r="D158" s="80">
        <v>0</v>
      </c>
      <c r="E158" s="80">
        <v>0</v>
      </c>
      <c r="F158" s="80">
        <v>0</v>
      </c>
      <c r="G158" s="80">
        <v>0</v>
      </c>
      <c r="H158" s="80">
        <v>0</v>
      </c>
    </row>
    <row r="159" spans="1:8" x14ac:dyDescent="0.25">
      <c r="C159" s="66"/>
      <c r="D159" s="66"/>
      <c r="E159" s="66"/>
      <c r="F159" s="66"/>
      <c r="G159" s="66"/>
      <c r="H159" s="66"/>
    </row>
    <row r="160" spans="1:8" x14ac:dyDescent="0.25">
      <c r="A160" s="116" t="s">
        <v>138</v>
      </c>
      <c r="C160" s="81">
        <f>+C155*C149+C156*C150+C157*C151+C158*C152</f>
        <v>0</v>
      </c>
      <c r="D160" s="81">
        <f t="shared" ref="D160:G160" si="59">+D155*D149+D156*D150+D157*D151+D158*D152</f>
        <v>0</v>
      </c>
      <c r="E160" s="81">
        <f t="shared" si="59"/>
        <v>0</v>
      </c>
      <c r="F160" s="81">
        <f t="shared" si="59"/>
        <v>0</v>
      </c>
      <c r="G160" s="81">
        <f t="shared" si="59"/>
        <v>0</v>
      </c>
      <c r="H160" s="81">
        <f t="shared" ref="H160" si="60">+H155*H149+H156*H150+H157*H151+H158*H152</f>
        <v>0</v>
      </c>
    </row>
    <row r="161" spans="1:13" x14ac:dyDescent="0.25">
      <c r="C161" s="66"/>
      <c r="D161" s="66"/>
      <c r="E161" s="66"/>
      <c r="F161" s="66"/>
      <c r="G161" s="66"/>
      <c r="H161" s="66"/>
    </row>
    <row r="162" spans="1:13" x14ac:dyDescent="0.25">
      <c r="A162" s="116" t="s">
        <v>140</v>
      </c>
      <c r="C162" s="69">
        <v>0</v>
      </c>
      <c r="D162" s="69">
        <v>0</v>
      </c>
      <c r="E162" s="69">
        <v>0</v>
      </c>
      <c r="F162" s="69">
        <v>0</v>
      </c>
      <c r="G162" s="69">
        <v>0</v>
      </c>
      <c r="H162" s="69">
        <v>0</v>
      </c>
    </row>
    <row r="163" spans="1:13" x14ac:dyDescent="0.25">
      <c r="A163" s="116" t="s">
        <v>139</v>
      </c>
      <c r="C163" s="81">
        <v>0</v>
      </c>
      <c r="D163" s="81">
        <f t="shared" ref="D163:H163" si="61">+D160*D162</f>
        <v>0</v>
      </c>
      <c r="E163" s="81">
        <f t="shared" si="61"/>
        <v>0</v>
      </c>
      <c r="F163" s="81">
        <f t="shared" si="61"/>
        <v>0</v>
      </c>
      <c r="G163" s="81">
        <f t="shared" si="61"/>
        <v>0</v>
      </c>
      <c r="H163" s="81">
        <f t="shared" si="61"/>
        <v>0</v>
      </c>
    </row>
    <row r="164" spans="1:13" x14ac:dyDescent="0.25">
      <c r="C164" s="81">
        <v>0</v>
      </c>
      <c r="D164" s="81"/>
      <c r="E164" s="81"/>
      <c r="F164" s="81"/>
      <c r="G164" s="81"/>
      <c r="H164" s="81"/>
    </row>
    <row r="165" spans="1:13" ht="13" x14ac:dyDescent="0.3">
      <c r="A165" s="145" t="s">
        <v>125</v>
      </c>
      <c r="B165" s="145"/>
      <c r="C165" s="82">
        <f>+C163+C160</f>
        <v>0</v>
      </c>
      <c r="D165" s="82">
        <f t="shared" ref="D165:G165" si="62">+D163+D160</f>
        <v>0</v>
      </c>
      <c r="E165" s="82">
        <f t="shared" si="62"/>
        <v>0</v>
      </c>
      <c r="F165" s="82">
        <f t="shared" si="62"/>
        <v>0</v>
      </c>
      <c r="G165" s="82">
        <f t="shared" si="62"/>
        <v>0</v>
      </c>
      <c r="H165" s="82">
        <f t="shared" ref="H165" si="63">+H163+H160</f>
        <v>0</v>
      </c>
    </row>
    <row r="166" spans="1:13" ht="13" x14ac:dyDescent="0.3">
      <c r="A166" s="71"/>
      <c r="B166" s="71"/>
      <c r="C166" s="66"/>
      <c r="D166" s="66"/>
      <c r="E166" s="66"/>
      <c r="F166" s="66"/>
      <c r="G166" s="66"/>
      <c r="H166" s="66"/>
    </row>
    <row r="167" spans="1:13" ht="13" x14ac:dyDescent="0.3">
      <c r="A167" s="145" t="s">
        <v>45</v>
      </c>
      <c r="B167" s="145"/>
      <c r="C167" s="79">
        <v>0</v>
      </c>
      <c r="D167" s="79">
        <v>0</v>
      </c>
      <c r="E167" s="79">
        <v>0</v>
      </c>
      <c r="F167" s="79">
        <v>0</v>
      </c>
      <c r="G167" s="79">
        <v>0</v>
      </c>
      <c r="H167" s="79">
        <v>0</v>
      </c>
      <c r="I167" s="66"/>
      <c r="J167" s="66"/>
    </row>
    <row r="168" spans="1:13" x14ac:dyDescent="0.25">
      <c r="A168" s="116" t="s">
        <v>35</v>
      </c>
    </row>
    <row r="169" spans="1:13" ht="13" x14ac:dyDescent="0.3">
      <c r="A169" s="145" t="s">
        <v>44</v>
      </c>
      <c r="B169" s="145"/>
      <c r="C169" s="183">
        <f>+C167+C165+C145+C140</f>
        <v>0</v>
      </c>
      <c r="D169" s="183">
        <f t="shared" ref="D169:G169" si="64">+D167+D165+D145+D140</f>
        <v>0</v>
      </c>
      <c r="E169" s="183">
        <f t="shared" si="64"/>
        <v>0</v>
      </c>
      <c r="F169" s="183">
        <f t="shared" si="64"/>
        <v>0</v>
      </c>
      <c r="G169" s="183">
        <f t="shared" si="64"/>
        <v>0</v>
      </c>
      <c r="H169" s="183">
        <f t="shared" ref="H169" si="65">+H167+H165+H145+H140</f>
        <v>0</v>
      </c>
      <c r="M169" s="116" t="s">
        <v>35</v>
      </c>
    </row>
    <row r="170" spans="1:13" x14ac:dyDescent="0.25">
      <c r="C170" s="122"/>
      <c r="D170" s="122"/>
      <c r="E170" s="122"/>
      <c r="F170" s="122"/>
      <c r="G170" s="122"/>
      <c r="H170" s="122"/>
    </row>
    <row r="171" spans="1:13" ht="13.5" thickBot="1" x14ac:dyDescent="0.35">
      <c r="A171" s="71" t="s">
        <v>11</v>
      </c>
      <c r="B171" s="71"/>
      <c r="C171" s="151">
        <f>+C109-C132-C169</f>
        <v>0</v>
      </c>
      <c r="D171" s="151">
        <f t="shared" ref="D171:G171" si="66">+D109-D132-D169</f>
        <v>0</v>
      </c>
      <c r="E171" s="151" t="e">
        <f t="shared" si="66"/>
        <v>#DIV/0!</v>
      </c>
      <c r="F171" s="151" t="e">
        <f t="shared" si="66"/>
        <v>#DIV/0!</v>
      </c>
      <c r="G171" s="151" t="e">
        <f t="shared" si="66"/>
        <v>#DIV/0!</v>
      </c>
      <c r="H171" s="151" t="e">
        <f t="shared" ref="H171" si="67">+H109-H132-H169</f>
        <v>#DIV/0!</v>
      </c>
    </row>
    <row r="172" spans="1:13" ht="13" thickTop="1" x14ac:dyDescent="0.25">
      <c r="C172" s="122"/>
      <c r="D172" s="122"/>
      <c r="E172" s="122"/>
      <c r="F172" s="122"/>
      <c r="G172" s="122"/>
      <c r="H172" s="122"/>
    </row>
    <row r="173" spans="1:13" s="119" customFormat="1" ht="13" x14ac:dyDescent="0.3">
      <c r="A173" s="117"/>
      <c r="B173" s="117"/>
      <c r="C173" s="118" t="s">
        <v>21</v>
      </c>
      <c r="D173" s="118" t="s">
        <v>22</v>
      </c>
      <c r="E173" s="118" t="s">
        <v>23</v>
      </c>
      <c r="F173" s="118" t="s">
        <v>24</v>
      </c>
      <c r="G173" s="118" t="s">
        <v>25</v>
      </c>
      <c r="H173" s="118" t="s">
        <v>33</v>
      </c>
    </row>
    <row r="174" spans="1:13" ht="13.5" thickBot="1" x14ac:dyDescent="0.35">
      <c r="A174" s="120" t="s">
        <v>196</v>
      </c>
      <c r="B174" s="120"/>
      <c r="C174" s="121"/>
      <c r="D174" s="121"/>
      <c r="E174" s="121"/>
      <c r="F174" s="121"/>
      <c r="G174" s="121"/>
      <c r="H174" s="121"/>
    </row>
    <row r="175" spans="1:13" ht="13" thickTop="1" x14ac:dyDescent="0.25">
      <c r="A175" s="116" t="s">
        <v>197</v>
      </c>
      <c r="C175" s="70">
        <v>0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</row>
    <row r="176" spans="1:13" x14ac:dyDescent="0.25">
      <c r="A176" s="116" t="s">
        <v>198</v>
      </c>
      <c r="C176" s="70">
        <v>0</v>
      </c>
      <c r="D176" s="70">
        <v>0</v>
      </c>
      <c r="E176" s="70">
        <v>0</v>
      </c>
      <c r="F176" s="70">
        <v>0</v>
      </c>
      <c r="G176" s="70">
        <v>0</v>
      </c>
      <c r="H176" s="70">
        <v>0</v>
      </c>
    </row>
    <row r="177" spans="1:8" x14ac:dyDescent="0.25">
      <c r="A177" s="116" t="s">
        <v>199</v>
      </c>
      <c r="C177" s="152">
        <v>0</v>
      </c>
      <c r="D177" s="152">
        <v>0</v>
      </c>
      <c r="E177" s="152">
        <v>0</v>
      </c>
      <c r="F177" s="152">
        <v>0</v>
      </c>
      <c r="G177" s="152">
        <v>0</v>
      </c>
      <c r="H177" s="152">
        <v>0</v>
      </c>
    </row>
    <row r="178" spans="1:8" x14ac:dyDescent="0.25">
      <c r="A178" s="116" t="s">
        <v>203</v>
      </c>
      <c r="C178" s="70">
        <v>0</v>
      </c>
      <c r="D178" s="70">
        <v>0</v>
      </c>
      <c r="E178" s="70">
        <v>0</v>
      </c>
      <c r="F178" s="70">
        <v>0</v>
      </c>
      <c r="G178" s="70">
        <v>0</v>
      </c>
      <c r="H178" s="70">
        <v>0</v>
      </c>
    </row>
    <row r="179" spans="1:8" x14ac:dyDescent="0.25">
      <c r="A179" s="116" t="s">
        <v>205</v>
      </c>
      <c r="C179" s="152">
        <v>0</v>
      </c>
      <c r="D179" s="152">
        <v>0</v>
      </c>
      <c r="E179" s="152">
        <v>0</v>
      </c>
      <c r="F179" s="152">
        <v>0</v>
      </c>
      <c r="G179" s="152">
        <v>0</v>
      </c>
      <c r="H179" s="152">
        <v>0</v>
      </c>
    </row>
    <row r="180" spans="1:8" x14ac:dyDescent="0.25">
      <c r="A180" s="116" t="s">
        <v>200</v>
      </c>
      <c r="C180" s="152">
        <v>0</v>
      </c>
      <c r="D180" s="152">
        <v>0</v>
      </c>
      <c r="E180" s="152">
        <v>0</v>
      </c>
      <c r="F180" s="152">
        <v>0</v>
      </c>
      <c r="G180" s="152">
        <v>0</v>
      </c>
      <c r="H180" s="152">
        <v>0</v>
      </c>
    </row>
    <row r="181" spans="1:8" x14ac:dyDescent="0.25">
      <c r="C181" s="70"/>
      <c r="D181" s="70"/>
      <c r="E181" s="70"/>
      <c r="F181" s="70"/>
      <c r="G181" s="70"/>
      <c r="H181" s="70"/>
    </row>
    <row r="182" spans="1:8" x14ac:dyDescent="0.25">
      <c r="A182" s="116" t="s">
        <v>201</v>
      </c>
      <c r="C182" s="152">
        <v>0</v>
      </c>
      <c r="D182" s="152">
        <v>0</v>
      </c>
      <c r="E182" s="152">
        <v>0</v>
      </c>
      <c r="F182" s="152">
        <v>0</v>
      </c>
      <c r="G182" s="152">
        <v>0</v>
      </c>
      <c r="H182" s="152">
        <v>0</v>
      </c>
    </row>
    <row r="183" spans="1:8" x14ac:dyDescent="0.25">
      <c r="A183" s="116" t="s">
        <v>202</v>
      </c>
      <c r="C183" s="152">
        <v>0</v>
      </c>
      <c r="D183" s="152">
        <v>0</v>
      </c>
      <c r="E183" s="152">
        <v>0</v>
      </c>
      <c r="F183" s="152">
        <v>0</v>
      </c>
      <c r="G183" s="152">
        <v>0</v>
      </c>
      <c r="H183" s="152">
        <v>0</v>
      </c>
    </row>
  </sheetData>
  <phoneticPr fontId="2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1678-2BBF-45A7-96AD-80C16B44676D}">
  <dimension ref="A1:I27"/>
  <sheetViews>
    <sheetView showGridLines="0" workbookViewId="0">
      <selection activeCell="C18" sqref="C18"/>
    </sheetView>
  </sheetViews>
  <sheetFormatPr defaultRowHeight="12.5" x14ac:dyDescent="0.25"/>
  <cols>
    <col min="1" max="1" width="38.54296875" style="155" customWidth="1"/>
    <col min="2" max="2" width="5.36328125" style="155" customWidth="1"/>
    <col min="3" max="3" width="14.36328125" style="155" customWidth="1"/>
    <col min="4" max="4" width="13" style="155" customWidth="1"/>
    <col min="5" max="5" width="13.6328125" style="155" customWidth="1"/>
    <col min="6" max="9" width="13" style="155" customWidth="1"/>
    <col min="10" max="11" width="12.26953125" style="155" customWidth="1"/>
    <col min="12" max="14" width="8.26953125" style="155" customWidth="1"/>
    <col min="15" max="16384" width="8.7265625" style="155"/>
  </cols>
  <sheetData>
    <row r="1" spans="1:8" ht="23" x14ac:dyDescent="0.5">
      <c r="A1" s="181" t="str">
        <f>+'Valuation Scenarios'!A1</f>
        <v>Product Development Company</v>
      </c>
      <c r="B1" s="9"/>
    </row>
    <row r="2" spans="1:8" ht="13" customHeight="1" x14ac:dyDescent="0.3">
      <c r="A2" s="9" t="s">
        <v>46</v>
      </c>
      <c r="B2" s="9"/>
      <c r="C2" s="105"/>
      <c r="D2" s="105"/>
      <c r="E2" s="105"/>
      <c r="F2" s="105"/>
      <c r="G2" s="105"/>
      <c r="H2" s="105"/>
    </row>
    <row r="3" spans="1:8" x14ac:dyDescent="0.25">
      <c r="C3" s="105">
        <v>1</v>
      </c>
      <c r="D3" s="105">
        <v>2</v>
      </c>
      <c r="E3" s="105">
        <v>3</v>
      </c>
      <c r="F3" s="105">
        <v>4</v>
      </c>
      <c r="G3" s="105">
        <v>5</v>
      </c>
      <c r="H3" s="105">
        <v>6</v>
      </c>
    </row>
    <row r="4" spans="1:8" ht="13" x14ac:dyDescent="0.3">
      <c r="C4" s="118" t="s">
        <v>21</v>
      </c>
      <c r="D4" s="118" t="s">
        <v>22</v>
      </c>
      <c r="E4" s="118" t="s">
        <v>23</v>
      </c>
      <c r="F4" s="118" t="s">
        <v>24</v>
      </c>
      <c r="G4" s="118" t="s">
        <v>25</v>
      </c>
      <c r="H4" s="118" t="s">
        <v>33</v>
      </c>
    </row>
    <row r="5" spans="1:8" ht="13" x14ac:dyDescent="0.3">
      <c r="A5" s="180" t="s">
        <v>72</v>
      </c>
      <c r="B5" s="156"/>
    </row>
    <row r="6" spans="1:8" x14ac:dyDescent="0.25">
      <c r="A6" s="155" t="s">
        <v>20</v>
      </c>
      <c r="C6" s="157">
        <f>+'Financial Model'!C8</f>
        <v>0</v>
      </c>
      <c r="D6" s="157">
        <f>+'Financial Model'!D8</f>
        <v>0</v>
      </c>
      <c r="E6" s="157">
        <f>+'Financial Model'!E8</f>
        <v>0</v>
      </c>
      <c r="F6" s="157">
        <f>+'Financial Model'!F8</f>
        <v>0</v>
      </c>
      <c r="G6" s="157">
        <f>+'Financial Model'!G8</f>
        <v>0</v>
      </c>
      <c r="H6" s="157">
        <f>+'Financial Model'!H8</f>
        <v>0</v>
      </c>
    </row>
    <row r="7" spans="1:8" x14ac:dyDescent="0.25">
      <c r="A7" s="155" t="s">
        <v>27</v>
      </c>
      <c r="C7" s="157">
        <f>-'Financial Model'!C11</f>
        <v>0</v>
      </c>
      <c r="D7" s="157">
        <f>-'Financial Model'!D11</f>
        <v>0</v>
      </c>
      <c r="E7" s="157" t="e">
        <f>-'Financial Model'!E11</f>
        <v>#DIV/0!</v>
      </c>
      <c r="F7" s="157" t="e">
        <f>-'Financial Model'!F11</f>
        <v>#DIV/0!</v>
      </c>
      <c r="G7" s="157" t="e">
        <f>-'Financial Model'!G11</f>
        <v>#DIV/0!</v>
      </c>
      <c r="H7" s="157" t="e">
        <f>-'Financial Model'!H11</f>
        <v>#DIV/0!</v>
      </c>
    </row>
    <row r="8" spans="1:8" x14ac:dyDescent="0.25">
      <c r="A8" s="155" t="s">
        <v>26</v>
      </c>
      <c r="C8" s="157">
        <f>-'Financial Model'!C14</f>
        <v>0</v>
      </c>
      <c r="D8" s="157">
        <f>-'Financial Model'!D14</f>
        <v>0</v>
      </c>
      <c r="E8" s="157">
        <f>-'Financial Model'!E14</f>
        <v>0</v>
      </c>
      <c r="F8" s="157">
        <f>-'Financial Model'!F14</f>
        <v>0</v>
      </c>
      <c r="G8" s="157">
        <f>-'Financial Model'!G14</f>
        <v>0</v>
      </c>
      <c r="H8" s="157">
        <f>-'Financial Model'!H14</f>
        <v>0</v>
      </c>
    </row>
    <row r="9" spans="1:8" ht="13" thickBot="1" x14ac:dyDescent="0.3">
      <c r="A9" s="155" t="s">
        <v>12</v>
      </c>
      <c r="C9" s="158">
        <f>SUM(C6:C8)</f>
        <v>0</v>
      </c>
      <c r="D9" s="158">
        <f t="shared" ref="D9:H9" si="0">SUM(D6:D8)</f>
        <v>0</v>
      </c>
      <c r="E9" s="158" t="e">
        <f t="shared" si="0"/>
        <v>#DIV/0!</v>
      </c>
      <c r="F9" s="158" t="e">
        <f t="shared" si="0"/>
        <v>#DIV/0!</v>
      </c>
      <c r="G9" s="158" t="e">
        <f t="shared" si="0"/>
        <v>#DIV/0!</v>
      </c>
      <c r="H9" s="158" t="e">
        <f t="shared" si="0"/>
        <v>#DIV/0!</v>
      </c>
    </row>
    <row r="10" spans="1:8" ht="13" thickTop="1" x14ac:dyDescent="0.25">
      <c r="A10" s="155" t="s">
        <v>17</v>
      </c>
      <c r="B10" s="159">
        <v>0</v>
      </c>
    </row>
    <row r="11" spans="1:8" ht="13" thickBot="1" x14ac:dyDescent="0.3">
      <c r="A11" s="155" t="s">
        <v>47</v>
      </c>
      <c r="B11" s="160"/>
      <c r="C11" s="158">
        <f>+C10+C9</f>
        <v>0</v>
      </c>
      <c r="D11" s="158">
        <f t="shared" ref="D11:H11" si="1">+D10+D9</f>
        <v>0</v>
      </c>
      <c r="E11" s="158" t="e">
        <f t="shared" si="1"/>
        <v>#DIV/0!</v>
      </c>
      <c r="F11" s="158" t="e">
        <f t="shared" si="1"/>
        <v>#DIV/0!</v>
      </c>
      <c r="G11" s="158" t="e">
        <f t="shared" si="1"/>
        <v>#DIV/0!</v>
      </c>
      <c r="H11" s="158" t="e">
        <f t="shared" si="1"/>
        <v>#DIV/0!</v>
      </c>
    </row>
    <row r="12" spans="1:8" ht="13" thickTop="1" x14ac:dyDescent="0.25">
      <c r="A12" s="155" t="s">
        <v>48</v>
      </c>
      <c r="B12" s="160">
        <v>0</v>
      </c>
      <c r="C12" s="2">
        <f>+C11/(1+$B$12)^C3</f>
        <v>0</v>
      </c>
      <c r="D12" s="2">
        <f>+D11/(1+$B$12)^D3</f>
        <v>0</v>
      </c>
      <c r="E12" s="2" t="e">
        <f>+E11/(1+$B$12)^E3</f>
        <v>#DIV/0!</v>
      </c>
      <c r="F12" s="2" t="e">
        <f>+F11/(1+$B$12)^F3</f>
        <v>#DIV/0!</v>
      </c>
      <c r="G12" s="2" t="e">
        <f>+G11/(1+$B$12)^G3</f>
        <v>#DIV/0!</v>
      </c>
      <c r="H12" s="2" t="e">
        <f>+H11/(1+$B$12)^H3</f>
        <v>#DIV/0!</v>
      </c>
    </row>
    <row r="13" spans="1:8" x14ac:dyDescent="0.25">
      <c r="A13" s="155" t="s">
        <v>49</v>
      </c>
      <c r="C13" s="157" t="e">
        <f>SUM(C12:I12)</f>
        <v>#DIV/0!</v>
      </c>
    </row>
    <row r="15" spans="1:8" x14ac:dyDescent="0.25">
      <c r="A15" s="161" t="s">
        <v>50</v>
      </c>
      <c r="B15" s="161"/>
      <c r="C15" s="155">
        <f>+'Valuation Scenarios'!K38</f>
        <v>10</v>
      </c>
      <c r="D15" s="155" t="s">
        <v>51</v>
      </c>
    </row>
    <row r="16" spans="1:8" x14ac:dyDescent="0.25">
      <c r="A16" s="161" t="s">
        <v>52</v>
      </c>
      <c r="B16" s="161"/>
      <c r="C16" s="160">
        <v>0</v>
      </c>
      <c r="D16" s="156"/>
    </row>
    <row r="17" spans="1:9" x14ac:dyDescent="0.25">
      <c r="A17" s="161" t="s">
        <v>53</v>
      </c>
      <c r="B17" s="161"/>
      <c r="C17" s="160">
        <f>+'Valuation Scenarios'!K40</f>
        <v>0</v>
      </c>
    </row>
    <row r="18" spans="1:9" x14ac:dyDescent="0.25">
      <c r="A18" s="161" t="s">
        <v>54</v>
      </c>
      <c r="B18" s="161"/>
      <c r="C18" s="162">
        <f>+'Valuation Scenarios'!K41</f>
        <v>0</v>
      </c>
    </row>
    <row r="19" spans="1:9" ht="13" x14ac:dyDescent="0.3">
      <c r="A19" s="12"/>
      <c r="B19" s="12"/>
    </row>
    <row r="20" spans="1:9" ht="13.5" thickBot="1" x14ac:dyDescent="0.35">
      <c r="A20" s="12" t="s">
        <v>55</v>
      </c>
      <c r="B20" s="12"/>
    </row>
    <row r="21" spans="1:9" ht="23.75" customHeight="1" thickBot="1" x14ac:dyDescent="0.35">
      <c r="A21" s="99" t="s">
        <v>31</v>
      </c>
      <c r="B21" s="100"/>
      <c r="C21" s="101"/>
      <c r="D21" s="99" t="s">
        <v>56</v>
      </c>
      <c r="E21" s="102"/>
      <c r="G21" s="19" t="s">
        <v>57</v>
      </c>
      <c r="H21" s="163"/>
      <c r="I21" s="164"/>
    </row>
    <row r="22" spans="1:9" ht="21.5" customHeight="1" x14ac:dyDescent="0.25">
      <c r="A22" s="165" t="s">
        <v>58</v>
      </c>
      <c r="B22" s="166"/>
      <c r="C22" s="13">
        <f>SQRT(C18)</f>
        <v>0</v>
      </c>
      <c r="D22" s="167" t="s">
        <v>59</v>
      </c>
      <c r="E22" s="168" t="e">
        <f>(G24+H24)/I24</f>
        <v>#DIV/0!</v>
      </c>
      <c r="G22" s="169" t="s">
        <v>60</v>
      </c>
      <c r="I22" s="170"/>
    </row>
    <row r="23" spans="1:9" ht="21.5" customHeight="1" x14ac:dyDescent="0.25">
      <c r="A23" s="171" t="s">
        <v>61</v>
      </c>
      <c r="B23" s="172"/>
      <c r="C23" s="14">
        <f>+C15</f>
        <v>10</v>
      </c>
      <c r="D23" s="173" t="s">
        <v>62</v>
      </c>
      <c r="E23" s="174" t="e">
        <f>E22-I24</f>
        <v>#DIV/0!</v>
      </c>
      <c r="G23" s="169" t="s">
        <v>63</v>
      </c>
      <c r="H23" s="155" t="s">
        <v>64</v>
      </c>
      <c r="I23" s="170"/>
    </row>
    <row r="24" spans="1:9" ht="21.5" customHeight="1" x14ac:dyDescent="0.25">
      <c r="A24" s="171" t="s">
        <v>65</v>
      </c>
      <c r="B24" s="172"/>
      <c r="C24" s="15">
        <f>+C17</f>
        <v>0</v>
      </c>
      <c r="D24" s="173" t="s">
        <v>66</v>
      </c>
      <c r="E24" s="174" t="e">
        <f>NORMSDIST(E22)</f>
        <v>#DIV/0!</v>
      </c>
      <c r="G24" s="169" t="e">
        <f>LN(C25/C26)</f>
        <v>#DIV/0!</v>
      </c>
      <c r="H24" s="155">
        <f>(C24-C27+(C22^2)/2)*C23</f>
        <v>0</v>
      </c>
      <c r="I24" s="170">
        <f>+C22*SQRT(C23)</f>
        <v>0</v>
      </c>
    </row>
    <row r="25" spans="1:9" ht="21.5" customHeight="1" x14ac:dyDescent="0.25">
      <c r="A25" s="171" t="s">
        <v>67</v>
      </c>
      <c r="B25" s="172"/>
      <c r="C25" s="16" t="e">
        <f>+C13</f>
        <v>#DIV/0!</v>
      </c>
      <c r="D25" s="173" t="s">
        <v>68</v>
      </c>
      <c r="E25" s="174" t="e">
        <f>NORMSDIST(E23)</f>
        <v>#DIV/0!</v>
      </c>
      <c r="G25" s="169"/>
      <c r="I25" s="170"/>
    </row>
    <row r="26" spans="1:9" ht="21.5" customHeight="1" thickBot="1" x14ac:dyDescent="0.3">
      <c r="A26" s="171" t="s">
        <v>69</v>
      </c>
      <c r="B26" s="172"/>
      <c r="C26" s="16" cm="1">
        <f t="array" ref="C26:G26">-'Valuation Scenarios'!D33:H33</f>
        <v>10000</v>
      </c>
      <c r="D26" s="175">
        <v>0</v>
      </c>
      <c r="E26" s="176">
        <v>0</v>
      </c>
      <c r="F26" s="155">
        <v>0</v>
      </c>
      <c r="G26" s="177">
        <v>0</v>
      </c>
      <c r="H26" s="178"/>
      <c r="I26" s="179"/>
    </row>
    <row r="27" spans="1:9" ht="21.5" customHeight="1" thickBot="1" x14ac:dyDescent="0.35">
      <c r="A27" s="171" t="s">
        <v>70</v>
      </c>
      <c r="B27" s="172"/>
      <c r="C27" s="17">
        <f>+C16</f>
        <v>0</v>
      </c>
      <c r="D27" s="18" t="s">
        <v>71</v>
      </c>
      <c r="E27" s="103" t="e">
        <f>(C25*EXP(-C27*C23)*E24)-(C26*EXP(-C24*C23)*E25)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Valuation Scenarios</vt:lpstr>
      <vt:lpstr>Financial Model</vt:lpstr>
      <vt:lpstr>Option Pricing</vt:lpstr>
      <vt:lpstr>'Valuation Scenarios'!Print_Area</vt:lpstr>
    </vt:vector>
  </TitlesOfParts>
  <Company>Sumitomo Mitsui Banking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 Droussiotis</cp:lastModifiedBy>
  <cp:lastPrinted>2020-02-24T19:33:21Z</cp:lastPrinted>
  <dcterms:created xsi:type="dcterms:W3CDTF">2017-08-04T11:17:03Z</dcterms:created>
  <dcterms:modified xsi:type="dcterms:W3CDTF">2024-10-14T18:35:05Z</dcterms:modified>
</cp:coreProperties>
</file>