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FORDHAM/Financial Modeling/"/>
    </mc:Choice>
  </mc:AlternateContent>
  <xr:revisionPtr revIDLastSave="13" documentId="8_{EC9D892F-D6AE-493F-98B4-E1CEC3384927}" xr6:coauthVersionLast="47" xr6:coauthVersionMax="47" xr10:uidLastSave="{F690EB60-70AA-4D88-A3BF-734E5CC72192}"/>
  <bookViews>
    <workbookView xWindow="-110" yWindow="-110" windowWidth="19420" windowHeight="11500" xr2:uid="{8587EE83-BB9A-447D-BEF2-9DEE735D1869}"/>
  </bookViews>
  <sheets>
    <sheet name="Model" sheetId="1" r:id="rId1"/>
    <sheet name="BALANCE SHEET YAHOO" sheetId="3" r:id="rId2"/>
    <sheet name="INCOME YAHOO" sheetId="4" r:id="rId3"/>
    <sheet name="Sheet1" sheetId="6" r:id="rId4"/>
    <sheet name="CASH FLOW YAHOO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D69" i="1"/>
  <c r="C69" i="1"/>
  <c r="E69" i="1"/>
  <c r="C72" i="1"/>
  <c r="D72" i="1"/>
  <c r="E72" i="1"/>
  <c r="C43" i="1"/>
  <c r="C44" i="1" s="1"/>
  <c r="E96" i="1"/>
  <c r="D96" i="1"/>
  <c r="C96" i="1"/>
  <c r="E93" i="1"/>
  <c r="D93" i="1"/>
  <c r="C93" i="1"/>
  <c r="E89" i="1"/>
  <c r="D89" i="1"/>
  <c r="C89" i="1"/>
  <c r="J18" i="1"/>
  <c r="K18" i="1" s="1"/>
  <c r="L18" i="1" s="1"/>
  <c r="M18" i="1" s="1"/>
  <c r="D87" i="1"/>
  <c r="C87" i="1"/>
  <c r="E87" i="1"/>
  <c r="C57" i="1"/>
  <c r="C52" i="1"/>
  <c r="C45" i="1"/>
  <c r="C53" i="1"/>
  <c r="I111" i="1" l="1"/>
  <c r="B107" i="1"/>
  <c r="B106" i="1"/>
  <c r="B105" i="1"/>
  <c r="J87" i="1"/>
  <c r="H87" i="1"/>
  <c r="E66" i="1"/>
  <c r="D66" i="1"/>
  <c r="C66" i="1"/>
  <c r="J65" i="1"/>
  <c r="K65" i="1" s="1"/>
  <c r="L65" i="1" s="1"/>
  <c r="M65" i="1" s="1"/>
  <c r="H65" i="1"/>
  <c r="C50" i="1"/>
  <c r="C14" i="1"/>
  <c r="C13" i="1"/>
  <c r="J12" i="1"/>
  <c r="I12" i="1"/>
  <c r="B13" i="1" l="1"/>
  <c r="C46" i="1"/>
  <c r="C78" i="1"/>
  <c r="C97" i="1"/>
  <c r="C76" i="1"/>
  <c r="C70" i="1"/>
  <c r="D97" i="1"/>
  <c r="D76" i="1"/>
  <c r="D73" i="1"/>
  <c r="D70" i="1"/>
  <c r="E94" i="1"/>
  <c r="E97" i="1"/>
  <c r="E70" i="1"/>
  <c r="K87" i="1"/>
  <c r="J111" i="1"/>
  <c r="E90" i="1"/>
  <c r="E78" i="1"/>
  <c r="C90" i="1"/>
  <c r="D67" i="1"/>
  <c r="D90" i="1"/>
  <c r="D94" i="1"/>
  <c r="D78" i="1"/>
  <c r="C94" i="1"/>
  <c r="C56" i="1"/>
  <c r="L87" i="1"/>
  <c r="K111" i="1"/>
  <c r="C73" i="1"/>
  <c r="K12" i="1"/>
  <c r="E73" i="1"/>
  <c r="E76" i="1"/>
  <c r="C59" i="1"/>
  <c r="E67" i="1"/>
  <c r="M87" i="1" l="1"/>
  <c r="M111" i="1" s="1"/>
  <c r="L111" i="1"/>
  <c r="C61" i="1"/>
  <c r="C62" i="1" s="1"/>
  <c r="L12" i="1"/>
  <c r="N18" i="1" l="1"/>
  <c r="M12" i="1"/>
  <c r="O18" i="1" l="1"/>
  <c r="N12" i="1"/>
  <c r="P18" i="1" l="1"/>
  <c r="P12" i="1" s="1"/>
  <c r="O12" i="1"/>
  <c r="F113" i="1" l="1"/>
  <c r="I62" i="1" l="1"/>
  <c r="J62" i="1" l="1"/>
  <c r="K62" i="1" l="1"/>
  <c r="M62" i="1" l="1"/>
  <c r="L62" i="1"/>
</calcChain>
</file>

<file path=xl/sharedStrings.xml><?xml version="1.0" encoding="utf-8"?>
<sst xmlns="http://schemas.openxmlformats.org/spreadsheetml/2006/main" count="329" uniqueCount="309">
  <si>
    <t>SPIRIT AIRLINES LBO</t>
  </si>
  <si>
    <t>TRANSACTION SOURCES &amp; USES:</t>
  </si>
  <si>
    <t>SOURCES</t>
  </si>
  <si>
    <t>USES</t>
  </si>
  <si>
    <t>Facility</t>
  </si>
  <si>
    <t>Amount
(millions)</t>
  </si>
  <si>
    <t>% Cap</t>
  </si>
  <si>
    <t>Current Stock Price</t>
  </si>
  <si>
    <t>Premium</t>
  </si>
  <si>
    <t>Purchase 
Stock
 Price</t>
  </si>
  <si>
    <t>Shares
Outs
(millions)</t>
  </si>
  <si>
    <t>Bank Loan</t>
  </si>
  <si>
    <t>Purchase of Stock</t>
  </si>
  <si>
    <t>Corporate Bond</t>
  </si>
  <si>
    <t>Refinancing of Debt</t>
  </si>
  <si>
    <t>Equity</t>
  </si>
  <si>
    <t>Fees</t>
  </si>
  <si>
    <t xml:space="preserve">   Total</t>
  </si>
  <si>
    <t>Total</t>
  </si>
  <si>
    <t>DEBT FINANCING ASSUMPTIONS</t>
  </si>
  <si>
    <t>EBITDA
(1st yr)</t>
  </si>
  <si>
    <t>Debt
Capacity</t>
  </si>
  <si>
    <t>Pricing</t>
  </si>
  <si>
    <t>Interest</t>
  </si>
  <si>
    <t>DEBT SCHEDULE</t>
  </si>
  <si>
    <t>($ millions)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</si>
  <si>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</si>
  <si>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</si>
  <si>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</si>
  <si>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</si>
  <si>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 xml:space="preserve">     Debt IRR</t>
  </si>
  <si>
    <t>SOFR Rate</t>
  </si>
  <si>
    <t>SOFR Increase</t>
  </si>
  <si>
    <t>Spread</t>
  </si>
  <si>
    <t>Interest Rate</t>
  </si>
  <si>
    <t>Corporate Bonds</t>
  </si>
  <si>
    <t>Total Debt Outstanding</t>
  </si>
  <si>
    <t>PROFORMA BALANCE SHEET</t>
  </si>
  <si>
    <t>Pre-LBO</t>
  </si>
  <si>
    <t>Transaction Adjustments</t>
  </si>
  <si>
    <t>Post-LBO</t>
  </si>
  <si>
    <t>DEBIT</t>
  </si>
  <si>
    <t>CREDIT</t>
  </si>
  <si>
    <t>Cash</t>
  </si>
  <si>
    <t>Other Current Assets</t>
  </si>
  <si>
    <t>Net PP&amp;E</t>
  </si>
  <si>
    <t>Other LT Assets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</si>
  <si>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</si>
  <si>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</si>
  <si>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</si>
  <si>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</si>
  <si>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</si>
  <si>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</si>
  <si>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</si>
  <si>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</si>
  <si>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</si>
  <si>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</si>
  <si>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</si>
  <si>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INCOME STATEMENT</t>
  </si>
  <si>
    <t>HISTORICAL</t>
  </si>
  <si>
    <t>PROJECTED</t>
  </si>
  <si>
    <t>FYE</t>
  </si>
  <si>
    <t xml:space="preserve">Revenues </t>
  </si>
  <si>
    <t xml:space="preserve">  Revenue Growth %</t>
  </si>
  <si>
    <t>Cost of Revenues</t>
  </si>
  <si>
    <t xml:space="preserve">  as Percentage of Revenues %</t>
  </si>
  <si>
    <t>Gross Profit</t>
  </si>
  <si>
    <t xml:space="preserve">   Gross Margin</t>
  </si>
  <si>
    <t>Operating Expenses</t>
  </si>
  <si>
    <t>EBITA</t>
  </si>
  <si>
    <t>Less Amortization of Fees</t>
  </si>
  <si>
    <t>years</t>
  </si>
  <si>
    <t>EBIT</t>
  </si>
  <si>
    <t>EBT</t>
  </si>
  <si>
    <t>Taxes</t>
  </si>
  <si>
    <t>tax Rate</t>
  </si>
  <si>
    <t>Net Income</t>
  </si>
  <si>
    <t>CASH FLOW STATEMENT</t>
  </si>
  <si>
    <t>FYE June 30</t>
  </si>
  <si>
    <t>Plus Depreciation</t>
  </si>
  <si>
    <t xml:space="preserve">   Percentage of Revenue</t>
  </si>
  <si>
    <t>Plus Amortization of Fees</t>
  </si>
  <si>
    <t>Less Working Capital</t>
  </si>
  <si>
    <t xml:space="preserve">   WC as % of Revenue</t>
  </si>
  <si>
    <t>Less Capex</t>
  </si>
  <si>
    <t xml:space="preserve">  Capex as % of Recvenue</t>
  </si>
  <si>
    <t>Less Debt Payments</t>
  </si>
  <si>
    <t>Cash Flow</t>
  </si>
  <si>
    <t>Unlevered Cash Flow</t>
  </si>
  <si>
    <t>WACC Calculation</t>
  </si>
  <si>
    <t>AT Inter.</t>
  </si>
  <si>
    <t>WACC</t>
  </si>
  <si>
    <t>Equity CAPM</t>
  </si>
  <si>
    <t>Risk Free Rate</t>
  </si>
  <si>
    <t>Market Premium Return</t>
  </si>
  <si>
    <t>Beta</t>
  </si>
  <si>
    <t xml:space="preserve"> Total</t>
  </si>
  <si>
    <t>CAPM</t>
  </si>
  <si>
    <t>DCF AND EQUITY IRR</t>
  </si>
  <si>
    <t>Terminal Value</t>
  </si>
  <si>
    <t>Assumptions</t>
  </si>
  <si>
    <t>EXIT YR</t>
  </si>
  <si>
    <t xml:space="preserve">  EBITDA Multiple</t>
  </si>
  <si>
    <t>Multiple</t>
  </si>
  <si>
    <t xml:space="preserve">  Perpetutuity Method</t>
  </si>
  <si>
    <t>WACC=</t>
  </si>
  <si>
    <t>Growth=</t>
  </si>
  <si>
    <t xml:space="preserve">  Average Terminal Value</t>
  </si>
  <si>
    <t xml:space="preserve">  Less Debt</t>
  </si>
  <si>
    <t>Equity Terminal Value</t>
  </si>
  <si>
    <t>Equity Value + TV</t>
  </si>
  <si>
    <t>IRR=</t>
  </si>
  <si>
    <t>name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</si>
  <si>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</si>
  <si>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</si>
  <si>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</si>
  <si>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</si>
  <si>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</si>
  <si>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</si>
  <si>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</si>
  <si>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	GrossAccountsReceivable</t>
  </si>
  <si>
    <t xml:space="preserve">				AllowanceForDoubtfulAccountsReceivable</t>
  </si>
  <si>
    <t xml:space="preserve">			TaxesReceivable</t>
  </si>
  <si>
    <t xml:space="preserve">		PrepaidAssets</t>
  </si>
  <si>
    <t xml:space="preserve">		RestrictedCash</t>
  </si>
  <si>
    <t xml:space="preserve">		CurrentDeferredAssets</t>
  </si>
  <si>
    <t xml:space="preserve">			CurrentDeferredTaxesAssets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</si>
  <si>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</si>
  <si>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</si>
  <si>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</si>
  <si>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</si>
  <si>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FlightFleetVehicleAndRelatedEquipments</t>
  </si>
  <si>
    <t xml:space="preserve">				MachineryFurnitureEquipment</t>
  </si>
  <si>
    <t xml:space="preserve">				OtherProperties</t>
  </si>
  <si>
    <t xml:space="preserve">			AccumulatedDepreciation</t>
  </si>
  <si>
    <t xml:space="preserve">		NonCurrentDeferredAssets</t>
  </si>
  <si>
    <t xml:space="preserve">			NonCurrentDeferredTaxesAssets</t>
  </si>
  <si>
    <t xml:space="preserve">		NonCurrentPrepaidAssets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</si>
  <si>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</si>
  <si>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</si>
  <si>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</si>
  <si>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</si>
  <si>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</si>
  <si>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</si>
  <si>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</si>
  <si>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</si>
  <si>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</si>
  <si>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		InterestPayable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</si>
  <si>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</si>
  <si>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</si>
  <si>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</si>
  <si>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	OtherCurrentBorrowings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</si>
  <si>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</si>
  <si>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</si>
  <si>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</si>
  <si>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</si>
  <si>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</si>
  <si>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</si>
  <si>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</si>
  <si>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</si>
  <si>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</si>
  <si>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</si>
  <si>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	NonCurrentDeferredRevenue</t>
  </si>
  <si>
    <t xml:space="preserve">		TradeandOtherPayablesNonCurrent</t>
  </si>
  <si>
    <t xml:space="preserve">		DuetoRelatedPartiesNonCurrent</t>
  </si>
  <si>
    <t xml:space="preserve">		PreferredSecuritiesOutsideStockEquity</t>
  </si>
  <si>
    <t>TotalEquityGrossMinorityInterest</t>
  </si>
  <si>
    <t xml:space="preserve">	StockholdersEquity</t>
  </si>
  <si>
    <t xml:space="preserve">		CapitalStock</t>
  </si>
  <si>
    <t xml:space="preserve">			CommonStock</t>
  </si>
  <si>
    <t xml:space="preserve">		RetainedEarnings</t>
  </si>
  <si>
    <t xml:space="preserve">		AdditionalPaidInCapital</t>
  </si>
  <si>
    <t xml:space="preserve">		TreasuryStock</t>
  </si>
  <si>
    <t xml:space="preserve">		GainsLossesNotAffectingRetainedEarnings</t>
  </si>
  <si>
    <t xml:space="preserve">			OtherEquityAdjustments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</si>
  <si>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</si>
  <si>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</si>
  <si>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</si>
  <si>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</si>
  <si>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</si>
  <si>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</si>
  <si>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</si>
  <si>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</si>
  <si>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</si>
  <si>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</si>
  <si>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</si>
  <si>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</si>
  <si>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TotalRevenue</t>
  </si>
  <si>
    <t xml:space="preserve">	OperatingRevenue</t>
  </si>
  <si>
    <t>CostOfRevenue</t>
  </si>
  <si>
    <t xml:space="preserve">	Fuel</t>
  </si>
  <si>
    <t xml:space="preserve">	MaintenanceAndRepairs</t>
  </si>
  <si>
    <t xml:space="preserve">	RentandLandingFeesCostofRevenue</t>
  </si>
  <si>
    <t xml:space="preserve">	DDACostofRevenue</t>
  </si>
  <si>
    <t xml:space="preserve">	OtherCostofRevenue</t>
  </si>
  <si>
    <t>GrossProfit</t>
  </si>
  <si>
    <t>OperatingExpense</t>
  </si>
  <si>
    <t xml:space="preserve">	SellingGeneralAndAdministration</t>
  </si>
  <si>
    <t xml:space="preserve">		GeneralAndAdministrativeExpense</t>
  </si>
  <si>
    <t xml:space="preserve">			SalariesAndWages</t>
  </si>
  <si>
    <t xml:space="preserve">			OtherGandA</t>
  </si>
  <si>
    <t xml:space="preserve">		SellingAndMarketingExpense</t>
  </si>
  <si>
    <t xml:space="preserve">	DepreciationAmortizationDepletionIncomeStatement</t>
  </si>
  <si>
    <t xml:space="preserve">		DepreciationAndAmortizationInIncomeStatement</t>
  </si>
  <si>
    <t xml:space="preserve">			DepreciationIncomeStatement</t>
  </si>
  <si>
    <t xml:space="preserve">			Amortization</t>
  </si>
  <si>
    <t xml:space="preserve">				AmortizationOfIntangiblesIncomeStatement</t>
  </si>
  <si>
    <t xml:space="preserve">	OtherOperatingExpenses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</si>
  <si>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</si>
  <si>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</si>
  <si>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</si>
  <si>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</si>
  <si>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</si>
  <si>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</si>
  <si>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SpecialIncomeCharges</t>
  </si>
  <si>
    <t xml:space="preserve">		RestructuringAndMergernAcquisition</t>
  </si>
  <si>
    <t xml:space="preserve">		WriteOff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</si>
  <si>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</si>
  <si>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</si>
  <si>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</si>
  <si>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</si>
  <si>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</si>
  <si>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</si>
  <si>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</si>
  <si>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</si>
  <si>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</si>
  <si>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>DilutedNIAvailtoComStockholders</t>
  </si>
  <si>
    <t>BasicEPS</t>
  </si>
  <si>
    <t>DilutedEPS</t>
  </si>
  <si>
    <t>BasicAverageShares</t>
  </si>
  <si>
    <t>DilutedAverageShares</t>
  </si>
  <si>
    <t>TotalOperatingIncomeAsReported</t>
  </si>
  <si>
    <t>RentExpenseSupplemental</t>
  </si>
  <si>
    <t>TotalExpenses</t>
  </si>
  <si>
    <t>InterestIncome</t>
  </si>
  <si>
    <t>InterestExpense</t>
  </si>
  <si>
    <t>NetInterestIncome</t>
  </si>
  <si>
    <t>NetIncomeFromContinuingAndDiscontinuedOperation</t>
  </si>
  <si>
    <t>NormalizedIncome</t>
  </si>
  <si>
    <t>EBITDA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</si>
  <si>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</si>
  <si>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</si>
  <si>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</si>
  <si>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</si>
  <si>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</si>
  <si>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</si>
  <si>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</si>
  <si>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</si>
  <si>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</si>
  <si>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</si>
  <si>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</si>
  <si>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</si>
  <si>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GainLossOnSaleOfPPE</t>
  </si>
  <si>
    <t xml:space="preserve">			GainLossOnInvestmentSecurities</t>
  </si>
  <si>
    <t xml:space="preserve">		DepreciationAmortizationDepletion</t>
  </si>
  <si>
    <t xml:space="preserve">			DepreciationAndAmortization</t>
  </si>
  <si>
    <t xml:space="preserve">				Depreciation</t>
  </si>
  <si>
    <t xml:space="preserve">				AmortizationCashFlow</t>
  </si>
  <si>
    <t xml:space="preserve">					AmortizationOfIntangibles</t>
  </si>
  <si>
    <t xml:space="preserve">		DeferredTax</t>
  </si>
  <si>
    <t xml:space="preserve">			DeferredIncomeTax</t>
  </si>
  <si>
    <t xml:space="preserve">		AmortizationOfSecurities</t>
  </si>
  <si>
    <t xml:space="preserve">		AssetImpairmentCharge</t>
  </si>
  <si>
    <t xml:space="preserve">		ProvisionandWriteOffofAssets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</si>
  <si>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</si>
  <si>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</si>
  <si>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</si>
  <si>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</si>
  <si>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	ChangesInAccountReceivables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</si>
  <si>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</si>
  <si>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</si>
  <si>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</si>
  <si>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</si>
  <si>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</si>
  <si>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</si>
  <si>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</si>
  <si>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</si>
  <si>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</si>
  <si>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CapitalExpenditureReported</t>
  </si>
  <si>
    <t xml:space="preserve">		NetPPEPurchaseAndSale</t>
  </si>
  <si>
    <t xml:space="preserve">			PurchaseOfPPE</t>
  </si>
  <si>
    <t xml:space="preserve">			SaleOfPPE</t>
  </si>
  <si>
    <t xml:space="preserve">		NetInvestmentPurchaseAndSale</t>
  </si>
  <si>
    <t xml:space="preserve">			PurchaseOfInvestment</t>
  </si>
  <si>
    <t xml:space="preserve">			SaleOfInvestment</t>
  </si>
  <si>
    <t xml:space="preserve">		InterestReceivedCFI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</si>
  <si>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</si>
  <si>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</si>
  <si>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</si>
  <si>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</si>
  <si>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</si>
  <si>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</si>
  <si>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</si>
  <si>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NetCommonStockIssuance</t>
  </si>
  <si>
    <t xml:space="preserve">			CommonStockIssuance</t>
  </si>
  <si>
    <t xml:space="preserve">			CommonStockPayments</t>
  </si>
  <si>
    <t xml:space="preserve">		ProceedsFromStockOptionExercised</t>
  </si>
  <si>
    <t xml:space="preserve">		NetOtherFinancingCharges</t>
  </si>
  <si>
    <t>EndCashPosition</t>
  </si>
  <si>
    <t xml:space="preserve">	ChangesInCash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</si>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</sst>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\x"/>
    <numFmt numFmtId="167" formatCode="_(* #,##0_);_(* \(#,##0\);_(* &quot;-&quot;??_);_(@_)"/>
    <numFmt numFmtId="168" formatCode="0.00\x"/>
    <numFmt numFmtId="170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22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0" fillId="0" borderId="2" xfId="0" applyBorder="1"/>
    <xf numFmtId="164" fontId="0" fillId="0" borderId="2" xfId="3" applyNumberFormat="1" applyFont="1" applyBorder="1"/>
    <xf numFmtId="164" fontId="0" fillId="0" borderId="0" xfId="3" applyNumberFormat="1" applyFont="1"/>
    <xf numFmtId="0" fontId="0" fillId="0" borderId="0" xfId="0" applyAlignment="1">
      <alignment horizontal="right"/>
    </xf>
    <xf numFmtId="10" fontId="0" fillId="0" borderId="2" xfId="0" applyNumberFormat="1" applyBorder="1"/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44" fontId="0" fillId="0" borderId="2" xfId="2" applyFont="1" applyBorder="1"/>
    <xf numFmtId="0" fontId="2" fillId="2" borderId="0" xfId="0" quotePrefix="1" applyFont="1" applyFill="1"/>
    <xf numFmtId="164" fontId="0" fillId="0" borderId="4" xfId="3" applyNumberFormat="1" applyFont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5" fontId="0" fillId="0" borderId="2" xfId="0" applyNumberFormat="1" applyBorder="1"/>
    <xf numFmtId="3" fontId="0" fillId="0" borderId="0" xfId="0" applyNumberFormat="1"/>
    <xf numFmtId="14" fontId="0" fillId="0" borderId="0" xfId="0" applyNumberFormat="1"/>
    <xf numFmtId="165" fontId="0" fillId="0" borderId="4" xfId="0" applyNumberForma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7" fontId="0" fillId="0" borderId="2" xfId="1" applyNumberFormat="1" applyFont="1" applyBorder="1"/>
    <xf numFmtId="167" fontId="0" fillId="0" borderId="2" xfId="0" applyNumberFormat="1" applyBorder="1"/>
    <xf numFmtId="164" fontId="0" fillId="0" borderId="0" xfId="3" applyNumberFormat="1" applyFont="1" applyBorder="1"/>
    <xf numFmtId="167" fontId="0" fillId="0" borderId="0" xfId="1" applyNumberFormat="1" applyFont="1"/>
    <xf numFmtId="167" fontId="0" fillId="0" borderId="1" xfId="1" applyNumberFormat="1" applyFont="1" applyBorder="1"/>
    <xf numFmtId="167" fontId="0" fillId="0" borderId="3" xfId="1" applyNumberFormat="1" applyFont="1" applyBorder="1"/>
    <xf numFmtId="164" fontId="3" fillId="0" borderId="2" xfId="3" applyNumberFormat="1" applyFont="1" applyBorder="1"/>
    <xf numFmtId="0" fontId="2" fillId="2" borderId="0" xfId="0" applyFont="1" applyFill="1" applyAlignment="1">
      <alignment horizontal="center" wrapText="1"/>
    </xf>
    <xf numFmtId="4" fontId="0" fillId="0" borderId="0" xfId="0" applyNumberFormat="1"/>
    <xf numFmtId="9" fontId="0" fillId="0" borderId="0" xfId="0" applyNumberFormat="1"/>
    <xf numFmtId="167" fontId="0" fillId="0" borderId="3" xfId="0" applyNumberFormat="1" applyBorder="1"/>
    <xf numFmtId="3" fontId="0" fillId="0" borderId="2" xfId="0" applyNumberFormat="1" applyBorder="1"/>
    <xf numFmtId="167" fontId="0" fillId="0" borderId="0" xfId="0" applyNumberFormat="1"/>
    <xf numFmtId="166" fontId="0" fillId="0" borderId="0" xfId="0" applyNumberFormat="1"/>
    <xf numFmtId="165" fontId="0" fillId="0" borderId="0" xfId="0" applyNumberFormat="1"/>
    <xf numFmtId="10" fontId="3" fillId="0" borderId="2" xfId="0" applyNumberFormat="1" applyFont="1" applyBorder="1"/>
    <xf numFmtId="10" fontId="0" fillId="0" borderId="0" xfId="0" applyNumberFormat="1"/>
    <xf numFmtId="10" fontId="0" fillId="0" borderId="7" xfId="0" applyNumberFormat="1" applyBorder="1"/>
    <xf numFmtId="10" fontId="6" fillId="0" borderId="0" xfId="0" applyNumberFormat="1" applyFont="1"/>
    <xf numFmtId="0" fontId="3" fillId="3" borderId="0" xfId="0" applyFont="1" applyFill="1" applyAlignment="1">
      <alignment horizontal="center"/>
    </xf>
    <xf numFmtId="10" fontId="0" fillId="0" borderId="1" xfId="3" applyNumberFormat="1" applyFont="1" applyBorder="1"/>
    <xf numFmtId="164" fontId="3" fillId="4" borderId="2" xfId="0" applyNumberFormat="1" applyFont="1" applyFill="1" applyBorder="1"/>
    <xf numFmtId="167" fontId="3" fillId="0" borderId="1" xfId="0" applyNumberFormat="1" applyFont="1" applyBorder="1"/>
    <xf numFmtId="0" fontId="3" fillId="0" borderId="2" xfId="0" applyFont="1" applyBorder="1" applyAlignment="1">
      <alignment horizontal="right"/>
    </xf>
    <xf numFmtId="164" fontId="7" fillId="0" borderId="2" xfId="3" applyNumberFormat="1" applyFont="1" applyBorder="1"/>
    <xf numFmtId="164" fontId="6" fillId="0" borderId="2" xfId="3" applyNumberFormat="1" applyFont="1" applyBorder="1"/>
    <xf numFmtId="0" fontId="3" fillId="3" borderId="0" xfId="0" applyFont="1" applyFill="1" applyAlignment="1">
      <alignment horizontal="center" vertical="center"/>
    </xf>
    <xf numFmtId="10" fontId="8" fillId="0" borderId="6" xfId="0" applyNumberFormat="1" applyFont="1" applyBorder="1"/>
    <xf numFmtId="164" fontId="8" fillId="0" borderId="2" xfId="3" applyNumberFormat="1" applyFont="1" applyBorder="1"/>
    <xf numFmtId="166" fontId="6" fillId="0" borderId="2" xfId="0" applyNumberFormat="1" applyFont="1" applyBorder="1" applyAlignment="1">
      <alignment horizontal="center"/>
    </xf>
    <xf numFmtId="166" fontId="3" fillId="4" borderId="6" xfId="0" applyNumberFormat="1" applyFont="1" applyFill="1" applyBorder="1" applyAlignment="1">
      <alignment horizontal="center"/>
    </xf>
    <xf numFmtId="167" fontId="0" fillId="0" borderId="1" xfId="0" applyNumberFormat="1" applyBorder="1"/>
    <xf numFmtId="164" fontId="6" fillId="4" borderId="2" xfId="3" applyNumberFormat="1" applyFont="1" applyFill="1" applyBorder="1"/>
    <xf numFmtId="167" fontId="0" fillId="4" borderId="2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9" fillId="0" borderId="0" xfId="0" applyFont="1"/>
    <xf numFmtId="167" fontId="0" fillId="0" borderId="4" xfId="1" applyNumberFormat="1" applyFont="1" applyBorder="1"/>
    <xf numFmtId="9" fontId="6" fillId="0" borderId="2" xfId="3" applyFont="1" applyBorder="1" applyAlignment="1">
      <alignment horizontal="center"/>
    </xf>
    <xf numFmtId="44" fontId="6" fillId="0" borderId="2" xfId="2" applyFont="1" applyBorder="1"/>
    <xf numFmtId="10" fontId="6" fillId="0" borderId="2" xfId="0" applyNumberFormat="1" applyFont="1" applyBorder="1"/>
    <xf numFmtId="0" fontId="6" fillId="0" borderId="2" xfId="0" applyFont="1" applyBorder="1"/>
    <xf numFmtId="165" fontId="10" fillId="0" borderId="5" xfId="2" applyNumberFormat="1" applyFont="1" applyBorder="1"/>
    <xf numFmtId="0" fontId="4" fillId="3" borderId="0" xfId="0" applyFont="1" applyFill="1"/>
    <xf numFmtId="0" fontId="3" fillId="3" borderId="8" xfId="0" applyFont="1" applyFill="1" applyBorder="1" applyAlignment="1">
      <alignment horizontal="center"/>
    </xf>
    <xf numFmtId="10" fontId="0" fillId="0" borderId="9" xfId="0" applyNumberFormat="1" applyBorder="1"/>
    <xf numFmtId="164" fontId="0" fillId="0" borderId="2" xfId="0" applyNumberFormat="1" applyBorder="1"/>
    <xf numFmtId="10" fontId="0" fillId="0" borderId="2" xfId="3" applyNumberFormat="1" applyFont="1" applyBorder="1"/>
    <xf numFmtId="168" fontId="6" fillId="0" borderId="2" xfId="0" applyNumberFormat="1" applyFont="1" applyBorder="1"/>
    <xf numFmtId="167" fontId="0" fillId="3" borderId="2" xfId="0" applyNumberFormat="1" applyFill="1" applyBorder="1"/>
    <xf numFmtId="0" fontId="2" fillId="2" borderId="0" xfId="0" quotePrefix="1" applyFont="1" applyFill="1" applyAlignment="1">
      <alignment horizontal="center" wrapText="1"/>
    </xf>
    <xf numFmtId="10" fontId="6" fillId="5" borderId="2" xfId="0" applyNumberFormat="1" applyFont="1" applyFill="1" applyBorder="1"/>
    <xf numFmtId="0" fontId="6" fillId="5" borderId="2" xfId="0" applyFont="1" applyFill="1" applyBorder="1"/>
    <xf numFmtId="170" fontId="0" fillId="0" borderId="0" xfId="1" applyNumberFormat="1" applyFont="1"/>
    <xf numFmtId="164" fontId="0" fillId="0" borderId="0" xfId="0" applyNumberFormat="1"/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4" borderId="0" xfId="0" applyNumberFormat="1" applyFill="1"/>
    <xf numFmtId="167" fontId="0" fillId="4" borderId="2" xfId="0" applyNumberFormat="1" applyFill="1" applyBorder="1"/>
    <xf numFmtId="0" fontId="0" fillId="0" borderId="0" xfId="0" applyAlignment="1">
      <alignment horizontal="center"/>
    </xf>
    <xf numFmtId="0" fontId="0" fillId="0" borderId="2" xfId="0" quotePrefix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026C-E011-4FD9-B55A-08B080F6C77F}">
  <dimension ref="A1:AB119"/>
  <sheetViews>
    <sheetView tabSelected="1" topLeftCell="C1" zoomScale="121" workbookViewId="0">
      <selection activeCell="L8" sqref="L8"/>
    </sheetView>
  </sheetViews>
  <sheetFormatPr defaultRowHeight="14.5" x14ac:dyDescent="0.35"/>
  <cols>
    <col min="1" max="1" width="3.81640625" customWidth="1"/>
    <col min="2" max="2" width="30.54296875" customWidth="1"/>
    <col min="3" max="3" width="14.81640625" customWidth="1"/>
    <col min="4" max="4" width="10.26953125" customWidth="1"/>
    <col min="5" max="5" width="11.453125" customWidth="1"/>
    <col min="6" max="6" width="9.54296875" customWidth="1"/>
    <col min="7" max="8" width="10.26953125" customWidth="1"/>
    <col min="9" max="13" width="10.54296875" customWidth="1"/>
    <col min="14" max="14" width="14.1796875" customWidth="1"/>
    <col min="16" max="16" width="10.453125" customWidth="1"/>
    <col min="19" max="19" width="10.54296875" customWidth="1"/>
  </cols>
  <sheetData>
    <row r="1" spans="1:28" ht="28.5" x14ac:dyDescent="0.65">
      <c r="A1" s="3"/>
      <c r="B1" s="62" t="s">
        <v>0</v>
      </c>
    </row>
    <row r="3" spans="1:28" x14ac:dyDescent="0.35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1:28" x14ac:dyDescent="0.35">
      <c r="B4" s="4" t="s">
        <v>2</v>
      </c>
      <c r="C4" s="4"/>
      <c r="D4" s="4"/>
      <c r="E4" s="4"/>
      <c r="F4" s="4" t="s">
        <v>3</v>
      </c>
      <c r="G4" s="4"/>
      <c r="H4" s="4"/>
      <c r="I4" s="4"/>
      <c r="J4" s="4"/>
      <c r="K4" s="4"/>
    </row>
    <row r="5" spans="1:28" s="13" customFormat="1" ht="43.5" x14ac:dyDescent="0.35">
      <c r="B5" s="18" t="s">
        <v>4</v>
      </c>
      <c r="C5" s="19" t="s">
        <v>5</v>
      </c>
      <c r="D5" s="20" t="s">
        <v>6</v>
      </c>
      <c r="E5" s="14"/>
      <c r="F5" s="14"/>
      <c r="G5" s="19" t="s">
        <v>7</v>
      </c>
      <c r="H5" s="19" t="s">
        <v>8</v>
      </c>
      <c r="I5" s="19" t="s">
        <v>9</v>
      </c>
      <c r="J5" s="19" t="s">
        <v>10</v>
      </c>
      <c r="K5" s="19" t="s">
        <v>5</v>
      </c>
      <c r="AB5"/>
    </row>
    <row r="6" spans="1:28" x14ac:dyDescent="0.35">
      <c r="B6" t="s">
        <v>11</v>
      </c>
      <c r="C6" s="24"/>
      <c r="D6" s="17"/>
      <c r="F6" s="11" t="s">
        <v>12</v>
      </c>
      <c r="G6" s="65"/>
      <c r="H6" s="64"/>
      <c r="I6" s="15"/>
      <c r="J6" s="67"/>
      <c r="K6" s="21"/>
    </row>
    <row r="7" spans="1:28" x14ac:dyDescent="0.35">
      <c r="B7" t="s">
        <v>13</v>
      </c>
      <c r="C7" s="24"/>
      <c r="D7" s="17"/>
      <c r="F7" s="11" t="s">
        <v>14</v>
      </c>
      <c r="K7" s="21"/>
    </row>
    <row r="8" spans="1:28" ht="15" thickBot="1" x14ac:dyDescent="0.4">
      <c r="B8" t="s">
        <v>15</v>
      </c>
      <c r="C8" s="24"/>
      <c r="D8" s="17"/>
      <c r="F8" s="11" t="s">
        <v>16</v>
      </c>
      <c r="G8" s="66"/>
      <c r="K8" s="21"/>
    </row>
    <row r="9" spans="1:28" ht="15" thickBot="1" x14ac:dyDescent="0.4">
      <c r="B9" t="s">
        <v>17</v>
      </c>
      <c r="C9" s="25"/>
      <c r="D9" s="17"/>
      <c r="E9" s="57"/>
      <c r="F9" s="11" t="s">
        <v>18</v>
      </c>
      <c r="K9" s="26"/>
    </row>
    <row r="10" spans="1:28" ht="15" thickTop="1" x14ac:dyDescent="0.35"/>
    <row r="11" spans="1:28" x14ac:dyDescent="0.35">
      <c r="B11" s="4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8" ht="29" x14ac:dyDescent="0.35">
      <c r="B12" s="61" t="s">
        <v>20</v>
      </c>
      <c r="C12" s="61"/>
      <c r="D12" s="61" t="s">
        <v>21</v>
      </c>
      <c r="E12" s="61" t="s">
        <v>22</v>
      </c>
      <c r="F12" s="61" t="s">
        <v>23</v>
      </c>
      <c r="H12" s="19"/>
      <c r="I12" s="19">
        <f t="shared" ref="I12:P12" si="0">I18</f>
        <v>2024</v>
      </c>
      <c r="J12" s="19">
        <f t="shared" si="0"/>
        <v>2025</v>
      </c>
      <c r="K12" s="19">
        <f t="shared" si="0"/>
        <v>2026</v>
      </c>
      <c r="L12" s="19">
        <f t="shared" si="0"/>
        <v>2027</v>
      </c>
      <c r="M12" s="19">
        <f t="shared" si="0"/>
        <v>2028</v>
      </c>
      <c r="N12" s="19">
        <f t="shared" si="0"/>
        <v>2029</v>
      </c>
      <c r="O12" s="19">
        <f t="shared" si="0"/>
        <v>2030</v>
      </c>
      <c r="P12" s="19">
        <f t="shared" si="0"/>
        <v>2031</v>
      </c>
    </row>
    <row r="13" spans="1:28" x14ac:dyDescent="0.35">
      <c r="B13" s="68">
        <f>I78</f>
        <v>0</v>
      </c>
      <c r="C13" s="8" t="str">
        <f>+B6</f>
        <v>Bank Loan</v>
      </c>
      <c r="D13" s="56"/>
      <c r="E13" s="86"/>
      <c r="F13" s="66"/>
      <c r="H13" s="12"/>
      <c r="I13" s="77"/>
      <c r="J13" s="77"/>
      <c r="K13" s="77"/>
      <c r="L13" s="77"/>
      <c r="M13" s="77"/>
      <c r="N13" s="77"/>
      <c r="O13" s="77"/>
      <c r="P13" s="78"/>
    </row>
    <row r="14" spans="1:28" x14ac:dyDescent="0.35">
      <c r="C14" s="8" t="str">
        <f>+B7</f>
        <v>Corporate Bond</v>
      </c>
      <c r="D14" s="56"/>
      <c r="E14" s="12"/>
      <c r="F14" s="66"/>
      <c r="H14" s="8"/>
      <c r="I14" s="77"/>
      <c r="J14" s="77"/>
      <c r="K14" s="77"/>
      <c r="L14" s="77"/>
      <c r="M14" s="77"/>
      <c r="N14" s="77"/>
      <c r="O14" s="77"/>
      <c r="P14" s="77"/>
    </row>
    <row r="15" spans="1:28" x14ac:dyDescent="0.35">
      <c r="C15" s="8" t="s">
        <v>18</v>
      </c>
      <c r="D15" s="56"/>
      <c r="F15" s="43"/>
    </row>
    <row r="17" spans="2:16" x14ac:dyDescent="0.35">
      <c r="B17" s="6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s="85" customFormat="1" ht="21" customHeight="1" x14ac:dyDescent="0.35">
      <c r="B18" s="7" t="s">
        <v>25</v>
      </c>
      <c r="C18" s="7"/>
      <c r="D18" s="7"/>
      <c r="E18" s="7"/>
      <c r="F18" s="7"/>
      <c r="G18" s="7"/>
      <c r="H18" s="7">
        <v>2023</v>
      </c>
      <c r="I18" s="7">
        <v>2024</v>
      </c>
      <c r="J18" s="7">
        <f>+I18+1</f>
        <v>2025</v>
      </c>
      <c r="K18" s="7">
        <f>+J18+1</f>
        <v>2026</v>
      </c>
      <c r="L18" s="7">
        <f>+K18+1</f>
        <v>2027</v>
      </c>
      <c r="M18" s="7">
        <f>+L18+1</f>
        <v>2028</v>
      </c>
      <c r="N18" s="7">
        <f t="shared" ref="N18:P18" si="1">+M18+1</f>
        <v>2029</v>
      </c>
      <c r="O18" s="7">
        <f t="shared" si="1"/>
        <v>2030</v>
      </c>
      <c r="P18" s="7">
        <f t="shared" si="1"/>
        <v>2031</v>
      </c>
    </row>
    <row r="19" spans="2:16" x14ac:dyDescent="0.35">
      <c r="B19" s="2" t="s">
        <v>11</v>
      </c>
    </row>
    <row r="20" spans="2:16" x14ac:dyDescent="0.35">
      <c r="B20" t="s">
        <v>26</v>
      </c>
      <c r="H20" s="21"/>
      <c r="I20" s="28"/>
      <c r="J20" s="28"/>
      <c r="K20" s="28"/>
      <c r="L20" s="28"/>
      <c r="M20" s="28"/>
      <c r="N20" s="28"/>
      <c r="O20" s="28"/>
      <c r="P20" s="28"/>
    </row>
    <row r="21" spans="2:16" x14ac:dyDescent="0.35">
      <c r="B21" t="s">
        <v>27</v>
      </c>
      <c r="I21" s="27"/>
      <c r="J21" s="27"/>
      <c r="K21" s="27"/>
      <c r="L21" s="27"/>
      <c r="M21" s="27"/>
      <c r="N21" s="27"/>
      <c r="O21" s="27"/>
      <c r="P21" s="27"/>
    </row>
    <row r="22" spans="2:16" x14ac:dyDescent="0.35">
      <c r="B22" t="s">
        <v>28</v>
      </c>
      <c r="I22" s="27"/>
      <c r="J22" s="27"/>
      <c r="K22" s="27"/>
      <c r="L22" s="27"/>
      <c r="M22" s="27"/>
      <c r="N22" s="27"/>
      <c r="O22" s="27"/>
      <c r="P22" s="27"/>
    </row>
    <row r="23" spans="2:16" x14ac:dyDescent="0.35">
      <c r="B23" t="s">
        <v>29</v>
      </c>
      <c r="H23" s="41"/>
      <c r="I23" s="28"/>
      <c r="J23" s="28"/>
      <c r="K23" s="28"/>
      <c r="L23" s="28"/>
      <c r="M23" s="28"/>
      <c r="N23" s="28"/>
      <c r="O23" s="28"/>
      <c r="P23" s="28"/>
    </row>
    <row r="24" spans="2:16" x14ac:dyDescent="0.35">
      <c r="B24" t="s">
        <v>30</v>
      </c>
      <c r="H24" s="42"/>
    </row>
    <row r="26" spans="2:16" x14ac:dyDescent="0.35">
      <c r="B26" s="1" t="s">
        <v>31</v>
      </c>
      <c r="H26" s="55"/>
      <c r="I26" s="33"/>
      <c r="J26" s="33"/>
      <c r="K26" s="33"/>
      <c r="L26" s="33"/>
      <c r="M26" s="33"/>
      <c r="N26" s="33"/>
      <c r="O26" s="33"/>
      <c r="P26" s="33"/>
    </row>
    <row r="27" spans="2:16" x14ac:dyDescent="0.35">
      <c r="B27" t="s">
        <v>32</v>
      </c>
      <c r="H27" s="29"/>
      <c r="I27" s="52"/>
      <c r="J27" s="52"/>
      <c r="K27" s="52"/>
      <c r="L27" s="52"/>
      <c r="M27" s="52"/>
      <c r="N27" s="52"/>
      <c r="O27" s="52"/>
      <c r="P27" s="52"/>
    </row>
    <row r="28" spans="2:16" x14ac:dyDescent="0.35">
      <c r="B28" t="s">
        <v>33</v>
      </c>
      <c r="H28" s="29"/>
      <c r="I28" s="52"/>
      <c r="J28" s="52"/>
      <c r="K28" s="52"/>
      <c r="L28" s="52"/>
      <c r="M28" s="52"/>
      <c r="N28" s="52"/>
      <c r="O28" s="52"/>
      <c r="P28" s="52"/>
    </row>
    <row r="29" spans="2:16" x14ac:dyDescent="0.35">
      <c r="B29" t="s">
        <v>34</v>
      </c>
      <c r="H29" s="29"/>
      <c r="I29" s="9"/>
      <c r="J29" s="9"/>
      <c r="K29" s="9"/>
      <c r="L29" s="9"/>
      <c r="M29" s="9"/>
      <c r="N29" s="9"/>
      <c r="O29" s="9"/>
      <c r="P29" s="9"/>
    </row>
    <row r="31" spans="2:16" x14ac:dyDescent="0.35">
      <c r="B31" s="2" t="s">
        <v>35</v>
      </c>
    </row>
    <row r="32" spans="2:16" x14ac:dyDescent="0.35">
      <c r="B32" t="s">
        <v>26</v>
      </c>
      <c r="H32" s="21"/>
      <c r="I32" s="28"/>
      <c r="J32" s="28"/>
      <c r="K32" s="28"/>
      <c r="L32" s="28"/>
      <c r="M32" s="28"/>
      <c r="N32" s="28"/>
      <c r="O32" s="28"/>
      <c r="P32" s="28"/>
    </row>
    <row r="33" spans="2:19" x14ac:dyDescent="0.35">
      <c r="B33" t="s">
        <v>27</v>
      </c>
      <c r="I33" s="27"/>
      <c r="J33" s="27"/>
      <c r="K33" s="27"/>
      <c r="L33" s="27"/>
      <c r="M33" s="27"/>
      <c r="N33" s="27"/>
      <c r="O33" s="27"/>
      <c r="P33" s="27"/>
    </row>
    <row r="34" spans="2:19" x14ac:dyDescent="0.35">
      <c r="B34" t="s">
        <v>28</v>
      </c>
      <c r="I34" s="27"/>
      <c r="J34" s="27"/>
      <c r="K34" s="27"/>
      <c r="L34" s="27"/>
      <c r="M34" s="27"/>
      <c r="N34" s="27"/>
      <c r="O34" s="27"/>
      <c r="P34" s="27"/>
    </row>
    <row r="35" spans="2:19" x14ac:dyDescent="0.35">
      <c r="B35" t="s">
        <v>29</v>
      </c>
      <c r="H35" s="41"/>
      <c r="I35" s="28"/>
      <c r="J35" s="28"/>
      <c r="K35" s="28"/>
      <c r="L35" s="28"/>
      <c r="M35" s="28"/>
      <c r="N35" s="28"/>
      <c r="O35" s="28"/>
      <c r="P35" s="28"/>
    </row>
    <row r="36" spans="2:19" ht="15" thickBot="1" x14ac:dyDescent="0.4"/>
    <row r="37" spans="2:19" ht="15" thickBot="1" x14ac:dyDescent="0.4">
      <c r="B37" t="s">
        <v>34</v>
      </c>
      <c r="H37" s="54"/>
      <c r="I37" s="44"/>
      <c r="J37" s="44"/>
      <c r="K37" s="44"/>
      <c r="L37" s="44"/>
      <c r="M37" s="44"/>
      <c r="N37" s="44"/>
      <c r="O37" s="44"/>
      <c r="P37" s="44"/>
    </row>
    <row r="39" spans="2:19" x14ac:dyDescent="0.35">
      <c r="B39" t="s">
        <v>36</v>
      </c>
      <c r="H39" s="28"/>
      <c r="I39" s="28"/>
      <c r="J39" s="28"/>
      <c r="K39" s="28"/>
      <c r="L39" s="28"/>
      <c r="M39" s="28"/>
      <c r="N39" s="28"/>
      <c r="O39" s="28"/>
      <c r="P39" s="28"/>
    </row>
    <row r="41" spans="2:19" x14ac:dyDescent="0.35">
      <c r="B41" s="6" t="s">
        <v>37</v>
      </c>
      <c r="C41" s="46" t="s">
        <v>38</v>
      </c>
      <c r="D41" s="6"/>
      <c r="E41" s="6" t="s">
        <v>39</v>
      </c>
      <c r="F41" s="6"/>
      <c r="G41" s="6"/>
      <c r="H41" s="6" t="s">
        <v>40</v>
      </c>
      <c r="I41" s="6"/>
      <c r="J41" s="6"/>
      <c r="K41" s="6"/>
      <c r="L41" s="6"/>
      <c r="M41" s="6"/>
    </row>
    <row r="42" spans="2:19" x14ac:dyDescent="0.35">
      <c r="B42" s="16" t="s">
        <v>25</v>
      </c>
      <c r="C42" s="7">
        <v>2023</v>
      </c>
      <c r="E42" s="7" t="s">
        <v>41</v>
      </c>
      <c r="F42" s="7" t="s">
        <v>42</v>
      </c>
      <c r="H42" s="7">
        <v>2023</v>
      </c>
      <c r="I42" s="7">
        <v>2024</v>
      </c>
      <c r="J42" s="7">
        <v>2025</v>
      </c>
      <c r="K42" s="7">
        <v>2026</v>
      </c>
      <c r="L42" s="7">
        <v>2027</v>
      </c>
      <c r="M42" s="7">
        <v>2028</v>
      </c>
    </row>
    <row r="43" spans="2:19" x14ac:dyDescent="0.35">
      <c r="B43" t="s">
        <v>43</v>
      </c>
      <c r="C43" s="27">
        <f>'BALANCE SHEET YAHOO'!B4/S43</f>
        <v>977.71199999999999</v>
      </c>
      <c r="D43" s="30"/>
      <c r="E43" s="27"/>
      <c r="F43" s="27"/>
      <c r="G43" s="30"/>
      <c r="H43" s="27"/>
      <c r="I43" s="27"/>
      <c r="J43" s="27"/>
      <c r="K43" s="27"/>
      <c r="L43" s="27"/>
      <c r="M43" s="27"/>
      <c r="S43" s="30">
        <v>1000000</v>
      </c>
    </row>
    <row r="44" spans="2:19" x14ac:dyDescent="0.35">
      <c r="B44" t="s">
        <v>44</v>
      </c>
      <c r="C44" s="27">
        <f>'BALANCE SHEET YAHOO'!B3/S43-Model!C43</f>
        <v>534.41499999999996</v>
      </c>
      <c r="D44" s="79"/>
      <c r="E44" s="27"/>
      <c r="F44" s="27"/>
      <c r="G44" s="30"/>
      <c r="H44" s="27"/>
      <c r="I44" s="27"/>
      <c r="J44" s="27"/>
      <c r="K44" s="27"/>
      <c r="L44" s="27"/>
      <c r="M44" s="27"/>
      <c r="S44" s="30"/>
    </row>
    <row r="45" spans="2:19" x14ac:dyDescent="0.35">
      <c r="B45" t="s">
        <v>45</v>
      </c>
      <c r="C45" s="27">
        <f>+'BALANCE SHEET YAHOO'!B18/S43</f>
        <v>7560.8729999999996</v>
      </c>
      <c r="D45" s="30"/>
      <c r="E45" s="27"/>
      <c r="F45" s="27"/>
      <c r="G45" s="30"/>
      <c r="H45" s="27"/>
      <c r="I45" s="27"/>
      <c r="J45" s="27"/>
      <c r="K45" s="27"/>
      <c r="L45" s="27"/>
      <c r="M45" s="27"/>
    </row>
    <row r="46" spans="2:19" x14ac:dyDescent="0.35">
      <c r="B46" t="s">
        <v>46</v>
      </c>
      <c r="C46" s="60">
        <f>+C50-C48-C45-C43-C44</f>
        <v>344.23699999999963</v>
      </c>
      <c r="D46" s="30"/>
      <c r="E46" s="27"/>
      <c r="F46" s="27"/>
      <c r="G46" s="30"/>
      <c r="H46" s="27"/>
      <c r="I46" s="27"/>
      <c r="J46" s="27"/>
      <c r="K46" s="27"/>
      <c r="L46" s="27"/>
      <c r="M46" s="27"/>
    </row>
    <row r="47" spans="2:19" x14ac:dyDescent="0.3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2:19" x14ac:dyDescent="0.35">
      <c r="B48" t="s">
        <v>47</v>
      </c>
      <c r="C48" s="27">
        <v>0</v>
      </c>
      <c r="D48" s="30"/>
      <c r="E48" s="60"/>
      <c r="F48" s="27"/>
      <c r="G48" s="30"/>
      <c r="H48" s="27"/>
      <c r="I48" s="27"/>
      <c r="J48" s="27"/>
      <c r="K48" s="27"/>
      <c r="L48" s="27"/>
      <c r="M48" s="27"/>
    </row>
    <row r="49" spans="2:13" x14ac:dyDescent="0.35">
      <c r="B49" t="s">
        <v>48</v>
      </c>
      <c r="C49" s="27"/>
      <c r="D49" s="30"/>
      <c r="E49" s="27"/>
      <c r="F49" s="27"/>
      <c r="G49" s="30"/>
      <c r="H49" s="27"/>
      <c r="I49" s="27"/>
      <c r="J49" s="27"/>
      <c r="K49" s="27"/>
      <c r="L49" s="27"/>
      <c r="M49" s="27"/>
    </row>
    <row r="50" spans="2:13" ht="15" thickBot="1" x14ac:dyDescent="0.4">
      <c r="B50" t="s">
        <v>49</v>
      </c>
      <c r="C50" s="31">
        <f>'BALANCE SHEET YAHOO'!B2/S43</f>
        <v>9417.2369999999992</v>
      </c>
      <c r="D50" s="30"/>
      <c r="E50" s="30"/>
      <c r="F50" s="30"/>
      <c r="G50" s="30"/>
      <c r="H50" s="31"/>
      <c r="I50" s="31"/>
      <c r="J50" s="31"/>
      <c r="K50" s="31"/>
      <c r="L50" s="31"/>
      <c r="M50" s="31"/>
    </row>
    <row r="51" spans="2:13" ht="15" thickTop="1" x14ac:dyDescent="0.3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3" x14ac:dyDescent="0.35">
      <c r="B52" t="s">
        <v>50</v>
      </c>
      <c r="C52" s="27">
        <f>+'BALANCE SHEET YAHOO'!B29/S43</f>
        <v>1671.5920000000001</v>
      </c>
      <c r="D52" s="79"/>
      <c r="E52" s="27"/>
      <c r="F52" s="27"/>
      <c r="G52" s="30"/>
      <c r="H52" s="27"/>
      <c r="I52" s="27"/>
      <c r="J52" s="27"/>
      <c r="K52" s="27"/>
      <c r="L52" s="27"/>
      <c r="M52" s="27"/>
    </row>
    <row r="53" spans="2:13" x14ac:dyDescent="0.35">
      <c r="B53" t="s">
        <v>51</v>
      </c>
      <c r="C53" s="27">
        <f>('BALANCE SHEET YAHOO'!B38+'BALANCE SHEET YAHOO'!B46)/Model!S43</f>
        <v>6930.652</v>
      </c>
      <c r="D53" s="30"/>
      <c r="E53" s="27"/>
      <c r="F53" s="27"/>
      <c r="G53" s="30"/>
      <c r="H53" s="27"/>
      <c r="I53" s="27"/>
      <c r="J53" s="27"/>
      <c r="K53" s="27"/>
      <c r="L53" s="27"/>
      <c r="M53" s="27"/>
    </row>
    <row r="54" spans="2:13" x14ac:dyDescent="0.35">
      <c r="B54" t="s">
        <v>52</v>
      </c>
      <c r="C54" s="27"/>
      <c r="D54" s="30"/>
      <c r="E54" s="27"/>
      <c r="F54" s="27"/>
      <c r="G54" s="30"/>
      <c r="H54" s="27"/>
      <c r="I54" s="27"/>
      <c r="J54" s="27"/>
      <c r="K54" s="27"/>
      <c r="L54" s="27"/>
      <c r="M54" s="27"/>
    </row>
    <row r="55" spans="2:13" x14ac:dyDescent="0.35">
      <c r="B55" t="s">
        <v>53</v>
      </c>
      <c r="C55" s="27"/>
      <c r="D55" s="30"/>
      <c r="E55" s="27"/>
      <c r="F55" s="27"/>
      <c r="G55" s="30"/>
      <c r="H55" s="27"/>
      <c r="I55" s="27"/>
      <c r="J55" s="27"/>
      <c r="K55" s="27"/>
      <c r="L55" s="27"/>
      <c r="M55" s="27"/>
    </row>
    <row r="56" spans="2:13" x14ac:dyDescent="0.35">
      <c r="B56" t="s">
        <v>54</v>
      </c>
      <c r="C56" s="60">
        <f>+C57-C53-C52</f>
        <v>-319.34899999999971</v>
      </c>
      <c r="D56" s="30"/>
      <c r="E56" s="27"/>
      <c r="F56" s="27"/>
      <c r="G56" s="30"/>
      <c r="H56" s="27"/>
      <c r="I56" s="27"/>
      <c r="J56" s="27"/>
      <c r="K56" s="27"/>
      <c r="L56" s="27"/>
      <c r="M56" s="27"/>
    </row>
    <row r="57" spans="2:13" ht="15" thickBot="1" x14ac:dyDescent="0.4">
      <c r="B57" t="s">
        <v>55</v>
      </c>
      <c r="C57" s="31">
        <f>+'BALANCE SHEET YAHOO'!B28/S43</f>
        <v>8282.8950000000004</v>
      </c>
      <c r="D57" s="30"/>
      <c r="E57" s="30"/>
      <c r="F57" s="30"/>
      <c r="G57" s="30"/>
      <c r="H57" s="31"/>
      <c r="I57" s="31"/>
      <c r="J57" s="31"/>
      <c r="K57" s="31"/>
      <c r="L57" s="31"/>
      <c r="M57" s="31"/>
    </row>
    <row r="58" spans="2:13" ht="15" thickTop="1" x14ac:dyDescent="0.3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spans="2:13" x14ac:dyDescent="0.35">
      <c r="B59" t="s">
        <v>56</v>
      </c>
      <c r="C59" s="60">
        <f>+C50-C57</f>
        <v>1134.3419999999987</v>
      </c>
      <c r="D59" s="30"/>
      <c r="E59" s="27"/>
      <c r="F59" s="27"/>
      <c r="G59" s="30"/>
      <c r="H59" s="27"/>
      <c r="I59" s="27"/>
      <c r="J59" s="27"/>
      <c r="K59" s="27"/>
      <c r="L59" s="27"/>
      <c r="M59" s="27"/>
    </row>
    <row r="60" spans="2:13" x14ac:dyDescent="0.3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2:13" ht="15" thickBot="1" x14ac:dyDescent="0.4">
      <c r="B61" t="s">
        <v>57</v>
      </c>
      <c r="C61" s="31">
        <f>+C59+C57</f>
        <v>9417.2369999999992</v>
      </c>
      <c r="D61" s="30"/>
      <c r="E61" s="32"/>
      <c r="F61" s="32"/>
      <c r="G61" s="30"/>
      <c r="H61" s="31"/>
      <c r="I61" s="31"/>
      <c r="J61" s="31"/>
      <c r="K61" s="31"/>
      <c r="L61" s="31"/>
      <c r="M61" s="31"/>
    </row>
    <row r="62" spans="2:13" ht="15" thickTop="1" x14ac:dyDescent="0.35">
      <c r="C62" s="39">
        <f>C50-C61</f>
        <v>0</v>
      </c>
      <c r="I62" s="39">
        <f>+I50-I61</f>
        <v>0</v>
      </c>
      <c r="J62" s="39">
        <f t="shared" ref="J62:M62" si="2">+J50-J61</f>
        <v>0</v>
      </c>
      <c r="K62" s="39">
        <f t="shared" si="2"/>
        <v>0</v>
      </c>
      <c r="L62" s="39">
        <f t="shared" si="2"/>
        <v>0</v>
      </c>
      <c r="M62" s="39">
        <f t="shared" si="2"/>
        <v>0</v>
      </c>
    </row>
    <row r="64" spans="2:13" x14ac:dyDescent="0.35">
      <c r="B64" s="6" t="s">
        <v>58</v>
      </c>
      <c r="C64" s="81" t="s">
        <v>59</v>
      </c>
      <c r="D64" s="81"/>
      <c r="E64" s="81"/>
      <c r="H64" s="5"/>
      <c r="I64" s="81" t="s">
        <v>60</v>
      </c>
      <c r="J64" s="82"/>
      <c r="K64" s="82"/>
      <c r="L64" s="82"/>
      <c r="M64" s="82"/>
    </row>
    <row r="65" spans="2:13" x14ac:dyDescent="0.35">
      <c r="B65" s="4" t="s">
        <v>61</v>
      </c>
      <c r="C65" s="4">
        <v>2021</v>
      </c>
      <c r="D65" s="4">
        <v>2022</v>
      </c>
      <c r="E65" s="76">
        <v>2023</v>
      </c>
      <c r="H65" s="34">
        <f>+E65</f>
        <v>2023</v>
      </c>
      <c r="I65" s="4">
        <v>2024</v>
      </c>
      <c r="J65" s="4">
        <f>+I65+1</f>
        <v>2025</v>
      </c>
      <c r="K65" s="4">
        <f>+J65+1</f>
        <v>2026</v>
      </c>
      <c r="L65" s="4">
        <f>+K65+1</f>
        <v>2027</v>
      </c>
      <c r="M65" s="4">
        <f>+L65+1</f>
        <v>2028</v>
      </c>
    </row>
    <row r="66" spans="2:13" x14ac:dyDescent="0.35">
      <c r="B66" t="s">
        <v>62</v>
      </c>
      <c r="C66" s="27">
        <f>+'INCOME YAHOO'!D2/1000000</f>
        <v>3230.7750000000001</v>
      </c>
      <c r="D66" s="27">
        <f>+'INCOME YAHOO'!C2/1000000</f>
        <v>5068.4470000000001</v>
      </c>
      <c r="E66" s="27">
        <f>+'INCOME YAHOO'!B2/1000000</f>
        <v>5362.549</v>
      </c>
      <c r="F66" s="30"/>
      <c r="H66" s="27"/>
      <c r="I66" s="27"/>
      <c r="J66" s="27"/>
      <c r="K66" s="27"/>
      <c r="L66" s="27"/>
      <c r="M66" s="27"/>
    </row>
    <row r="67" spans="2:13" x14ac:dyDescent="0.35">
      <c r="B67" t="s">
        <v>63</v>
      </c>
      <c r="C67" s="29"/>
      <c r="D67" s="9">
        <f>+D66/C66-1</f>
        <v>0.56880222237698375</v>
      </c>
      <c r="E67" s="9">
        <f>+E66/D66-1</f>
        <v>5.8026058080512533E-2</v>
      </c>
      <c r="F67" s="10"/>
      <c r="H67" s="9"/>
      <c r="I67" s="59"/>
      <c r="J67" s="59"/>
      <c r="K67" s="59"/>
      <c r="L67" s="59"/>
      <c r="M67" s="59"/>
    </row>
    <row r="69" spans="2:13" x14ac:dyDescent="0.35">
      <c r="B69" t="s">
        <v>64</v>
      </c>
      <c r="C69" s="27">
        <f t="shared" ref="C69:D69" si="3">C66-C72</f>
        <v>2998.7190000000001</v>
      </c>
      <c r="D69" s="27">
        <f t="shared" si="3"/>
        <v>4311.8</v>
      </c>
      <c r="E69" s="27">
        <f>E66-E72</f>
        <v>4771.68</v>
      </c>
      <c r="H69" s="27"/>
      <c r="I69" s="27"/>
      <c r="J69" s="27"/>
      <c r="K69" s="27"/>
      <c r="L69" s="27"/>
      <c r="M69" s="27"/>
    </row>
    <row r="70" spans="2:13" x14ac:dyDescent="0.35">
      <c r="B70" t="s">
        <v>65</v>
      </c>
      <c r="C70" s="9">
        <f>+C69/C66</f>
        <v>0.9281732711191587</v>
      </c>
      <c r="D70" s="9">
        <f t="shared" ref="D70:E70" si="4">+D69/D66</f>
        <v>0.85071423258445833</v>
      </c>
      <c r="E70" s="9">
        <f t="shared" si="4"/>
        <v>0.88981564550738845</v>
      </c>
      <c r="F70" s="10"/>
      <c r="H70" s="9"/>
      <c r="I70" s="59"/>
      <c r="J70" s="59"/>
      <c r="K70" s="59"/>
      <c r="L70" s="59"/>
      <c r="M70" s="59"/>
    </row>
    <row r="72" spans="2:13" x14ac:dyDescent="0.35">
      <c r="B72" t="s">
        <v>66</v>
      </c>
      <c r="C72" s="84">
        <f>'INCOME YAHOO'!D10/1000000</f>
        <v>232.05600000000001</v>
      </c>
      <c r="D72" s="84">
        <f>'INCOME YAHOO'!C10/1000000</f>
        <v>756.64700000000005</v>
      </c>
      <c r="E72" s="84">
        <f>'INCOME YAHOO'!B10/1000000</f>
        <v>590.86900000000003</v>
      </c>
      <c r="H72" s="28"/>
      <c r="I72" s="28"/>
      <c r="J72" s="28"/>
      <c r="K72" s="28"/>
      <c r="L72" s="28"/>
      <c r="M72" s="28"/>
    </row>
    <row r="73" spans="2:13" x14ac:dyDescent="0.35">
      <c r="B73" t="s">
        <v>67</v>
      </c>
      <c r="C73" s="9">
        <f>+C72/C66</f>
        <v>7.1826728880841281E-2</v>
      </c>
      <c r="D73" s="9">
        <f t="shared" ref="D73:E73" si="5">+D72/D66</f>
        <v>0.1492857674155417</v>
      </c>
      <c r="E73" s="9">
        <f t="shared" si="5"/>
        <v>0.11018435449261163</v>
      </c>
      <c r="H73" s="9"/>
      <c r="I73" s="9"/>
      <c r="J73" s="9"/>
      <c r="K73" s="9"/>
      <c r="L73" s="9"/>
      <c r="M73" s="9"/>
    </row>
    <row r="75" spans="2:13" x14ac:dyDescent="0.35">
      <c r="B75" t="s">
        <v>68</v>
      </c>
      <c r="C75" s="60">
        <f>'INCOME YAHOO'!D12/1000000</f>
        <v>132.499</v>
      </c>
      <c r="D75" s="60">
        <f>'INCOME YAHOO'!C12/1000000</f>
        <v>177.55699999999999</v>
      </c>
      <c r="E75" s="60">
        <f>'INCOME YAHOO'!B12/1000000</f>
        <v>190.89099999999999</v>
      </c>
      <c r="H75" s="27"/>
      <c r="I75" s="27"/>
      <c r="J75" s="27"/>
      <c r="K75" s="27"/>
      <c r="L75" s="27"/>
      <c r="M75" s="27"/>
    </row>
    <row r="76" spans="2:13" x14ac:dyDescent="0.35">
      <c r="B76" t="s">
        <v>65</v>
      </c>
      <c r="C76" s="9">
        <f>+C75/C66</f>
        <v>4.1011522003234518E-2</v>
      </c>
      <c r="D76" s="9">
        <f t="shared" ref="D76:E76" si="6">+D75/D66</f>
        <v>3.5031835195277763E-2</v>
      </c>
      <c r="E76" s="9">
        <f t="shared" si="6"/>
        <v>3.5597064008179691E-2</v>
      </c>
      <c r="F76" s="10"/>
      <c r="H76" s="9"/>
      <c r="I76" s="59"/>
      <c r="J76" s="59"/>
      <c r="K76" s="59"/>
      <c r="L76" s="59"/>
      <c r="M76" s="59"/>
    </row>
    <row r="78" spans="2:13" ht="15" thickBot="1" x14ac:dyDescent="0.4">
      <c r="B78" t="s">
        <v>69</v>
      </c>
      <c r="C78" s="58">
        <f>C72-C75</f>
        <v>99.557000000000016</v>
      </c>
      <c r="D78" s="58">
        <f t="shared" ref="D78:E78" si="7">D72-D75</f>
        <v>579.09</v>
      </c>
      <c r="E78" s="58">
        <f t="shared" si="7"/>
        <v>399.97800000000007</v>
      </c>
      <c r="H78" s="58"/>
      <c r="I78" s="58"/>
      <c r="J78" s="58"/>
      <c r="K78" s="58"/>
      <c r="L78" s="58"/>
      <c r="M78" s="58"/>
    </row>
    <row r="79" spans="2:13" ht="15" thickTop="1" x14ac:dyDescent="0.35">
      <c r="B79" t="s">
        <v>70</v>
      </c>
      <c r="C79">
        <v>7</v>
      </c>
      <c r="D79" t="s">
        <v>71</v>
      </c>
      <c r="I79" s="63"/>
      <c r="J79" s="63"/>
      <c r="K79" s="63"/>
      <c r="L79" s="63"/>
      <c r="M79" s="63"/>
    </row>
    <row r="80" spans="2:13" x14ac:dyDescent="0.35">
      <c r="B80" t="s">
        <v>72</v>
      </c>
      <c r="I80" s="28"/>
      <c r="J80" s="28"/>
      <c r="K80" s="28"/>
      <c r="L80" s="28"/>
      <c r="M80" s="28"/>
    </row>
    <row r="81" spans="2:13" x14ac:dyDescent="0.35">
      <c r="B81" t="s">
        <v>23</v>
      </c>
      <c r="I81" s="28"/>
      <c r="J81" s="28"/>
      <c r="K81" s="28"/>
      <c r="L81" s="28"/>
      <c r="M81" s="28"/>
    </row>
    <row r="82" spans="2:13" x14ac:dyDescent="0.35">
      <c r="B82" t="s">
        <v>73</v>
      </c>
      <c r="I82" s="28"/>
      <c r="J82" s="28"/>
      <c r="K82" s="28"/>
      <c r="L82" s="28"/>
      <c r="M82" s="28"/>
    </row>
    <row r="83" spans="2:13" x14ac:dyDescent="0.35">
      <c r="B83" t="s">
        <v>74</v>
      </c>
      <c r="C83" s="36">
        <v>0.22</v>
      </c>
      <c r="D83" t="s">
        <v>75</v>
      </c>
      <c r="I83" s="28"/>
      <c r="J83" s="28"/>
      <c r="K83" s="28"/>
      <c r="L83" s="28"/>
      <c r="M83" s="28"/>
    </row>
    <row r="84" spans="2:13" ht="15" thickBot="1" x14ac:dyDescent="0.4">
      <c r="B84" t="s">
        <v>76</v>
      </c>
      <c r="I84" s="37"/>
      <c r="J84" s="37"/>
      <c r="K84" s="37"/>
      <c r="L84" s="37"/>
      <c r="M84" s="37"/>
    </row>
    <row r="85" spans="2:13" ht="15" thickTop="1" x14ac:dyDescent="0.35"/>
    <row r="86" spans="2:13" x14ac:dyDescent="0.35">
      <c r="B86" s="6" t="s">
        <v>77</v>
      </c>
      <c r="C86" s="81" t="s">
        <v>59</v>
      </c>
      <c r="D86" s="81"/>
      <c r="E86" s="81"/>
      <c r="H86" s="5"/>
      <c r="I86" s="81" t="s">
        <v>60</v>
      </c>
      <c r="J86" s="82"/>
      <c r="K86" s="82"/>
      <c r="L86" s="82"/>
      <c r="M86" s="82"/>
    </row>
    <row r="87" spans="2:13" x14ac:dyDescent="0.35">
      <c r="B87" s="4" t="s">
        <v>78</v>
      </c>
      <c r="C87" s="34">
        <f t="shared" ref="C87:D87" si="8">C65</f>
        <v>2021</v>
      </c>
      <c r="D87" s="34">
        <f t="shared" si="8"/>
        <v>2022</v>
      </c>
      <c r="E87" s="34">
        <f>E65</f>
        <v>2023</v>
      </c>
      <c r="H87" s="34">
        <f>+E87</f>
        <v>2023</v>
      </c>
      <c r="I87" s="4">
        <v>2024</v>
      </c>
      <c r="J87" s="4">
        <f>+I87+1</f>
        <v>2025</v>
      </c>
      <c r="K87" s="4">
        <f>+J87+1</f>
        <v>2026</v>
      </c>
      <c r="L87" s="4">
        <f>+K87+1</f>
        <v>2027</v>
      </c>
      <c r="M87" s="4">
        <f>+L87+1</f>
        <v>2028</v>
      </c>
    </row>
    <row r="88" spans="2:13" x14ac:dyDescent="0.35">
      <c r="B88" t="s">
        <v>76</v>
      </c>
      <c r="F88" s="30"/>
      <c r="I88" s="27"/>
      <c r="J88" s="27"/>
      <c r="K88" s="27"/>
      <c r="L88" s="27"/>
      <c r="M88" s="27"/>
    </row>
    <row r="89" spans="2:13" x14ac:dyDescent="0.35">
      <c r="B89" t="s">
        <v>79</v>
      </c>
      <c r="C89" s="28">
        <f>+'CASH FLOW YAHOO'!D8/1000000</f>
        <v>297.21100000000001</v>
      </c>
      <c r="D89" s="28">
        <f>+'CASH FLOW YAHOO'!C8/1000000</f>
        <v>313.08999999999997</v>
      </c>
      <c r="E89" s="28">
        <f>+'CASH FLOW YAHOO'!B8/1000000</f>
        <v>320.87200000000001</v>
      </c>
      <c r="I89" s="38"/>
      <c r="J89" s="38"/>
      <c r="K89" s="38"/>
      <c r="L89" s="38"/>
      <c r="M89" s="38"/>
    </row>
    <row r="90" spans="2:13" x14ac:dyDescent="0.35">
      <c r="B90" t="s">
        <v>80</v>
      </c>
      <c r="C90" s="9">
        <f>+C89/C66</f>
        <v>9.1993716677886889E-2</v>
      </c>
      <c r="D90" s="9">
        <f>+D89/D66</f>
        <v>6.1772373273312309E-2</v>
      </c>
      <c r="E90" s="9">
        <f>+E89/E66</f>
        <v>5.9835723645602121E-2</v>
      </c>
      <c r="I90" s="52"/>
      <c r="J90" s="9"/>
      <c r="K90" s="9"/>
      <c r="L90" s="9"/>
      <c r="M90" s="9"/>
    </row>
    <row r="91" spans="2:13" x14ac:dyDescent="0.35">
      <c r="B91" t="s">
        <v>81</v>
      </c>
      <c r="I91" s="28"/>
      <c r="J91" s="28"/>
      <c r="K91" s="28"/>
      <c r="L91" s="28"/>
      <c r="M91" s="28"/>
    </row>
    <row r="93" spans="2:13" x14ac:dyDescent="0.35">
      <c r="B93" t="s">
        <v>82</v>
      </c>
      <c r="C93" s="28">
        <f>+'CASH FLOW YAHOO'!D20/$S$43</f>
        <v>71.209000000000003</v>
      </c>
      <c r="D93" s="28">
        <f>+'CASH FLOW YAHOO'!C20/$S$43</f>
        <v>-120.15900000000001</v>
      </c>
      <c r="E93" s="28">
        <f>+'CASH FLOW YAHOO'!B20/$S$43</f>
        <v>-74.278999999999996</v>
      </c>
      <c r="I93" s="28"/>
      <c r="J93" s="28"/>
      <c r="K93" s="28"/>
      <c r="L93" s="28"/>
      <c r="M93" s="28"/>
    </row>
    <row r="94" spans="2:13" x14ac:dyDescent="0.35">
      <c r="B94" t="s">
        <v>83</v>
      </c>
      <c r="C94" s="9">
        <f>-C93/C66</f>
        <v>-2.204084159373525E-2</v>
      </c>
      <c r="D94" s="9">
        <f>-D93/D66</f>
        <v>2.3707261810175781E-2</v>
      </c>
      <c r="E94" s="9">
        <f>-E93/E66</f>
        <v>1.3851435203669001E-2</v>
      </c>
      <c r="I94" s="51"/>
      <c r="J94" s="51"/>
      <c r="K94" s="51"/>
      <c r="L94" s="51"/>
      <c r="M94" s="51"/>
    </row>
    <row r="95" spans="2:13" x14ac:dyDescent="0.35">
      <c r="C95" s="29"/>
      <c r="D95" s="29"/>
      <c r="E95" s="29"/>
      <c r="I95" s="29"/>
      <c r="J95" s="29"/>
      <c r="K95" s="29"/>
      <c r="L95" s="29"/>
      <c r="M95" s="29"/>
    </row>
    <row r="96" spans="2:13" x14ac:dyDescent="0.35">
      <c r="B96" t="s">
        <v>84</v>
      </c>
      <c r="C96" s="28">
        <f>+'CASH FLOW YAHOO'!D32/$S$43</f>
        <v>-17.257999999999999</v>
      </c>
      <c r="D96" s="28">
        <f>+'CASH FLOW YAHOO'!C32/$S$43</f>
        <v>-18.166</v>
      </c>
      <c r="E96" s="28">
        <f>+'CASH FLOW YAHOO'!B32/$S$43</f>
        <v>-21.86</v>
      </c>
      <c r="I96" s="28"/>
      <c r="J96" s="28"/>
      <c r="K96" s="28"/>
      <c r="L96" s="28"/>
      <c r="M96" s="28"/>
    </row>
    <row r="97" spans="2:13" x14ac:dyDescent="0.35">
      <c r="B97" t="s">
        <v>85</v>
      </c>
      <c r="C97" s="9">
        <f>-C96/C66</f>
        <v>5.3417523659183936E-3</v>
      </c>
      <c r="D97" s="9">
        <f>-D96/D66</f>
        <v>3.5841353377079805E-3</v>
      </c>
      <c r="E97" s="9">
        <f>-E96/E66</f>
        <v>4.0764196280537483E-3</v>
      </c>
      <c r="I97" s="9"/>
      <c r="J97" s="9"/>
      <c r="K97" s="9"/>
      <c r="L97" s="9"/>
      <c r="M97" s="9"/>
    </row>
    <row r="99" spans="2:13" x14ac:dyDescent="0.35">
      <c r="B99" t="s">
        <v>86</v>
      </c>
      <c r="I99" s="28"/>
      <c r="J99" s="28"/>
      <c r="K99" s="28"/>
      <c r="L99" s="28"/>
      <c r="M99" s="28"/>
    </row>
    <row r="100" spans="2:13" x14ac:dyDescent="0.35">
      <c r="B100" t="s">
        <v>87</v>
      </c>
      <c r="I100" s="28"/>
      <c r="J100" s="28"/>
      <c r="K100" s="28"/>
      <c r="L100" s="28"/>
      <c r="M100" s="28"/>
    </row>
    <row r="102" spans="2:13" x14ac:dyDescent="0.35">
      <c r="B102" s="6" t="s">
        <v>88</v>
      </c>
      <c r="C102" s="5"/>
      <c r="D102" s="5"/>
      <c r="E102" s="5"/>
      <c r="F102" s="5"/>
      <c r="G102" s="5"/>
      <c r="H102" s="5"/>
      <c r="I102" s="75"/>
      <c r="J102" s="75"/>
      <c r="K102" s="75"/>
      <c r="L102" s="75"/>
      <c r="M102" s="75"/>
    </row>
    <row r="104" spans="2:13" x14ac:dyDescent="0.35">
      <c r="B104" s="6" t="s">
        <v>89</v>
      </c>
      <c r="C104" s="46" t="s">
        <v>6</v>
      </c>
      <c r="D104" s="46" t="s">
        <v>23</v>
      </c>
      <c r="E104" s="46" t="s">
        <v>90</v>
      </c>
      <c r="F104" s="46" t="s">
        <v>91</v>
      </c>
      <c r="H104" s="6" t="s">
        <v>92</v>
      </c>
      <c r="I104" s="6"/>
      <c r="J104" s="6"/>
    </row>
    <row r="105" spans="2:13" x14ac:dyDescent="0.35">
      <c r="B105" t="str">
        <f>+B6</f>
        <v>Bank Loan</v>
      </c>
      <c r="C105" s="72"/>
      <c r="D105" s="12"/>
      <c r="E105" s="12"/>
      <c r="F105" s="73"/>
      <c r="H105" t="s">
        <v>93</v>
      </c>
      <c r="J105" s="66">
        <v>0.04</v>
      </c>
    </row>
    <row r="106" spans="2:13" x14ac:dyDescent="0.35">
      <c r="B106" t="str">
        <f>+B7</f>
        <v>Corporate Bond</v>
      </c>
      <c r="C106" s="72"/>
      <c r="D106" s="12"/>
      <c r="E106" s="12"/>
      <c r="F106" s="73"/>
      <c r="H106" t="s">
        <v>94</v>
      </c>
      <c r="J106" s="66">
        <v>5.5E-2</v>
      </c>
    </row>
    <row r="107" spans="2:13" x14ac:dyDescent="0.35">
      <c r="B107" t="str">
        <f>+B8</f>
        <v>Equity</v>
      </c>
      <c r="C107" s="72"/>
      <c r="D107" s="12"/>
      <c r="E107" s="12"/>
      <c r="F107" s="73"/>
      <c r="H107" t="s">
        <v>95</v>
      </c>
      <c r="J107" s="74"/>
    </row>
    <row r="108" spans="2:13" ht="15" thickBot="1" x14ac:dyDescent="0.4">
      <c r="B108" t="s">
        <v>96</v>
      </c>
      <c r="C108" s="80"/>
      <c r="F108" s="71"/>
      <c r="H108" t="s">
        <v>97</v>
      </c>
      <c r="J108" s="47"/>
    </row>
    <row r="109" spans="2:13" ht="15" thickTop="1" x14ac:dyDescent="0.35"/>
    <row r="110" spans="2:13" x14ac:dyDescent="0.35">
      <c r="B110" s="6" t="s">
        <v>98</v>
      </c>
      <c r="C110" s="81"/>
      <c r="D110" s="81"/>
      <c r="E110" s="81"/>
      <c r="F110" s="5"/>
      <c r="G110" s="5"/>
      <c r="H110" s="5"/>
      <c r="I110" s="53" t="s">
        <v>60</v>
      </c>
      <c r="J110" s="53"/>
      <c r="K110" s="53"/>
      <c r="L110" s="53"/>
      <c r="M110" s="53"/>
    </row>
    <row r="111" spans="2:13" x14ac:dyDescent="0.35">
      <c r="B111" s="4"/>
      <c r="C111" s="4"/>
      <c r="D111" s="34"/>
      <c r="E111" s="34"/>
      <c r="F111" s="34"/>
      <c r="G111" s="34"/>
      <c r="H111" s="34">
        <v>2023</v>
      </c>
      <c r="I111" s="4">
        <f>+I87</f>
        <v>2024</v>
      </c>
      <c r="J111" s="4">
        <f t="shared" ref="J111:M111" si="9">+J87</f>
        <v>2025</v>
      </c>
      <c r="K111" s="4">
        <f t="shared" si="9"/>
        <v>2026</v>
      </c>
      <c r="L111" s="4">
        <f t="shared" si="9"/>
        <v>2027</v>
      </c>
      <c r="M111" s="4">
        <f t="shared" si="9"/>
        <v>2028</v>
      </c>
    </row>
    <row r="112" spans="2:13" x14ac:dyDescent="0.35">
      <c r="B112" s="69" t="s">
        <v>99</v>
      </c>
      <c r="C112" s="6" t="s">
        <v>100</v>
      </c>
      <c r="D112" s="5"/>
      <c r="E112" s="5"/>
      <c r="F112" s="5"/>
      <c r="G112" s="5"/>
      <c r="H112" s="5"/>
      <c r="I112" s="5"/>
      <c r="J112" s="5"/>
      <c r="K112" s="5"/>
      <c r="L112" s="5"/>
      <c r="M112" s="70" t="s">
        <v>101</v>
      </c>
    </row>
    <row r="113" spans="2:13" x14ac:dyDescent="0.35">
      <c r="B113" t="s">
        <v>102</v>
      </c>
      <c r="D113" s="40"/>
      <c r="E113" t="s">
        <v>103</v>
      </c>
      <c r="F113" s="40">
        <f>E9</f>
        <v>0</v>
      </c>
      <c r="M113" s="27"/>
    </row>
    <row r="114" spans="2:13" x14ac:dyDescent="0.35">
      <c r="B114" t="s">
        <v>104</v>
      </c>
      <c r="C114" s="11" t="s">
        <v>105</v>
      </c>
      <c r="D114" s="43"/>
      <c r="E114" t="s">
        <v>106</v>
      </c>
      <c r="F114" s="45">
        <v>0.05</v>
      </c>
      <c r="M114" s="27"/>
    </row>
    <row r="115" spans="2:13" x14ac:dyDescent="0.35">
      <c r="B115" t="s">
        <v>107</v>
      </c>
      <c r="M115" s="28"/>
    </row>
    <row r="116" spans="2:13" x14ac:dyDescent="0.35">
      <c r="B116" t="s">
        <v>108</v>
      </c>
      <c r="M116" s="28"/>
    </row>
    <row r="117" spans="2:13" x14ac:dyDescent="0.35">
      <c r="B117" t="s">
        <v>109</v>
      </c>
      <c r="M117" s="28"/>
    </row>
    <row r="118" spans="2:13" ht="15" thickBot="1" x14ac:dyDescent="0.4">
      <c r="B118" t="s">
        <v>110</v>
      </c>
      <c r="C118" s="50" t="s">
        <v>111</v>
      </c>
      <c r="D118" s="48"/>
      <c r="H118" s="25"/>
      <c r="I118" s="49"/>
      <c r="J118" s="49"/>
      <c r="K118" s="49"/>
      <c r="L118" s="49"/>
      <c r="M118" s="49"/>
    </row>
    <row r="119" spans="2:13" ht="15" thickTop="1" x14ac:dyDescent="0.35"/>
  </sheetData>
  <mergeCells count="5">
    <mergeCell ref="C86:E86"/>
    <mergeCell ref="I86:M86"/>
    <mergeCell ref="C110:E110"/>
    <mergeCell ref="C64:E64"/>
    <mergeCell ref="I64:M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A38F-E9AD-4ED2-8F58-A15A84DDE0BF}">
  <dimension ref="A1:Q75"/>
  <sheetViews>
    <sheetView topLeftCell="A25" workbookViewId="0">
      <selection activeCell="B38" sqref="B38"/>
    </sheetView>
  </sheetViews>
  <sheetFormatPr defaultRowHeight="14.5" x14ac:dyDescent="0.35"/>
  <cols>
    <col min="1" max="1" width="47.81640625" bestFit="1" customWidth="1"/>
    <col min="2" max="3" width="13.1796875" bestFit="1" customWidth="1"/>
    <col min="4" max="12" width="12.453125" bestFit="1" customWidth="1"/>
    <col min="13" max="14" width="10.90625" bestFit="1" customWidth="1"/>
    <col min="15" max="17" width="11.54296875" bestFit="1" customWidth="1"/>
  </cols>
  <sheetData>
    <row r="1" spans="1:17" x14ac:dyDescent="0.35">
      <c r="A1" t="s">
        <v>112</v>
      </c>
      <c r="B1" s="23">
        <v>45291</v>
      </c>
      <c r="C1" s="23">
        <v>44926</v>
      </c>
      <c r="D1" s="23">
        <v>44561</v>
      </c>
      <c r="E1" s="23">
        <v>44196</v>
      </c>
      <c r="F1" s="23">
        <v>43830</v>
      </c>
      <c r="G1" s="23">
        <v>43465</v>
      </c>
      <c r="H1" s="23">
        <v>43100</v>
      </c>
      <c r="I1" s="23">
        <v>42735</v>
      </c>
      <c r="J1" s="23">
        <v>42369</v>
      </c>
      <c r="K1" s="23">
        <v>42004</v>
      </c>
      <c r="L1" s="23">
        <v>41639</v>
      </c>
      <c r="M1" s="23">
        <v>41274</v>
      </c>
      <c r="N1" s="23">
        <v>40908</v>
      </c>
      <c r="O1" s="23">
        <v>40543</v>
      </c>
      <c r="P1" s="23">
        <v>40178</v>
      </c>
      <c r="Q1" s="23">
        <v>39813</v>
      </c>
    </row>
    <row r="2" spans="1:17" x14ac:dyDescent="0.35">
      <c r="A2" t="s">
        <v>113</v>
      </c>
      <c r="B2" s="22">
        <v>9417237000</v>
      </c>
      <c r="C2" s="22">
        <v>9184774000</v>
      </c>
      <c r="D2" s="22">
        <v>8540025000</v>
      </c>
      <c r="E2" s="22">
        <v>8398825000</v>
      </c>
      <c r="F2" s="22">
        <v>7043412000</v>
      </c>
      <c r="G2" s="22">
        <v>5165457000</v>
      </c>
      <c r="H2" s="22">
        <v>4145800000</v>
      </c>
      <c r="I2" s="22">
        <v>3151927000</v>
      </c>
      <c r="J2" s="22">
        <v>2530545000</v>
      </c>
      <c r="K2" s="22">
        <v>1592753000</v>
      </c>
      <c r="L2" s="22">
        <v>1180765000</v>
      </c>
      <c r="M2" s="22">
        <v>919884000</v>
      </c>
      <c r="N2" s="22">
        <v>745813000</v>
      </c>
      <c r="O2" s="22">
        <v>475757000</v>
      </c>
      <c r="P2" s="22">
        <v>327866000</v>
      </c>
      <c r="Q2" s="22">
        <v>240009000</v>
      </c>
    </row>
    <row r="3" spans="1:17" x14ac:dyDescent="0.35">
      <c r="A3" t="s">
        <v>114</v>
      </c>
      <c r="B3" s="22">
        <v>1512127000</v>
      </c>
      <c r="C3" s="22">
        <v>1993983000</v>
      </c>
      <c r="D3" s="22">
        <v>1842491000</v>
      </c>
      <c r="E3" s="22">
        <v>2355980000</v>
      </c>
      <c r="F3" s="22">
        <v>1385443000</v>
      </c>
      <c r="G3" s="22">
        <v>1345466000</v>
      </c>
      <c r="H3" s="22">
        <v>1282110000</v>
      </c>
      <c r="I3" s="22">
        <v>975845000</v>
      </c>
      <c r="J3" s="22">
        <v>1026340000</v>
      </c>
      <c r="K3" s="22">
        <v>721498000</v>
      </c>
      <c r="L3" s="22">
        <v>649075000</v>
      </c>
      <c r="M3" s="22">
        <v>547357000</v>
      </c>
      <c r="N3" s="22">
        <v>442708000</v>
      </c>
      <c r="O3" s="22">
        <v>251219000</v>
      </c>
      <c r="P3" s="22">
        <v>163791000</v>
      </c>
      <c r="Q3" s="22">
        <v>105978000</v>
      </c>
    </row>
    <row r="4" spans="1:17" x14ac:dyDescent="0.35">
      <c r="A4" t="s">
        <v>115</v>
      </c>
      <c r="B4" s="22">
        <v>977712000</v>
      </c>
      <c r="C4" s="22">
        <v>1453465000</v>
      </c>
      <c r="D4" s="22">
        <v>1439820000</v>
      </c>
      <c r="E4" s="22">
        <v>1896062000</v>
      </c>
      <c r="F4" s="22">
        <v>1084278000</v>
      </c>
      <c r="G4" s="22">
        <v>1107522000</v>
      </c>
      <c r="H4" s="22">
        <v>901786000</v>
      </c>
      <c r="I4" s="22">
        <v>801055000</v>
      </c>
      <c r="J4" s="22">
        <v>803632000</v>
      </c>
      <c r="K4" s="22">
        <v>632784000</v>
      </c>
      <c r="L4" s="22">
        <v>530631000</v>
      </c>
      <c r="M4" s="22">
        <v>416816000</v>
      </c>
      <c r="N4" s="22">
        <v>343328000</v>
      </c>
      <c r="O4" s="22">
        <v>82714000</v>
      </c>
      <c r="P4" s="22">
        <v>86147000</v>
      </c>
      <c r="Q4" s="22">
        <v>16229000</v>
      </c>
    </row>
    <row r="5" spans="1:17" x14ac:dyDescent="0.35">
      <c r="A5" t="s">
        <v>116</v>
      </c>
      <c r="B5" s="22">
        <v>865211000</v>
      </c>
      <c r="C5" s="22">
        <v>1346350000</v>
      </c>
      <c r="D5" s="22">
        <v>1333507000</v>
      </c>
      <c r="E5" s="22">
        <v>1789723000</v>
      </c>
      <c r="F5" s="22">
        <v>978957000</v>
      </c>
      <c r="G5" s="22">
        <v>1004733000</v>
      </c>
      <c r="H5" s="22">
        <v>800849000</v>
      </c>
      <c r="I5" s="22">
        <v>700900000</v>
      </c>
      <c r="J5" s="22">
        <v>803632000</v>
      </c>
      <c r="K5" s="22">
        <v>632784000</v>
      </c>
      <c r="L5" s="22">
        <v>530631000</v>
      </c>
      <c r="M5" s="22">
        <v>416816000</v>
      </c>
      <c r="N5" s="22">
        <v>343328000</v>
      </c>
      <c r="O5" s="22">
        <v>82714000</v>
      </c>
      <c r="P5" s="22">
        <v>86147000</v>
      </c>
      <c r="Q5" s="22">
        <v>16229000</v>
      </c>
    </row>
    <row r="6" spans="1:17" x14ac:dyDescent="0.35">
      <c r="A6" t="s">
        <v>117</v>
      </c>
      <c r="B6" s="22">
        <v>112501000</v>
      </c>
      <c r="C6" s="22">
        <v>107115000</v>
      </c>
      <c r="D6" s="22">
        <v>106313000</v>
      </c>
      <c r="E6" s="22">
        <v>106339000</v>
      </c>
      <c r="F6" s="22">
        <v>105321000</v>
      </c>
      <c r="G6" s="22">
        <v>102789000</v>
      </c>
      <c r="H6" s="22">
        <v>100937000</v>
      </c>
      <c r="I6" s="22">
        <v>100155000</v>
      </c>
      <c r="J6">
        <v>0</v>
      </c>
    </row>
    <row r="7" spans="1:17" x14ac:dyDescent="0.35">
      <c r="A7" t="s">
        <v>118</v>
      </c>
      <c r="B7" s="22">
        <v>205468000</v>
      </c>
      <c r="C7" s="22">
        <v>233537000</v>
      </c>
      <c r="D7" s="22">
        <v>166718000</v>
      </c>
      <c r="E7" s="22">
        <v>190400000</v>
      </c>
      <c r="F7" s="22">
        <v>94820000</v>
      </c>
      <c r="G7" s="22">
        <v>47660000</v>
      </c>
      <c r="H7" s="22">
        <v>119167000</v>
      </c>
      <c r="I7" s="22">
        <v>41136000</v>
      </c>
      <c r="J7" s="22">
        <v>28266000</v>
      </c>
      <c r="K7" s="22">
        <v>22685000</v>
      </c>
      <c r="L7" s="22">
        <v>23246000</v>
      </c>
      <c r="M7" s="22">
        <v>22740000</v>
      </c>
      <c r="N7" s="22">
        <v>15425000</v>
      </c>
      <c r="O7" s="22">
        <v>9471000</v>
      </c>
      <c r="P7" s="22">
        <v>8347000</v>
      </c>
      <c r="Q7" s="22">
        <v>6006000</v>
      </c>
    </row>
    <row r="8" spans="1:17" x14ac:dyDescent="0.35">
      <c r="A8" t="s">
        <v>119</v>
      </c>
      <c r="B8" s="22">
        <v>205468000</v>
      </c>
      <c r="C8" s="22">
        <v>197276000</v>
      </c>
      <c r="D8" s="22">
        <v>128828000</v>
      </c>
      <c r="E8" s="22">
        <v>42940000</v>
      </c>
      <c r="F8" s="22">
        <v>73807000</v>
      </c>
      <c r="G8" s="22">
        <v>47660000</v>
      </c>
      <c r="H8" s="22">
        <v>49323000</v>
      </c>
      <c r="I8" s="22">
        <v>41136000</v>
      </c>
      <c r="J8" s="22">
        <v>28266000</v>
      </c>
      <c r="K8" s="22">
        <v>22685000</v>
      </c>
      <c r="L8" s="22">
        <v>23246000</v>
      </c>
      <c r="M8" s="22">
        <v>22740000</v>
      </c>
      <c r="N8" s="22">
        <v>15425000</v>
      </c>
      <c r="O8" s="22">
        <v>9471000</v>
      </c>
      <c r="P8" s="22">
        <v>8347000</v>
      </c>
      <c r="Q8" s="22">
        <v>6006000</v>
      </c>
    </row>
    <row r="9" spans="1:17" x14ac:dyDescent="0.35">
      <c r="A9" t="s">
        <v>120</v>
      </c>
      <c r="O9" s="22">
        <v>9488000</v>
      </c>
      <c r="P9" s="22">
        <v>8666000</v>
      </c>
    </row>
    <row r="10" spans="1:17" x14ac:dyDescent="0.35">
      <c r="A10" t="s">
        <v>121</v>
      </c>
      <c r="O10" s="22">
        <v>-17000</v>
      </c>
      <c r="P10" s="22">
        <v>-319000</v>
      </c>
    </row>
    <row r="11" spans="1:17" x14ac:dyDescent="0.35">
      <c r="A11" t="s">
        <v>122</v>
      </c>
      <c r="B11">
        <v>0</v>
      </c>
      <c r="C11" s="22">
        <v>36261000</v>
      </c>
      <c r="D11" s="22">
        <v>37890000</v>
      </c>
      <c r="E11" s="22">
        <v>147460000</v>
      </c>
      <c r="F11" s="22">
        <v>21013000</v>
      </c>
      <c r="G11">
        <v>0</v>
      </c>
      <c r="H11" s="22">
        <v>69844000</v>
      </c>
      <c r="I11">
        <v>0</v>
      </c>
    </row>
    <row r="12" spans="1:17" x14ac:dyDescent="0.35">
      <c r="A12" t="s">
        <v>123</v>
      </c>
      <c r="C12" s="22">
        <v>187589000</v>
      </c>
      <c r="D12" s="22">
        <v>140553000</v>
      </c>
      <c r="E12" s="22">
        <v>198117000</v>
      </c>
      <c r="F12" s="22">
        <v>206345000</v>
      </c>
      <c r="G12" s="22">
        <v>190284000</v>
      </c>
      <c r="H12" s="22">
        <v>261157000</v>
      </c>
      <c r="I12" s="22">
        <v>133654000</v>
      </c>
      <c r="J12" s="22">
        <v>194442000</v>
      </c>
      <c r="K12" s="22">
        <v>66029000</v>
      </c>
      <c r="L12" s="22">
        <v>78955000</v>
      </c>
      <c r="M12" s="22">
        <v>95210000</v>
      </c>
    </row>
    <row r="13" spans="1:17" x14ac:dyDescent="0.35">
      <c r="A13" t="s">
        <v>124</v>
      </c>
      <c r="B13" s="22">
        <v>119400000</v>
      </c>
      <c r="C13" s="22">
        <v>119392000</v>
      </c>
      <c r="D13" s="22">
        <v>95400000</v>
      </c>
      <c r="E13" s="22">
        <v>71401000</v>
      </c>
      <c r="F13">
        <v>0</v>
      </c>
      <c r="G13" s="22">
        <v>1004733000</v>
      </c>
      <c r="H13" s="22">
        <v>800849000</v>
      </c>
      <c r="I13" s="22">
        <v>700900000</v>
      </c>
      <c r="J13" s="22">
        <v>803632000</v>
      </c>
      <c r="K13" s="22">
        <v>632784000</v>
      </c>
      <c r="L13" s="22">
        <v>530631000</v>
      </c>
      <c r="M13" s="22">
        <v>416816000</v>
      </c>
      <c r="N13" s="22">
        <v>343328000</v>
      </c>
      <c r="O13" s="22">
        <v>72736000</v>
      </c>
      <c r="P13" s="22">
        <v>52540000</v>
      </c>
      <c r="Q13" s="22">
        <v>69397000</v>
      </c>
    </row>
    <row r="14" spans="1:17" x14ac:dyDescent="0.35">
      <c r="A14" t="s">
        <v>125</v>
      </c>
      <c r="K14" s="22">
        <v>9643000</v>
      </c>
      <c r="L14" s="22">
        <v>16243000</v>
      </c>
      <c r="M14" s="22">
        <v>12591000</v>
      </c>
      <c r="N14" s="22">
        <v>20738000</v>
      </c>
      <c r="O14" s="22">
        <v>51492000</v>
      </c>
      <c r="P14">
        <v>0</v>
      </c>
    </row>
    <row r="15" spans="1:17" x14ac:dyDescent="0.35">
      <c r="A15" t="s">
        <v>126</v>
      </c>
      <c r="K15" s="22">
        <v>9643000</v>
      </c>
      <c r="L15" s="22">
        <v>16243000</v>
      </c>
      <c r="M15" s="22">
        <v>12591000</v>
      </c>
      <c r="N15" s="22">
        <v>20738000</v>
      </c>
      <c r="O15" s="22">
        <v>51492000</v>
      </c>
      <c r="P15">
        <v>0</v>
      </c>
    </row>
    <row r="16" spans="1:17" x14ac:dyDescent="0.35">
      <c r="A16" t="s">
        <v>127</v>
      </c>
      <c r="B16" s="22">
        <v>209547000</v>
      </c>
      <c r="C16" s="22">
        <v>187589000</v>
      </c>
      <c r="M16" s="22">
        <v>95210000</v>
      </c>
      <c r="N16" s="22">
        <v>63217000</v>
      </c>
      <c r="O16" s="22">
        <v>34806000</v>
      </c>
      <c r="P16" s="22">
        <v>16757000</v>
      </c>
      <c r="Q16" s="22">
        <v>14346000</v>
      </c>
    </row>
    <row r="17" spans="1:17" x14ac:dyDescent="0.35">
      <c r="A17" t="s">
        <v>128</v>
      </c>
      <c r="B17" s="22">
        <v>7905110000</v>
      </c>
      <c r="C17" s="22">
        <v>7190791000</v>
      </c>
      <c r="D17" s="22">
        <v>6697534000</v>
      </c>
      <c r="E17" s="22">
        <v>6042845000</v>
      </c>
      <c r="F17" s="22">
        <v>5657969000</v>
      </c>
      <c r="G17" s="22">
        <v>3819991000</v>
      </c>
      <c r="H17" s="22">
        <v>2863690000</v>
      </c>
      <c r="I17" s="22">
        <v>2176082000</v>
      </c>
      <c r="J17" s="22">
        <v>1504205000</v>
      </c>
      <c r="K17" s="22">
        <v>871255000</v>
      </c>
      <c r="L17" s="22">
        <v>531690000</v>
      </c>
      <c r="M17" s="22">
        <v>372527000</v>
      </c>
      <c r="N17" s="22">
        <v>303105000</v>
      </c>
      <c r="O17" s="22">
        <v>224538000</v>
      </c>
      <c r="P17" s="22">
        <v>164075000</v>
      </c>
      <c r="Q17" s="22">
        <v>134031000</v>
      </c>
    </row>
    <row r="18" spans="1:17" x14ac:dyDescent="0.35">
      <c r="A18" t="s">
        <v>129</v>
      </c>
      <c r="B18" s="22">
        <v>7560873000</v>
      </c>
      <c r="C18" s="22">
        <v>6936625000</v>
      </c>
      <c r="D18" s="22">
        <v>6291934000</v>
      </c>
      <c r="E18" s="22">
        <v>5605653000</v>
      </c>
      <c r="F18" s="22">
        <v>5191787000</v>
      </c>
      <c r="G18" s="22">
        <v>3352787000</v>
      </c>
      <c r="H18" s="22">
        <v>2492155000</v>
      </c>
      <c r="I18" s="22">
        <v>1790910000</v>
      </c>
      <c r="J18" s="22">
        <v>1131054000</v>
      </c>
      <c r="K18" s="22">
        <v>468256000</v>
      </c>
      <c r="L18" s="22">
        <v>193282000</v>
      </c>
      <c r="M18" s="22">
        <v>125095000</v>
      </c>
      <c r="N18" s="22">
        <v>114660000</v>
      </c>
      <c r="O18" s="22">
        <v>19329000</v>
      </c>
      <c r="P18" s="22">
        <v>18409000</v>
      </c>
      <c r="Q18" s="22">
        <v>20840000</v>
      </c>
    </row>
    <row r="19" spans="1:17" x14ac:dyDescent="0.35">
      <c r="A19" t="s">
        <v>130</v>
      </c>
      <c r="B19" s="22">
        <v>8729894000</v>
      </c>
      <c r="C19" s="22">
        <v>8035444000</v>
      </c>
      <c r="D19" s="22">
        <v>7176792000</v>
      </c>
      <c r="E19" s="22">
        <v>6285883000</v>
      </c>
      <c r="F19" s="22">
        <v>5684234000</v>
      </c>
      <c r="G19" s="22">
        <v>3685651000</v>
      </c>
      <c r="H19" s="22">
        <v>2699963000</v>
      </c>
      <c r="I19" s="22">
        <v>1913419000</v>
      </c>
      <c r="J19" s="22">
        <v>1196578000</v>
      </c>
      <c r="K19" s="22">
        <v>504355000</v>
      </c>
      <c r="L19" s="22">
        <v>218503000</v>
      </c>
      <c r="M19" s="22">
        <v>142920000</v>
      </c>
      <c r="N19" s="22">
        <v>142240000</v>
      </c>
      <c r="O19" s="22">
        <v>43342000</v>
      </c>
      <c r="P19" s="22">
        <v>38788000</v>
      </c>
      <c r="Q19" s="22">
        <v>37579000</v>
      </c>
    </row>
    <row r="20" spans="1:17" x14ac:dyDescent="0.35">
      <c r="A20" t="s">
        <v>131</v>
      </c>
      <c r="B20" s="22">
        <v>4442502000</v>
      </c>
      <c r="C20" s="22">
        <v>4814068000</v>
      </c>
      <c r="D20" s="22">
        <v>4841344000</v>
      </c>
      <c r="E20" s="22">
        <v>4533893000</v>
      </c>
      <c r="F20" s="22">
        <v>4022681000</v>
      </c>
      <c r="G20" s="22">
        <v>3493990000</v>
      </c>
      <c r="H20" s="22">
        <v>2544797000</v>
      </c>
      <c r="I20" s="22">
        <v>1787213000</v>
      </c>
      <c r="J20" s="22">
        <v>1121764000</v>
      </c>
      <c r="K20" s="22">
        <v>447343000</v>
      </c>
      <c r="L20" s="22">
        <v>170413000</v>
      </c>
      <c r="M20" s="22">
        <v>99340000</v>
      </c>
      <c r="N20" s="22">
        <v>95632000</v>
      </c>
      <c r="O20" s="22">
        <v>3901000</v>
      </c>
      <c r="P20" s="22">
        <v>3615000</v>
      </c>
      <c r="Q20" s="22">
        <v>3578000</v>
      </c>
    </row>
    <row r="21" spans="1:17" x14ac:dyDescent="0.35">
      <c r="A21" t="s">
        <v>132</v>
      </c>
      <c r="N21" s="22">
        <v>46608000</v>
      </c>
      <c r="O21" s="22">
        <v>39441000</v>
      </c>
      <c r="P21" s="22">
        <v>35173000</v>
      </c>
      <c r="Q21" s="22">
        <v>34001000</v>
      </c>
    </row>
    <row r="22" spans="1:17" x14ac:dyDescent="0.35">
      <c r="A22" t="s">
        <v>133</v>
      </c>
      <c r="B22" s="22">
        <v>4287392000</v>
      </c>
      <c r="C22" s="22">
        <v>3221376000</v>
      </c>
      <c r="D22" s="22">
        <v>2335448000</v>
      </c>
      <c r="E22" s="22">
        <v>1751990000</v>
      </c>
      <c r="F22" s="22">
        <v>1661553000</v>
      </c>
      <c r="G22" s="22">
        <v>191661000</v>
      </c>
      <c r="H22" s="22">
        <v>155166000</v>
      </c>
      <c r="I22" s="22">
        <v>126206000</v>
      </c>
      <c r="J22" s="22">
        <v>74814000</v>
      </c>
      <c r="K22" s="22">
        <v>57012000</v>
      </c>
      <c r="L22" s="22">
        <v>48090000</v>
      </c>
      <c r="M22" s="22">
        <v>43580000</v>
      </c>
      <c r="N22" s="22">
        <v>46608000</v>
      </c>
    </row>
    <row r="23" spans="1:17" x14ac:dyDescent="0.35">
      <c r="A23" t="s">
        <v>134</v>
      </c>
      <c r="B23" s="22">
        <v>-1169021000</v>
      </c>
      <c r="C23" s="22">
        <v>-1098819000</v>
      </c>
      <c r="D23" s="22">
        <v>-884858000</v>
      </c>
      <c r="E23" s="22">
        <v>-680230000</v>
      </c>
      <c r="F23" s="22">
        <v>-492447000</v>
      </c>
      <c r="G23" s="22">
        <v>-332864000</v>
      </c>
      <c r="H23" s="22">
        <v>-207808000</v>
      </c>
      <c r="I23" s="22">
        <v>-122509000</v>
      </c>
      <c r="J23" s="22">
        <v>-65524000</v>
      </c>
      <c r="K23" s="22">
        <v>-36099000</v>
      </c>
      <c r="L23" s="22">
        <v>-25221000</v>
      </c>
      <c r="M23" s="22">
        <v>-17825000</v>
      </c>
      <c r="N23" s="22">
        <v>-27580000</v>
      </c>
      <c r="O23" s="22">
        <v>-24013000</v>
      </c>
      <c r="P23" s="22">
        <v>-20379000</v>
      </c>
      <c r="Q23" s="22">
        <v>-16739000</v>
      </c>
    </row>
    <row r="24" spans="1:17" x14ac:dyDescent="0.35">
      <c r="A24" t="s">
        <v>135</v>
      </c>
      <c r="B24" s="22">
        <v>313505000</v>
      </c>
      <c r="C24" s="22">
        <v>190349000</v>
      </c>
      <c r="D24" s="22">
        <v>330062000</v>
      </c>
      <c r="E24" s="22">
        <v>347907000</v>
      </c>
      <c r="F24" s="22">
        <v>361603000</v>
      </c>
      <c r="G24" s="22">
        <v>249010000</v>
      </c>
      <c r="H24" s="22">
        <v>99915000</v>
      </c>
      <c r="I24" s="22">
        <v>75534000</v>
      </c>
      <c r="J24" s="22">
        <v>89127000</v>
      </c>
      <c r="K24" s="22">
        <v>123108000</v>
      </c>
      <c r="L24" s="22">
        <v>125288000</v>
      </c>
      <c r="M24" s="22">
        <v>80533000</v>
      </c>
      <c r="N24" s="22">
        <v>67830000</v>
      </c>
      <c r="O24" s="22">
        <v>1319000</v>
      </c>
      <c r="P24">
        <v>0</v>
      </c>
    </row>
    <row r="25" spans="1:17" x14ac:dyDescent="0.35">
      <c r="A25" t="s">
        <v>136</v>
      </c>
      <c r="N25">
        <v>0</v>
      </c>
      <c r="O25" s="22">
        <v>1319000</v>
      </c>
      <c r="P25">
        <v>0</v>
      </c>
    </row>
    <row r="26" spans="1:17" x14ac:dyDescent="0.35">
      <c r="A26" t="s">
        <v>137</v>
      </c>
      <c r="D26" s="22">
        <v>38166000</v>
      </c>
      <c r="E26" s="22">
        <v>53158000</v>
      </c>
      <c r="F26" s="22">
        <v>67682000</v>
      </c>
      <c r="G26" s="22">
        <v>138738000</v>
      </c>
      <c r="H26" s="22">
        <v>150617000</v>
      </c>
      <c r="I26" s="22">
        <v>199415000</v>
      </c>
      <c r="J26" s="22">
        <v>206485000</v>
      </c>
      <c r="K26" s="22">
        <v>213147000</v>
      </c>
      <c r="L26" s="22">
        <v>161484000</v>
      </c>
      <c r="M26" s="22">
        <v>122379000</v>
      </c>
      <c r="N26" s="22">
        <v>120615000</v>
      </c>
      <c r="O26" s="22">
        <v>116857000</v>
      </c>
      <c r="P26" s="22">
        <v>91294000</v>
      </c>
      <c r="Q26" s="22">
        <v>82250000</v>
      </c>
    </row>
    <row r="27" spans="1:17" x14ac:dyDescent="0.35">
      <c r="A27" t="s">
        <v>138</v>
      </c>
      <c r="B27" s="22">
        <v>30732000</v>
      </c>
      <c r="C27" s="22">
        <v>63817000</v>
      </c>
      <c r="D27" s="22">
        <v>75538000</v>
      </c>
      <c r="E27" s="22">
        <v>36127000</v>
      </c>
      <c r="F27" s="22">
        <v>36897000</v>
      </c>
      <c r="G27" s="22">
        <v>79456000</v>
      </c>
      <c r="H27" s="22">
        <v>121003000</v>
      </c>
      <c r="I27" s="22">
        <v>110223000</v>
      </c>
      <c r="J27" s="22">
        <v>77539000</v>
      </c>
      <c r="K27" s="22">
        <v>66744000</v>
      </c>
      <c r="L27" s="22">
        <v>51636000</v>
      </c>
      <c r="M27" s="22">
        <v>44520000</v>
      </c>
      <c r="N27" s="22">
        <v>159280000</v>
      </c>
      <c r="O27" s="22">
        <v>87033000</v>
      </c>
      <c r="P27" s="22">
        <v>54372000</v>
      </c>
      <c r="Q27" s="22">
        <v>30941000</v>
      </c>
    </row>
    <row r="28" spans="1:17" x14ac:dyDescent="0.35">
      <c r="A28" t="s">
        <v>139</v>
      </c>
      <c r="B28" s="22">
        <v>8282895000</v>
      </c>
      <c r="C28" s="22">
        <v>7613123000</v>
      </c>
      <c r="D28" s="22">
        <v>6425990000</v>
      </c>
      <c r="E28" s="22">
        <v>6149130000</v>
      </c>
      <c r="F28" s="22">
        <v>4782080000</v>
      </c>
      <c r="G28" s="22">
        <v>3236953000</v>
      </c>
      <c r="H28" s="22">
        <v>2383226000</v>
      </c>
      <c r="I28" s="22">
        <v>1757320000</v>
      </c>
      <c r="J28" s="22">
        <v>1305235000</v>
      </c>
      <c r="K28" s="22">
        <v>589678000</v>
      </c>
      <c r="L28" s="22">
        <v>411648000</v>
      </c>
      <c r="M28" s="22">
        <v>337349000</v>
      </c>
      <c r="N28" s="22">
        <v>279107000</v>
      </c>
      <c r="O28" s="22">
        <v>580834000</v>
      </c>
      <c r="P28" s="22">
        <v>505993000</v>
      </c>
      <c r="Q28" s="22">
        <v>501899000</v>
      </c>
    </row>
    <row r="29" spans="1:17" x14ac:dyDescent="0.35">
      <c r="A29" t="s">
        <v>140</v>
      </c>
      <c r="B29" s="22">
        <v>1671592000</v>
      </c>
      <c r="C29" s="22">
        <v>1596581000</v>
      </c>
      <c r="D29" s="22">
        <v>1275602000</v>
      </c>
      <c r="E29" s="22">
        <v>1342022000</v>
      </c>
      <c r="F29" s="22">
        <v>1112044000</v>
      </c>
      <c r="G29" s="22">
        <v>834535000</v>
      </c>
      <c r="H29" s="22">
        <v>664333000</v>
      </c>
      <c r="I29" s="22">
        <v>531950000</v>
      </c>
      <c r="J29" s="22">
        <v>466240000</v>
      </c>
      <c r="K29" s="22">
        <v>365624000</v>
      </c>
      <c r="L29" s="22">
        <v>335993000</v>
      </c>
      <c r="M29" s="22">
        <v>276894000</v>
      </c>
      <c r="N29" s="22">
        <v>227064000</v>
      </c>
      <c r="O29" s="22">
        <v>214429000</v>
      </c>
      <c r="P29" s="22">
        <v>163893000</v>
      </c>
      <c r="Q29" s="22">
        <v>178269000</v>
      </c>
    </row>
    <row r="30" spans="1:17" x14ac:dyDescent="0.35">
      <c r="A30" t="s">
        <v>141</v>
      </c>
      <c r="B30" s="22">
        <v>607227000</v>
      </c>
      <c r="C30" s="22">
        <v>580517000</v>
      </c>
      <c r="D30" s="22">
        <v>469833000</v>
      </c>
      <c r="E30" s="22">
        <v>323225000</v>
      </c>
      <c r="F30" s="22">
        <v>361760000</v>
      </c>
      <c r="G30" s="22">
        <v>338112000</v>
      </c>
      <c r="H30" s="22">
        <v>245083000</v>
      </c>
      <c r="I30" s="22">
        <v>209384000</v>
      </c>
      <c r="J30" s="22">
        <v>161396000</v>
      </c>
      <c r="K30" s="22">
        <v>139308000</v>
      </c>
      <c r="L30" s="22">
        <v>149787000</v>
      </c>
      <c r="M30" s="22">
        <v>126173000</v>
      </c>
      <c r="N30" s="22">
        <v>96848000</v>
      </c>
      <c r="O30" s="22">
        <v>39280000</v>
      </c>
      <c r="P30" s="22">
        <v>36057000</v>
      </c>
      <c r="Q30" s="22">
        <v>21078000</v>
      </c>
    </row>
    <row r="31" spans="1:17" x14ac:dyDescent="0.35">
      <c r="A31" t="s">
        <v>142</v>
      </c>
      <c r="B31" s="22">
        <v>146545000</v>
      </c>
      <c r="C31" s="22">
        <v>171873000</v>
      </c>
      <c r="D31" s="22">
        <v>122361000</v>
      </c>
      <c r="E31" s="22">
        <v>65338000</v>
      </c>
      <c r="F31" s="22">
        <v>108913000</v>
      </c>
      <c r="G31" s="22">
        <v>99924000</v>
      </c>
      <c r="H31" s="22">
        <v>64858000</v>
      </c>
      <c r="I31" s="22">
        <v>57257000</v>
      </c>
      <c r="J31" s="22">
        <v>55297000</v>
      </c>
      <c r="K31" s="22">
        <v>56030000</v>
      </c>
      <c r="L31" s="22">
        <v>50877000</v>
      </c>
      <c r="M31" s="22">
        <v>47567000</v>
      </c>
      <c r="N31" s="22">
        <v>33741000</v>
      </c>
      <c r="O31" s="22">
        <v>32395000</v>
      </c>
      <c r="P31" s="22">
        <v>30857000</v>
      </c>
      <c r="Q31" s="22">
        <v>21078000</v>
      </c>
    </row>
    <row r="32" spans="1:17" x14ac:dyDescent="0.35">
      <c r="A32" t="s">
        <v>143</v>
      </c>
      <c r="B32" s="22">
        <v>42098000</v>
      </c>
      <c r="C32" s="22">
        <v>75449000</v>
      </c>
      <c r="D32" s="22">
        <v>44952000</v>
      </c>
      <c r="E32" s="22">
        <v>28454000</v>
      </c>
      <c r="F32" s="22">
        <v>43601000</v>
      </c>
      <c r="G32" s="22">
        <v>39320000</v>
      </c>
      <c r="H32" s="22">
        <v>22822000</v>
      </c>
      <c r="I32" s="22">
        <v>15193000</v>
      </c>
      <c r="J32" s="22">
        <v>17043000</v>
      </c>
      <c r="K32" s="22">
        <v>13402000</v>
      </c>
      <c r="L32" s="22">
        <v>23104000</v>
      </c>
      <c r="M32" s="22">
        <v>24166000</v>
      </c>
      <c r="N32" s="22">
        <v>15928000</v>
      </c>
      <c r="O32" s="22">
        <v>13360000</v>
      </c>
      <c r="P32" s="22">
        <v>15265000</v>
      </c>
      <c r="Q32" s="22">
        <v>21078000</v>
      </c>
    </row>
    <row r="33" spans="1:17" x14ac:dyDescent="0.35">
      <c r="A33" t="s">
        <v>144</v>
      </c>
      <c r="B33" s="22">
        <v>104447000</v>
      </c>
      <c r="C33" s="22">
        <v>96424000</v>
      </c>
      <c r="D33" s="22">
        <v>77409000</v>
      </c>
      <c r="E33" s="22">
        <v>36884000</v>
      </c>
      <c r="F33" s="22">
        <v>65312000</v>
      </c>
      <c r="G33" s="22">
        <v>60604000</v>
      </c>
      <c r="H33" s="22">
        <v>42036000</v>
      </c>
      <c r="I33" s="22">
        <v>42064000</v>
      </c>
      <c r="J33" s="22">
        <v>38254000</v>
      </c>
      <c r="K33" s="22">
        <v>42628000</v>
      </c>
      <c r="L33" s="22">
        <v>27773000</v>
      </c>
      <c r="M33" s="22">
        <v>23401000</v>
      </c>
      <c r="N33" s="22">
        <v>17813000</v>
      </c>
      <c r="O33" s="22">
        <v>19035000</v>
      </c>
      <c r="P33" s="22">
        <v>15592000</v>
      </c>
    </row>
    <row r="34" spans="1:17" x14ac:dyDescent="0.35">
      <c r="A34" t="s">
        <v>145</v>
      </c>
      <c r="K34" s="22">
        <v>3286000</v>
      </c>
      <c r="L34" s="22">
        <v>794000</v>
      </c>
    </row>
    <row r="35" spans="1:17" x14ac:dyDescent="0.35">
      <c r="A35" t="s">
        <v>146</v>
      </c>
      <c r="B35" s="22">
        <v>460682000</v>
      </c>
      <c r="C35" s="22">
        <v>408644000</v>
      </c>
      <c r="D35" s="22">
        <v>347472000</v>
      </c>
      <c r="E35" s="22">
        <v>257887000</v>
      </c>
      <c r="F35" s="22">
        <v>252847000</v>
      </c>
      <c r="G35" s="22">
        <v>238188000</v>
      </c>
      <c r="H35" s="22">
        <v>180225000</v>
      </c>
      <c r="I35" s="22">
        <v>152127000</v>
      </c>
      <c r="J35" s="22">
        <v>106099000</v>
      </c>
      <c r="K35" s="22">
        <v>83278000</v>
      </c>
      <c r="L35" s="22">
        <v>98910000</v>
      </c>
      <c r="M35" s="22">
        <v>78606000</v>
      </c>
      <c r="N35" s="22">
        <v>63107000</v>
      </c>
      <c r="O35" s="22">
        <v>6885000</v>
      </c>
      <c r="P35" s="22">
        <v>5200000</v>
      </c>
    </row>
    <row r="36" spans="1:17" x14ac:dyDescent="0.35">
      <c r="A36" t="s">
        <v>147</v>
      </c>
      <c r="B36" s="22">
        <v>24732000</v>
      </c>
      <c r="C36" s="22">
        <v>32613000</v>
      </c>
      <c r="D36" s="22">
        <v>24526000</v>
      </c>
      <c r="E36" s="22">
        <v>37202000</v>
      </c>
      <c r="F36" s="22">
        <v>16941000</v>
      </c>
      <c r="G36" s="22">
        <v>18086000</v>
      </c>
      <c r="H36" s="22">
        <v>11384000</v>
      </c>
      <c r="I36" s="22">
        <v>8499000</v>
      </c>
      <c r="J36" s="22">
        <v>12355000</v>
      </c>
      <c r="K36" s="22">
        <v>1708000</v>
      </c>
      <c r="N36" s="22">
        <v>1142000</v>
      </c>
      <c r="O36" s="22">
        <v>6885000</v>
      </c>
      <c r="P36" s="22">
        <v>5200000</v>
      </c>
    </row>
    <row r="37" spans="1:17" x14ac:dyDescent="0.35">
      <c r="A37" t="s">
        <v>148</v>
      </c>
      <c r="N37" s="22">
        <v>17123000</v>
      </c>
      <c r="O37" s="22">
        <v>14842000</v>
      </c>
      <c r="P37" s="22">
        <v>12561000</v>
      </c>
    </row>
    <row r="38" spans="1:17" x14ac:dyDescent="0.35">
      <c r="A38" t="s">
        <v>149</v>
      </c>
      <c r="B38" s="83">
        <v>576560000</v>
      </c>
      <c r="C38" s="22">
        <v>557252000</v>
      </c>
      <c r="D38" s="22">
        <v>390628000</v>
      </c>
      <c r="E38" s="22">
        <v>585362000</v>
      </c>
      <c r="F38" s="22">
        <v>400170000</v>
      </c>
      <c r="G38" s="22">
        <v>178706000</v>
      </c>
      <c r="H38" s="22">
        <v>132422000</v>
      </c>
      <c r="I38" s="22">
        <v>94732000</v>
      </c>
      <c r="J38" s="22">
        <v>73651000</v>
      </c>
      <c r="K38" s="22">
        <v>20520000</v>
      </c>
      <c r="L38" s="22">
        <v>7993000</v>
      </c>
      <c r="M38" s="22">
        <v>8020000</v>
      </c>
      <c r="N38" s="22">
        <v>7206000</v>
      </c>
      <c r="O38" s="22">
        <v>23240000</v>
      </c>
      <c r="P38" s="22">
        <v>3240000</v>
      </c>
      <c r="Q38" s="22">
        <v>5099000</v>
      </c>
    </row>
    <row r="39" spans="1:17" x14ac:dyDescent="0.35">
      <c r="A39" t="s">
        <v>150</v>
      </c>
      <c r="B39" s="22">
        <v>315580000</v>
      </c>
      <c r="C39" s="22">
        <v>346888000</v>
      </c>
      <c r="D39" s="22">
        <v>208948000</v>
      </c>
      <c r="E39" s="22">
        <v>384197000</v>
      </c>
      <c r="F39" s="22">
        <v>258852000</v>
      </c>
      <c r="G39" s="22">
        <v>163557000</v>
      </c>
      <c r="H39" s="22">
        <v>115430000</v>
      </c>
      <c r="I39" s="22">
        <v>84354000</v>
      </c>
      <c r="J39" s="22">
        <v>49637000</v>
      </c>
      <c r="K39" s="22">
        <v>10431000</v>
      </c>
      <c r="O39" s="22">
        <v>23240000</v>
      </c>
      <c r="P39" s="22">
        <v>3240000</v>
      </c>
      <c r="Q39" s="22">
        <v>5099000</v>
      </c>
    </row>
    <row r="40" spans="1:17" x14ac:dyDescent="0.35">
      <c r="A40" t="s">
        <v>151</v>
      </c>
      <c r="B40" s="22">
        <v>315580000</v>
      </c>
      <c r="C40" s="22">
        <v>346888000</v>
      </c>
      <c r="D40" s="22">
        <v>208948000</v>
      </c>
      <c r="E40" s="22">
        <v>384197000</v>
      </c>
      <c r="F40" s="22">
        <v>258852000</v>
      </c>
      <c r="G40" s="22">
        <v>163557000</v>
      </c>
      <c r="H40" s="22">
        <v>115430000</v>
      </c>
      <c r="I40" s="22">
        <v>84354000</v>
      </c>
      <c r="J40" s="22">
        <v>49637000</v>
      </c>
      <c r="K40" s="22">
        <v>10431000</v>
      </c>
      <c r="O40" s="22">
        <v>23240000</v>
      </c>
      <c r="P40" s="22">
        <v>3240000</v>
      </c>
    </row>
    <row r="41" spans="1:17" x14ac:dyDescent="0.35">
      <c r="A41" t="s">
        <v>152</v>
      </c>
      <c r="B41" s="22">
        <v>260980000</v>
      </c>
      <c r="C41" s="22">
        <v>210364000</v>
      </c>
      <c r="D41" s="22">
        <v>181680000</v>
      </c>
      <c r="E41" s="22">
        <v>201165000</v>
      </c>
      <c r="F41" s="22">
        <v>141318000</v>
      </c>
      <c r="G41" s="22">
        <v>15149000</v>
      </c>
      <c r="H41" s="22">
        <v>16992000</v>
      </c>
      <c r="I41" s="22">
        <v>10378000</v>
      </c>
      <c r="J41" s="22">
        <v>24014000</v>
      </c>
      <c r="K41" s="22">
        <v>10089000</v>
      </c>
      <c r="L41" s="22">
        <v>7993000</v>
      </c>
      <c r="M41" s="22">
        <v>8020000</v>
      </c>
      <c r="N41" s="22">
        <v>7206000</v>
      </c>
    </row>
    <row r="42" spans="1:17" x14ac:dyDescent="0.35">
      <c r="A42" t="s">
        <v>153</v>
      </c>
      <c r="B42" s="22">
        <v>383751000</v>
      </c>
      <c r="C42" s="22">
        <v>429618000</v>
      </c>
      <c r="D42" s="22">
        <v>382317000</v>
      </c>
      <c r="E42" s="22">
        <v>401966000</v>
      </c>
      <c r="F42" s="22">
        <v>315408000</v>
      </c>
      <c r="G42" s="22">
        <v>291981000</v>
      </c>
      <c r="H42" s="22">
        <v>263711000</v>
      </c>
      <c r="I42" s="22">
        <v>206392000</v>
      </c>
      <c r="J42" s="22">
        <v>216831000</v>
      </c>
      <c r="K42" s="22">
        <v>188870000</v>
      </c>
      <c r="L42" s="22">
        <v>167627000</v>
      </c>
      <c r="M42" s="22">
        <v>131414000</v>
      </c>
      <c r="N42" s="22">
        <v>112280000</v>
      </c>
    </row>
    <row r="43" spans="1:17" x14ac:dyDescent="0.35">
      <c r="A43" t="s">
        <v>154</v>
      </c>
      <c r="B43" s="22">
        <v>383751000</v>
      </c>
      <c r="C43" s="22">
        <v>429618000</v>
      </c>
      <c r="D43" s="22">
        <v>382317000</v>
      </c>
      <c r="E43" s="22">
        <v>401966000</v>
      </c>
      <c r="F43" s="22">
        <v>315408000</v>
      </c>
      <c r="G43" s="22">
        <v>291981000</v>
      </c>
      <c r="H43" s="22">
        <v>263711000</v>
      </c>
      <c r="I43" s="22">
        <v>206392000</v>
      </c>
      <c r="J43" s="22">
        <v>216831000</v>
      </c>
      <c r="K43" s="22">
        <v>188870000</v>
      </c>
      <c r="L43" s="22">
        <v>167627000</v>
      </c>
      <c r="M43" s="22">
        <v>131414000</v>
      </c>
      <c r="N43" s="22">
        <v>112280000</v>
      </c>
    </row>
    <row r="44" spans="1:17" x14ac:dyDescent="0.35">
      <c r="A44" t="s">
        <v>155</v>
      </c>
      <c r="B44" s="22">
        <v>104054000</v>
      </c>
      <c r="C44" s="22">
        <v>29194000</v>
      </c>
      <c r="D44" s="22">
        <v>32824000</v>
      </c>
      <c r="E44" s="22">
        <v>31469000</v>
      </c>
      <c r="F44" s="22">
        <v>34706000</v>
      </c>
      <c r="G44" s="22">
        <v>25736000</v>
      </c>
      <c r="H44" s="22">
        <v>23117000</v>
      </c>
      <c r="I44" s="22">
        <v>21442000</v>
      </c>
      <c r="J44" s="22">
        <v>14362000</v>
      </c>
      <c r="K44" s="22">
        <v>16926000</v>
      </c>
      <c r="L44" s="22">
        <v>10586000</v>
      </c>
      <c r="M44" s="22">
        <v>11287000</v>
      </c>
      <c r="N44" s="22">
        <v>10730000</v>
      </c>
      <c r="O44" s="22">
        <v>137067000</v>
      </c>
      <c r="P44" s="22">
        <v>112035000</v>
      </c>
      <c r="Q44" s="22">
        <v>152092000</v>
      </c>
    </row>
    <row r="45" spans="1:17" x14ac:dyDescent="0.35">
      <c r="A45" t="s">
        <v>156</v>
      </c>
      <c r="B45" s="22">
        <v>6611303000</v>
      </c>
      <c r="C45" s="22">
        <v>6016542000</v>
      </c>
      <c r="D45" s="22">
        <v>5150388000</v>
      </c>
      <c r="E45" s="22">
        <v>4807108000</v>
      </c>
      <c r="F45" s="22">
        <v>3670036000</v>
      </c>
      <c r="G45" s="22">
        <v>2402418000</v>
      </c>
      <c r="H45" s="22">
        <v>1718893000</v>
      </c>
      <c r="I45" s="22">
        <v>1225370000</v>
      </c>
      <c r="J45" s="22">
        <v>838995000</v>
      </c>
      <c r="K45" s="22">
        <v>224054000</v>
      </c>
      <c r="L45" s="22">
        <v>75655000</v>
      </c>
      <c r="M45" s="22">
        <v>60455000</v>
      </c>
      <c r="N45" s="22">
        <v>52043000</v>
      </c>
      <c r="O45" s="22">
        <v>366405000</v>
      </c>
      <c r="P45" s="22">
        <v>342100000</v>
      </c>
      <c r="Q45" s="22">
        <v>323630000</v>
      </c>
    </row>
    <row r="46" spans="1:17" x14ac:dyDescent="0.35">
      <c r="A46" t="s">
        <v>157</v>
      </c>
      <c r="B46" s="83">
        <v>6354092000</v>
      </c>
      <c r="C46" s="22">
        <v>5655995000</v>
      </c>
      <c r="D46" s="22">
        <v>4727174000</v>
      </c>
      <c r="E46" s="22">
        <v>4315154000</v>
      </c>
      <c r="F46" s="22">
        <v>3178467000</v>
      </c>
      <c r="G46" s="22">
        <v>2024774000</v>
      </c>
      <c r="H46" s="22">
        <v>1387498000</v>
      </c>
      <c r="I46" s="22">
        <v>897359000</v>
      </c>
      <c r="J46" s="22">
        <v>596693000</v>
      </c>
      <c r="K46" s="22">
        <v>135232000</v>
      </c>
      <c r="O46" s="22">
        <v>11966000</v>
      </c>
      <c r="P46" s="22">
        <v>11966000</v>
      </c>
      <c r="Q46" s="22">
        <v>209381000</v>
      </c>
    </row>
    <row r="47" spans="1:17" x14ac:dyDescent="0.35">
      <c r="A47" t="s">
        <v>158</v>
      </c>
      <c r="B47" s="22">
        <v>3055221000</v>
      </c>
      <c r="C47" s="22">
        <v>3200376000</v>
      </c>
      <c r="D47" s="22">
        <v>2975823000</v>
      </c>
      <c r="E47" s="22">
        <v>3066635000</v>
      </c>
      <c r="F47" s="22">
        <v>1960453000</v>
      </c>
      <c r="G47" s="22">
        <v>2024774000</v>
      </c>
      <c r="H47" s="22">
        <v>1387498000</v>
      </c>
      <c r="I47" s="22">
        <v>897359000</v>
      </c>
      <c r="J47" s="22">
        <v>596693000</v>
      </c>
      <c r="K47" s="22">
        <v>135232000</v>
      </c>
      <c r="O47" s="22">
        <v>11966000</v>
      </c>
      <c r="P47" s="22">
        <v>11966000</v>
      </c>
      <c r="Q47" s="22">
        <v>209381000</v>
      </c>
    </row>
    <row r="48" spans="1:17" x14ac:dyDescent="0.35">
      <c r="A48" t="s">
        <v>159</v>
      </c>
      <c r="B48" s="22">
        <v>3298871000</v>
      </c>
      <c r="C48" s="22">
        <v>2455619000</v>
      </c>
      <c r="D48" s="22">
        <v>1751351000</v>
      </c>
      <c r="E48" s="22">
        <v>1248519000</v>
      </c>
      <c r="F48" s="22">
        <v>1218014000</v>
      </c>
      <c r="G48">
        <v>0</v>
      </c>
    </row>
    <row r="49" spans="1:17" x14ac:dyDescent="0.35">
      <c r="A49" t="s">
        <v>160</v>
      </c>
      <c r="B49" s="22">
        <v>257211000</v>
      </c>
      <c r="C49" s="22">
        <v>360547000</v>
      </c>
      <c r="D49" s="22">
        <v>423214000</v>
      </c>
      <c r="E49" s="22">
        <v>491954000</v>
      </c>
      <c r="F49" s="22">
        <v>491569000</v>
      </c>
      <c r="G49" s="22">
        <v>377644000</v>
      </c>
      <c r="H49" s="22">
        <v>331395000</v>
      </c>
      <c r="I49" s="22">
        <v>328011000</v>
      </c>
      <c r="J49" s="22">
        <v>242302000</v>
      </c>
      <c r="K49" s="22">
        <v>88822000</v>
      </c>
      <c r="L49" s="22">
        <v>75655000</v>
      </c>
      <c r="M49" s="22">
        <v>60455000</v>
      </c>
      <c r="N49" s="22">
        <v>52043000</v>
      </c>
      <c r="O49" s="22">
        <v>29101000</v>
      </c>
      <c r="P49" s="22">
        <v>27998000</v>
      </c>
      <c r="Q49" s="22">
        <v>24564000</v>
      </c>
    </row>
    <row r="50" spans="1:17" x14ac:dyDescent="0.35">
      <c r="A50" t="s">
        <v>161</v>
      </c>
      <c r="B50" s="22">
        <v>107761000</v>
      </c>
      <c r="C50" s="22">
        <v>226843000</v>
      </c>
      <c r="D50" s="22">
        <v>375472000</v>
      </c>
      <c r="E50" s="22">
        <v>439894000</v>
      </c>
      <c r="F50" s="22">
        <v>469292000</v>
      </c>
      <c r="G50" s="22">
        <v>355141000</v>
      </c>
      <c r="H50" s="22">
        <v>308814000</v>
      </c>
      <c r="I50" s="22">
        <v>308143000</v>
      </c>
      <c r="J50" s="22">
        <v>221481000</v>
      </c>
      <c r="K50" s="22">
        <v>66367000</v>
      </c>
      <c r="L50" s="22">
        <v>48916000</v>
      </c>
      <c r="M50" s="22">
        <v>33216000</v>
      </c>
      <c r="N50" s="22">
        <v>12108000</v>
      </c>
    </row>
    <row r="51" spans="1:17" x14ac:dyDescent="0.35">
      <c r="A51" t="s">
        <v>162</v>
      </c>
      <c r="B51" s="22">
        <v>149450000</v>
      </c>
      <c r="C51" s="22">
        <v>133704000</v>
      </c>
      <c r="D51" s="22">
        <v>47742000</v>
      </c>
      <c r="E51" s="22">
        <v>52060000</v>
      </c>
      <c r="F51" s="22">
        <v>22277000</v>
      </c>
      <c r="G51" s="22">
        <v>22503000</v>
      </c>
      <c r="H51" s="22">
        <v>22581000</v>
      </c>
      <c r="I51" s="22">
        <v>19868000</v>
      </c>
      <c r="J51" s="22">
        <v>20821000</v>
      </c>
      <c r="K51" s="22">
        <v>22455000</v>
      </c>
      <c r="L51" s="22">
        <v>26739000</v>
      </c>
      <c r="M51" s="22">
        <v>27239000</v>
      </c>
      <c r="N51" s="22">
        <v>39935000</v>
      </c>
    </row>
    <row r="52" spans="1:17" x14ac:dyDescent="0.35">
      <c r="A52" t="s">
        <v>163</v>
      </c>
      <c r="O52">
        <v>0</v>
      </c>
      <c r="P52">
        <v>0</v>
      </c>
    </row>
    <row r="53" spans="1:17" x14ac:dyDescent="0.35">
      <c r="A53" t="s">
        <v>164</v>
      </c>
      <c r="N53">
        <v>0</v>
      </c>
      <c r="O53" s="22">
        <v>245621000</v>
      </c>
      <c r="P53" s="22">
        <v>227026000</v>
      </c>
    </row>
    <row r="54" spans="1:17" x14ac:dyDescent="0.35">
      <c r="A54" t="s">
        <v>165</v>
      </c>
      <c r="N54">
        <v>0</v>
      </c>
      <c r="O54" s="22">
        <v>79717000</v>
      </c>
      <c r="P54" s="22">
        <v>75110000</v>
      </c>
      <c r="Q54" s="22">
        <v>89685000</v>
      </c>
    </row>
    <row r="55" spans="1:17" x14ac:dyDescent="0.35">
      <c r="A55" t="s">
        <v>166</v>
      </c>
      <c r="B55" s="22">
        <v>1134342000</v>
      </c>
      <c r="C55" s="22">
        <v>1571651000</v>
      </c>
      <c r="D55" s="22">
        <v>2114035000</v>
      </c>
      <c r="E55" s="22">
        <v>2249695000</v>
      </c>
      <c r="F55" s="22">
        <v>2261332000</v>
      </c>
      <c r="G55" s="22">
        <v>1928504000</v>
      </c>
      <c r="H55" s="22">
        <v>1762574000</v>
      </c>
      <c r="I55" s="22">
        <v>1394607000</v>
      </c>
      <c r="J55" s="22">
        <v>1225310000</v>
      </c>
      <c r="K55" s="22">
        <v>1003075000</v>
      </c>
      <c r="L55" s="22">
        <v>769117000</v>
      </c>
      <c r="M55" s="22">
        <v>582535000</v>
      </c>
      <c r="N55" s="22">
        <v>466706000</v>
      </c>
      <c r="O55" s="22">
        <v>-105077000</v>
      </c>
      <c r="P55" s="22">
        <v>-178127000</v>
      </c>
      <c r="Q55" s="22">
        <v>-261890000</v>
      </c>
    </row>
    <row r="56" spans="1:17" x14ac:dyDescent="0.35">
      <c r="A56" t="s">
        <v>167</v>
      </c>
      <c r="B56" s="22">
        <v>1134342000</v>
      </c>
      <c r="C56" s="22">
        <v>1571651000</v>
      </c>
      <c r="D56" s="22">
        <v>2114035000</v>
      </c>
      <c r="E56" s="22">
        <v>2249695000</v>
      </c>
      <c r="F56" s="22">
        <v>2261332000</v>
      </c>
      <c r="G56" s="22">
        <v>1928504000</v>
      </c>
      <c r="H56" s="22">
        <v>1762574000</v>
      </c>
      <c r="I56" s="22">
        <v>1394607000</v>
      </c>
      <c r="J56" s="22">
        <v>1225310000</v>
      </c>
      <c r="K56" s="22">
        <v>1003075000</v>
      </c>
      <c r="L56" s="22">
        <v>769117000</v>
      </c>
      <c r="M56" s="22">
        <v>582535000</v>
      </c>
      <c r="N56" s="22">
        <v>466706000</v>
      </c>
      <c r="O56" s="22">
        <v>-105077000</v>
      </c>
      <c r="P56" s="22">
        <v>-178127000</v>
      </c>
      <c r="Q56" s="22">
        <v>-261890000</v>
      </c>
    </row>
    <row r="57" spans="1:17" x14ac:dyDescent="0.35">
      <c r="A57" t="s">
        <v>168</v>
      </c>
      <c r="B57" s="22">
        <v>11000</v>
      </c>
      <c r="C57" s="22">
        <v>11000</v>
      </c>
      <c r="D57" s="22">
        <v>11000</v>
      </c>
      <c r="E57" s="22">
        <v>10000</v>
      </c>
      <c r="F57" s="22">
        <v>7000</v>
      </c>
      <c r="G57" s="22">
        <v>7000</v>
      </c>
      <c r="H57" s="22">
        <v>7000</v>
      </c>
      <c r="I57" s="22">
        <v>7000</v>
      </c>
      <c r="J57" s="22">
        <v>7000</v>
      </c>
      <c r="K57" s="22">
        <v>7000</v>
      </c>
      <c r="L57" s="22">
        <v>7000</v>
      </c>
      <c r="M57" s="22">
        <v>7000</v>
      </c>
      <c r="N57" s="22">
        <v>7000</v>
      </c>
      <c r="O57" s="22">
        <v>3000</v>
      </c>
      <c r="P57" s="22">
        <v>3000</v>
      </c>
      <c r="Q57" s="22">
        <v>3000</v>
      </c>
    </row>
    <row r="58" spans="1:17" x14ac:dyDescent="0.35">
      <c r="A58" t="s">
        <v>169</v>
      </c>
      <c r="B58" s="22">
        <v>11000</v>
      </c>
      <c r="C58" s="22">
        <v>11000</v>
      </c>
      <c r="D58" s="22">
        <v>11000</v>
      </c>
      <c r="E58" s="22">
        <v>10000</v>
      </c>
      <c r="F58" s="22">
        <v>7000</v>
      </c>
      <c r="G58" s="22">
        <v>7000</v>
      </c>
      <c r="H58" s="22">
        <v>7000</v>
      </c>
      <c r="I58" s="22">
        <v>7000</v>
      </c>
      <c r="J58" s="22">
        <v>7000</v>
      </c>
      <c r="K58" s="22">
        <v>7000</v>
      </c>
      <c r="L58" s="22">
        <v>7000</v>
      </c>
      <c r="M58" s="22">
        <v>7000</v>
      </c>
      <c r="N58" s="22">
        <v>7000</v>
      </c>
      <c r="O58" s="22">
        <v>3000</v>
      </c>
      <c r="P58" s="22">
        <v>3000</v>
      </c>
      <c r="Q58" s="22">
        <v>3000</v>
      </c>
    </row>
    <row r="59" spans="1:17" x14ac:dyDescent="0.35">
      <c r="A59" t="s">
        <v>170</v>
      </c>
      <c r="B59" s="22">
        <v>56755000</v>
      </c>
      <c r="C59" s="22">
        <v>504219000</v>
      </c>
      <c r="D59" s="22">
        <v>1058369000</v>
      </c>
      <c r="E59" s="22">
        <v>1524878000</v>
      </c>
      <c r="F59" s="22">
        <v>1955187000</v>
      </c>
      <c r="G59" s="22">
        <v>1625481000</v>
      </c>
      <c r="H59" s="22">
        <v>1469732000</v>
      </c>
      <c r="I59" s="22">
        <v>1063633000</v>
      </c>
      <c r="J59" s="22">
        <v>798754000</v>
      </c>
      <c r="K59" s="22">
        <v>481534000</v>
      </c>
      <c r="L59" s="22">
        <v>256070000</v>
      </c>
      <c r="M59" s="22">
        <v>79152000</v>
      </c>
      <c r="N59" s="22">
        <v>-29308000</v>
      </c>
      <c r="O59" s="22">
        <v>-105756000</v>
      </c>
      <c r="P59" s="22">
        <v>-178237000</v>
      </c>
      <c r="Q59" s="22">
        <v>-261930000</v>
      </c>
    </row>
    <row r="60" spans="1:17" x14ac:dyDescent="0.35">
      <c r="A60" t="s">
        <v>171</v>
      </c>
      <c r="B60" s="22">
        <v>1158278000</v>
      </c>
      <c r="C60" s="22">
        <v>1146015000</v>
      </c>
      <c r="D60" s="22">
        <v>1131826000</v>
      </c>
      <c r="E60" s="22">
        <v>799549000</v>
      </c>
      <c r="F60" s="22">
        <v>379380000</v>
      </c>
      <c r="G60" s="22">
        <v>371225000</v>
      </c>
      <c r="H60" s="22">
        <v>360153000</v>
      </c>
      <c r="I60" s="22">
        <v>551004000</v>
      </c>
      <c r="J60" s="22">
        <v>544277000</v>
      </c>
      <c r="K60" s="22">
        <v>526173000</v>
      </c>
      <c r="L60" s="22">
        <v>515331000</v>
      </c>
      <c r="M60" s="22">
        <v>504527000</v>
      </c>
      <c r="N60" s="22">
        <v>496136000</v>
      </c>
      <c r="O60" s="22">
        <v>676000</v>
      </c>
      <c r="P60" s="22">
        <v>107000</v>
      </c>
      <c r="Q60" s="22">
        <v>50000</v>
      </c>
    </row>
    <row r="61" spans="1:17" x14ac:dyDescent="0.35">
      <c r="A61" t="s">
        <v>172</v>
      </c>
      <c r="B61" s="22">
        <v>80635000</v>
      </c>
      <c r="C61" s="22">
        <v>77998000</v>
      </c>
      <c r="D61" s="22">
        <v>75639000</v>
      </c>
      <c r="E61" s="22">
        <v>74124000</v>
      </c>
      <c r="F61" s="22">
        <v>72455000</v>
      </c>
      <c r="G61" s="22">
        <v>67016000</v>
      </c>
      <c r="H61" s="22">
        <v>65854000</v>
      </c>
      <c r="I61" s="22">
        <v>218692000</v>
      </c>
      <c r="J61" s="22">
        <v>116182000</v>
      </c>
      <c r="K61" s="22">
        <v>3921000</v>
      </c>
      <c r="L61" s="22">
        <v>2291000</v>
      </c>
      <c r="M61" s="22">
        <v>1151000</v>
      </c>
      <c r="N61" s="22">
        <v>129000</v>
      </c>
      <c r="O61">
        <v>0</v>
      </c>
      <c r="P61">
        <v>0</v>
      </c>
      <c r="Q61" s="22">
        <v>13000</v>
      </c>
    </row>
    <row r="62" spans="1:17" x14ac:dyDescent="0.35">
      <c r="A62" t="s">
        <v>173</v>
      </c>
      <c r="B62" s="22">
        <v>-67000</v>
      </c>
      <c r="C62" s="22">
        <v>-596000</v>
      </c>
      <c r="D62" s="22">
        <v>-532000</v>
      </c>
      <c r="E62" s="22">
        <v>-618000</v>
      </c>
      <c r="F62" s="22">
        <v>-787000</v>
      </c>
      <c r="G62" s="22">
        <v>-1193000</v>
      </c>
      <c r="H62" s="22">
        <v>-1464000</v>
      </c>
      <c r="I62" s="22">
        <v>-1345000</v>
      </c>
      <c r="J62" s="22">
        <v>-1546000</v>
      </c>
      <c r="K62" s="22">
        <v>-718000</v>
      </c>
      <c r="L62">
        <v>0</v>
      </c>
    </row>
    <row r="63" spans="1:17" x14ac:dyDescent="0.35">
      <c r="A63" t="s">
        <v>174</v>
      </c>
      <c r="B63" s="22">
        <v>-67000</v>
      </c>
      <c r="C63" s="22">
        <v>-596000</v>
      </c>
      <c r="D63" s="22">
        <v>-532000</v>
      </c>
      <c r="E63" s="22">
        <v>-618000</v>
      </c>
      <c r="F63" s="22">
        <v>-787000</v>
      </c>
      <c r="G63" s="22">
        <v>-1193000</v>
      </c>
      <c r="H63" s="22">
        <v>-1464000</v>
      </c>
      <c r="I63" s="22">
        <v>-1345000</v>
      </c>
      <c r="J63" s="22">
        <v>-1546000</v>
      </c>
      <c r="K63" s="22">
        <v>-718000</v>
      </c>
    </row>
    <row r="64" spans="1:17" x14ac:dyDescent="0.35">
      <c r="A64" t="s">
        <v>175</v>
      </c>
      <c r="B64" s="22">
        <v>4189563000</v>
      </c>
      <c r="C64" s="22">
        <v>4772027000</v>
      </c>
      <c r="D64" s="22">
        <v>5089858000</v>
      </c>
      <c r="E64" s="22">
        <v>5316330000</v>
      </c>
      <c r="F64" s="22">
        <v>4221785000</v>
      </c>
      <c r="G64" s="22">
        <v>3953278000</v>
      </c>
      <c r="H64" s="22">
        <v>3150072000</v>
      </c>
      <c r="I64" s="22">
        <v>2291966000</v>
      </c>
      <c r="J64" s="22">
        <v>1822003000</v>
      </c>
      <c r="K64" s="22">
        <v>1138307000</v>
      </c>
      <c r="L64" s="22">
        <v>769117000</v>
      </c>
      <c r="M64" s="22">
        <v>582535000</v>
      </c>
      <c r="N64" s="22">
        <v>466706000</v>
      </c>
      <c r="O64" s="22">
        <v>-93111000</v>
      </c>
      <c r="P64" s="22">
        <v>-166161000</v>
      </c>
      <c r="Q64" s="22">
        <v>-52509000</v>
      </c>
    </row>
    <row r="65" spans="1:17" x14ac:dyDescent="0.35">
      <c r="A65" t="s">
        <v>176</v>
      </c>
      <c r="B65" s="22">
        <v>1134342000</v>
      </c>
      <c r="C65" s="22">
        <v>1571651000</v>
      </c>
      <c r="D65" s="22">
        <v>2114035000</v>
      </c>
      <c r="E65" s="22">
        <v>2249695000</v>
      </c>
      <c r="F65" s="22">
        <v>2261332000</v>
      </c>
      <c r="G65" s="22">
        <v>1928504000</v>
      </c>
      <c r="H65" s="22">
        <v>1762574000</v>
      </c>
      <c r="I65" s="22">
        <v>1394607000</v>
      </c>
      <c r="J65" s="22">
        <v>1225310000</v>
      </c>
      <c r="K65" s="22">
        <v>1003075000</v>
      </c>
      <c r="L65" s="22">
        <v>769117000</v>
      </c>
      <c r="M65" s="22">
        <v>582535000</v>
      </c>
      <c r="N65" s="22">
        <v>466706000</v>
      </c>
      <c r="O65" s="22">
        <v>-105077000</v>
      </c>
      <c r="P65" s="22">
        <v>-178127000</v>
      </c>
      <c r="Q65" s="22">
        <v>-261890000</v>
      </c>
    </row>
    <row r="66" spans="1:17" x14ac:dyDescent="0.35">
      <c r="A66" t="s">
        <v>177</v>
      </c>
      <c r="B66" s="22">
        <v>3559851000</v>
      </c>
      <c r="C66" s="22">
        <v>2665983000</v>
      </c>
      <c r="D66" s="22">
        <v>1933031000</v>
      </c>
      <c r="E66" s="22">
        <v>1449684000</v>
      </c>
      <c r="F66" s="22">
        <v>1359332000</v>
      </c>
      <c r="G66" s="22">
        <v>15149000</v>
      </c>
      <c r="H66" s="22">
        <v>16992000</v>
      </c>
      <c r="I66" s="22">
        <v>10378000</v>
      </c>
      <c r="J66" s="22">
        <v>24014000</v>
      </c>
      <c r="K66" s="22">
        <v>10089000</v>
      </c>
      <c r="L66" s="22">
        <v>7993000</v>
      </c>
      <c r="M66" s="22">
        <v>8020000</v>
      </c>
      <c r="N66" s="22">
        <v>7206000</v>
      </c>
    </row>
    <row r="67" spans="1:17" x14ac:dyDescent="0.35">
      <c r="A67" t="s">
        <v>178</v>
      </c>
      <c r="B67" s="22">
        <v>1134342000</v>
      </c>
      <c r="C67" s="22">
        <v>1571651000</v>
      </c>
      <c r="D67" s="22">
        <v>2114035000</v>
      </c>
      <c r="E67" s="22">
        <v>2249695000</v>
      </c>
      <c r="F67" s="22">
        <v>2261332000</v>
      </c>
      <c r="G67" s="22">
        <v>1928504000</v>
      </c>
      <c r="H67" s="22">
        <v>1762574000</v>
      </c>
      <c r="I67" s="22">
        <v>1394607000</v>
      </c>
      <c r="J67" s="22">
        <v>1225310000</v>
      </c>
      <c r="K67" s="22">
        <v>1003075000</v>
      </c>
      <c r="L67" s="22">
        <v>769117000</v>
      </c>
      <c r="M67" s="22">
        <v>582535000</v>
      </c>
      <c r="N67" s="22">
        <v>466706000</v>
      </c>
      <c r="O67" s="22">
        <v>-105077000</v>
      </c>
      <c r="P67" s="22">
        <v>-178127000</v>
      </c>
      <c r="Q67" s="22">
        <v>-261890000</v>
      </c>
    </row>
    <row r="68" spans="1:17" x14ac:dyDescent="0.35">
      <c r="A68" t="s">
        <v>179</v>
      </c>
      <c r="B68" s="22">
        <v>-159465000</v>
      </c>
      <c r="C68" s="22">
        <v>397402000</v>
      </c>
      <c r="D68" s="22">
        <v>566889000</v>
      </c>
      <c r="E68" s="22">
        <v>1013958000</v>
      </c>
      <c r="F68" s="22">
        <v>273399000</v>
      </c>
      <c r="G68" s="22">
        <v>510931000</v>
      </c>
      <c r="H68" s="22">
        <v>617777000</v>
      </c>
      <c r="I68" s="22">
        <v>443895000</v>
      </c>
      <c r="J68" s="22">
        <v>560100000</v>
      </c>
      <c r="K68" s="22">
        <v>355874000</v>
      </c>
      <c r="L68" s="22">
        <v>313082000</v>
      </c>
      <c r="M68" s="22">
        <v>270463000</v>
      </c>
      <c r="N68" s="22">
        <v>215644000</v>
      </c>
      <c r="O68" s="22">
        <v>36790000</v>
      </c>
      <c r="P68" s="22">
        <v>-102000</v>
      </c>
      <c r="Q68" s="22">
        <v>-72291000</v>
      </c>
    </row>
    <row r="69" spans="1:17" x14ac:dyDescent="0.35">
      <c r="A69" t="s">
        <v>180</v>
      </c>
      <c r="B69" s="22">
        <v>4505143000</v>
      </c>
      <c r="C69" s="22">
        <v>5118915000</v>
      </c>
      <c r="D69" s="22">
        <v>5298806000</v>
      </c>
      <c r="E69" s="22">
        <v>5700527000</v>
      </c>
      <c r="F69" s="22">
        <v>4480637000</v>
      </c>
      <c r="G69" s="22">
        <v>4116835000</v>
      </c>
      <c r="H69" s="22">
        <v>3265502000</v>
      </c>
      <c r="I69" s="22">
        <v>2376320000</v>
      </c>
      <c r="J69" s="22">
        <v>1871640000</v>
      </c>
      <c r="K69" s="22">
        <v>1148738000</v>
      </c>
      <c r="L69" s="22">
        <v>769117000</v>
      </c>
      <c r="M69" s="22">
        <v>582535000</v>
      </c>
      <c r="N69" s="22">
        <v>466706000</v>
      </c>
      <c r="O69" s="22">
        <v>-69871000</v>
      </c>
      <c r="P69" s="22">
        <v>-162921000</v>
      </c>
      <c r="Q69" s="22">
        <v>-47410000</v>
      </c>
    </row>
    <row r="70" spans="1:17" x14ac:dyDescent="0.35">
      <c r="A70" t="s">
        <v>181</v>
      </c>
      <c r="B70" s="22">
        <v>1134342000</v>
      </c>
      <c r="C70" s="22">
        <v>1571651000</v>
      </c>
      <c r="D70" s="22">
        <v>2114035000</v>
      </c>
      <c r="E70" s="22">
        <v>2249695000</v>
      </c>
      <c r="F70" s="22">
        <v>2261332000</v>
      </c>
      <c r="G70" s="22">
        <v>1928504000</v>
      </c>
      <c r="H70" s="22">
        <v>1762574000</v>
      </c>
      <c r="I70" s="22">
        <v>1394607000</v>
      </c>
      <c r="J70" s="22">
        <v>1225310000</v>
      </c>
      <c r="K70" s="22">
        <v>1003075000</v>
      </c>
      <c r="L70" s="22">
        <v>769117000</v>
      </c>
      <c r="M70" s="22">
        <v>582535000</v>
      </c>
      <c r="N70" s="22">
        <v>466706000</v>
      </c>
      <c r="O70" s="22">
        <v>-105077000</v>
      </c>
      <c r="P70" s="22">
        <v>-178127000</v>
      </c>
      <c r="Q70" s="22">
        <v>-261890000</v>
      </c>
    </row>
    <row r="71" spans="1:17" x14ac:dyDescent="0.35">
      <c r="A71" t="s">
        <v>182</v>
      </c>
      <c r="B71" s="22">
        <v>6930652000</v>
      </c>
      <c r="C71" s="22">
        <v>6213247000</v>
      </c>
      <c r="D71" s="22">
        <v>5117802000</v>
      </c>
      <c r="E71" s="22">
        <v>4900516000</v>
      </c>
      <c r="F71" s="22">
        <v>3578637000</v>
      </c>
      <c r="G71" s="22">
        <v>2203480000</v>
      </c>
      <c r="H71" s="22">
        <v>1519920000</v>
      </c>
      <c r="I71" s="22">
        <v>992091000</v>
      </c>
      <c r="J71" s="22">
        <v>670344000</v>
      </c>
      <c r="K71" s="22">
        <v>155752000</v>
      </c>
      <c r="L71" s="22">
        <v>7993000</v>
      </c>
      <c r="M71" s="22">
        <v>8020000</v>
      </c>
      <c r="N71" s="22">
        <v>7206000</v>
      </c>
      <c r="O71" s="22">
        <v>35206000</v>
      </c>
      <c r="P71" s="22">
        <v>15206000</v>
      </c>
      <c r="Q71" s="22">
        <v>214480000</v>
      </c>
    </row>
    <row r="72" spans="1:17" x14ac:dyDescent="0.35">
      <c r="A72" t="s">
        <v>183</v>
      </c>
      <c r="B72" s="22">
        <v>2505590000</v>
      </c>
      <c r="C72" s="22">
        <v>2200914000</v>
      </c>
      <c r="D72" s="22">
        <v>1851264000</v>
      </c>
      <c r="E72" s="22">
        <v>1661109000</v>
      </c>
      <c r="F72" s="22">
        <v>1240348000</v>
      </c>
      <c r="G72" s="22">
        <v>1183598000</v>
      </c>
      <c r="H72" s="22">
        <v>702079000</v>
      </c>
      <c r="I72" s="22">
        <v>280813000</v>
      </c>
      <c r="J72" s="22">
        <v>646330000</v>
      </c>
      <c r="K72" s="22">
        <v>145663000</v>
      </c>
      <c r="P72" s="22">
        <v>156085000</v>
      </c>
      <c r="Q72" s="22">
        <v>198251000</v>
      </c>
    </row>
    <row r="73" spans="1:17" x14ac:dyDescent="0.35">
      <c r="A73" t="s">
        <v>184</v>
      </c>
      <c r="B73" s="22">
        <v>111303660</v>
      </c>
      <c r="C73" s="22">
        <v>110840751</v>
      </c>
      <c r="D73" s="22">
        <v>110221939</v>
      </c>
      <c r="E73" s="22">
        <v>99427203</v>
      </c>
      <c r="F73" s="22">
        <v>70148386</v>
      </c>
      <c r="G73" s="22">
        <v>69871535</v>
      </c>
      <c r="H73" s="22">
        <v>69770795</v>
      </c>
      <c r="I73" s="22">
        <v>73549872</v>
      </c>
      <c r="J73" s="22">
        <v>73402877</v>
      </c>
      <c r="K73" s="22">
        <v>72907827</v>
      </c>
      <c r="L73" s="22">
        <v>72670673</v>
      </c>
      <c r="M73" s="22">
        <v>72531027</v>
      </c>
      <c r="N73" s="22">
        <v>72530756</v>
      </c>
      <c r="O73" s="22">
        <v>72492756</v>
      </c>
      <c r="P73" s="22">
        <v>72492756</v>
      </c>
      <c r="Q73" s="22">
        <v>72492756</v>
      </c>
    </row>
    <row r="74" spans="1:17" x14ac:dyDescent="0.35">
      <c r="A74" t="s">
        <v>185</v>
      </c>
      <c r="B74" s="22">
        <v>109263005</v>
      </c>
      <c r="C74" s="22">
        <v>108941920</v>
      </c>
      <c r="D74" s="22">
        <v>108429827</v>
      </c>
      <c r="E74" s="22">
        <v>97689583</v>
      </c>
      <c r="F74" s="22">
        <v>68455011</v>
      </c>
      <c r="G74" s="22">
        <v>68269567</v>
      </c>
      <c r="H74" s="22">
        <v>68196964</v>
      </c>
      <c r="I74" s="22">
        <v>69326202</v>
      </c>
      <c r="J74" s="22">
        <v>71541788</v>
      </c>
      <c r="K74" s="22">
        <v>72775685</v>
      </c>
      <c r="L74" s="22">
        <v>72566426</v>
      </c>
      <c r="M74" s="22">
        <v>72470987</v>
      </c>
      <c r="N74" s="22">
        <v>72522541</v>
      </c>
      <c r="O74" s="22">
        <v>72492756</v>
      </c>
      <c r="P74" s="22">
        <v>72492756</v>
      </c>
      <c r="Q74" s="22">
        <v>72492756</v>
      </c>
    </row>
    <row r="75" spans="1:17" x14ac:dyDescent="0.35">
      <c r="A75" t="s">
        <v>186</v>
      </c>
      <c r="B75" s="22">
        <v>2040655</v>
      </c>
      <c r="C75" s="22">
        <v>1898831</v>
      </c>
      <c r="D75" s="22">
        <v>1792112</v>
      </c>
      <c r="E75" s="22">
        <v>1737620</v>
      </c>
      <c r="F75" s="22">
        <v>1693375</v>
      </c>
      <c r="G75" s="22">
        <v>1601968</v>
      </c>
      <c r="H75" s="22">
        <v>1573831</v>
      </c>
      <c r="I75" s="22">
        <v>4223670</v>
      </c>
      <c r="J75" s="22">
        <v>1861089</v>
      </c>
      <c r="K75" s="22">
        <v>132142</v>
      </c>
      <c r="L75" s="22">
        <v>104247</v>
      </c>
      <c r="M75" s="22">
        <v>60040</v>
      </c>
      <c r="N75" s="22">
        <v>8215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10CA-DBDD-4DAD-9627-61CE4FEC251A}">
  <dimension ref="A1:Q63"/>
  <sheetViews>
    <sheetView workbookViewId="0">
      <selection activeCell="B13" sqref="B13"/>
    </sheetView>
  </sheetViews>
  <sheetFormatPr defaultRowHeight="14.5" x14ac:dyDescent="0.35"/>
  <cols>
    <col min="1" max="1" width="47.1796875" bestFit="1" customWidth="1"/>
    <col min="2" max="14" width="12.453125" bestFit="1" customWidth="1"/>
    <col min="15" max="15" width="10.90625" bestFit="1" customWidth="1"/>
    <col min="16" max="16" width="13.54296875" bestFit="1" customWidth="1"/>
    <col min="17" max="17" width="12.453125" bestFit="1" customWidth="1"/>
  </cols>
  <sheetData>
    <row r="1" spans="1:17" x14ac:dyDescent="0.35">
      <c r="A1" t="s">
        <v>112</v>
      </c>
      <c r="B1" s="23">
        <v>45291</v>
      </c>
      <c r="C1" s="23">
        <v>44926</v>
      </c>
      <c r="D1" s="23">
        <v>44561</v>
      </c>
      <c r="E1" s="23">
        <v>44196</v>
      </c>
      <c r="F1" s="23">
        <v>43830</v>
      </c>
      <c r="G1" s="23">
        <v>43465</v>
      </c>
      <c r="H1" s="23">
        <v>43100</v>
      </c>
      <c r="I1" s="23">
        <v>42735</v>
      </c>
      <c r="J1" s="23">
        <v>42369</v>
      </c>
      <c r="K1" s="23">
        <v>42004</v>
      </c>
      <c r="L1" s="23">
        <v>41639</v>
      </c>
      <c r="M1" s="23">
        <v>41274</v>
      </c>
      <c r="N1" s="23">
        <v>40908</v>
      </c>
      <c r="O1" s="23">
        <v>40543</v>
      </c>
      <c r="P1" s="23">
        <v>40178</v>
      </c>
      <c r="Q1" s="23">
        <v>39813</v>
      </c>
    </row>
    <row r="2" spans="1:17" x14ac:dyDescent="0.35">
      <c r="A2" t="s">
        <v>187</v>
      </c>
      <c r="B2" s="83">
        <v>5362549000</v>
      </c>
      <c r="C2" s="22">
        <v>5068447000</v>
      </c>
      <c r="D2" s="22">
        <v>3230775000</v>
      </c>
      <c r="E2" s="22">
        <v>1810022000</v>
      </c>
      <c r="F2" s="22">
        <v>3830536000</v>
      </c>
      <c r="G2" s="22">
        <v>3323034000</v>
      </c>
      <c r="H2" s="22">
        <v>2643552000</v>
      </c>
      <c r="I2" s="22">
        <v>2320021000</v>
      </c>
      <c r="J2" s="22">
        <v>2141463000</v>
      </c>
      <c r="K2" s="22">
        <v>1931580000</v>
      </c>
      <c r="L2" s="22">
        <v>1654385000</v>
      </c>
      <c r="M2" s="22">
        <v>1318388000</v>
      </c>
      <c r="N2" s="22">
        <v>1071186000</v>
      </c>
      <c r="O2" s="22">
        <v>781265000</v>
      </c>
      <c r="P2" s="22">
        <v>700037000</v>
      </c>
      <c r="Q2" s="22">
        <v>787257000</v>
      </c>
    </row>
    <row r="3" spans="1:17" x14ac:dyDescent="0.35">
      <c r="A3" t="s">
        <v>188</v>
      </c>
      <c r="B3" s="22">
        <v>5268161000</v>
      </c>
      <c r="C3" s="22">
        <v>4989365000</v>
      </c>
      <c r="D3" s="22">
        <v>3175802000</v>
      </c>
      <c r="E3" s="22">
        <v>1765533000</v>
      </c>
      <c r="F3" s="22">
        <v>3757605000</v>
      </c>
      <c r="G3" s="22">
        <v>3260015000</v>
      </c>
      <c r="H3" s="22">
        <v>2643552000</v>
      </c>
      <c r="I3" s="22">
        <v>2257801000</v>
      </c>
      <c r="J3" s="22">
        <v>2141463000</v>
      </c>
      <c r="K3" s="22">
        <v>1931580000</v>
      </c>
      <c r="L3" s="22">
        <v>1654385000</v>
      </c>
      <c r="M3" s="22">
        <v>1318388000</v>
      </c>
      <c r="N3" s="22">
        <v>1071186000</v>
      </c>
      <c r="O3" s="22">
        <v>781265000</v>
      </c>
      <c r="P3" s="22">
        <v>700037000</v>
      </c>
      <c r="Q3" s="22">
        <v>787257000</v>
      </c>
    </row>
    <row r="4" spans="1:17" x14ac:dyDescent="0.35">
      <c r="A4" t="s">
        <v>189</v>
      </c>
      <c r="B4" s="22">
        <v>4771680000</v>
      </c>
      <c r="C4" s="22">
        <v>4311800000</v>
      </c>
      <c r="D4" s="22">
        <v>2998719000</v>
      </c>
      <c r="E4" s="22">
        <v>2178036000</v>
      </c>
      <c r="F4" s="22">
        <v>2666220000</v>
      </c>
      <c r="G4" s="22">
        <v>2357082000</v>
      </c>
      <c r="H4" s="22">
        <v>1780638000</v>
      </c>
      <c r="I4" s="22">
        <v>1473101000</v>
      </c>
      <c r="J4" s="22">
        <v>1335919000</v>
      </c>
      <c r="K4" s="22">
        <v>1348187000</v>
      </c>
      <c r="L4" s="22">
        <v>1159327000</v>
      </c>
      <c r="M4" s="22">
        <v>967338000</v>
      </c>
      <c r="N4" s="22">
        <v>780844000</v>
      </c>
      <c r="O4" s="22">
        <v>586767000</v>
      </c>
      <c r="P4" s="22">
        <v>340678000</v>
      </c>
      <c r="Q4" s="22">
        <v>472267000</v>
      </c>
    </row>
    <row r="5" spans="1:17" x14ac:dyDescent="0.35">
      <c r="A5" t="s">
        <v>190</v>
      </c>
      <c r="B5" s="22">
        <v>1821165000</v>
      </c>
      <c r="C5" s="22">
        <v>1929969000</v>
      </c>
      <c r="D5" s="22">
        <v>913945000</v>
      </c>
      <c r="E5" s="22">
        <v>431000000</v>
      </c>
      <c r="F5" s="22">
        <v>993478000</v>
      </c>
      <c r="G5" s="22">
        <v>939324000</v>
      </c>
      <c r="H5" s="22">
        <v>615581000</v>
      </c>
      <c r="I5" s="22">
        <v>447553000</v>
      </c>
      <c r="J5" s="22">
        <v>461447000</v>
      </c>
      <c r="K5" s="22">
        <v>612909000</v>
      </c>
      <c r="L5" s="22">
        <v>551746000</v>
      </c>
      <c r="M5" s="22">
        <v>471763000</v>
      </c>
      <c r="N5" s="22">
        <v>388046000</v>
      </c>
      <c r="O5" s="22">
        <v>248206000</v>
      </c>
      <c r="P5" s="22">
        <v>181107000</v>
      </c>
      <c r="Q5" s="22">
        <v>299094000</v>
      </c>
    </row>
    <row r="6" spans="1:17" x14ac:dyDescent="0.35">
      <c r="A6" t="s">
        <v>191</v>
      </c>
      <c r="B6" s="22">
        <v>223339000</v>
      </c>
      <c r="C6" s="22">
        <v>187820000</v>
      </c>
      <c r="D6" s="22">
        <v>159502000</v>
      </c>
      <c r="E6" s="22">
        <v>111227000</v>
      </c>
      <c r="F6" s="22">
        <v>143575000</v>
      </c>
      <c r="G6" s="22">
        <v>129078000</v>
      </c>
      <c r="H6" s="22">
        <v>110439000</v>
      </c>
      <c r="I6" s="22">
        <v>98587000</v>
      </c>
      <c r="J6" s="22">
        <v>80448000</v>
      </c>
      <c r="K6" s="22">
        <v>73956000</v>
      </c>
      <c r="L6" s="22">
        <v>60143000</v>
      </c>
      <c r="M6" s="22">
        <v>49460000</v>
      </c>
      <c r="N6" s="22">
        <v>34017000</v>
      </c>
      <c r="O6" s="22">
        <v>27035000</v>
      </c>
      <c r="P6" s="22">
        <v>27536000</v>
      </c>
      <c r="Q6" s="22">
        <v>24237000</v>
      </c>
    </row>
    <row r="7" spans="1:17" x14ac:dyDescent="0.35">
      <c r="A7" t="s">
        <v>192</v>
      </c>
      <c r="B7" s="22">
        <v>789501000</v>
      </c>
      <c r="C7" s="22">
        <v>629696000</v>
      </c>
      <c r="D7" s="22">
        <v>562600000</v>
      </c>
      <c r="E7" s="22">
        <v>447387000</v>
      </c>
      <c r="F7" s="22">
        <v>438884000</v>
      </c>
      <c r="G7" s="22">
        <v>392318000</v>
      </c>
      <c r="H7" s="22">
        <v>386507000</v>
      </c>
      <c r="I7" s="22">
        <v>353354000</v>
      </c>
      <c r="J7" s="22">
        <v>342608000</v>
      </c>
      <c r="K7" s="22">
        <v>300942000</v>
      </c>
      <c r="L7" s="22">
        <v>253341000</v>
      </c>
      <c r="M7" s="22">
        <v>211940000</v>
      </c>
      <c r="N7" s="22">
        <v>169279000</v>
      </c>
      <c r="O7" s="22">
        <v>149463000</v>
      </c>
      <c r="P7" s="22">
        <v>132035000</v>
      </c>
      <c r="Q7" s="22">
        <v>148936000</v>
      </c>
    </row>
    <row r="8" spans="1:17" x14ac:dyDescent="0.35">
      <c r="A8" t="s">
        <v>193</v>
      </c>
      <c r="B8" s="22">
        <v>320872000</v>
      </c>
      <c r="C8" s="22">
        <v>313090000</v>
      </c>
      <c r="D8" s="22">
        <v>297211000</v>
      </c>
      <c r="E8" s="22">
        <v>278588000</v>
      </c>
      <c r="F8" s="22">
        <v>225264000</v>
      </c>
      <c r="G8" s="22">
        <v>176727000</v>
      </c>
      <c r="H8" s="22">
        <v>140152000</v>
      </c>
      <c r="I8" s="22">
        <v>101136000</v>
      </c>
      <c r="J8" s="22">
        <v>73908000</v>
      </c>
      <c r="K8" s="22">
        <v>46971000</v>
      </c>
      <c r="L8" s="22">
        <v>31947000</v>
      </c>
      <c r="M8" s="22">
        <v>15256000</v>
      </c>
      <c r="N8" s="22">
        <v>7760000</v>
      </c>
      <c r="O8" s="22">
        <v>5620000</v>
      </c>
    </row>
    <row r="9" spans="1:17" x14ac:dyDescent="0.35">
      <c r="A9" t="s">
        <v>194</v>
      </c>
      <c r="B9" s="22">
        <v>1616803000</v>
      </c>
      <c r="C9" s="22">
        <v>1251225000</v>
      </c>
      <c r="D9" s="22">
        <v>1065461000</v>
      </c>
      <c r="E9" s="22">
        <v>909834000</v>
      </c>
      <c r="F9" s="22">
        <v>865019000</v>
      </c>
      <c r="G9" s="22">
        <v>719635000</v>
      </c>
      <c r="H9" s="22">
        <v>527959000</v>
      </c>
      <c r="I9" s="22">
        <v>472471000</v>
      </c>
      <c r="J9" s="22">
        <v>377508000</v>
      </c>
      <c r="K9" s="22">
        <v>313409000</v>
      </c>
      <c r="L9" s="22">
        <v>262150000</v>
      </c>
      <c r="M9" s="22">
        <v>218919000</v>
      </c>
      <c r="N9" s="22">
        <v>181742000</v>
      </c>
      <c r="O9" s="22">
        <v>156443000</v>
      </c>
      <c r="P9" s="22">
        <v>117510000</v>
      </c>
    </row>
    <row r="10" spans="1:17" x14ac:dyDescent="0.35">
      <c r="A10" t="s">
        <v>195</v>
      </c>
      <c r="B10" s="83">
        <v>590869000</v>
      </c>
      <c r="C10" s="83">
        <v>756647000</v>
      </c>
      <c r="D10" s="83">
        <v>232056000</v>
      </c>
      <c r="E10" s="22">
        <v>-368014000</v>
      </c>
      <c r="F10" s="22">
        <v>1164316000</v>
      </c>
      <c r="G10" s="22">
        <v>965952000</v>
      </c>
      <c r="H10" s="22">
        <v>862914000</v>
      </c>
      <c r="I10" s="22">
        <v>846920000</v>
      </c>
      <c r="J10" s="22">
        <v>805544000</v>
      </c>
      <c r="K10" s="22">
        <v>583393000</v>
      </c>
      <c r="L10" s="22">
        <v>495058000</v>
      </c>
      <c r="M10" s="22">
        <v>351050000</v>
      </c>
      <c r="N10" s="22">
        <v>290342000</v>
      </c>
      <c r="O10" s="22">
        <v>194498000</v>
      </c>
      <c r="P10" s="22">
        <v>359359000</v>
      </c>
      <c r="Q10" s="22">
        <v>314990000</v>
      </c>
    </row>
    <row r="11" spans="1:17" x14ac:dyDescent="0.35">
      <c r="A11" t="s">
        <v>196</v>
      </c>
      <c r="B11" s="22">
        <v>983123000</v>
      </c>
      <c r="C11" s="22">
        <v>888768000</v>
      </c>
      <c r="D11" s="22">
        <v>663325000</v>
      </c>
      <c r="E11" s="22">
        <v>440245000</v>
      </c>
      <c r="F11" s="22">
        <v>645202000</v>
      </c>
      <c r="G11" s="22">
        <v>516537000</v>
      </c>
      <c r="H11" s="22">
        <v>461292000</v>
      </c>
      <c r="I11" s="22">
        <v>364086000</v>
      </c>
      <c r="J11" s="22">
        <v>294145000</v>
      </c>
      <c r="K11" s="22">
        <v>225077000</v>
      </c>
      <c r="L11" s="22">
        <v>212067000</v>
      </c>
      <c r="M11" s="22">
        <v>184554000</v>
      </c>
      <c r="N11" s="22">
        <v>142521000</v>
      </c>
      <c r="O11" s="22">
        <v>124927000</v>
      </c>
      <c r="P11" s="22">
        <v>174411000</v>
      </c>
      <c r="Q11" s="22">
        <v>189067000</v>
      </c>
    </row>
    <row r="12" spans="1:17" x14ac:dyDescent="0.35">
      <c r="A12" t="s">
        <v>197</v>
      </c>
      <c r="B12" s="83">
        <v>190891000</v>
      </c>
      <c r="C12" s="83">
        <v>177557000</v>
      </c>
      <c r="D12" s="83">
        <v>132499000</v>
      </c>
      <c r="E12" s="22">
        <v>85059000</v>
      </c>
      <c r="F12" s="22">
        <v>153770000</v>
      </c>
      <c r="G12" s="22">
        <v>137001000</v>
      </c>
      <c r="H12" s="22">
        <v>113472000</v>
      </c>
      <c r="I12" s="22">
        <v>96895000</v>
      </c>
      <c r="J12" s="22">
        <v>86576000</v>
      </c>
      <c r="K12" s="22">
        <v>74823000</v>
      </c>
      <c r="L12" s="22">
        <v>67481000</v>
      </c>
      <c r="M12" s="22">
        <v>56668000</v>
      </c>
      <c r="N12" s="22">
        <v>51349000</v>
      </c>
      <c r="O12" s="22">
        <v>41179000</v>
      </c>
      <c r="P12" s="22">
        <v>169487000</v>
      </c>
      <c r="Q12" s="22">
        <v>184831000</v>
      </c>
    </row>
    <row r="13" spans="1:17" x14ac:dyDescent="0.35">
      <c r="A13" t="s">
        <v>198</v>
      </c>
      <c r="N13" s="22">
        <v>181742000</v>
      </c>
      <c r="O13" s="22">
        <v>156443000</v>
      </c>
      <c r="P13" s="22">
        <v>135420000</v>
      </c>
      <c r="Q13" s="22">
        <v>147015000</v>
      </c>
    </row>
    <row r="14" spans="1:17" x14ac:dyDescent="0.35">
      <c r="A14" t="s">
        <v>199</v>
      </c>
      <c r="N14" s="22">
        <v>181742000</v>
      </c>
      <c r="O14" s="22">
        <v>156443000</v>
      </c>
      <c r="P14" s="22">
        <v>135420000</v>
      </c>
      <c r="Q14" s="22">
        <v>147015000</v>
      </c>
    </row>
    <row r="15" spans="1:17" x14ac:dyDescent="0.35">
      <c r="A15" t="s">
        <v>200</v>
      </c>
      <c r="P15" s="22">
        <v>72921000</v>
      </c>
    </row>
    <row r="16" spans="1:17" x14ac:dyDescent="0.35">
      <c r="A16" t="s">
        <v>201</v>
      </c>
      <c r="B16" s="22">
        <v>190891000</v>
      </c>
      <c r="C16" s="22">
        <v>177557000</v>
      </c>
      <c r="D16" s="22">
        <v>132499000</v>
      </c>
      <c r="E16" s="22">
        <v>85059000</v>
      </c>
      <c r="F16" s="22">
        <v>153770000</v>
      </c>
      <c r="G16" s="22">
        <v>137001000</v>
      </c>
      <c r="H16" s="22">
        <v>113472000</v>
      </c>
      <c r="I16" s="22">
        <v>96895000</v>
      </c>
      <c r="J16" s="22">
        <v>86576000</v>
      </c>
      <c r="K16" s="22">
        <v>74823000</v>
      </c>
      <c r="L16" s="22">
        <v>67481000</v>
      </c>
      <c r="M16" s="22">
        <v>56668000</v>
      </c>
      <c r="N16" s="22">
        <v>51349000</v>
      </c>
      <c r="O16" s="22">
        <v>41179000</v>
      </c>
      <c r="P16" s="22">
        <v>34067000</v>
      </c>
      <c r="Q16" s="22">
        <v>37816000</v>
      </c>
    </row>
    <row r="17" spans="1:17" x14ac:dyDescent="0.35">
      <c r="A17" t="s">
        <v>202</v>
      </c>
      <c r="N17" s="22">
        <v>7760000</v>
      </c>
      <c r="O17" s="22">
        <v>5620000</v>
      </c>
      <c r="P17" s="22">
        <v>4924000</v>
      </c>
      <c r="Q17" s="22">
        <v>4236000</v>
      </c>
    </row>
    <row r="18" spans="1:17" x14ac:dyDescent="0.35">
      <c r="A18" t="s">
        <v>203</v>
      </c>
      <c r="N18" s="22">
        <v>7760000</v>
      </c>
      <c r="O18" s="22">
        <v>5620000</v>
      </c>
      <c r="P18" s="22">
        <v>4924000</v>
      </c>
      <c r="Q18" s="22">
        <v>4236000</v>
      </c>
    </row>
    <row r="19" spans="1:17" x14ac:dyDescent="0.35">
      <c r="A19" t="s">
        <v>204</v>
      </c>
      <c r="N19" s="22">
        <v>5186000</v>
      </c>
      <c r="O19" s="22">
        <v>4313000</v>
      </c>
      <c r="P19" s="22">
        <v>3901000</v>
      </c>
      <c r="Q19" s="22">
        <v>4236000</v>
      </c>
    </row>
    <row r="20" spans="1:17" x14ac:dyDescent="0.35">
      <c r="A20" t="s">
        <v>205</v>
      </c>
      <c r="N20" s="22">
        <v>2574000</v>
      </c>
      <c r="O20" s="22">
        <v>1307000</v>
      </c>
      <c r="P20" s="22">
        <v>1023000</v>
      </c>
      <c r="Q20">
        <v>0</v>
      </c>
    </row>
    <row r="21" spans="1:17" x14ac:dyDescent="0.35">
      <c r="A21" t="s">
        <v>206</v>
      </c>
      <c r="N21" s="22">
        <v>2574000</v>
      </c>
      <c r="O21" s="22">
        <v>1307000</v>
      </c>
      <c r="P21" s="22">
        <v>1023000</v>
      </c>
      <c r="Q21">
        <v>0</v>
      </c>
    </row>
    <row r="22" spans="1:17" x14ac:dyDescent="0.35">
      <c r="A22" t="s">
        <v>207</v>
      </c>
      <c r="B22" s="22">
        <v>792232000</v>
      </c>
      <c r="C22" s="22">
        <v>711211000</v>
      </c>
      <c r="D22" s="22">
        <v>530826000</v>
      </c>
      <c r="E22" s="22">
        <v>355186000</v>
      </c>
      <c r="F22" s="22">
        <v>491432000</v>
      </c>
      <c r="G22" s="22">
        <v>379536000</v>
      </c>
      <c r="H22" s="22">
        <v>347820000</v>
      </c>
      <c r="I22" s="22">
        <v>267191000</v>
      </c>
      <c r="J22" s="22">
        <v>207569000</v>
      </c>
      <c r="K22" s="22">
        <v>150254000</v>
      </c>
      <c r="L22" s="22">
        <v>144586000</v>
      </c>
      <c r="M22" s="22">
        <v>127886000</v>
      </c>
      <c r="N22" s="22">
        <v>91172000</v>
      </c>
      <c r="O22" s="22">
        <v>83748000</v>
      </c>
    </row>
    <row r="23" spans="1:17" x14ac:dyDescent="0.35">
      <c r="A23" t="s">
        <v>208</v>
      </c>
      <c r="B23" s="22">
        <v>-392254000</v>
      </c>
      <c r="C23" s="22">
        <v>-132121000</v>
      </c>
      <c r="D23" s="22">
        <v>-431269000</v>
      </c>
      <c r="E23" s="22">
        <v>-808259000</v>
      </c>
      <c r="F23" s="22">
        <v>519114000</v>
      </c>
      <c r="G23" s="22">
        <v>449415000</v>
      </c>
      <c r="H23" s="22">
        <v>401622000</v>
      </c>
      <c r="I23" s="22">
        <v>482834000</v>
      </c>
      <c r="J23" s="22">
        <v>511399000</v>
      </c>
      <c r="K23" s="22">
        <v>358316000</v>
      </c>
      <c r="L23" s="22">
        <v>282991000</v>
      </c>
      <c r="M23" s="22">
        <v>166496000</v>
      </c>
      <c r="N23" s="22">
        <v>147821000</v>
      </c>
      <c r="O23" s="22">
        <v>69571000</v>
      </c>
      <c r="P23" s="22">
        <v>184948000</v>
      </c>
      <c r="Q23" s="22">
        <v>125923000</v>
      </c>
    </row>
    <row r="24" spans="1:17" x14ac:dyDescent="0.35">
      <c r="A24" t="s">
        <v>209</v>
      </c>
      <c r="B24" s="22">
        <v>-74184000</v>
      </c>
      <c r="C24" s="22">
        <v>-97004000</v>
      </c>
      <c r="D24" s="22">
        <v>-131239000</v>
      </c>
      <c r="E24" s="22">
        <v>-112211000</v>
      </c>
      <c r="F24" s="22">
        <v>-63746000</v>
      </c>
      <c r="G24" s="22">
        <v>-54829000</v>
      </c>
      <c r="H24" s="22">
        <v>-34773000</v>
      </c>
      <c r="I24" s="22">
        <v>-23673000</v>
      </c>
      <c r="J24" s="22">
        <v>-6704000</v>
      </c>
      <c r="K24" s="22">
        <v>336000</v>
      </c>
      <c r="L24" s="22">
        <v>401000</v>
      </c>
      <c r="M24" s="22">
        <v>925000</v>
      </c>
      <c r="N24" s="22">
        <v>-21316000</v>
      </c>
      <c r="O24" s="22">
        <v>-48494000</v>
      </c>
      <c r="P24" s="22">
        <v>-45596000</v>
      </c>
      <c r="Q24" s="22">
        <v>-38103000</v>
      </c>
    </row>
    <row r="25" spans="1:17" x14ac:dyDescent="0.35">
      <c r="A25" t="s">
        <v>210</v>
      </c>
      <c r="B25" s="22">
        <v>65425000</v>
      </c>
      <c r="C25" s="22">
        <v>20151000</v>
      </c>
      <c r="D25" s="22">
        <v>5374000</v>
      </c>
      <c r="E25" s="22">
        <v>6314000</v>
      </c>
      <c r="F25" s="22">
        <v>25133000</v>
      </c>
      <c r="G25" s="22">
        <v>19107000</v>
      </c>
      <c r="H25" s="22">
        <v>8736000</v>
      </c>
      <c r="I25" s="22">
        <v>5276000</v>
      </c>
      <c r="J25" s="22">
        <v>2125000</v>
      </c>
      <c r="K25" s="22">
        <v>336000</v>
      </c>
      <c r="L25" s="22">
        <v>401000</v>
      </c>
      <c r="M25" s="22">
        <v>925000</v>
      </c>
      <c r="N25" s="22">
        <v>575000</v>
      </c>
      <c r="O25" s="22">
        <v>328000</v>
      </c>
      <c r="P25" s="22">
        <v>345000</v>
      </c>
      <c r="Q25" s="22">
        <v>1976000</v>
      </c>
    </row>
    <row r="26" spans="1:17" x14ac:dyDescent="0.35">
      <c r="A26" t="s">
        <v>211</v>
      </c>
      <c r="B26" s="22">
        <v>122501000</v>
      </c>
      <c r="C26" s="22">
        <v>100789000</v>
      </c>
      <c r="D26" s="22">
        <v>121088000</v>
      </c>
      <c r="E26" s="22">
        <v>118525000</v>
      </c>
      <c r="F26" s="22">
        <v>88879000</v>
      </c>
      <c r="G26" s="22">
        <v>73936000</v>
      </c>
      <c r="H26" s="22">
        <v>43509000</v>
      </c>
      <c r="I26" s="22">
        <v>28949000</v>
      </c>
      <c r="J26" s="22">
        <v>8829000</v>
      </c>
      <c r="K26">
        <v>0</v>
      </c>
      <c r="L26">
        <v>0</v>
      </c>
      <c r="M26">
        <v>0</v>
      </c>
      <c r="N26" s="22">
        <v>21891000</v>
      </c>
      <c r="O26" s="22">
        <v>48822000</v>
      </c>
      <c r="P26" s="22">
        <v>45941000</v>
      </c>
      <c r="Q26" s="22">
        <v>40079000</v>
      </c>
    </row>
    <row r="27" spans="1:17" x14ac:dyDescent="0.35">
      <c r="A27" t="s">
        <v>212</v>
      </c>
      <c r="B27" s="22">
        <v>17108000</v>
      </c>
      <c r="C27" s="22">
        <v>16366000</v>
      </c>
      <c r="D27" s="22">
        <v>15525000</v>
      </c>
      <c r="E27" s="22">
        <v>11857000</v>
      </c>
      <c r="F27" s="22">
        <v>10931000</v>
      </c>
      <c r="G27" s="22">
        <v>7331000</v>
      </c>
    </row>
    <row r="28" spans="1:17" x14ac:dyDescent="0.35">
      <c r="A28" t="s">
        <v>213</v>
      </c>
      <c r="B28" s="22">
        <v>-92157000</v>
      </c>
      <c r="C28" s="22">
        <v>-471614000</v>
      </c>
      <c r="D28" s="22">
        <v>42188000</v>
      </c>
      <c r="E28" s="22">
        <v>300286000</v>
      </c>
      <c r="F28" s="22">
        <v>-18942000</v>
      </c>
      <c r="G28" s="22">
        <v>-189610000</v>
      </c>
      <c r="H28" s="22">
        <v>-17163000</v>
      </c>
      <c r="I28" s="22">
        <v>-41904000</v>
      </c>
      <c r="J28" s="22">
        <v>-2292000</v>
      </c>
      <c r="K28" s="22">
        <v>-5658000</v>
      </c>
      <c r="L28" s="22">
        <v>-982000</v>
      </c>
      <c r="M28" s="22">
        <v>7163000</v>
      </c>
      <c r="N28" s="22">
        <v>-3674000</v>
      </c>
      <c r="O28" s="22">
        <v>-892000</v>
      </c>
      <c r="P28" s="22">
        <v>-54126000</v>
      </c>
      <c r="Q28" s="22">
        <v>-54173000</v>
      </c>
    </row>
    <row r="29" spans="1:17" x14ac:dyDescent="0.35">
      <c r="A29" t="s">
        <v>214</v>
      </c>
      <c r="B29" s="22">
        <v>-88092000</v>
      </c>
      <c r="C29" s="22">
        <v>-466796000</v>
      </c>
      <c r="D29" s="22">
        <v>42765000</v>
      </c>
      <c r="E29" s="22">
        <v>300497000</v>
      </c>
      <c r="F29" s="22">
        <v>-18067000</v>
      </c>
      <c r="G29" s="22">
        <v>-188858000</v>
      </c>
      <c r="H29" s="22">
        <v>-16797000</v>
      </c>
      <c r="I29" s="22">
        <v>-41376000</v>
      </c>
      <c r="J29" s="22">
        <v>-2277000</v>
      </c>
      <c r="K29" s="22">
        <v>-3053000</v>
      </c>
      <c r="L29" s="22">
        <v>-699000</v>
      </c>
      <c r="M29" s="22">
        <v>7494000</v>
      </c>
      <c r="N29" s="22">
        <v>-3439000</v>
      </c>
      <c r="O29" s="22">
        <v>-698000</v>
      </c>
      <c r="P29" s="22">
        <v>-54126000</v>
      </c>
      <c r="Q29" s="22">
        <v>-54173000</v>
      </c>
    </row>
    <row r="30" spans="1:17" x14ac:dyDescent="0.35">
      <c r="A30" t="s">
        <v>215</v>
      </c>
      <c r="O30" s="22">
        <v>621000</v>
      </c>
      <c r="P30" s="22">
        <v>-392000</v>
      </c>
      <c r="Q30" s="22">
        <v>17902000</v>
      </c>
    </row>
    <row r="31" spans="1:17" x14ac:dyDescent="0.35">
      <c r="A31" t="s">
        <v>216</v>
      </c>
      <c r="P31" s="22">
        <v>19711000</v>
      </c>
    </row>
    <row r="32" spans="1:17" x14ac:dyDescent="0.35">
      <c r="A32" t="s">
        <v>217</v>
      </c>
      <c r="B32" s="22">
        <v>54126000</v>
      </c>
      <c r="C32" s="22">
        <v>420172000</v>
      </c>
      <c r="D32" s="22">
        <v>-46085000</v>
      </c>
      <c r="E32" s="22">
        <v>-302761000</v>
      </c>
      <c r="F32" s="22">
        <v>717000</v>
      </c>
      <c r="G32" s="22">
        <v>179278000</v>
      </c>
      <c r="H32" s="22">
        <v>12629000</v>
      </c>
      <c r="I32" s="22">
        <v>37189000</v>
      </c>
      <c r="J32" s="22">
        <v>673000</v>
      </c>
      <c r="K32" s="22">
        <v>45000</v>
      </c>
      <c r="L32" s="22">
        <v>174000</v>
      </c>
      <c r="M32" s="22">
        <v>-8450000</v>
      </c>
      <c r="N32" s="22">
        <v>3184000</v>
      </c>
      <c r="O32" s="22">
        <v>621000</v>
      </c>
      <c r="P32" s="22">
        <v>54126000</v>
      </c>
      <c r="Q32" s="22">
        <v>36271000</v>
      </c>
    </row>
    <row r="33" spans="1:17" x14ac:dyDescent="0.35">
      <c r="A33" t="s">
        <v>218</v>
      </c>
      <c r="B33" s="22">
        <v>-33966000</v>
      </c>
      <c r="C33" s="22">
        <v>-46624000</v>
      </c>
      <c r="D33" s="22">
        <v>-3320000</v>
      </c>
      <c r="E33" s="22">
        <v>-2264000</v>
      </c>
      <c r="F33" s="22">
        <v>-17350000</v>
      </c>
      <c r="G33" s="22">
        <v>-9580000</v>
      </c>
      <c r="H33" s="22">
        <v>-4168000</v>
      </c>
      <c r="I33" s="22">
        <v>-4187000</v>
      </c>
      <c r="J33" s="22">
        <v>-1604000</v>
      </c>
      <c r="K33" s="22">
        <v>-3008000</v>
      </c>
      <c r="L33" s="22">
        <v>-525000</v>
      </c>
      <c r="M33" s="22">
        <v>-956000</v>
      </c>
      <c r="N33" s="22">
        <v>-255000</v>
      </c>
      <c r="O33" s="22">
        <v>-77000</v>
      </c>
    </row>
    <row r="34" spans="1:17" x14ac:dyDescent="0.35">
      <c r="A34" t="s">
        <v>219</v>
      </c>
      <c r="B34" s="22">
        <v>-4065000</v>
      </c>
      <c r="C34" s="22">
        <v>-4818000</v>
      </c>
      <c r="D34" s="22">
        <v>-577000</v>
      </c>
      <c r="E34" s="22">
        <v>-211000</v>
      </c>
      <c r="F34" s="22">
        <v>-875000</v>
      </c>
      <c r="G34" s="22">
        <v>-752000</v>
      </c>
      <c r="H34" s="22">
        <v>-366000</v>
      </c>
      <c r="I34" s="22">
        <v>-528000</v>
      </c>
      <c r="J34" s="22">
        <v>-15000</v>
      </c>
      <c r="K34" s="22">
        <v>-2605000</v>
      </c>
      <c r="L34" s="22">
        <v>-283000</v>
      </c>
      <c r="M34" s="22">
        <v>-331000</v>
      </c>
      <c r="N34" s="22">
        <v>-235000</v>
      </c>
      <c r="O34" s="22">
        <v>-194000</v>
      </c>
    </row>
    <row r="35" spans="1:17" x14ac:dyDescent="0.35">
      <c r="A35" t="s">
        <v>220</v>
      </c>
      <c r="B35" s="22">
        <v>-558595000</v>
      </c>
      <c r="C35" s="22">
        <v>-700739000</v>
      </c>
      <c r="D35" s="22">
        <v>-520320000</v>
      </c>
      <c r="E35" s="22">
        <v>-620184000</v>
      </c>
      <c r="F35" s="22">
        <v>436426000</v>
      </c>
      <c r="G35" s="22">
        <v>204976000</v>
      </c>
      <c r="H35" s="22">
        <v>349686000</v>
      </c>
      <c r="I35" s="22">
        <v>417257000</v>
      </c>
      <c r="J35" s="22">
        <v>502403000</v>
      </c>
      <c r="K35" s="22">
        <v>352994000</v>
      </c>
      <c r="L35" s="22">
        <v>282410000</v>
      </c>
      <c r="M35" s="22">
        <v>174584000</v>
      </c>
      <c r="N35" s="22">
        <v>122831000</v>
      </c>
      <c r="O35" s="22">
        <v>20185000</v>
      </c>
      <c r="P35" s="22">
        <v>85226000</v>
      </c>
      <c r="Q35" s="22">
        <v>33647000</v>
      </c>
    </row>
    <row r="36" spans="1:17" x14ac:dyDescent="0.35">
      <c r="A36" t="s">
        <v>221</v>
      </c>
      <c r="B36" s="22">
        <v>-111131000</v>
      </c>
      <c r="C36" s="22">
        <v>-146589000</v>
      </c>
      <c r="D36" s="22">
        <v>-47751000</v>
      </c>
      <c r="E36" s="22">
        <v>-191484000</v>
      </c>
      <c r="F36" s="22">
        <v>101171000</v>
      </c>
      <c r="G36" s="22">
        <v>49227000</v>
      </c>
      <c r="H36" s="22">
        <v>-65836000</v>
      </c>
      <c r="I36" s="22">
        <v>153774000</v>
      </c>
      <c r="J36" s="22">
        <v>185183000</v>
      </c>
      <c r="K36" s="22">
        <v>127530000</v>
      </c>
      <c r="L36" s="22">
        <v>105492000</v>
      </c>
      <c r="M36" s="22">
        <v>66124000</v>
      </c>
      <c r="N36" s="22">
        <v>46383000</v>
      </c>
      <c r="O36" s="22">
        <v>-52296000</v>
      </c>
      <c r="P36" s="22">
        <v>1533000</v>
      </c>
      <c r="Q36" s="22">
        <v>388000</v>
      </c>
    </row>
    <row r="37" spans="1:17" x14ac:dyDescent="0.35">
      <c r="A37" t="s">
        <v>222</v>
      </c>
      <c r="B37" s="22">
        <v>-447464000</v>
      </c>
      <c r="C37" s="22">
        <v>-554150000</v>
      </c>
      <c r="D37" s="22">
        <v>-472569000</v>
      </c>
      <c r="E37" s="22">
        <v>-428700000</v>
      </c>
      <c r="F37" s="22">
        <v>335255000</v>
      </c>
      <c r="G37" s="22">
        <v>155749000</v>
      </c>
      <c r="H37" s="22">
        <v>415522000</v>
      </c>
      <c r="I37" s="22">
        <v>263483000</v>
      </c>
      <c r="J37" s="22">
        <v>317220000</v>
      </c>
      <c r="K37" s="22">
        <v>225464000</v>
      </c>
      <c r="L37" s="22">
        <v>176918000</v>
      </c>
      <c r="M37" s="22">
        <v>108460000</v>
      </c>
      <c r="N37" s="22">
        <v>76448000</v>
      </c>
      <c r="O37" s="22">
        <v>72481000</v>
      </c>
      <c r="P37" s="22">
        <v>83693000</v>
      </c>
      <c r="Q37" s="22">
        <v>33259000</v>
      </c>
    </row>
    <row r="38" spans="1:17" x14ac:dyDescent="0.35">
      <c r="A38" t="s">
        <v>223</v>
      </c>
      <c r="B38" s="22">
        <v>-447464000</v>
      </c>
      <c r="C38" s="22">
        <v>-554150000</v>
      </c>
      <c r="D38" s="22">
        <v>-472569000</v>
      </c>
      <c r="E38" s="22">
        <v>-428700000</v>
      </c>
      <c r="F38" s="22">
        <v>335255000</v>
      </c>
      <c r="G38" s="22">
        <v>155749000</v>
      </c>
      <c r="H38" s="22">
        <v>415522000</v>
      </c>
      <c r="I38" s="22">
        <v>263483000</v>
      </c>
      <c r="J38" s="22">
        <v>317220000</v>
      </c>
      <c r="K38" s="22">
        <v>225464000</v>
      </c>
      <c r="L38" s="22">
        <v>176918000</v>
      </c>
      <c r="M38" s="22">
        <v>108460000</v>
      </c>
      <c r="N38" s="22">
        <v>76448000</v>
      </c>
      <c r="O38" s="22">
        <v>72481000</v>
      </c>
      <c r="P38" s="22">
        <v>83693000</v>
      </c>
      <c r="Q38" s="22">
        <v>33259000</v>
      </c>
    </row>
    <row r="39" spans="1:17" x14ac:dyDescent="0.35">
      <c r="A39" t="s">
        <v>224</v>
      </c>
      <c r="B39" s="22">
        <v>-447464000</v>
      </c>
      <c r="C39" s="22">
        <v>-554150000</v>
      </c>
      <c r="D39" s="22">
        <v>-472569000</v>
      </c>
      <c r="E39" s="22">
        <v>-428700000</v>
      </c>
      <c r="F39" s="22">
        <v>335255000</v>
      </c>
      <c r="G39" s="22">
        <v>155749000</v>
      </c>
      <c r="H39" s="22">
        <v>415522000</v>
      </c>
      <c r="I39" s="22">
        <v>263483000</v>
      </c>
      <c r="J39" s="22">
        <v>317220000</v>
      </c>
      <c r="K39" s="22">
        <v>225464000</v>
      </c>
      <c r="L39" s="22">
        <v>176918000</v>
      </c>
      <c r="M39" s="22">
        <v>108460000</v>
      </c>
      <c r="N39" s="22">
        <v>76448000</v>
      </c>
      <c r="O39" s="22">
        <v>72481000</v>
      </c>
      <c r="P39" s="22">
        <v>83693000</v>
      </c>
      <c r="Q39" s="22">
        <v>33259000</v>
      </c>
    </row>
    <row r="40" spans="1:17" x14ac:dyDescent="0.35">
      <c r="A40" t="s">
        <v>225</v>
      </c>
      <c r="B40" s="22">
        <v>-447464000</v>
      </c>
      <c r="C40" s="22">
        <v>-554150000</v>
      </c>
      <c r="D40" s="22">
        <v>-472569000</v>
      </c>
      <c r="E40" s="22">
        <v>-428700000</v>
      </c>
      <c r="F40" s="22">
        <v>335255000</v>
      </c>
      <c r="G40" s="22">
        <v>155749000</v>
      </c>
      <c r="H40" s="22">
        <v>415522000</v>
      </c>
      <c r="I40" s="22">
        <v>263483000</v>
      </c>
      <c r="J40" s="22">
        <v>317220000</v>
      </c>
      <c r="K40" s="22">
        <v>225464000</v>
      </c>
      <c r="L40" s="22">
        <v>176918000</v>
      </c>
      <c r="M40" s="22">
        <v>108460000</v>
      </c>
      <c r="N40" s="22">
        <v>76448000</v>
      </c>
      <c r="O40" s="22">
        <v>72481000</v>
      </c>
      <c r="P40" s="22">
        <v>83693000</v>
      </c>
      <c r="Q40" s="22">
        <v>33259000</v>
      </c>
    </row>
    <row r="41" spans="1:17" x14ac:dyDescent="0.35">
      <c r="A41" t="s">
        <v>226</v>
      </c>
      <c r="B41" s="22">
        <v>-447464000</v>
      </c>
      <c r="C41" s="22">
        <v>-554150000</v>
      </c>
      <c r="D41" s="22">
        <v>-472569000</v>
      </c>
      <c r="E41" s="22">
        <v>-428700000</v>
      </c>
      <c r="F41" s="22">
        <v>335255000</v>
      </c>
      <c r="G41" s="22">
        <v>155749000</v>
      </c>
      <c r="H41" s="22">
        <v>415522000</v>
      </c>
      <c r="I41" s="22">
        <v>263483000</v>
      </c>
      <c r="J41" s="22">
        <v>317220000</v>
      </c>
      <c r="K41" s="22">
        <v>225464000</v>
      </c>
      <c r="L41" s="22">
        <v>176918000</v>
      </c>
      <c r="M41" s="22">
        <v>108460000</v>
      </c>
      <c r="N41" s="22">
        <v>76448000</v>
      </c>
      <c r="O41" s="22">
        <v>72481000</v>
      </c>
      <c r="P41" s="22">
        <v>83693000</v>
      </c>
      <c r="Q41" s="22">
        <v>33259000</v>
      </c>
    </row>
    <row r="42" spans="1:17" x14ac:dyDescent="0.35">
      <c r="A42" t="s">
        <v>227</v>
      </c>
      <c r="B42">
        <v>-4.0999999999999996</v>
      </c>
      <c r="C42">
        <v>-5.0999999999999996</v>
      </c>
      <c r="D42">
        <v>-4.5</v>
      </c>
      <c r="E42">
        <v>-5.0599999999999996</v>
      </c>
      <c r="F42">
        <v>4.9000000000000004</v>
      </c>
      <c r="G42">
        <v>2.2799999999999998</v>
      </c>
      <c r="H42">
        <v>6.08</v>
      </c>
      <c r="I42">
        <v>3.77</v>
      </c>
      <c r="J42">
        <v>4.3899999999999997</v>
      </c>
      <c r="K42">
        <v>3.1</v>
      </c>
      <c r="L42">
        <v>2.44</v>
      </c>
      <c r="M42">
        <v>1.5</v>
      </c>
      <c r="N42">
        <v>1.44</v>
      </c>
      <c r="O42">
        <v>2.7509999999999999</v>
      </c>
      <c r="P42">
        <v>3.23</v>
      </c>
      <c r="Q42">
        <v>1.29</v>
      </c>
    </row>
    <row r="43" spans="1:17" x14ac:dyDescent="0.35">
      <c r="A43" t="s">
        <v>228</v>
      </c>
      <c r="B43">
        <v>-4.0999999999999996</v>
      </c>
      <c r="C43">
        <v>-5.0999999999999996</v>
      </c>
      <c r="D43">
        <v>-4.5</v>
      </c>
      <c r="E43">
        <v>-5.0599999999999996</v>
      </c>
      <c r="F43">
        <v>4.8899999999999997</v>
      </c>
      <c r="G43">
        <v>2.2799999999999998</v>
      </c>
      <c r="H43">
        <v>6.06</v>
      </c>
      <c r="I43">
        <v>3.76</v>
      </c>
      <c r="J43">
        <v>4.38</v>
      </c>
      <c r="K43">
        <v>3.08</v>
      </c>
      <c r="L43">
        <v>2.42</v>
      </c>
      <c r="M43">
        <v>1.49</v>
      </c>
      <c r="N43">
        <v>1.43</v>
      </c>
      <c r="O43">
        <v>2.7160000000000002</v>
      </c>
      <c r="P43">
        <v>3.18</v>
      </c>
      <c r="Q43">
        <v>1.29</v>
      </c>
    </row>
    <row r="44" spans="1:17" x14ac:dyDescent="0.35">
      <c r="A44" t="s">
        <v>229</v>
      </c>
      <c r="B44" s="22">
        <v>109152000</v>
      </c>
      <c r="C44" s="22">
        <v>108751000</v>
      </c>
      <c r="D44" s="22">
        <v>105000000</v>
      </c>
      <c r="E44" s="22">
        <v>84692000</v>
      </c>
      <c r="F44" s="22">
        <v>68429000</v>
      </c>
      <c r="G44" s="22">
        <v>68249000</v>
      </c>
      <c r="H44" s="22">
        <v>69221000</v>
      </c>
      <c r="I44" s="22">
        <v>70344000</v>
      </c>
      <c r="J44" s="22">
        <v>72208000</v>
      </c>
      <c r="K44" s="22">
        <v>72739000</v>
      </c>
      <c r="L44" s="22">
        <v>72593000</v>
      </c>
      <c r="M44" s="22">
        <v>72386000</v>
      </c>
      <c r="N44" s="22">
        <v>53241000</v>
      </c>
      <c r="O44" s="22">
        <v>26348000</v>
      </c>
      <c r="P44" s="22">
        <v>25910766</v>
      </c>
      <c r="Q44" s="22">
        <v>25780070</v>
      </c>
    </row>
    <row r="45" spans="1:17" x14ac:dyDescent="0.35">
      <c r="A45" t="s">
        <v>230</v>
      </c>
      <c r="B45" s="22">
        <v>109152000</v>
      </c>
      <c r="C45" s="22">
        <v>108751000</v>
      </c>
      <c r="D45" s="22">
        <v>105000000</v>
      </c>
      <c r="E45" s="22">
        <v>84692000</v>
      </c>
      <c r="F45" s="22">
        <v>68559000</v>
      </c>
      <c r="G45" s="22">
        <v>68431000</v>
      </c>
      <c r="H45" s="22">
        <v>69377000</v>
      </c>
      <c r="I45" s="22">
        <v>70508000</v>
      </c>
      <c r="J45" s="22">
        <v>72426000</v>
      </c>
      <c r="K45" s="22">
        <v>73294000</v>
      </c>
      <c r="L45" s="22">
        <v>72999000</v>
      </c>
      <c r="M45" s="22">
        <v>72591000</v>
      </c>
      <c r="N45" s="22">
        <v>53515000</v>
      </c>
      <c r="O45" s="22">
        <v>26689000</v>
      </c>
      <c r="P45" s="22">
        <v>26315121</v>
      </c>
      <c r="Q45" s="22">
        <v>25879860</v>
      </c>
    </row>
    <row r="46" spans="1:17" x14ac:dyDescent="0.35">
      <c r="A46" t="s">
        <v>231</v>
      </c>
      <c r="B46" s="22">
        <v>-495757000</v>
      </c>
      <c r="C46" s="22">
        <v>-598917000</v>
      </c>
      <c r="D46" s="22">
        <v>-56874000</v>
      </c>
      <c r="E46" s="22">
        <v>-507762000</v>
      </c>
      <c r="F46" s="22">
        <v>501047000</v>
      </c>
      <c r="G46" s="22">
        <v>350914000</v>
      </c>
      <c r="H46" s="22">
        <v>384825000</v>
      </c>
      <c r="I46" s="22">
        <v>441458000</v>
      </c>
      <c r="J46" s="22">
        <v>509122000</v>
      </c>
      <c r="K46" s="22">
        <v>355263000</v>
      </c>
      <c r="L46" s="22">
        <v>282292000</v>
      </c>
      <c r="M46" s="22">
        <v>173990000</v>
      </c>
      <c r="N46" s="22">
        <v>144382000</v>
      </c>
      <c r="O46" s="22">
        <v>68873000</v>
      </c>
      <c r="P46" s="22">
        <v>111409000</v>
      </c>
      <c r="Q46" s="22">
        <v>18291000</v>
      </c>
    </row>
    <row r="47" spans="1:17" x14ac:dyDescent="0.35">
      <c r="A47" t="s">
        <v>232</v>
      </c>
      <c r="B47" s="22">
        <v>789501000</v>
      </c>
      <c r="C47" s="22">
        <v>629696000</v>
      </c>
      <c r="D47" s="22">
        <v>562600000</v>
      </c>
      <c r="E47" s="22">
        <v>447387000</v>
      </c>
      <c r="F47" s="22">
        <v>438884000</v>
      </c>
      <c r="G47" s="22">
        <v>392318000</v>
      </c>
      <c r="H47" s="22">
        <v>386507000</v>
      </c>
      <c r="I47" s="22">
        <v>353354000</v>
      </c>
      <c r="J47" s="22">
        <v>342608000</v>
      </c>
      <c r="K47" s="22">
        <v>300942000</v>
      </c>
      <c r="L47" s="22">
        <v>253341000</v>
      </c>
      <c r="M47" s="22">
        <v>211940000</v>
      </c>
      <c r="N47" s="22">
        <v>169279000</v>
      </c>
      <c r="O47" s="22">
        <v>149463000</v>
      </c>
      <c r="P47" s="22">
        <v>132035000</v>
      </c>
      <c r="Q47" s="22">
        <v>148936000</v>
      </c>
    </row>
    <row r="48" spans="1:17" x14ac:dyDescent="0.35">
      <c r="A48" t="s">
        <v>233</v>
      </c>
      <c r="B48" s="22">
        <v>5754803000</v>
      </c>
      <c r="C48" s="22">
        <v>5200568000</v>
      </c>
      <c r="D48" s="22">
        <v>3662044000</v>
      </c>
      <c r="E48" s="22">
        <v>2618281000</v>
      </c>
      <c r="F48" s="22">
        <v>3311422000</v>
      </c>
      <c r="G48" s="22">
        <v>2873619000</v>
      </c>
      <c r="H48" s="22">
        <v>2241930000</v>
      </c>
      <c r="I48" s="22">
        <v>1837187000</v>
      </c>
      <c r="J48" s="22">
        <v>1630064000</v>
      </c>
      <c r="K48" s="22">
        <v>1573264000</v>
      </c>
      <c r="L48" s="22">
        <v>1371394000</v>
      </c>
      <c r="M48" s="22">
        <v>1151892000</v>
      </c>
      <c r="N48" s="22">
        <v>923365000</v>
      </c>
      <c r="O48" s="22">
        <v>711694000</v>
      </c>
      <c r="P48" s="22">
        <v>515089000</v>
      </c>
      <c r="Q48" s="22">
        <v>661334000</v>
      </c>
    </row>
    <row r="49" spans="1:17" x14ac:dyDescent="0.35">
      <c r="A49" t="s">
        <v>234</v>
      </c>
      <c r="B49" s="22">
        <v>65425000</v>
      </c>
      <c r="C49" s="22">
        <v>20151000</v>
      </c>
      <c r="D49" s="22">
        <v>5374000</v>
      </c>
      <c r="E49" s="22">
        <v>6314000</v>
      </c>
      <c r="F49" s="22">
        <v>25133000</v>
      </c>
      <c r="G49" s="22">
        <v>19107000</v>
      </c>
      <c r="H49" s="22">
        <v>8736000</v>
      </c>
      <c r="I49" s="22">
        <v>5276000</v>
      </c>
      <c r="J49" s="22">
        <v>2125000</v>
      </c>
      <c r="K49" s="22">
        <v>336000</v>
      </c>
      <c r="L49" s="22">
        <v>401000</v>
      </c>
      <c r="M49" s="22">
        <v>925000</v>
      </c>
      <c r="N49" s="22">
        <v>575000</v>
      </c>
      <c r="O49" s="22">
        <v>328000</v>
      </c>
      <c r="P49" s="22">
        <v>345000</v>
      </c>
      <c r="Q49" s="22">
        <v>1976000</v>
      </c>
    </row>
    <row r="50" spans="1:17" x14ac:dyDescent="0.35">
      <c r="A50" t="s">
        <v>235</v>
      </c>
      <c r="B50" s="22">
        <v>122501000</v>
      </c>
      <c r="C50" s="22">
        <v>100789000</v>
      </c>
      <c r="D50" s="22">
        <v>121088000</v>
      </c>
      <c r="E50" s="22">
        <v>118525000</v>
      </c>
      <c r="F50" s="22">
        <v>88879000</v>
      </c>
      <c r="G50" s="22">
        <v>73936000</v>
      </c>
      <c r="H50" s="22">
        <v>43509000</v>
      </c>
      <c r="I50" s="22">
        <v>28949000</v>
      </c>
      <c r="J50" s="22">
        <v>8829000</v>
      </c>
      <c r="K50">
        <v>0</v>
      </c>
      <c r="L50">
        <v>0</v>
      </c>
      <c r="M50">
        <v>0</v>
      </c>
      <c r="N50" s="22">
        <v>21891000</v>
      </c>
      <c r="O50" s="22">
        <v>48822000</v>
      </c>
      <c r="P50" s="22">
        <v>45941000</v>
      </c>
      <c r="Q50" s="22">
        <v>40079000</v>
      </c>
    </row>
    <row r="51" spans="1:17" x14ac:dyDescent="0.35">
      <c r="A51" t="s">
        <v>236</v>
      </c>
      <c r="B51" s="22">
        <v>-74184000</v>
      </c>
      <c r="C51" s="22">
        <v>-97004000</v>
      </c>
      <c r="D51" s="22">
        <v>-131239000</v>
      </c>
      <c r="E51" s="22">
        <v>-112211000</v>
      </c>
      <c r="F51" s="22">
        <v>-63746000</v>
      </c>
      <c r="G51" s="22">
        <v>-54829000</v>
      </c>
      <c r="H51" s="22">
        <v>-34773000</v>
      </c>
      <c r="I51" s="22">
        <v>-23673000</v>
      </c>
      <c r="J51" s="22">
        <v>-6704000</v>
      </c>
      <c r="K51" s="22">
        <v>336000</v>
      </c>
      <c r="L51" s="22">
        <v>401000</v>
      </c>
      <c r="M51" s="22">
        <v>925000</v>
      </c>
      <c r="N51" s="22">
        <v>-21316000</v>
      </c>
      <c r="O51" s="22">
        <v>-48494000</v>
      </c>
      <c r="P51" s="22">
        <v>-45596000</v>
      </c>
      <c r="Q51" s="22">
        <v>-38103000</v>
      </c>
    </row>
    <row r="52" spans="1:17" x14ac:dyDescent="0.35">
      <c r="A52" t="s">
        <v>237</v>
      </c>
      <c r="B52" s="22">
        <v>-447464000</v>
      </c>
      <c r="C52" s="22">
        <v>-554150000</v>
      </c>
      <c r="D52" s="22">
        <v>-472569000</v>
      </c>
      <c r="E52" s="22">
        <v>-428700000</v>
      </c>
      <c r="F52" s="22">
        <v>335255000</v>
      </c>
      <c r="G52" s="22">
        <v>155749000</v>
      </c>
      <c r="H52" s="22">
        <v>415522000</v>
      </c>
      <c r="I52" s="22">
        <v>263483000</v>
      </c>
      <c r="J52" s="22">
        <v>317220000</v>
      </c>
      <c r="K52" s="22">
        <v>225464000</v>
      </c>
      <c r="L52" s="22">
        <v>176918000</v>
      </c>
      <c r="M52" s="22">
        <v>108460000</v>
      </c>
      <c r="N52" s="22">
        <v>76448000</v>
      </c>
      <c r="O52" s="22">
        <v>72481000</v>
      </c>
      <c r="P52" s="22">
        <v>83693000</v>
      </c>
      <c r="Q52" s="22">
        <v>33259000</v>
      </c>
    </row>
    <row r="53" spans="1:17" x14ac:dyDescent="0.35">
      <c r="A53" t="s">
        <v>238</v>
      </c>
      <c r="B53" s="22">
        <v>-376902308</v>
      </c>
      <c r="C53" s="22">
        <v>-184914364</v>
      </c>
      <c r="D53" s="22">
        <v>-511399620</v>
      </c>
      <c r="E53" s="22">
        <v>-636343427</v>
      </c>
      <c r="F53" s="22">
        <v>349130456</v>
      </c>
      <c r="G53" s="22">
        <v>299281080</v>
      </c>
      <c r="H53" s="22">
        <v>425600200</v>
      </c>
      <c r="I53" s="22">
        <v>289591256</v>
      </c>
      <c r="J53" s="22">
        <v>318656787</v>
      </c>
      <c r="K53" s="22">
        <v>227414867</v>
      </c>
      <c r="L53" s="22">
        <v>177355574</v>
      </c>
      <c r="M53" s="22">
        <v>103806226</v>
      </c>
      <c r="N53" s="22">
        <v>78587058</v>
      </c>
      <c r="O53" s="22">
        <v>72934700</v>
      </c>
      <c r="P53" s="35">
        <v>136845410.27399999</v>
      </c>
      <c r="Q53" s="35">
        <v>86807304.663000003</v>
      </c>
    </row>
    <row r="54" spans="1:17" x14ac:dyDescent="0.35">
      <c r="A54" t="s">
        <v>72</v>
      </c>
      <c r="B54" s="22">
        <v>-436094000</v>
      </c>
      <c r="C54" s="22">
        <v>-599950000</v>
      </c>
      <c r="D54" s="22">
        <v>-399232000</v>
      </c>
      <c r="E54" s="22">
        <v>-501659000</v>
      </c>
      <c r="F54" s="22">
        <v>525305000</v>
      </c>
      <c r="G54" s="22">
        <v>278912000</v>
      </c>
      <c r="H54" s="22">
        <v>393195000</v>
      </c>
      <c r="I54" s="22">
        <v>446206000</v>
      </c>
      <c r="J54" s="22">
        <v>511232000</v>
      </c>
      <c r="K54" s="22">
        <v>352994000</v>
      </c>
      <c r="L54" s="22">
        <v>282410000</v>
      </c>
      <c r="M54" s="22">
        <v>174584000</v>
      </c>
      <c r="N54" s="22">
        <v>144722000</v>
      </c>
      <c r="O54" s="22">
        <v>69007000</v>
      </c>
      <c r="P54" s="22">
        <v>131167000</v>
      </c>
      <c r="Q54" s="22">
        <v>73726000</v>
      </c>
    </row>
    <row r="55" spans="1:17" x14ac:dyDescent="0.35">
      <c r="A55" t="s">
        <v>239</v>
      </c>
      <c r="B55" s="22">
        <v>-115222000</v>
      </c>
      <c r="C55" s="22">
        <v>-286860000</v>
      </c>
      <c r="D55" s="22">
        <v>-102021000</v>
      </c>
      <c r="E55" s="22">
        <v>-223071000</v>
      </c>
      <c r="F55" s="22">
        <v>750569000</v>
      </c>
      <c r="G55" s="22">
        <v>455639000</v>
      </c>
      <c r="H55" s="22">
        <v>533347000</v>
      </c>
      <c r="I55" s="22">
        <v>547342000</v>
      </c>
      <c r="J55" s="22">
        <v>585140000</v>
      </c>
      <c r="K55" s="22">
        <v>399965000</v>
      </c>
      <c r="L55" s="22">
        <v>314357000</v>
      </c>
      <c r="M55" s="22">
        <v>189840000</v>
      </c>
      <c r="N55" s="22">
        <v>152482000</v>
      </c>
      <c r="O55" s="22">
        <v>74627000</v>
      </c>
      <c r="P55" s="22">
        <v>136091000</v>
      </c>
      <c r="Q55" s="22">
        <v>77962000</v>
      </c>
    </row>
    <row r="56" spans="1:17" x14ac:dyDescent="0.35">
      <c r="A56" t="s">
        <v>240</v>
      </c>
      <c r="B56" s="22">
        <v>4771680000</v>
      </c>
      <c r="C56" s="22">
        <v>4311800000</v>
      </c>
      <c r="D56" s="22">
        <v>2998719000</v>
      </c>
      <c r="E56" s="22">
        <v>2178036000</v>
      </c>
      <c r="F56" s="22">
        <v>2666220000</v>
      </c>
      <c r="G56" s="22">
        <v>2357082000</v>
      </c>
      <c r="H56" s="22">
        <v>1780638000</v>
      </c>
      <c r="I56" s="22">
        <v>1473101000</v>
      </c>
      <c r="J56" s="22">
        <v>1335919000</v>
      </c>
      <c r="K56" s="22">
        <v>1348187000</v>
      </c>
      <c r="L56" s="22">
        <v>1159327000</v>
      </c>
      <c r="M56" s="22">
        <v>967338000</v>
      </c>
      <c r="N56" s="22">
        <v>780844000</v>
      </c>
      <c r="O56" s="22">
        <v>586767000</v>
      </c>
      <c r="P56" s="22">
        <v>340678000</v>
      </c>
      <c r="Q56" s="22">
        <v>472267000</v>
      </c>
    </row>
    <row r="57" spans="1:17" x14ac:dyDescent="0.35">
      <c r="A57" t="s">
        <v>241</v>
      </c>
      <c r="B57" s="22">
        <v>320872000</v>
      </c>
      <c r="C57" s="22">
        <v>313090000</v>
      </c>
      <c r="D57" s="22">
        <v>297211000</v>
      </c>
      <c r="E57" s="22">
        <v>278588000</v>
      </c>
      <c r="F57" s="22">
        <v>225264000</v>
      </c>
      <c r="G57" s="22">
        <v>176727000</v>
      </c>
      <c r="H57" s="22">
        <v>140152000</v>
      </c>
      <c r="I57" s="22">
        <v>101136000</v>
      </c>
      <c r="J57" s="22">
        <v>73908000</v>
      </c>
      <c r="K57" s="22">
        <v>46971000</v>
      </c>
      <c r="L57" s="22">
        <v>31947000</v>
      </c>
      <c r="M57" s="22">
        <v>15256000</v>
      </c>
      <c r="N57" s="22">
        <v>7760000</v>
      </c>
      <c r="O57" s="22">
        <v>5620000</v>
      </c>
      <c r="P57" s="22">
        <v>4924000</v>
      </c>
      <c r="Q57" s="22">
        <v>4236000</v>
      </c>
    </row>
    <row r="58" spans="1:17" x14ac:dyDescent="0.35">
      <c r="A58" t="s">
        <v>242</v>
      </c>
      <c r="B58" s="22">
        <v>-447464000</v>
      </c>
      <c r="C58" s="22">
        <v>-554150000</v>
      </c>
      <c r="D58" s="22">
        <v>-472569000</v>
      </c>
      <c r="E58" s="22">
        <v>-428700000</v>
      </c>
      <c r="F58" s="22">
        <v>335255000</v>
      </c>
      <c r="G58" s="22">
        <v>155749000</v>
      </c>
      <c r="H58" s="22">
        <v>415522000</v>
      </c>
      <c r="I58" s="22">
        <v>263483000</v>
      </c>
      <c r="J58" s="22">
        <v>317220000</v>
      </c>
      <c r="K58" s="22">
        <v>225464000</v>
      </c>
      <c r="L58" s="22">
        <v>176918000</v>
      </c>
      <c r="M58" s="22">
        <v>108460000</v>
      </c>
      <c r="N58" s="22">
        <v>76448000</v>
      </c>
      <c r="O58" s="22">
        <v>72481000</v>
      </c>
      <c r="P58" s="22">
        <v>83693000</v>
      </c>
      <c r="Q58" s="22">
        <v>33259000</v>
      </c>
    </row>
    <row r="59" spans="1:17" x14ac:dyDescent="0.35">
      <c r="A59" t="s">
        <v>243</v>
      </c>
      <c r="B59" s="22">
        <v>-88092000</v>
      </c>
      <c r="C59" s="22">
        <v>-466796000</v>
      </c>
      <c r="D59" s="22">
        <v>42765000</v>
      </c>
      <c r="E59" s="22">
        <v>300497000</v>
      </c>
      <c r="F59" s="22">
        <v>-18067000</v>
      </c>
      <c r="G59" s="22">
        <v>-188858000</v>
      </c>
      <c r="H59" s="22">
        <v>-16797000</v>
      </c>
      <c r="I59" s="22">
        <v>-41376000</v>
      </c>
      <c r="J59" s="22">
        <v>-2277000</v>
      </c>
      <c r="K59" s="22">
        <v>-3053000</v>
      </c>
      <c r="L59" s="22">
        <v>-699000</v>
      </c>
      <c r="M59" s="22">
        <v>7494000</v>
      </c>
      <c r="N59" s="22">
        <v>-3439000</v>
      </c>
      <c r="O59" s="22">
        <v>-698000</v>
      </c>
      <c r="P59" s="22">
        <v>-54126000</v>
      </c>
      <c r="Q59" s="22">
        <v>-54173000</v>
      </c>
    </row>
    <row r="60" spans="1:17" x14ac:dyDescent="0.35">
      <c r="A60" t="s">
        <v>244</v>
      </c>
      <c r="B60" s="22">
        <v>-88092000</v>
      </c>
      <c r="C60" s="22">
        <v>-466796000</v>
      </c>
      <c r="D60" s="22">
        <v>42765000</v>
      </c>
      <c r="E60" s="22">
        <v>300497000</v>
      </c>
      <c r="F60" s="22">
        <v>-18067000</v>
      </c>
      <c r="G60" s="22">
        <v>-188858000</v>
      </c>
      <c r="H60" s="22">
        <v>-16797000</v>
      </c>
      <c r="I60" s="22">
        <v>-41376000</v>
      </c>
      <c r="J60" s="22">
        <v>-2277000</v>
      </c>
      <c r="K60" s="22">
        <v>-3053000</v>
      </c>
      <c r="L60" s="22">
        <v>-699000</v>
      </c>
      <c r="M60" s="22">
        <v>7494000</v>
      </c>
      <c r="N60" s="22">
        <v>-3439000</v>
      </c>
      <c r="O60" s="22">
        <v>-698000</v>
      </c>
      <c r="P60" s="22">
        <v>-54126000</v>
      </c>
      <c r="Q60" s="22">
        <v>-54173000</v>
      </c>
    </row>
    <row r="61" spans="1:17" x14ac:dyDescent="0.35">
      <c r="A61" t="s">
        <v>245</v>
      </c>
      <c r="B61" s="22">
        <v>-27130000</v>
      </c>
      <c r="C61" s="22">
        <v>179936000</v>
      </c>
      <c r="D61" s="22">
        <v>-144786000</v>
      </c>
      <c r="E61" s="22">
        <v>-523568000</v>
      </c>
      <c r="F61" s="22">
        <v>768636000</v>
      </c>
      <c r="G61" s="22">
        <v>644497000</v>
      </c>
      <c r="H61" s="22">
        <v>550144000</v>
      </c>
      <c r="I61" s="22">
        <v>588718000</v>
      </c>
      <c r="J61" s="22">
        <v>587417000</v>
      </c>
      <c r="K61" s="22">
        <v>403018000</v>
      </c>
      <c r="L61" s="22">
        <v>315056000</v>
      </c>
      <c r="M61" s="22">
        <v>182346000</v>
      </c>
      <c r="N61" s="22">
        <v>155921000</v>
      </c>
      <c r="O61" s="22">
        <v>75325000</v>
      </c>
      <c r="P61" s="22">
        <v>190217000</v>
      </c>
      <c r="Q61" s="22">
        <v>132135000</v>
      </c>
    </row>
    <row r="62" spans="1:17" x14ac:dyDescent="0.35">
      <c r="A62" t="s">
        <v>246</v>
      </c>
      <c r="B62">
        <v>0.19900000000000001</v>
      </c>
      <c r="C62">
        <v>0.20899999999999999</v>
      </c>
      <c r="D62">
        <v>9.1999999999999998E-2</v>
      </c>
      <c r="E62">
        <v>0.309</v>
      </c>
      <c r="F62">
        <v>0.23200000000000001</v>
      </c>
      <c r="G62">
        <v>0.24</v>
      </c>
      <c r="H62">
        <v>0.4</v>
      </c>
      <c r="I62">
        <v>0.36899999999999999</v>
      </c>
      <c r="J62">
        <v>0.36899999999999999</v>
      </c>
      <c r="K62">
        <v>0.36099999999999999</v>
      </c>
      <c r="L62">
        <v>0.374</v>
      </c>
      <c r="M62">
        <v>0.379</v>
      </c>
      <c r="N62">
        <v>0.378</v>
      </c>
      <c r="O62">
        <v>0.35</v>
      </c>
      <c r="P62">
        <v>1.7999999999999999E-2</v>
      </c>
      <c r="Q62">
        <v>1.2E-2</v>
      </c>
    </row>
    <row r="63" spans="1:17" x14ac:dyDescent="0.35">
      <c r="A63" t="s">
        <v>247</v>
      </c>
      <c r="B63" s="22">
        <v>-17530308</v>
      </c>
      <c r="C63" s="22">
        <v>-97560364</v>
      </c>
      <c r="D63" s="22">
        <v>3934380</v>
      </c>
      <c r="E63" s="22">
        <v>92853573</v>
      </c>
      <c r="F63" s="22">
        <v>-4191544</v>
      </c>
      <c r="G63" s="22">
        <v>-45325920</v>
      </c>
      <c r="H63" s="22">
        <v>-6718800</v>
      </c>
      <c r="I63" s="22">
        <v>-15267744</v>
      </c>
      <c r="J63" s="22">
        <v>-840213</v>
      </c>
      <c r="K63" s="22">
        <v>-1102133</v>
      </c>
      <c r="L63" s="22">
        <v>-261426</v>
      </c>
      <c r="M63" s="22">
        <v>2840226</v>
      </c>
      <c r="N63" s="22">
        <v>-1299942</v>
      </c>
      <c r="O63" s="22">
        <v>-244300</v>
      </c>
      <c r="P63" s="35">
        <v>-973589.72600000002</v>
      </c>
      <c r="Q63" s="35">
        <v>-624695.33700000006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4B01-CE5A-42ED-BD49-A84C65292332}">
  <dimension ref="A1"/>
  <sheetViews>
    <sheetView workbookViewId="0">
      <selection activeCell="G13" sqref="G13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09BF-C473-45AF-AE4A-1A6905EB051B}">
  <dimension ref="A1:Q62"/>
  <sheetViews>
    <sheetView workbookViewId="0">
      <selection activeCell="B37" sqref="B37"/>
    </sheetView>
  </sheetViews>
  <sheetFormatPr defaultRowHeight="14.5" x14ac:dyDescent="0.35"/>
  <cols>
    <col min="1" max="1" width="40.36328125" bestFit="1" customWidth="1"/>
    <col min="2" max="7" width="12.453125" bestFit="1" customWidth="1"/>
    <col min="8" max="11" width="11.54296875" bestFit="1" customWidth="1"/>
    <col min="12" max="14" width="10.90625" bestFit="1" customWidth="1"/>
    <col min="15" max="16" width="10.54296875" bestFit="1" customWidth="1"/>
    <col min="17" max="17" width="11.54296875" bestFit="1" customWidth="1"/>
  </cols>
  <sheetData>
    <row r="1" spans="1:17" x14ac:dyDescent="0.35">
      <c r="A1" t="s">
        <v>112</v>
      </c>
      <c r="B1" s="23">
        <v>45291</v>
      </c>
      <c r="C1" s="23">
        <v>44926</v>
      </c>
      <c r="D1" s="23">
        <v>44561</v>
      </c>
      <c r="E1" s="23">
        <v>44196</v>
      </c>
      <c r="F1" s="23">
        <v>43830</v>
      </c>
      <c r="G1" s="23">
        <v>43465</v>
      </c>
      <c r="H1" s="23">
        <v>43100</v>
      </c>
      <c r="I1" s="23">
        <v>42735</v>
      </c>
      <c r="J1" s="23">
        <v>42369</v>
      </c>
      <c r="K1" s="23">
        <v>42004</v>
      </c>
      <c r="L1" s="23">
        <v>41639</v>
      </c>
      <c r="M1" s="23">
        <v>41274</v>
      </c>
      <c r="N1" s="23">
        <v>40908</v>
      </c>
      <c r="O1" s="23">
        <v>40543</v>
      </c>
      <c r="P1" s="23">
        <v>40178</v>
      </c>
      <c r="Q1" s="23">
        <v>39813</v>
      </c>
    </row>
    <row r="2" spans="1:17" x14ac:dyDescent="0.35">
      <c r="A2" t="s">
        <v>248</v>
      </c>
      <c r="B2" s="22">
        <v>-246661000</v>
      </c>
      <c r="C2" s="22">
        <v>-89022000</v>
      </c>
      <c r="D2" s="22">
        <v>208888000</v>
      </c>
      <c r="E2" s="22">
        <v>-225274000</v>
      </c>
      <c r="F2" s="22">
        <v>551321000</v>
      </c>
      <c r="G2" s="22">
        <v>506463000</v>
      </c>
      <c r="H2" s="22">
        <v>425240000</v>
      </c>
      <c r="I2" s="22">
        <v>471765000</v>
      </c>
      <c r="J2" s="22">
        <v>472985000</v>
      </c>
      <c r="K2" s="22">
        <v>261830000</v>
      </c>
      <c r="L2" s="22">
        <v>195376000</v>
      </c>
      <c r="M2" s="22">
        <v>113631000</v>
      </c>
      <c r="N2" s="22">
        <v>171198000</v>
      </c>
      <c r="O2" s="22">
        <v>27033000</v>
      </c>
      <c r="P2" s="22">
        <v>69067000</v>
      </c>
      <c r="Q2" s="22">
        <v>-51913000</v>
      </c>
    </row>
    <row r="3" spans="1:17" x14ac:dyDescent="0.35">
      <c r="A3" t="s">
        <v>249</v>
      </c>
      <c r="B3" s="22">
        <v>-246661000</v>
      </c>
      <c r="C3" s="22">
        <v>-89022000</v>
      </c>
      <c r="D3" s="22">
        <v>208888000</v>
      </c>
      <c r="E3" s="22">
        <v>-225274000</v>
      </c>
      <c r="F3" s="22">
        <v>551321000</v>
      </c>
      <c r="G3" s="22">
        <v>506463000</v>
      </c>
      <c r="H3" s="22">
        <v>425240000</v>
      </c>
      <c r="I3" s="22">
        <v>471765000</v>
      </c>
      <c r="J3" s="22">
        <v>472985000</v>
      </c>
      <c r="K3" s="22">
        <v>261830000</v>
      </c>
      <c r="L3" s="22">
        <v>195376000</v>
      </c>
      <c r="M3" s="22">
        <v>113631000</v>
      </c>
      <c r="N3" s="22">
        <v>171198000</v>
      </c>
      <c r="O3" s="22">
        <v>27033000</v>
      </c>
      <c r="P3" s="22">
        <v>69067000</v>
      </c>
      <c r="Q3" s="22">
        <v>-51913000</v>
      </c>
    </row>
    <row r="4" spans="1:17" x14ac:dyDescent="0.35">
      <c r="A4" t="s">
        <v>250</v>
      </c>
      <c r="B4" s="22">
        <v>-447464000</v>
      </c>
      <c r="C4" s="22">
        <v>-554150000</v>
      </c>
      <c r="D4" s="22">
        <v>-472569000</v>
      </c>
      <c r="E4" s="22">
        <v>-428700000</v>
      </c>
      <c r="F4" s="22">
        <v>335255000</v>
      </c>
      <c r="G4" s="22">
        <v>155749000</v>
      </c>
      <c r="H4" s="22">
        <v>415522000</v>
      </c>
      <c r="I4" s="22">
        <v>263483000</v>
      </c>
      <c r="J4" s="22">
        <v>317220000</v>
      </c>
      <c r="K4" s="22">
        <v>225464000</v>
      </c>
      <c r="L4" s="22">
        <v>176918000</v>
      </c>
      <c r="M4" s="22">
        <v>108460000</v>
      </c>
      <c r="N4" s="22">
        <v>76448000</v>
      </c>
      <c r="O4" s="22">
        <v>72481000</v>
      </c>
      <c r="P4" s="22">
        <v>83693000</v>
      </c>
      <c r="Q4" s="22">
        <v>33259000</v>
      </c>
    </row>
    <row r="5" spans="1:17" x14ac:dyDescent="0.35">
      <c r="A5" t="s">
        <v>251</v>
      </c>
      <c r="B5" s="22">
        <v>33966000</v>
      </c>
      <c r="C5" s="22">
        <v>46624000</v>
      </c>
      <c r="D5" s="22">
        <v>334950000</v>
      </c>
      <c r="E5" s="22">
        <v>2264000</v>
      </c>
      <c r="F5" s="22">
        <v>17350000</v>
      </c>
      <c r="G5" s="22">
        <v>9580000</v>
      </c>
      <c r="H5" s="22">
        <v>4168000</v>
      </c>
      <c r="I5" s="22">
        <v>4187000</v>
      </c>
      <c r="J5" s="22">
        <v>3806000</v>
      </c>
      <c r="K5" s="22">
        <v>3008000</v>
      </c>
      <c r="L5" s="22">
        <v>790000</v>
      </c>
      <c r="M5" s="22">
        <v>-8058000</v>
      </c>
      <c r="N5" s="22">
        <v>25334000</v>
      </c>
      <c r="O5" s="22">
        <v>41214000</v>
      </c>
      <c r="P5" s="22">
        <v>-20150000</v>
      </c>
      <c r="Q5" s="22">
        <v>-39676000</v>
      </c>
    </row>
    <row r="6" spans="1:17" x14ac:dyDescent="0.35">
      <c r="A6" t="s">
        <v>252</v>
      </c>
      <c r="K6">
        <v>0</v>
      </c>
      <c r="L6">
        <v>0</v>
      </c>
      <c r="M6" s="22">
        <v>-9060000</v>
      </c>
      <c r="N6">
        <v>0</v>
      </c>
      <c r="O6">
        <v>0</v>
      </c>
    </row>
    <row r="7" spans="1:17" x14ac:dyDescent="0.35">
      <c r="A7" t="s">
        <v>253</v>
      </c>
      <c r="J7" s="22">
        <v>2202000</v>
      </c>
      <c r="L7" s="22">
        <v>265000</v>
      </c>
      <c r="M7" s="22">
        <v>46000</v>
      </c>
      <c r="N7" s="22">
        <v>25079000</v>
      </c>
      <c r="O7" s="22">
        <v>41137000</v>
      </c>
      <c r="P7" s="22">
        <v>-1449000</v>
      </c>
      <c r="Q7" s="22">
        <v>9875000</v>
      </c>
    </row>
    <row r="8" spans="1:17" x14ac:dyDescent="0.35">
      <c r="A8" t="s">
        <v>254</v>
      </c>
      <c r="B8" s="22">
        <v>320872000</v>
      </c>
      <c r="C8" s="22">
        <v>313090000</v>
      </c>
      <c r="D8" s="22">
        <v>297211000</v>
      </c>
      <c r="E8" s="22">
        <v>278588000</v>
      </c>
      <c r="F8" s="22">
        <v>225264000</v>
      </c>
      <c r="G8" s="22">
        <v>176727000</v>
      </c>
      <c r="H8" s="22">
        <v>140152000</v>
      </c>
      <c r="I8" s="22">
        <v>101136000</v>
      </c>
      <c r="J8" s="22">
        <v>73908000</v>
      </c>
      <c r="K8" s="22">
        <v>46971000</v>
      </c>
      <c r="L8" s="22">
        <v>31947000</v>
      </c>
      <c r="M8" s="22">
        <v>15256000</v>
      </c>
      <c r="N8" s="22">
        <v>7760000</v>
      </c>
      <c r="O8" s="22">
        <v>5620000</v>
      </c>
      <c r="P8" s="22">
        <v>4924000</v>
      </c>
      <c r="Q8" s="22">
        <v>4236000</v>
      </c>
    </row>
    <row r="9" spans="1:17" x14ac:dyDescent="0.35">
      <c r="A9" t="s">
        <v>255</v>
      </c>
      <c r="B9" s="22">
        <v>320872000</v>
      </c>
      <c r="C9" s="22">
        <v>313090000</v>
      </c>
      <c r="D9" s="22">
        <v>297211000</v>
      </c>
      <c r="E9" s="22">
        <v>278588000</v>
      </c>
      <c r="F9" s="22">
        <v>225264000</v>
      </c>
      <c r="G9" s="22">
        <v>176727000</v>
      </c>
      <c r="H9" s="22">
        <v>140152000</v>
      </c>
      <c r="I9" s="22">
        <v>101136000</v>
      </c>
      <c r="J9" s="22">
        <v>73908000</v>
      </c>
      <c r="K9" s="22">
        <v>46971000</v>
      </c>
      <c r="L9" s="22">
        <v>31947000</v>
      </c>
      <c r="M9" s="22">
        <v>15256000</v>
      </c>
      <c r="N9" s="22">
        <v>7760000</v>
      </c>
      <c r="O9" s="22">
        <v>5620000</v>
      </c>
      <c r="P9" s="22">
        <v>4924000</v>
      </c>
      <c r="Q9" s="22">
        <v>4236000</v>
      </c>
    </row>
    <row r="10" spans="1:17" x14ac:dyDescent="0.35">
      <c r="A10" t="s">
        <v>256</v>
      </c>
      <c r="B10" s="22">
        <v>218106000</v>
      </c>
      <c r="C10" s="22">
        <v>199118000</v>
      </c>
      <c r="D10" s="22">
        <v>193079000</v>
      </c>
      <c r="E10" s="22">
        <v>179470000</v>
      </c>
      <c r="P10" s="22">
        <v>5934000</v>
      </c>
    </row>
    <row r="11" spans="1:17" x14ac:dyDescent="0.35">
      <c r="A11" t="s">
        <v>257</v>
      </c>
      <c r="B11" s="22">
        <v>102766000</v>
      </c>
      <c r="C11" s="22">
        <v>113972000</v>
      </c>
      <c r="D11" s="22">
        <v>104132000</v>
      </c>
      <c r="E11" s="22">
        <v>99118000</v>
      </c>
      <c r="P11" s="22">
        <v>-255000</v>
      </c>
    </row>
    <row r="12" spans="1:17" x14ac:dyDescent="0.35">
      <c r="A12" t="s">
        <v>258</v>
      </c>
      <c r="B12" s="22">
        <v>102766000</v>
      </c>
      <c r="C12" s="22">
        <v>113972000</v>
      </c>
      <c r="D12" s="22">
        <v>104132000</v>
      </c>
      <c r="E12" s="22">
        <v>99118000</v>
      </c>
      <c r="P12" s="22">
        <v>-255000</v>
      </c>
    </row>
    <row r="13" spans="1:17" x14ac:dyDescent="0.35">
      <c r="A13" t="s">
        <v>259</v>
      </c>
      <c r="B13" s="22">
        <v>-119239000</v>
      </c>
      <c r="C13" s="22">
        <v>-148611000</v>
      </c>
      <c r="D13" s="22">
        <v>-49502000</v>
      </c>
      <c r="E13" s="22">
        <v>-46086000</v>
      </c>
      <c r="F13" s="22">
        <v>115689000</v>
      </c>
      <c r="G13" s="22">
        <v>46303000</v>
      </c>
      <c r="H13" s="22">
        <v>-492000</v>
      </c>
      <c r="I13" s="22">
        <v>85339000</v>
      </c>
      <c r="J13" s="22">
        <v>155614000</v>
      </c>
      <c r="K13" s="22">
        <v>34118000</v>
      </c>
      <c r="L13" s="22">
        <v>12047000</v>
      </c>
      <c r="M13" s="22">
        <v>29255000</v>
      </c>
      <c r="N13" s="22">
        <v>44180000</v>
      </c>
      <c r="O13" s="22">
        <v>-52811000</v>
      </c>
      <c r="P13">
        <v>0</v>
      </c>
      <c r="Q13">
        <v>0</v>
      </c>
    </row>
    <row r="14" spans="1:17" x14ac:dyDescent="0.35">
      <c r="A14" t="s">
        <v>260</v>
      </c>
      <c r="B14" s="22">
        <v>-119239000</v>
      </c>
      <c r="C14" s="22">
        <v>-148611000</v>
      </c>
      <c r="D14" s="22">
        <v>-49502000</v>
      </c>
      <c r="E14" s="22">
        <v>-46086000</v>
      </c>
      <c r="F14" s="22">
        <v>115689000</v>
      </c>
      <c r="G14" s="22">
        <v>46303000</v>
      </c>
      <c r="H14" s="22">
        <v>-492000</v>
      </c>
      <c r="I14" s="22">
        <v>85339000</v>
      </c>
      <c r="J14" s="22">
        <v>155614000</v>
      </c>
      <c r="K14" s="22">
        <v>34118000</v>
      </c>
      <c r="L14" s="22">
        <v>12047000</v>
      </c>
      <c r="M14" s="22">
        <v>29255000</v>
      </c>
      <c r="N14" s="22">
        <v>44180000</v>
      </c>
      <c r="O14" s="22">
        <v>-52811000</v>
      </c>
      <c r="P14">
        <v>0</v>
      </c>
      <c r="Q14">
        <v>0</v>
      </c>
    </row>
    <row r="15" spans="1:17" x14ac:dyDescent="0.35">
      <c r="A15" t="s">
        <v>261</v>
      </c>
      <c r="N15" s="22">
        <v>-1047000</v>
      </c>
      <c r="O15" s="22">
        <v>-574000</v>
      </c>
      <c r="P15" s="22">
        <v>-255000</v>
      </c>
      <c r="Q15" s="22">
        <v>-477000</v>
      </c>
    </row>
    <row r="16" spans="1:17" x14ac:dyDescent="0.35">
      <c r="A16" t="s">
        <v>262</v>
      </c>
      <c r="B16">
        <v>0</v>
      </c>
      <c r="C16" s="22">
        <v>333691000</v>
      </c>
      <c r="D16">
        <v>0</v>
      </c>
      <c r="E16">
        <v>0</v>
      </c>
    </row>
    <row r="17" spans="1:17" x14ac:dyDescent="0.35">
      <c r="A17" t="s">
        <v>263</v>
      </c>
      <c r="B17" s="22">
        <v>159000</v>
      </c>
      <c r="C17" s="22">
        <v>-108000</v>
      </c>
      <c r="D17" s="22">
        <v>-88000</v>
      </c>
      <c r="E17" s="22">
        <v>-249000</v>
      </c>
      <c r="F17">
        <v>0</v>
      </c>
      <c r="G17" s="22">
        <v>-11000</v>
      </c>
      <c r="H17" s="22">
        <v>-53000</v>
      </c>
      <c r="I17" s="22">
        <v>80000</v>
      </c>
      <c r="J17" s="22">
        <v>12000</v>
      </c>
      <c r="K17" s="22">
        <v>-45000</v>
      </c>
      <c r="L17" s="22">
        <v>143000</v>
      </c>
      <c r="M17" s="22">
        <v>78000</v>
      </c>
      <c r="N17" s="22">
        <v>27000</v>
      </c>
      <c r="O17" s="22">
        <v>-110000</v>
      </c>
      <c r="P17" s="22">
        <v>109000</v>
      </c>
      <c r="Q17" s="22">
        <v>156000</v>
      </c>
    </row>
    <row r="18" spans="1:17" x14ac:dyDescent="0.35">
      <c r="A18" t="s">
        <v>264</v>
      </c>
      <c r="B18" s="22">
        <v>11963000</v>
      </c>
      <c r="C18" s="22">
        <v>11483000</v>
      </c>
      <c r="D18" s="22">
        <v>12536000</v>
      </c>
      <c r="E18" s="22">
        <v>11575000</v>
      </c>
      <c r="F18" s="22">
        <v>8154000</v>
      </c>
      <c r="G18" s="22">
        <v>11021000</v>
      </c>
      <c r="H18" s="22">
        <v>8522000</v>
      </c>
      <c r="I18" s="22">
        <v>7105000</v>
      </c>
      <c r="J18" s="22">
        <v>9222000</v>
      </c>
      <c r="K18" s="22">
        <v>8797000</v>
      </c>
      <c r="L18" s="22">
        <v>5689000</v>
      </c>
      <c r="M18" s="22">
        <v>4327000</v>
      </c>
      <c r="N18" s="22">
        <v>530000</v>
      </c>
      <c r="O18" s="22">
        <v>569000</v>
      </c>
      <c r="P18" s="22">
        <v>113000</v>
      </c>
      <c r="Q18" s="22">
        <v>6000</v>
      </c>
    </row>
    <row r="19" spans="1:17" x14ac:dyDescent="0.35">
      <c r="A19" t="s">
        <v>265</v>
      </c>
      <c r="B19" s="22">
        <v>27361000</v>
      </c>
      <c r="C19" s="22">
        <v>29118000</v>
      </c>
      <c r="D19" s="22">
        <v>15141000</v>
      </c>
      <c r="E19" s="22">
        <v>21260000</v>
      </c>
      <c r="F19" s="22">
        <v>8147000</v>
      </c>
      <c r="G19" s="22">
        <v>99116000</v>
      </c>
      <c r="H19" s="22">
        <v>21288000</v>
      </c>
      <c r="I19" s="22">
        <v>43481000</v>
      </c>
      <c r="J19" s="22">
        <v>1297000</v>
      </c>
      <c r="K19" s="22">
        <v>-185000</v>
      </c>
      <c r="L19" s="22">
        <v>-772000</v>
      </c>
      <c r="M19" s="22">
        <v>-2180000</v>
      </c>
      <c r="N19" s="22">
        <v>-4090000</v>
      </c>
      <c r="O19" s="22">
        <v>-2277000</v>
      </c>
      <c r="P19" s="22">
        <v>36809000</v>
      </c>
      <c r="Q19" s="22">
        <v>51030000</v>
      </c>
    </row>
    <row r="20" spans="1:17" x14ac:dyDescent="0.35">
      <c r="A20" t="s">
        <v>266</v>
      </c>
      <c r="B20" s="22">
        <v>-74279000</v>
      </c>
      <c r="C20" s="22">
        <v>-120159000</v>
      </c>
      <c r="D20" s="22">
        <v>71209000</v>
      </c>
      <c r="E20" s="22">
        <v>-63926000</v>
      </c>
      <c r="F20" s="22">
        <v>-158538000</v>
      </c>
      <c r="G20" s="22">
        <v>7978000</v>
      </c>
      <c r="H20" s="22">
        <v>-163867000</v>
      </c>
      <c r="I20" s="22">
        <v>-33046000</v>
      </c>
      <c r="J20" s="22">
        <v>-88094000</v>
      </c>
      <c r="K20" s="22">
        <v>-56298000</v>
      </c>
      <c r="L20" s="22">
        <v>-31386000</v>
      </c>
      <c r="M20" s="22">
        <v>-33507000</v>
      </c>
      <c r="N20" s="22">
        <v>21009000</v>
      </c>
      <c r="O20" s="22">
        <v>-37653000</v>
      </c>
      <c r="P20" s="22">
        <v>-36176000</v>
      </c>
      <c r="Q20" s="22">
        <v>-100447000</v>
      </c>
    </row>
    <row r="21" spans="1:17" x14ac:dyDescent="0.35">
      <c r="A21" t="s">
        <v>267</v>
      </c>
      <c r="B21" s="22">
        <v>27910000</v>
      </c>
      <c r="C21" s="22">
        <v>-66711000</v>
      </c>
      <c r="D21" s="22">
        <v>23770000</v>
      </c>
      <c r="E21" s="22">
        <v>-95961000</v>
      </c>
      <c r="F21" s="22">
        <v>-47160000</v>
      </c>
      <c r="G21" s="22">
        <v>71518000</v>
      </c>
      <c r="H21" s="22">
        <v>-77978000</v>
      </c>
      <c r="I21" s="22">
        <v>-12951000</v>
      </c>
      <c r="J21" s="22">
        <v>-5592000</v>
      </c>
      <c r="K21" s="22">
        <v>606000</v>
      </c>
      <c r="L21" s="22">
        <v>-461000</v>
      </c>
      <c r="M21" s="22">
        <v>-7393000</v>
      </c>
      <c r="N21" s="22">
        <v>-5728000</v>
      </c>
      <c r="O21" s="22">
        <v>-1014000</v>
      </c>
      <c r="P21" s="22">
        <v>-2450000</v>
      </c>
      <c r="Q21" s="22">
        <v>6442000</v>
      </c>
    </row>
    <row r="22" spans="1:17" x14ac:dyDescent="0.35">
      <c r="A22" t="s">
        <v>268</v>
      </c>
      <c r="B22" s="22">
        <v>-8351000</v>
      </c>
      <c r="C22" s="22">
        <v>-68340000</v>
      </c>
      <c r="D22" s="22">
        <v>-85800000</v>
      </c>
      <c r="E22" s="22">
        <v>30486000</v>
      </c>
      <c r="F22" s="22">
        <v>-26147000</v>
      </c>
      <c r="G22" s="22">
        <v>1674000</v>
      </c>
      <c r="H22" s="22">
        <v>-8134000</v>
      </c>
      <c r="I22" s="22">
        <v>-12951000</v>
      </c>
      <c r="J22" s="22">
        <v>-5592000</v>
      </c>
      <c r="K22" s="22">
        <v>606000</v>
      </c>
      <c r="L22" s="22">
        <v>-461000</v>
      </c>
      <c r="M22" s="22">
        <v>-7393000</v>
      </c>
      <c r="N22" s="22">
        <v>-5728000</v>
      </c>
      <c r="O22" s="22">
        <v>-1014000</v>
      </c>
      <c r="P22" s="22">
        <v>-2450000</v>
      </c>
      <c r="Q22" s="22">
        <v>6442000</v>
      </c>
    </row>
    <row r="23" spans="1:17" x14ac:dyDescent="0.35">
      <c r="A23" t="s">
        <v>269</v>
      </c>
      <c r="B23" s="22">
        <v>4215000</v>
      </c>
      <c r="C23" s="22">
        <v>-28883000</v>
      </c>
      <c r="D23" s="22">
        <v>48011000</v>
      </c>
      <c r="E23" s="22">
        <v>10565000</v>
      </c>
      <c r="F23" s="22">
        <v>38883000</v>
      </c>
      <c r="G23" s="22">
        <v>9216000</v>
      </c>
      <c r="H23" s="22">
        <v>-88881000</v>
      </c>
      <c r="I23" s="22">
        <v>-20795000</v>
      </c>
      <c r="J23" s="22">
        <v>-126587000</v>
      </c>
      <c r="K23" s="22">
        <v>-80307000</v>
      </c>
      <c r="L23" s="22">
        <v>-89712000</v>
      </c>
      <c r="M23" s="22">
        <v>-99815000</v>
      </c>
      <c r="N23" s="22">
        <v>-52840000</v>
      </c>
      <c r="O23" s="22">
        <v>-49675000</v>
      </c>
      <c r="P23" s="22">
        <v>-26923000</v>
      </c>
      <c r="Q23" s="22">
        <v>-21093000</v>
      </c>
    </row>
    <row r="24" spans="1:17" x14ac:dyDescent="0.35">
      <c r="A24" t="s">
        <v>270</v>
      </c>
      <c r="B24" s="22">
        <v>-34051000</v>
      </c>
      <c r="C24" s="22">
        <v>9032000</v>
      </c>
      <c r="D24" s="22">
        <v>13057000</v>
      </c>
      <c r="E24" s="22">
        <v>-17052000</v>
      </c>
      <c r="F24" s="22">
        <v>569000</v>
      </c>
      <c r="G24" s="22">
        <v>15317000</v>
      </c>
      <c r="H24" s="22">
        <v>6030000</v>
      </c>
      <c r="I24" s="22">
        <v>-6823000</v>
      </c>
      <c r="J24" s="22">
        <v>2706000</v>
      </c>
      <c r="K24" s="22">
        <v>-10034000</v>
      </c>
      <c r="L24" s="22">
        <v>-1674000</v>
      </c>
      <c r="M24" s="22">
        <v>8452000</v>
      </c>
      <c r="N24" s="22">
        <v>2457000</v>
      </c>
      <c r="O24" s="22">
        <v>-2007000</v>
      </c>
      <c r="P24" s="22">
        <v>-6566000</v>
      </c>
      <c r="Q24" s="22">
        <v>-5709000</v>
      </c>
    </row>
    <row r="25" spans="1:17" x14ac:dyDescent="0.35">
      <c r="A25" t="s">
        <v>271</v>
      </c>
      <c r="B25" s="22">
        <v>-34051000</v>
      </c>
      <c r="C25" s="22">
        <v>9032000</v>
      </c>
      <c r="D25" s="22">
        <v>13057000</v>
      </c>
      <c r="E25" s="22">
        <v>-17052000</v>
      </c>
      <c r="F25" s="22">
        <v>569000</v>
      </c>
      <c r="G25" s="22">
        <v>15317000</v>
      </c>
      <c r="H25" s="22">
        <v>6030000</v>
      </c>
      <c r="I25" s="22">
        <v>-6823000</v>
      </c>
      <c r="J25" s="22">
        <v>2706000</v>
      </c>
      <c r="K25" s="22">
        <v>-10034000</v>
      </c>
      <c r="L25" s="22">
        <v>-1674000</v>
      </c>
      <c r="M25" s="22">
        <v>8452000</v>
      </c>
      <c r="N25" s="22">
        <v>2457000</v>
      </c>
      <c r="O25" s="22">
        <v>-2007000</v>
      </c>
      <c r="P25" s="22">
        <v>-6566000</v>
      </c>
      <c r="Q25" s="22">
        <v>-5709000</v>
      </c>
    </row>
    <row r="26" spans="1:17" x14ac:dyDescent="0.35">
      <c r="A26" t="s">
        <v>272</v>
      </c>
      <c r="B26" s="22">
        <v>-34051000</v>
      </c>
      <c r="C26" s="22">
        <v>9032000</v>
      </c>
      <c r="D26" s="22">
        <v>13057000</v>
      </c>
      <c r="E26" s="22">
        <v>-17052000</v>
      </c>
      <c r="F26" s="22">
        <v>569000</v>
      </c>
      <c r="G26" s="22">
        <v>15317000</v>
      </c>
      <c r="H26" s="22">
        <v>6030000</v>
      </c>
      <c r="I26" s="22">
        <v>-6823000</v>
      </c>
      <c r="J26" s="22">
        <v>2706000</v>
      </c>
      <c r="K26" s="22">
        <v>-10034000</v>
      </c>
      <c r="L26" s="22">
        <v>-1674000</v>
      </c>
      <c r="M26" s="22">
        <v>8452000</v>
      </c>
      <c r="N26" s="22">
        <v>2457000</v>
      </c>
      <c r="O26" s="22">
        <v>-2007000</v>
      </c>
      <c r="P26" s="22">
        <v>-6566000</v>
      </c>
      <c r="Q26" s="22">
        <v>-5709000</v>
      </c>
    </row>
    <row r="27" spans="1:17" x14ac:dyDescent="0.35">
      <c r="A27" t="s">
        <v>273</v>
      </c>
      <c r="P27" s="22">
        <v>16857000</v>
      </c>
    </row>
    <row r="28" spans="1:17" x14ac:dyDescent="0.35">
      <c r="A28" t="s">
        <v>274</v>
      </c>
      <c r="B28" s="22">
        <v>176440000</v>
      </c>
      <c r="C28" s="22">
        <v>68389000</v>
      </c>
      <c r="D28" s="22">
        <v>80103000</v>
      </c>
      <c r="E28" s="22">
        <v>27194000</v>
      </c>
      <c r="F28" s="22">
        <v>1698000</v>
      </c>
      <c r="G28" s="22">
        <v>74038000</v>
      </c>
      <c r="H28" s="22">
        <v>31672000</v>
      </c>
      <c r="I28" s="22">
        <v>47200000</v>
      </c>
      <c r="J28" s="22">
        <v>14119000</v>
      </c>
      <c r="K28" s="22">
        <v>12302000</v>
      </c>
      <c r="L28" s="22">
        <v>24235000</v>
      </c>
      <c r="M28" s="22">
        <v>46115000</v>
      </c>
      <c r="N28" s="22">
        <v>-2189000</v>
      </c>
      <c r="O28" s="22">
        <v>16132000</v>
      </c>
    </row>
    <row r="29" spans="1:17" x14ac:dyDescent="0.35">
      <c r="A29" t="s">
        <v>275</v>
      </c>
      <c r="B29" s="22">
        <v>-248793000</v>
      </c>
      <c r="C29" s="22">
        <v>-101986000</v>
      </c>
      <c r="D29" s="22">
        <v>-93732000</v>
      </c>
      <c r="E29" s="22">
        <v>11328000</v>
      </c>
      <c r="F29" s="22">
        <v>-152528000</v>
      </c>
      <c r="G29" s="22">
        <v>-162111000</v>
      </c>
      <c r="H29" s="22">
        <v>-34710000</v>
      </c>
      <c r="I29" s="22">
        <v>-39677000</v>
      </c>
      <c r="J29" s="22">
        <v>27260000</v>
      </c>
      <c r="K29" s="22">
        <v>21135000</v>
      </c>
      <c r="L29" s="22">
        <v>36226000</v>
      </c>
      <c r="M29" s="22">
        <v>19134000</v>
      </c>
      <c r="N29" s="22">
        <v>79309000</v>
      </c>
      <c r="O29" s="22">
        <v>-1089000</v>
      </c>
      <c r="P29" s="22">
        <v>-237000</v>
      </c>
      <c r="Q29" s="22">
        <v>-80087000</v>
      </c>
    </row>
    <row r="30" spans="1:17" x14ac:dyDescent="0.35">
      <c r="A30" t="s">
        <v>276</v>
      </c>
      <c r="B30" s="22">
        <v>-36508000</v>
      </c>
      <c r="C30" s="22">
        <v>-265440000</v>
      </c>
      <c r="D30" s="22">
        <v>-352445000</v>
      </c>
      <c r="E30" s="22">
        <v>-554000000</v>
      </c>
      <c r="F30" s="22">
        <v>-456929000</v>
      </c>
      <c r="G30" s="22">
        <v>-783708000</v>
      </c>
      <c r="H30" s="22">
        <v>-792003000</v>
      </c>
      <c r="I30" s="22">
        <v>-824356000</v>
      </c>
      <c r="J30" s="22">
        <v>-701282000</v>
      </c>
      <c r="K30" s="22">
        <v>-303689000</v>
      </c>
      <c r="L30" s="22">
        <v>-90100000</v>
      </c>
      <c r="M30" s="22">
        <v>-27323000</v>
      </c>
      <c r="N30" s="22">
        <v>-67217000</v>
      </c>
      <c r="O30" s="22">
        <v>-30466000</v>
      </c>
      <c r="P30" s="22">
        <v>2329000</v>
      </c>
      <c r="Q30" s="22">
        <v>9730000</v>
      </c>
    </row>
    <row r="31" spans="1:17" x14ac:dyDescent="0.35">
      <c r="A31" t="s">
        <v>277</v>
      </c>
      <c r="B31" s="22">
        <v>-36508000</v>
      </c>
      <c r="C31" s="22">
        <v>-265440000</v>
      </c>
      <c r="D31" s="22">
        <v>-352445000</v>
      </c>
      <c r="E31" s="22">
        <v>-554000000</v>
      </c>
      <c r="F31" s="22">
        <v>-456929000</v>
      </c>
      <c r="G31" s="22">
        <v>-783708000</v>
      </c>
      <c r="H31" s="22">
        <v>-792003000</v>
      </c>
      <c r="I31" s="22">
        <v>-824356000</v>
      </c>
      <c r="J31" s="22">
        <v>-701282000</v>
      </c>
      <c r="K31" s="22">
        <v>-303689000</v>
      </c>
      <c r="L31" s="22">
        <v>-90100000</v>
      </c>
      <c r="M31" s="22">
        <v>-27323000</v>
      </c>
      <c r="N31" s="22">
        <v>-67217000</v>
      </c>
      <c r="O31" s="22">
        <v>-30466000</v>
      </c>
      <c r="P31" s="22">
        <v>2329000</v>
      </c>
      <c r="Q31" s="22">
        <v>9730000</v>
      </c>
    </row>
    <row r="32" spans="1:17" x14ac:dyDescent="0.35">
      <c r="A32" t="s">
        <v>278</v>
      </c>
      <c r="B32" s="22">
        <v>-21860000</v>
      </c>
      <c r="C32" s="22">
        <v>-18166000</v>
      </c>
      <c r="D32" s="22">
        <v>-17258000</v>
      </c>
      <c r="E32" s="22">
        <v>-12233000</v>
      </c>
      <c r="F32" s="22">
        <v>-10774000</v>
      </c>
      <c r="G32" s="22">
        <v>-8729000</v>
      </c>
      <c r="H32" s="22">
        <v>-12305000</v>
      </c>
      <c r="I32" s="22">
        <v>-10834000</v>
      </c>
      <c r="J32" s="22">
        <v>-10159000</v>
      </c>
      <c r="K32" s="22">
        <v>-1318000</v>
      </c>
      <c r="L32">
        <v>0</v>
      </c>
      <c r="O32" s="22">
        <v>-5325000</v>
      </c>
      <c r="P32" s="22">
        <v>-20036000</v>
      </c>
      <c r="Q32" s="22">
        <v>-13953000</v>
      </c>
    </row>
    <row r="33" spans="1:17" x14ac:dyDescent="0.35">
      <c r="A33" t="s">
        <v>279</v>
      </c>
      <c r="B33" s="22">
        <v>-1619000</v>
      </c>
      <c r="C33" s="22">
        <v>-246082000</v>
      </c>
      <c r="D33" s="22">
        <v>-333119000</v>
      </c>
      <c r="E33" s="22">
        <v>-536595000</v>
      </c>
      <c r="F33" s="22">
        <v>-436639000</v>
      </c>
      <c r="G33" s="22">
        <v>-772995000</v>
      </c>
      <c r="H33" s="22">
        <v>-628881000</v>
      </c>
      <c r="I33" s="22">
        <v>-713106000</v>
      </c>
      <c r="J33" s="22">
        <v>-691123000</v>
      </c>
      <c r="K33" s="22">
        <v>-302371000</v>
      </c>
      <c r="L33" s="22">
        <v>-90100000</v>
      </c>
      <c r="M33" s="22">
        <v>-36383000</v>
      </c>
      <c r="N33" s="22">
        <v>-67217000</v>
      </c>
      <c r="O33" s="22">
        <v>-30466000</v>
      </c>
      <c r="P33" s="22">
        <v>4713000</v>
      </c>
      <c r="Q33" s="22">
        <v>8990000</v>
      </c>
    </row>
    <row r="34" spans="1:17" x14ac:dyDescent="0.35">
      <c r="A34" t="s">
        <v>280</v>
      </c>
      <c r="B34" s="22">
        <v>-255563000</v>
      </c>
      <c r="C34" s="22">
        <v>-246082000</v>
      </c>
      <c r="D34" s="22">
        <v>-333119000</v>
      </c>
      <c r="E34" s="22">
        <v>-536595000</v>
      </c>
      <c r="F34" s="22">
        <v>-436639000</v>
      </c>
      <c r="G34" s="22">
        <v>-784395000</v>
      </c>
      <c r="H34" s="22">
        <v>-628881000</v>
      </c>
      <c r="I34" s="22">
        <v>-713156000</v>
      </c>
      <c r="J34" s="22">
        <v>-691123000</v>
      </c>
      <c r="K34" s="22">
        <v>-302371000</v>
      </c>
      <c r="L34" s="22">
        <v>-90100000</v>
      </c>
      <c r="M34" s="22">
        <v>-36397000</v>
      </c>
      <c r="N34" s="22">
        <v>-67367000</v>
      </c>
      <c r="O34" s="22">
        <v>-30799000</v>
      </c>
      <c r="P34" s="22">
        <v>-14778000</v>
      </c>
    </row>
    <row r="35" spans="1:17" x14ac:dyDescent="0.35">
      <c r="A35" t="s">
        <v>281</v>
      </c>
      <c r="B35" s="22">
        <v>253944000</v>
      </c>
      <c r="C35">
        <v>0</v>
      </c>
      <c r="D35">
        <v>0</v>
      </c>
      <c r="F35">
        <v>0</v>
      </c>
      <c r="G35" s="22">
        <v>11400000</v>
      </c>
      <c r="H35">
        <v>0</v>
      </c>
      <c r="I35" s="22">
        <v>50000</v>
      </c>
      <c r="J35">
        <v>0</v>
      </c>
      <c r="K35">
        <v>0</v>
      </c>
      <c r="L35">
        <v>0</v>
      </c>
      <c r="M35" s="22">
        <v>14000</v>
      </c>
      <c r="N35" s="22">
        <v>150000</v>
      </c>
      <c r="O35" s="22">
        <v>333000</v>
      </c>
      <c r="P35" s="22">
        <v>19491000</v>
      </c>
      <c r="Q35" s="22">
        <v>8990000</v>
      </c>
    </row>
    <row r="36" spans="1:17" x14ac:dyDescent="0.35">
      <c r="A36" t="s">
        <v>282</v>
      </c>
      <c r="B36" s="22">
        <v>-2057000</v>
      </c>
      <c r="C36" s="22">
        <v>-1190000</v>
      </c>
      <c r="D36" s="22">
        <v>-861000</v>
      </c>
      <c r="E36" s="22">
        <v>-1228000</v>
      </c>
      <c r="F36" s="22">
        <v>-1580000</v>
      </c>
      <c r="G36" s="22">
        <v>-1483000</v>
      </c>
      <c r="H36" s="22">
        <v>-1340000</v>
      </c>
      <c r="I36" s="22">
        <v>-100416000</v>
      </c>
      <c r="J36">
        <v>0</v>
      </c>
      <c r="K36">
        <v>0</v>
      </c>
    </row>
    <row r="37" spans="1:17" x14ac:dyDescent="0.35">
      <c r="A37" t="s">
        <v>283</v>
      </c>
      <c r="B37" s="22">
        <v>-127627000</v>
      </c>
      <c r="C37" s="22">
        <v>-110690000</v>
      </c>
      <c r="D37" s="22">
        <v>-105361000</v>
      </c>
      <c r="E37" s="22">
        <v>-118893000</v>
      </c>
      <c r="F37" s="22">
        <v>-122410000</v>
      </c>
      <c r="G37" s="22">
        <v>-124430000</v>
      </c>
      <c r="H37" s="22">
        <v>-107246000</v>
      </c>
      <c r="I37" s="22">
        <v>-103258000</v>
      </c>
      <c r="J37">
        <v>0</v>
      </c>
      <c r="K37">
        <v>0</v>
      </c>
    </row>
    <row r="38" spans="1:17" x14ac:dyDescent="0.35">
      <c r="A38" t="s">
        <v>284</v>
      </c>
      <c r="B38" s="22">
        <v>125570000</v>
      </c>
      <c r="C38" s="22">
        <v>109500000</v>
      </c>
      <c r="D38" s="22">
        <v>104500000</v>
      </c>
      <c r="E38" s="22">
        <v>117665000</v>
      </c>
      <c r="F38" s="22">
        <v>120830000</v>
      </c>
      <c r="G38" s="22">
        <v>122947000</v>
      </c>
      <c r="H38" s="22">
        <v>105906000</v>
      </c>
      <c r="I38" s="22">
        <v>2842000</v>
      </c>
      <c r="J38">
        <v>0</v>
      </c>
      <c r="K38">
        <v>0</v>
      </c>
    </row>
    <row r="39" spans="1:17" x14ac:dyDescent="0.35">
      <c r="A39" t="s">
        <v>285</v>
      </c>
      <c r="E39" s="22">
        <v>-12233000</v>
      </c>
      <c r="F39" s="22">
        <v>-10774000</v>
      </c>
      <c r="G39" s="22">
        <v>-8729000</v>
      </c>
      <c r="H39" s="22">
        <v>-12305000</v>
      </c>
      <c r="I39" s="22">
        <v>-10834000</v>
      </c>
      <c r="J39" s="22">
        <v>-10159000</v>
      </c>
      <c r="K39" s="22">
        <v>-1318000</v>
      </c>
      <c r="L39">
        <v>0</v>
      </c>
    </row>
    <row r="40" spans="1:17" x14ac:dyDescent="0.35">
      <c r="A40" t="s">
        <v>286</v>
      </c>
      <c r="B40" s="22">
        <v>-10972000</v>
      </c>
      <c r="C40" s="22">
        <v>-2000</v>
      </c>
      <c r="D40" s="22">
        <v>-1207000</v>
      </c>
      <c r="E40" s="22">
        <v>-3944000</v>
      </c>
      <c r="F40" s="22">
        <v>-7936000</v>
      </c>
      <c r="G40" s="22">
        <v>-501000</v>
      </c>
      <c r="H40" s="22">
        <v>-149477000</v>
      </c>
      <c r="I40" s="22">
        <v>-173947000</v>
      </c>
      <c r="J40" s="22">
        <v>-142323000</v>
      </c>
      <c r="K40" s="22">
        <v>-115802000</v>
      </c>
      <c r="L40" s="22">
        <v>-70288000</v>
      </c>
      <c r="M40" s="22">
        <v>9060000</v>
      </c>
      <c r="N40" s="22">
        <v>-53274000</v>
      </c>
      <c r="O40" s="22">
        <v>-25474000</v>
      </c>
      <c r="P40" s="22">
        <v>-2384000</v>
      </c>
      <c r="Q40" s="22">
        <v>14693000</v>
      </c>
    </row>
    <row r="41" spans="1:17" x14ac:dyDescent="0.35">
      <c r="A41" t="s">
        <v>287</v>
      </c>
      <c r="B41" s="22">
        <v>-197962000</v>
      </c>
      <c r="C41" s="22">
        <v>391297000</v>
      </c>
      <c r="D41" s="22">
        <v>-288660000</v>
      </c>
      <c r="E41" s="22">
        <v>1661441000</v>
      </c>
      <c r="F41" s="22">
        <v>-120168000</v>
      </c>
      <c r="G41" s="22">
        <v>481129000</v>
      </c>
      <c r="H41" s="22">
        <v>466712000</v>
      </c>
      <c r="I41" s="22">
        <v>249859000</v>
      </c>
      <c r="J41" s="22">
        <v>399145000</v>
      </c>
      <c r="K41" s="22">
        <v>144012000</v>
      </c>
      <c r="L41" s="22">
        <v>8539000</v>
      </c>
      <c r="M41" s="22">
        <v>-12820000</v>
      </c>
      <c r="N41" s="22">
        <v>156633000</v>
      </c>
      <c r="O41">
        <v>0</v>
      </c>
      <c r="P41" s="22">
        <v>-1478000</v>
      </c>
      <c r="Q41" s="22">
        <v>3809000</v>
      </c>
    </row>
    <row r="42" spans="1:17" x14ac:dyDescent="0.35">
      <c r="A42" t="s">
        <v>288</v>
      </c>
      <c r="B42" s="22">
        <v>-197962000</v>
      </c>
      <c r="C42" s="22">
        <v>391297000</v>
      </c>
      <c r="D42" s="22">
        <v>-288660000</v>
      </c>
      <c r="E42" s="22">
        <v>1661441000</v>
      </c>
      <c r="F42" s="22">
        <v>-120168000</v>
      </c>
      <c r="G42" s="22">
        <v>481129000</v>
      </c>
      <c r="H42" s="22">
        <v>466712000</v>
      </c>
      <c r="I42" s="22">
        <v>249859000</v>
      </c>
      <c r="J42" s="22">
        <v>399145000</v>
      </c>
      <c r="K42" s="22">
        <v>144012000</v>
      </c>
      <c r="L42" s="22">
        <v>8539000</v>
      </c>
      <c r="M42" s="22">
        <v>-12820000</v>
      </c>
      <c r="N42" s="22">
        <v>156633000</v>
      </c>
      <c r="O42">
        <v>0</v>
      </c>
      <c r="P42" s="22">
        <v>-1478000</v>
      </c>
      <c r="Q42" s="22">
        <v>3809000</v>
      </c>
    </row>
    <row r="43" spans="1:17" x14ac:dyDescent="0.35">
      <c r="A43" t="s">
        <v>289</v>
      </c>
      <c r="B43" s="22">
        <v>119979000</v>
      </c>
      <c r="C43" s="22">
        <v>397125000</v>
      </c>
      <c r="D43" s="22">
        <v>-343123000</v>
      </c>
      <c r="E43" s="22">
        <v>1332686000</v>
      </c>
      <c r="F43" s="22">
        <v>-117439000</v>
      </c>
      <c r="G43" s="22">
        <v>489104000</v>
      </c>
      <c r="H43" s="22">
        <v>526987000</v>
      </c>
      <c r="I43" s="22">
        <v>352854000</v>
      </c>
      <c r="J43" s="22">
        <v>517716000</v>
      </c>
      <c r="K43" s="22">
        <v>153967000</v>
      </c>
      <c r="L43" s="22">
        <v>6900000</v>
      </c>
      <c r="M43" s="22">
        <v>12540000</v>
      </c>
      <c r="N43" s="22">
        <v>-13740000</v>
      </c>
      <c r="O43">
        <v>0</v>
      </c>
      <c r="P43" s="22">
        <v>-239000</v>
      </c>
      <c r="Q43" s="22">
        <v>4110000</v>
      </c>
    </row>
    <row r="44" spans="1:17" x14ac:dyDescent="0.35">
      <c r="A44" t="s">
        <v>290</v>
      </c>
      <c r="B44" s="22">
        <v>119979000</v>
      </c>
      <c r="C44" s="22">
        <v>397125000</v>
      </c>
      <c r="D44" s="22">
        <v>-343123000</v>
      </c>
      <c r="E44" s="22">
        <v>1332686000</v>
      </c>
      <c r="F44" s="22">
        <v>-117439000</v>
      </c>
      <c r="G44" s="22">
        <v>489104000</v>
      </c>
      <c r="H44" s="22">
        <v>526987000</v>
      </c>
      <c r="I44" s="22">
        <v>352854000</v>
      </c>
      <c r="J44" s="22">
        <v>517716000</v>
      </c>
      <c r="K44" s="22">
        <v>153967000</v>
      </c>
      <c r="L44" s="22">
        <v>6900000</v>
      </c>
      <c r="M44" s="22">
        <v>12540000</v>
      </c>
      <c r="N44" s="22">
        <v>-13740000</v>
      </c>
      <c r="O44">
        <v>0</v>
      </c>
      <c r="P44" s="22">
        <v>-239000</v>
      </c>
      <c r="Q44" s="22">
        <v>4110000</v>
      </c>
    </row>
    <row r="45" spans="1:17" x14ac:dyDescent="0.35">
      <c r="A45" t="s">
        <v>291</v>
      </c>
      <c r="B45" s="22">
        <v>457950000</v>
      </c>
      <c r="C45" s="22">
        <v>591000000</v>
      </c>
      <c r="D45" s="22">
        <v>614496000</v>
      </c>
      <c r="E45" s="22">
        <v>1612391000</v>
      </c>
      <c r="F45" s="22">
        <v>225891000</v>
      </c>
      <c r="G45" s="22">
        <v>832099000</v>
      </c>
      <c r="H45" s="22">
        <v>629725000</v>
      </c>
      <c r="I45" s="22">
        <v>417275000</v>
      </c>
      <c r="J45" s="22">
        <v>544080000</v>
      </c>
      <c r="K45" s="22">
        <v>155200000</v>
      </c>
      <c r="L45" s="22">
        <v>6900000</v>
      </c>
      <c r="M45" s="22">
        <v>12540000</v>
      </c>
      <c r="N45" s="22">
        <v>4481000</v>
      </c>
      <c r="O45">
        <v>0</v>
      </c>
      <c r="P45" s="22">
        <v>2000000</v>
      </c>
      <c r="Q45" s="22">
        <v>5000000</v>
      </c>
    </row>
    <row r="46" spans="1:17" x14ac:dyDescent="0.35">
      <c r="A46" t="s">
        <v>292</v>
      </c>
      <c r="B46" s="22">
        <v>-337971000</v>
      </c>
      <c r="C46" s="22">
        <v>-193875000</v>
      </c>
      <c r="D46" s="22">
        <v>-957619000</v>
      </c>
      <c r="E46" s="22">
        <v>-279705000</v>
      </c>
      <c r="F46" s="22">
        <v>-343330000</v>
      </c>
      <c r="G46" s="22">
        <v>-342995000</v>
      </c>
      <c r="H46" s="22">
        <v>-102738000</v>
      </c>
      <c r="I46" s="22">
        <v>-64421000</v>
      </c>
      <c r="J46" s="22">
        <v>-26364000</v>
      </c>
      <c r="K46" s="22">
        <v>-1233000</v>
      </c>
      <c r="L46">
        <v>0</v>
      </c>
      <c r="M46">
        <v>0</v>
      </c>
      <c r="N46" s="22">
        <v>-18221000</v>
      </c>
      <c r="O46">
        <v>0</v>
      </c>
      <c r="P46" s="22">
        <v>-2239000</v>
      </c>
      <c r="Q46" s="22">
        <v>-890000</v>
      </c>
    </row>
    <row r="47" spans="1:17" x14ac:dyDescent="0.35">
      <c r="A47" t="s">
        <v>293</v>
      </c>
      <c r="B47" s="22">
        <v>-2637000</v>
      </c>
      <c r="C47" s="22">
        <v>-2359000</v>
      </c>
      <c r="D47" s="22">
        <v>374147000</v>
      </c>
      <c r="E47" s="22">
        <v>365114000</v>
      </c>
      <c r="F47" s="22">
        <v>-5439000</v>
      </c>
      <c r="G47" s="22">
        <v>-1162000</v>
      </c>
      <c r="H47" s="22">
        <v>-46580000</v>
      </c>
      <c r="I47" s="22">
        <v>-102510000</v>
      </c>
      <c r="J47" s="22">
        <v>-112261000</v>
      </c>
      <c r="K47" s="22">
        <v>-1630000</v>
      </c>
      <c r="L47" s="22">
        <v>-1140000</v>
      </c>
      <c r="M47" s="22">
        <v>-1022000</v>
      </c>
      <c r="N47" s="22">
        <v>169942000</v>
      </c>
      <c r="O47">
        <v>0</v>
      </c>
      <c r="P47" s="22">
        <v>-43000</v>
      </c>
      <c r="Q47" s="22">
        <v>-1000</v>
      </c>
    </row>
    <row r="48" spans="1:17" x14ac:dyDescent="0.35">
      <c r="A48" t="s">
        <v>294</v>
      </c>
      <c r="B48">
        <v>0</v>
      </c>
      <c r="C48">
        <v>0</v>
      </c>
      <c r="D48" s="22">
        <v>375662000</v>
      </c>
      <c r="E48" s="22">
        <v>366783000</v>
      </c>
      <c r="F48">
        <v>0</v>
      </c>
      <c r="G48">
        <v>0</v>
      </c>
      <c r="L48">
        <v>0</v>
      </c>
      <c r="M48">
        <v>0</v>
      </c>
      <c r="N48" s="22">
        <v>170828000</v>
      </c>
      <c r="O48">
        <v>0</v>
      </c>
      <c r="P48">
        <v>0</v>
      </c>
    </row>
    <row r="49" spans="1:17" x14ac:dyDescent="0.35">
      <c r="A49" t="s">
        <v>295</v>
      </c>
      <c r="B49" s="22">
        <v>-2637000</v>
      </c>
      <c r="C49" s="22">
        <v>-2359000</v>
      </c>
      <c r="D49" s="22">
        <v>-1515000</v>
      </c>
      <c r="E49" s="22">
        <v>-1669000</v>
      </c>
      <c r="F49" s="22">
        <v>-5439000</v>
      </c>
      <c r="G49" s="22">
        <v>-1162000</v>
      </c>
      <c r="H49" s="22">
        <v>-46580000</v>
      </c>
      <c r="I49" s="22">
        <v>-102510000</v>
      </c>
      <c r="J49" s="22">
        <v>-112261000</v>
      </c>
      <c r="K49" s="22">
        <v>-1630000</v>
      </c>
      <c r="L49" s="22">
        <v>-1140000</v>
      </c>
      <c r="M49" s="22">
        <v>-1022000</v>
      </c>
      <c r="N49" s="22">
        <v>-886000</v>
      </c>
      <c r="O49">
        <v>0</v>
      </c>
      <c r="P49" s="22">
        <v>-43000</v>
      </c>
      <c r="Q49" s="22">
        <v>-1000</v>
      </c>
    </row>
    <row r="50" spans="1:17" x14ac:dyDescent="0.35">
      <c r="A50" t="s">
        <v>296</v>
      </c>
      <c r="C50">
        <v>0</v>
      </c>
      <c r="D50">
        <v>0</v>
      </c>
      <c r="E50" s="22">
        <v>39000</v>
      </c>
      <c r="F50" s="22">
        <v>1000</v>
      </c>
      <c r="G50" s="22">
        <v>51000</v>
      </c>
      <c r="H50" s="22">
        <v>45000</v>
      </c>
      <c r="I50" s="22">
        <v>92000</v>
      </c>
      <c r="J50" s="22">
        <v>32000</v>
      </c>
      <c r="K50" s="22">
        <v>174000</v>
      </c>
      <c r="L50" s="22">
        <v>852000</v>
      </c>
      <c r="M50" s="22">
        <v>469000</v>
      </c>
      <c r="N50" s="22">
        <v>423000</v>
      </c>
      <c r="O50">
        <v>0</v>
      </c>
      <c r="P50">
        <v>0</v>
      </c>
    </row>
    <row r="51" spans="1:17" x14ac:dyDescent="0.35">
      <c r="A51" t="s">
        <v>297</v>
      </c>
      <c r="B51" s="22">
        <v>-315304000</v>
      </c>
      <c r="C51" s="22">
        <v>-3469000</v>
      </c>
      <c r="D51" s="22">
        <v>-319684000</v>
      </c>
      <c r="E51" s="22">
        <v>-36398000</v>
      </c>
      <c r="F51" s="22">
        <v>2709000</v>
      </c>
      <c r="G51" s="22">
        <v>-6864000</v>
      </c>
      <c r="H51" s="22">
        <v>-13740000</v>
      </c>
      <c r="I51" s="22">
        <v>-577000</v>
      </c>
      <c r="J51" s="22">
        <v>-6342000</v>
      </c>
      <c r="K51" s="22">
        <v>-8499000</v>
      </c>
      <c r="L51" s="22">
        <v>1927000</v>
      </c>
      <c r="M51" s="22">
        <v>-24807000</v>
      </c>
      <c r="N51" s="22">
        <v>8000</v>
      </c>
      <c r="P51" s="22">
        <v>-1196000</v>
      </c>
      <c r="Q51" s="22">
        <v>-300000</v>
      </c>
    </row>
    <row r="52" spans="1:17" x14ac:dyDescent="0.35">
      <c r="A52" t="s">
        <v>298</v>
      </c>
      <c r="B52" s="22">
        <v>984611000</v>
      </c>
      <c r="C52" s="22">
        <v>1465742000</v>
      </c>
      <c r="D52" s="22">
        <v>1428907000</v>
      </c>
      <c r="E52" s="22">
        <v>1861124000</v>
      </c>
      <c r="F52" s="22">
        <v>978957000</v>
      </c>
      <c r="G52" s="22">
        <v>1004733000</v>
      </c>
      <c r="H52" s="22">
        <v>800849000</v>
      </c>
      <c r="I52" s="22">
        <v>700900000</v>
      </c>
      <c r="J52" s="22">
        <v>803632000</v>
      </c>
      <c r="K52" s="22">
        <v>632784000</v>
      </c>
      <c r="L52" s="22">
        <v>530631000</v>
      </c>
      <c r="M52" s="22">
        <v>416816000</v>
      </c>
      <c r="N52" s="22">
        <v>343328000</v>
      </c>
      <c r="O52" s="22">
        <v>82714000</v>
      </c>
      <c r="P52" s="22">
        <v>86147000</v>
      </c>
      <c r="Q52" s="22">
        <v>16229000</v>
      </c>
    </row>
    <row r="53" spans="1:17" x14ac:dyDescent="0.35">
      <c r="A53" t="s">
        <v>299</v>
      </c>
      <c r="B53" s="22">
        <v>-481131000</v>
      </c>
      <c r="C53" s="22">
        <v>36835000</v>
      </c>
      <c r="D53" s="22">
        <v>-432217000</v>
      </c>
      <c r="E53" s="22">
        <v>882167000</v>
      </c>
      <c r="F53" s="22">
        <v>-25776000</v>
      </c>
      <c r="G53" s="22">
        <v>203884000</v>
      </c>
      <c r="H53" s="22">
        <v>99949000</v>
      </c>
      <c r="I53" s="22">
        <v>-102732000</v>
      </c>
      <c r="J53" s="22">
        <v>170848000</v>
      </c>
      <c r="K53" s="22">
        <v>102153000</v>
      </c>
      <c r="L53" s="22">
        <v>113815000</v>
      </c>
      <c r="M53" s="22">
        <v>73488000</v>
      </c>
      <c r="N53" s="22">
        <v>260614000</v>
      </c>
      <c r="O53" s="22">
        <v>-3433000</v>
      </c>
      <c r="P53" s="22">
        <v>69918000</v>
      </c>
      <c r="Q53" s="22">
        <v>-38374000</v>
      </c>
    </row>
    <row r="54" spans="1:17" x14ac:dyDescent="0.35">
      <c r="A54" t="s">
        <v>300</v>
      </c>
      <c r="B54" s="22">
        <v>1465742000</v>
      </c>
      <c r="C54" s="22">
        <v>1428907000</v>
      </c>
      <c r="D54" s="22">
        <v>1861124000</v>
      </c>
      <c r="E54" s="22">
        <v>978957000</v>
      </c>
      <c r="F54" s="22">
        <v>1004733000</v>
      </c>
      <c r="G54" s="22">
        <v>800849000</v>
      </c>
      <c r="H54" s="22">
        <v>700900000</v>
      </c>
      <c r="I54" s="22">
        <v>803632000</v>
      </c>
      <c r="J54" s="22">
        <v>632784000</v>
      </c>
      <c r="K54" s="22">
        <v>530631000</v>
      </c>
      <c r="L54" s="22">
        <v>416816000</v>
      </c>
      <c r="M54" s="22">
        <v>343328000</v>
      </c>
      <c r="N54" s="22">
        <v>82714000</v>
      </c>
      <c r="O54" s="22">
        <v>86147000</v>
      </c>
      <c r="P54" s="22">
        <v>16229000</v>
      </c>
      <c r="Q54" s="22">
        <v>54603000</v>
      </c>
    </row>
    <row r="55" spans="1:17" x14ac:dyDescent="0.35">
      <c r="A55" t="s">
        <v>301</v>
      </c>
      <c r="C55" s="22">
        <v>82000</v>
      </c>
      <c r="D55" s="22">
        <v>112461000</v>
      </c>
      <c r="E55" s="22">
        <v>17790000</v>
      </c>
      <c r="F55" s="22">
        <v>5843000</v>
      </c>
      <c r="H55" s="22">
        <v>5826000</v>
      </c>
      <c r="I55">
        <v>0</v>
      </c>
      <c r="J55" s="22">
        <v>95933000</v>
      </c>
      <c r="K55" s="22">
        <v>89104000</v>
      </c>
      <c r="L55" s="22">
        <v>85705000</v>
      </c>
      <c r="M55" s="22">
        <v>40204000</v>
      </c>
      <c r="N55" s="22">
        <v>1477000</v>
      </c>
      <c r="O55" s="22">
        <v>562000</v>
      </c>
      <c r="P55" s="22">
        <v>1974000</v>
      </c>
    </row>
    <row r="56" spans="1:17" x14ac:dyDescent="0.35">
      <c r="A56" t="s">
        <v>302</v>
      </c>
      <c r="B56" s="22">
        <v>138380000</v>
      </c>
      <c r="C56" s="22">
        <v>107443000</v>
      </c>
      <c r="D56" s="22">
        <v>135500000</v>
      </c>
      <c r="E56" s="22">
        <v>80837000</v>
      </c>
      <c r="F56" s="22">
        <v>80254000</v>
      </c>
      <c r="G56" s="22">
        <v>65123000</v>
      </c>
      <c r="H56" s="22">
        <v>37902000</v>
      </c>
      <c r="I56" s="22">
        <v>39963000</v>
      </c>
      <c r="J56" s="22">
        <v>7061000</v>
      </c>
      <c r="K56">
        <v>0</v>
      </c>
      <c r="L56">
        <v>0</v>
      </c>
      <c r="M56">
        <v>0</v>
      </c>
      <c r="N56" s="22">
        <v>10562000</v>
      </c>
      <c r="O56" s="22">
        <v>4303000</v>
      </c>
      <c r="P56" s="22">
        <v>12177000</v>
      </c>
    </row>
    <row r="57" spans="1:17" x14ac:dyDescent="0.35">
      <c r="A57" t="s">
        <v>303</v>
      </c>
      <c r="B57" s="22">
        <v>-277423000</v>
      </c>
      <c r="C57" s="22">
        <v>-264248000</v>
      </c>
      <c r="D57" s="22">
        <v>-350377000</v>
      </c>
      <c r="E57" s="22">
        <v>-548828000</v>
      </c>
      <c r="F57" s="22">
        <v>-447413000</v>
      </c>
      <c r="G57" s="22">
        <v>-793124000</v>
      </c>
      <c r="H57" s="22">
        <v>-641186000</v>
      </c>
      <c r="I57" s="22">
        <v>-723990000</v>
      </c>
      <c r="J57" s="22">
        <v>-701282000</v>
      </c>
      <c r="K57" s="22">
        <v>-303689000</v>
      </c>
      <c r="L57" s="22">
        <v>-90100000</v>
      </c>
      <c r="M57" s="22">
        <v>-36397000</v>
      </c>
      <c r="N57" s="22">
        <v>-67367000</v>
      </c>
      <c r="O57" s="22">
        <v>-30799000</v>
      </c>
      <c r="P57" s="22">
        <v>-14778000</v>
      </c>
      <c r="Q57" s="22">
        <v>-13953000</v>
      </c>
    </row>
    <row r="58" spans="1:17" x14ac:dyDescent="0.35">
      <c r="A58" t="s">
        <v>304</v>
      </c>
      <c r="B58">
        <v>0</v>
      </c>
      <c r="C58">
        <v>0</v>
      </c>
      <c r="D58" s="22">
        <v>375662000</v>
      </c>
      <c r="E58" s="22">
        <v>366783000</v>
      </c>
      <c r="F58">
        <v>0</v>
      </c>
      <c r="G58">
        <v>0</v>
      </c>
      <c r="L58">
        <v>0</v>
      </c>
      <c r="M58">
        <v>0</v>
      </c>
      <c r="N58" s="22">
        <v>170828000</v>
      </c>
      <c r="O58">
        <v>0</v>
      </c>
      <c r="P58">
        <v>0</v>
      </c>
    </row>
    <row r="59" spans="1:17" x14ac:dyDescent="0.35">
      <c r="A59" t="s">
        <v>305</v>
      </c>
      <c r="B59" s="22">
        <v>457950000</v>
      </c>
      <c r="C59" s="22">
        <v>591000000</v>
      </c>
      <c r="D59" s="22">
        <v>614496000</v>
      </c>
      <c r="E59" s="22">
        <v>1612391000</v>
      </c>
      <c r="F59" s="22">
        <v>225891000</v>
      </c>
      <c r="G59" s="22">
        <v>832099000</v>
      </c>
      <c r="H59" s="22">
        <v>629725000</v>
      </c>
      <c r="I59" s="22">
        <v>417275000</v>
      </c>
      <c r="J59" s="22">
        <v>544080000</v>
      </c>
      <c r="K59" s="22">
        <v>155200000</v>
      </c>
      <c r="L59" s="22">
        <v>6900000</v>
      </c>
      <c r="M59" s="22">
        <v>12540000</v>
      </c>
      <c r="N59" s="22">
        <v>4481000</v>
      </c>
      <c r="O59">
        <v>0</v>
      </c>
      <c r="P59" s="22">
        <v>2000000</v>
      </c>
      <c r="Q59" s="22">
        <v>5000000</v>
      </c>
    </row>
    <row r="60" spans="1:17" x14ac:dyDescent="0.35">
      <c r="A60" t="s">
        <v>306</v>
      </c>
      <c r="B60" s="22">
        <v>-337971000</v>
      </c>
      <c r="C60" s="22">
        <v>-193875000</v>
      </c>
      <c r="D60" s="22">
        <v>-957619000</v>
      </c>
      <c r="E60" s="22">
        <v>-279705000</v>
      </c>
      <c r="F60" s="22">
        <v>-343330000</v>
      </c>
      <c r="G60" s="22">
        <v>-342995000</v>
      </c>
      <c r="H60" s="22">
        <v>-102738000</v>
      </c>
      <c r="I60" s="22">
        <v>-64421000</v>
      </c>
      <c r="J60" s="22">
        <v>-26364000</v>
      </c>
      <c r="K60" s="22">
        <v>-1233000</v>
      </c>
      <c r="L60">
        <v>0</v>
      </c>
      <c r="M60">
        <v>0</v>
      </c>
      <c r="N60" s="22">
        <v>-18221000</v>
      </c>
      <c r="O60">
        <v>0</v>
      </c>
      <c r="P60" s="22">
        <v>-2239000</v>
      </c>
      <c r="Q60" s="22">
        <v>-890000</v>
      </c>
    </row>
    <row r="61" spans="1:17" x14ac:dyDescent="0.35">
      <c r="A61" t="s">
        <v>307</v>
      </c>
      <c r="B61" s="22">
        <v>-2637000</v>
      </c>
      <c r="C61" s="22">
        <v>-2359000</v>
      </c>
      <c r="D61" s="22">
        <v>-1515000</v>
      </c>
      <c r="E61" s="22">
        <v>-1669000</v>
      </c>
      <c r="F61" s="22">
        <v>-5439000</v>
      </c>
      <c r="G61" s="22">
        <v>-1162000</v>
      </c>
      <c r="H61" s="22">
        <v>-46580000</v>
      </c>
      <c r="I61" s="22">
        <v>-102510000</v>
      </c>
      <c r="J61" s="22">
        <v>-112261000</v>
      </c>
      <c r="K61" s="22">
        <v>-1630000</v>
      </c>
      <c r="L61" s="22">
        <v>-1140000</v>
      </c>
      <c r="M61" s="22">
        <v>-1022000</v>
      </c>
      <c r="N61" s="22">
        <v>-886000</v>
      </c>
      <c r="O61">
        <v>0</v>
      </c>
      <c r="P61" s="22">
        <v>-43000</v>
      </c>
      <c r="Q61" s="22">
        <v>-1000</v>
      </c>
    </row>
    <row r="62" spans="1:17" x14ac:dyDescent="0.35">
      <c r="A62" t="s">
        <v>308</v>
      </c>
      <c r="B62" s="22">
        <v>-524084000</v>
      </c>
      <c r="C62" s="22">
        <v>-353270000</v>
      </c>
      <c r="D62" s="22">
        <v>-141489000</v>
      </c>
      <c r="E62" s="22">
        <v>-774102000</v>
      </c>
      <c r="F62" s="22">
        <v>103908000</v>
      </c>
      <c r="G62" s="22">
        <v>-286661000</v>
      </c>
      <c r="H62" s="22">
        <v>-215946000</v>
      </c>
      <c r="I62" s="22">
        <v>-252225000</v>
      </c>
      <c r="J62" s="22">
        <v>-228297000</v>
      </c>
      <c r="K62" s="22">
        <v>-41859000</v>
      </c>
      <c r="L62" s="22">
        <v>105276000</v>
      </c>
      <c r="M62" s="22">
        <v>77234000</v>
      </c>
      <c r="N62" s="22">
        <v>103831000</v>
      </c>
      <c r="O62" s="22">
        <v>-3766000</v>
      </c>
      <c r="P62" s="22">
        <v>54289000</v>
      </c>
      <c r="Q62" s="22">
        <v>-65866000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</vt:lpstr>
      <vt:lpstr>BALANCE SHEET YAHOO</vt:lpstr>
      <vt:lpstr>INCOME YAHOO</vt:lpstr>
      <vt:lpstr>Sheet1</vt:lpstr>
      <vt:lpstr>CASH FLOW YAHOO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Droussiotis</dc:creator>
  <cp:keywords/>
  <dc:description/>
  <cp:lastModifiedBy>Chris Droussiotis</cp:lastModifiedBy>
  <cp:revision/>
  <dcterms:created xsi:type="dcterms:W3CDTF">2021-12-02T02:53:11Z</dcterms:created>
  <dcterms:modified xsi:type="dcterms:W3CDTF">2024-04-11T02:24:05Z</dcterms:modified>
  <cp:category/>
  <cp:contentStatus/>
</cp:coreProperties>
</file>