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eton Hall/Homework/"/>
    </mc:Choice>
  </mc:AlternateContent>
  <bookViews>
    <workbookView xWindow="0" yWindow="0" windowWidth="17760" windowHeight="75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3" i="1"/>
  <c r="K22" i="1" l="1"/>
  <c r="G59" i="1"/>
  <c r="G55" i="1"/>
  <c r="G56" i="1" s="1"/>
  <c r="G51" i="1"/>
  <c r="I53" i="1" s="1"/>
  <c r="G15" i="1"/>
  <c r="I49" i="1" l="1"/>
  <c r="K47" i="1" s="1"/>
  <c r="O47" i="1" s="1"/>
  <c r="K51" i="1"/>
  <c r="K55" i="1"/>
  <c r="O55" i="1" s="1"/>
  <c r="G35" i="1"/>
  <c r="I33" i="1" s="1"/>
  <c r="M31" i="1" s="1"/>
  <c r="G40" i="1"/>
  <c r="G41" i="1" s="1"/>
  <c r="K21" i="1"/>
  <c r="G21" i="1"/>
  <c r="G16" i="1"/>
  <c r="G11" i="1"/>
  <c r="I9" i="1" s="1"/>
  <c r="K7" i="1" s="1"/>
  <c r="O7" i="1" s="1"/>
  <c r="O51" i="1" l="1"/>
  <c r="M53" i="1" s="1"/>
  <c r="M35" i="1"/>
  <c r="Q31" i="1"/>
  <c r="I37" i="1"/>
  <c r="M20" i="1"/>
  <c r="I13" i="1"/>
  <c r="O20" i="1" s="1"/>
  <c r="M49" i="1" l="1"/>
  <c r="I51" i="1" s="1"/>
  <c r="M39" i="1"/>
  <c r="Q39" i="1" s="1"/>
  <c r="M36" i="1"/>
  <c r="Q35" i="1"/>
  <c r="M22" i="1"/>
  <c r="M21" i="1"/>
  <c r="G22" i="1"/>
  <c r="G20" i="1"/>
  <c r="O22" i="1"/>
  <c r="O21" i="1"/>
  <c r="K11" i="1"/>
  <c r="O11" i="1" s="1"/>
  <c r="K15" i="1"/>
  <c r="O15" i="1" s="1"/>
  <c r="M13" i="1" l="1"/>
  <c r="M9" i="1"/>
  <c r="I11" i="1" s="1"/>
  <c r="O37" i="1"/>
  <c r="O33" i="1"/>
  <c r="G24" i="1"/>
  <c r="G23" i="1"/>
  <c r="I35" i="1" l="1"/>
  <c r="G44" i="1" s="1"/>
  <c r="G19" i="1"/>
  <c r="K23" i="1" l="1"/>
  <c r="M23" i="1" s="1"/>
  <c r="K24" i="1" l="1"/>
  <c r="O23" i="1"/>
  <c r="O24" i="1" s="1"/>
  <c r="M24" i="1"/>
</calcChain>
</file>

<file path=xl/sharedStrings.xml><?xml version="1.0" encoding="utf-8"?>
<sst xmlns="http://schemas.openxmlformats.org/spreadsheetml/2006/main" count="100" uniqueCount="57">
  <si>
    <t>S =</t>
  </si>
  <si>
    <t>Su=</t>
  </si>
  <si>
    <t>u =</t>
  </si>
  <si>
    <t>d =</t>
  </si>
  <si>
    <t xml:space="preserve"> S =</t>
  </si>
  <si>
    <t>X =</t>
  </si>
  <si>
    <t>i =</t>
  </si>
  <si>
    <t>Sd =</t>
  </si>
  <si>
    <t>Sd^2=</t>
  </si>
  <si>
    <t>Su^2=</t>
  </si>
  <si>
    <t>Cud=</t>
  </si>
  <si>
    <t xml:space="preserve"> Cu^2=</t>
  </si>
  <si>
    <t xml:space="preserve"> Cd^2=</t>
  </si>
  <si>
    <t>p =</t>
  </si>
  <si>
    <t>1-p=</t>
  </si>
  <si>
    <t>8a</t>
  </si>
  <si>
    <t>8b</t>
  </si>
  <si>
    <t>8c</t>
  </si>
  <si>
    <t>8d</t>
  </si>
  <si>
    <t>8e</t>
  </si>
  <si>
    <t>C2=</t>
  </si>
  <si>
    <t>C1=</t>
  </si>
  <si>
    <t>C0=</t>
  </si>
  <si>
    <t>8f</t>
  </si>
  <si>
    <t>8g</t>
  </si>
  <si>
    <t>h1 =</t>
  </si>
  <si>
    <t>hu=</t>
  </si>
  <si>
    <t>hd=</t>
  </si>
  <si>
    <t>Buy</t>
  </si>
  <si>
    <t>CF0</t>
  </si>
  <si>
    <t>Shares</t>
  </si>
  <si>
    <t xml:space="preserve">Sell </t>
  </si>
  <si>
    <t>Calls</t>
  </si>
  <si>
    <t>Stock @</t>
  </si>
  <si>
    <t>Borrow</t>
  </si>
  <si>
    <t>Freq=</t>
  </si>
  <si>
    <t>Stages=</t>
  </si>
  <si>
    <t>8h</t>
  </si>
  <si>
    <t>Action</t>
  </si>
  <si>
    <t>Stock /</t>
  </si>
  <si>
    <t>Options</t>
  </si>
  <si>
    <t>Underpriced Calls: Buy Calls, sell shares</t>
  </si>
  <si>
    <t>Overpriced Calls: Buy shares, sell Calls</t>
  </si>
  <si>
    <t>Question #9</t>
  </si>
  <si>
    <r>
      <t>Div (</t>
    </r>
    <r>
      <rPr>
        <b/>
        <sz val="11"/>
        <color theme="1"/>
        <rFont val="Calibri"/>
        <family val="2"/>
      </rPr>
      <t>δ)=</t>
    </r>
  </si>
  <si>
    <t>x-dividend</t>
  </si>
  <si>
    <t>PERIOD 1</t>
  </si>
  <si>
    <t>PERIOD 2</t>
  </si>
  <si>
    <t>PERIOD 0</t>
  </si>
  <si>
    <t>PERIOD 1(x-div)</t>
  </si>
  <si>
    <t>HOMEWORK #4</t>
  </si>
  <si>
    <t>INPUT</t>
  </si>
  <si>
    <t>OUTPUT</t>
  </si>
  <si>
    <t>QUESTION #8</t>
  </si>
  <si>
    <t>QUESTION #10</t>
  </si>
  <si>
    <t>C=</t>
  </si>
  <si>
    <t>P=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</si>
</sst>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right"/>
    </xf>
    <xf numFmtId="44" fontId="3" fillId="0" borderId="0" xfId="2" applyFont="1"/>
    <xf numFmtId="0" fontId="3" fillId="2" borderId="0" xfId="0" applyFont="1" applyFill="1" applyAlignment="1">
      <alignment horizontal="right"/>
    </xf>
    <xf numFmtId="164" fontId="3" fillId="0" borderId="0" xfId="0" applyNumberFormat="1" applyFont="1"/>
    <xf numFmtId="0" fontId="3" fillId="2" borderId="2" xfId="0" applyFont="1" applyFill="1" applyBorder="1"/>
    <xf numFmtId="10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3" fontId="0" fillId="0" borderId="0" xfId="1" applyFont="1"/>
    <xf numFmtId="43" fontId="3" fillId="0" borderId="0" xfId="1" applyFont="1"/>
    <xf numFmtId="43" fontId="3" fillId="2" borderId="0" xfId="1" applyFont="1" applyFill="1"/>
    <xf numFmtId="43" fontId="3" fillId="2" borderId="0" xfId="1" applyFont="1" applyFill="1" applyAlignment="1">
      <alignment horizontal="right"/>
    </xf>
    <xf numFmtId="43" fontId="3" fillId="2" borderId="1" xfId="1" applyFont="1" applyFill="1" applyBorder="1"/>
    <xf numFmtId="43" fontId="3" fillId="2" borderId="0" xfId="1" applyFont="1" applyFill="1" applyBorder="1"/>
    <xf numFmtId="43" fontId="3" fillId="2" borderId="3" xfId="1" applyFont="1" applyFill="1" applyBorder="1"/>
    <xf numFmtId="43" fontId="3" fillId="3" borderId="0" xfId="1" applyFont="1" applyFill="1" applyBorder="1"/>
    <xf numFmtId="43" fontId="3" fillId="3" borderId="0" xfId="1" applyFont="1" applyFill="1" applyAlignment="1">
      <alignment horizontal="right"/>
    </xf>
    <xf numFmtId="43" fontId="0" fillId="0" borderId="0" xfId="0" applyNumberFormat="1"/>
    <xf numFmtId="43" fontId="0" fillId="0" borderId="0" xfId="1" applyFont="1" applyAlignment="1">
      <alignment horizontal="right"/>
    </xf>
    <xf numFmtId="44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43" fontId="3" fillId="0" borderId="4" xfId="1" applyFont="1" applyBorder="1"/>
    <xf numFmtId="12" fontId="0" fillId="0" borderId="0" xfId="0" applyNumberFormat="1" applyAlignment="1">
      <alignment horizontal="right"/>
    </xf>
    <xf numFmtId="43" fontId="3" fillId="3" borderId="0" xfId="1" applyFont="1" applyFill="1"/>
    <xf numFmtId="43" fontId="3" fillId="3" borderId="0" xfId="1" applyFont="1" applyFill="1" applyAlignment="1">
      <alignment horizontal="center"/>
    </xf>
    <xf numFmtId="43" fontId="3" fillId="3" borderId="5" xfId="1" applyFont="1" applyFill="1" applyBorder="1" applyAlignment="1">
      <alignment horizontal="center"/>
    </xf>
    <xf numFmtId="43" fontId="3" fillId="3" borderId="5" xfId="1" applyFont="1" applyFill="1" applyBorder="1"/>
    <xf numFmtId="0" fontId="0" fillId="3" borderId="0" xfId="0" applyFill="1" applyBorder="1"/>
    <xf numFmtId="39" fontId="3" fillId="0" borderId="4" xfId="1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3" borderId="5" xfId="0" applyFont="1" applyFill="1" applyBorder="1"/>
    <xf numFmtId="0" fontId="0" fillId="0" borderId="4" xfId="0" applyBorder="1"/>
    <xf numFmtId="165" fontId="5" fillId="0" borderId="0" xfId="0" applyNumberFormat="1" applyFont="1"/>
    <xf numFmtId="43" fontId="3" fillId="2" borderId="6" xfId="1" applyFont="1" applyFill="1" applyBorder="1"/>
    <xf numFmtId="43" fontId="3" fillId="4" borderId="0" xfId="1" applyFont="1" applyFill="1"/>
    <xf numFmtId="39" fontId="3" fillId="4" borderId="0" xfId="1" applyNumberFormat="1" applyFont="1" applyFill="1"/>
    <xf numFmtId="0" fontId="4" fillId="5" borderId="5" xfId="0" applyFont="1" applyFill="1" applyBorder="1"/>
    <xf numFmtId="43" fontId="2" fillId="5" borderId="5" xfId="1" applyFont="1" applyFill="1" applyBorder="1"/>
    <xf numFmtId="0" fontId="2" fillId="5" borderId="5" xfId="0" applyFont="1" applyFill="1" applyBorder="1"/>
    <xf numFmtId="10" fontId="3" fillId="0" borderId="0" xfId="0" applyNumberFormat="1" applyFont="1" applyBorder="1"/>
    <xf numFmtId="44" fontId="3" fillId="0" borderId="0" xfId="0" applyNumberFormat="1" applyFont="1" applyBorder="1"/>
    <xf numFmtId="0" fontId="7" fillId="0" borderId="0" xfId="0" applyFont="1" applyAlignment="1">
      <alignment horizontal="left"/>
    </xf>
    <xf numFmtId="0" fontId="0" fillId="5" borderId="0" xfId="0" applyFill="1"/>
    <xf numFmtId="44" fontId="3" fillId="5" borderId="0" xfId="2" applyFont="1" applyFill="1"/>
    <xf numFmtId="164" fontId="3" fillId="5" borderId="0" xfId="0" applyNumberFormat="1" applyFont="1" applyFill="1"/>
    <xf numFmtId="10" fontId="3" fillId="5" borderId="0" xfId="0" applyNumberFormat="1" applyFont="1" applyFill="1"/>
    <xf numFmtId="0" fontId="3" fillId="5" borderId="0" xfId="0" applyFont="1" applyFill="1"/>
    <xf numFmtId="0" fontId="5" fillId="5" borderId="0" xfId="0" applyFont="1" applyFill="1"/>
    <xf numFmtId="0" fontId="0" fillId="5" borderId="0" xfId="0" applyFill="1" applyAlignment="1">
      <alignment horizontal="right"/>
    </xf>
    <xf numFmtId="10" fontId="3" fillId="5" borderId="0" xfId="0" applyNumberFormat="1" applyFont="1" applyFill="1" applyBorder="1"/>
    <xf numFmtId="44" fontId="3" fillId="5" borderId="0" xfId="0" applyNumberFormat="1" applyFont="1" applyFill="1" applyBorder="1"/>
    <xf numFmtId="165" fontId="5" fillId="5" borderId="0" xfId="0" applyNumberFormat="1" applyFont="1" applyFill="1"/>
    <xf numFmtId="0" fontId="8" fillId="5" borderId="0" xfId="0" applyFont="1" applyFill="1" applyAlignment="1">
      <alignment horizontal="right"/>
    </xf>
    <xf numFmtId="0" fontId="9" fillId="5" borderId="0" xfId="0" applyFont="1" applyFill="1"/>
    <xf numFmtId="0" fontId="8" fillId="5" borderId="0" xfId="0" applyFont="1" applyFill="1"/>
    <xf numFmtId="43" fontId="8" fillId="5" borderId="0" xfId="1" applyFont="1" applyFill="1"/>
    <xf numFmtId="0" fontId="3" fillId="0" borderId="0" xfId="0" applyFont="1" applyBorder="1" applyAlignment="1">
      <alignment horizontal="right"/>
    </xf>
    <xf numFmtId="44" fontId="10" fillId="0" borderId="0" xfId="2" applyFont="1"/>
    <xf numFmtId="164" fontId="10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Border="1"/>
    <xf numFmtId="0" fontId="11" fillId="0" borderId="0" xfId="0" applyFont="1"/>
    <xf numFmtId="0" fontId="12" fillId="0" borderId="0" xfId="0" applyFont="1" applyAlignment="1">
      <alignment horizontal="left"/>
    </xf>
    <xf numFmtId="43" fontId="3" fillId="3" borderId="3" xfId="1" applyFont="1" applyFill="1" applyBorder="1"/>
    <xf numFmtId="0" fontId="3" fillId="3" borderId="2" xfId="0" applyFont="1" applyFill="1" applyBorder="1"/>
    <xf numFmtId="0" fontId="1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9</xdr:row>
      <xdr:rowOff>9526</xdr:rowOff>
    </xdr:from>
    <xdr:to>
      <xdr:col>8</xdr:col>
      <xdr:colOff>0</xdr:colOff>
      <xdr:row>10</xdr:row>
      <xdr:rowOff>19050</xdr:rowOff>
    </xdr:to>
    <xdr:cxnSp macro="">
      <xdr:nvCxnSpPr>
        <xdr:cNvPr id="2" name="Straight Arrow Connector 1"/>
        <xdr:cNvCxnSpPr/>
      </xdr:nvCxnSpPr>
      <xdr:spPr>
        <a:xfrm flipV="1">
          <a:off x="2409825" y="1247776"/>
          <a:ext cx="342900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11</xdr:row>
      <xdr:rowOff>0</xdr:rowOff>
    </xdr:from>
    <xdr:to>
      <xdr:col>8</xdr:col>
      <xdr:colOff>38100</xdr:colOff>
      <xdr:row>12</xdr:row>
      <xdr:rowOff>0</xdr:rowOff>
    </xdr:to>
    <xdr:cxnSp macro="">
      <xdr:nvCxnSpPr>
        <xdr:cNvPr id="3" name="Straight Arrow Connector 2"/>
        <xdr:cNvCxnSpPr/>
      </xdr:nvCxnSpPr>
      <xdr:spPr>
        <a:xfrm>
          <a:off x="3086100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6</xdr:row>
      <xdr:rowOff>104775</xdr:rowOff>
    </xdr:from>
    <xdr:to>
      <xdr:col>11</xdr:col>
      <xdr:colOff>514350</xdr:colOff>
      <xdr:row>10</xdr:row>
      <xdr:rowOff>95250</xdr:rowOff>
    </xdr:to>
    <xdr:sp macro="" textlink="">
      <xdr:nvSpPr>
        <xdr:cNvPr id="6" name="Right Brace 5"/>
        <xdr:cNvSpPr/>
      </xdr:nvSpPr>
      <xdr:spPr>
        <a:xfrm>
          <a:off x="6029325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9525</xdr:colOff>
      <xdr:row>8</xdr:row>
      <xdr:rowOff>9524</xdr:rowOff>
    </xdr:to>
    <xdr:cxnSp macro="">
      <xdr:nvCxnSpPr>
        <xdr:cNvPr id="10" name="Straight Arrow Connector 9"/>
        <xdr:cNvCxnSpPr/>
      </xdr:nvCxnSpPr>
      <xdr:spPr>
        <a:xfrm flipV="1">
          <a:off x="4476750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</xdr:row>
      <xdr:rowOff>180975</xdr:rowOff>
    </xdr:from>
    <xdr:to>
      <xdr:col>10</xdr:col>
      <xdr:colOff>66675</xdr:colOff>
      <xdr:row>13</xdr:row>
      <xdr:rowOff>180975</xdr:rowOff>
    </xdr:to>
    <xdr:cxnSp macro="">
      <xdr:nvCxnSpPr>
        <xdr:cNvPr id="11" name="Straight Arrow Connector 10"/>
        <xdr:cNvCxnSpPr/>
      </xdr:nvCxnSpPr>
      <xdr:spPr>
        <a:xfrm>
          <a:off x="4486275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190500</xdr:rowOff>
    </xdr:from>
    <xdr:to>
      <xdr:col>10</xdr:col>
      <xdr:colOff>9525</xdr:colOff>
      <xdr:row>11</xdr:row>
      <xdr:rowOff>200024</xdr:rowOff>
    </xdr:to>
    <xdr:cxnSp macro="">
      <xdr:nvCxnSpPr>
        <xdr:cNvPr id="13" name="Straight Arrow Connector 12"/>
        <xdr:cNvCxnSpPr/>
      </xdr:nvCxnSpPr>
      <xdr:spPr>
        <a:xfrm flipV="1">
          <a:off x="4476750" y="13811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57150</xdr:colOff>
      <xdr:row>10</xdr:row>
      <xdr:rowOff>0</xdr:rowOff>
    </xdr:to>
    <xdr:cxnSp macro="">
      <xdr:nvCxnSpPr>
        <xdr:cNvPr id="14" name="Straight Arrow Connector 13"/>
        <xdr:cNvCxnSpPr/>
      </xdr:nvCxnSpPr>
      <xdr:spPr>
        <a:xfrm>
          <a:off x="4476750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10</xdr:row>
      <xdr:rowOff>161925</xdr:rowOff>
    </xdr:from>
    <xdr:to>
      <xdr:col>11</xdr:col>
      <xdr:colOff>523875</xdr:colOff>
      <xdr:row>14</xdr:row>
      <xdr:rowOff>152400</xdr:rowOff>
    </xdr:to>
    <xdr:sp macro="" textlink="">
      <xdr:nvSpPr>
        <xdr:cNvPr id="16" name="Right Brace 15"/>
        <xdr:cNvSpPr/>
      </xdr:nvSpPr>
      <xdr:spPr>
        <a:xfrm>
          <a:off x="6038850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6</xdr:row>
      <xdr:rowOff>152400</xdr:rowOff>
    </xdr:from>
    <xdr:to>
      <xdr:col>13</xdr:col>
      <xdr:colOff>9525</xdr:colOff>
      <xdr:row>6</xdr:row>
      <xdr:rowOff>161925</xdr:rowOff>
    </xdr:to>
    <xdr:cxnSp macro="">
      <xdr:nvCxnSpPr>
        <xdr:cNvPr id="17" name="Straight Arrow Connector 16"/>
        <xdr:cNvCxnSpPr/>
      </xdr:nvCxnSpPr>
      <xdr:spPr>
        <a:xfrm flipV="1">
          <a:off x="6534150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95250</xdr:rowOff>
    </xdr:from>
    <xdr:to>
      <xdr:col>13</xdr:col>
      <xdr:colOff>9525</xdr:colOff>
      <xdr:row>10</xdr:row>
      <xdr:rowOff>104775</xdr:rowOff>
    </xdr:to>
    <xdr:cxnSp macro="">
      <xdr:nvCxnSpPr>
        <xdr:cNvPr id="18" name="Straight Arrow Connector 17"/>
        <xdr:cNvCxnSpPr/>
      </xdr:nvCxnSpPr>
      <xdr:spPr>
        <a:xfrm flipV="1">
          <a:off x="6534150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</xdr:row>
      <xdr:rowOff>104775</xdr:rowOff>
    </xdr:from>
    <xdr:to>
      <xdr:col>13</xdr:col>
      <xdr:colOff>9525</xdr:colOff>
      <xdr:row>14</xdr:row>
      <xdr:rowOff>114300</xdr:rowOff>
    </xdr:to>
    <xdr:cxnSp macro="">
      <xdr:nvCxnSpPr>
        <xdr:cNvPr id="19" name="Straight Arrow Connector 18"/>
        <xdr:cNvCxnSpPr/>
      </xdr:nvCxnSpPr>
      <xdr:spPr>
        <a:xfrm flipV="1">
          <a:off x="6534150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33</xdr:row>
      <xdr:rowOff>9526</xdr:rowOff>
    </xdr:from>
    <xdr:to>
      <xdr:col>8</xdr:col>
      <xdr:colOff>0</xdr:colOff>
      <xdr:row>34</xdr:row>
      <xdr:rowOff>19050</xdr:rowOff>
    </xdr:to>
    <xdr:cxnSp macro="">
      <xdr:nvCxnSpPr>
        <xdr:cNvPr id="23" name="Straight Arrow Connector 22"/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35</xdr:row>
      <xdr:rowOff>0</xdr:rowOff>
    </xdr:from>
    <xdr:to>
      <xdr:col>8</xdr:col>
      <xdr:colOff>38100</xdr:colOff>
      <xdr:row>36</xdr:row>
      <xdr:rowOff>0</xdr:rowOff>
    </xdr:to>
    <xdr:cxnSp macro="">
      <xdr:nvCxnSpPr>
        <xdr:cNvPr id="24" name="Straight Arrow Connector 23"/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30</xdr:row>
      <xdr:rowOff>104775</xdr:rowOff>
    </xdr:from>
    <xdr:to>
      <xdr:col>13</xdr:col>
      <xdr:colOff>514350</xdr:colOff>
      <xdr:row>34</xdr:row>
      <xdr:rowOff>95250</xdr:rowOff>
    </xdr:to>
    <xdr:sp macro="" textlink="">
      <xdr:nvSpPr>
        <xdr:cNvPr id="25" name="Right Brace 24"/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9525</xdr:colOff>
      <xdr:row>32</xdr:row>
      <xdr:rowOff>9524</xdr:rowOff>
    </xdr:to>
    <xdr:cxnSp macro="">
      <xdr:nvCxnSpPr>
        <xdr:cNvPr id="26" name="Straight Arrow Connector 25"/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36</xdr:row>
      <xdr:rowOff>180975</xdr:rowOff>
    </xdr:from>
    <xdr:to>
      <xdr:col>12</xdr:col>
      <xdr:colOff>66675</xdr:colOff>
      <xdr:row>37</xdr:row>
      <xdr:rowOff>180975</xdr:rowOff>
    </xdr:to>
    <xdr:cxnSp macro="">
      <xdr:nvCxnSpPr>
        <xdr:cNvPr id="27" name="Straight Arrow Connector 26"/>
        <xdr:cNvCxnSpPr/>
      </xdr:nvCxnSpPr>
      <xdr:spPr>
        <a:xfrm>
          <a:off x="4152900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57150</xdr:colOff>
      <xdr:row>34</xdr:row>
      <xdr:rowOff>0</xdr:rowOff>
    </xdr:to>
    <xdr:cxnSp macro="">
      <xdr:nvCxnSpPr>
        <xdr:cNvPr id="29" name="Straight Arrow Connector 28"/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34</xdr:row>
      <xdr:rowOff>161925</xdr:rowOff>
    </xdr:from>
    <xdr:to>
      <xdr:col>13</xdr:col>
      <xdr:colOff>523875</xdr:colOff>
      <xdr:row>38</xdr:row>
      <xdr:rowOff>152400</xdr:rowOff>
    </xdr:to>
    <xdr:sp macro="" textlink="">
      <xdr:nvSpPr>
        <xdr:cNvPr id="30" name="Right Brace 29"/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30</xdr:row>
      <xdr:rowOff>152400</xdr:rowOff>
    </xdr:from>
    <xdr:to>
      <xdr:col>15</xdr:col>
      <xdr:colOff>9525</xdr:colOff>
      <xdr:row>30</xdr:row>
      <xdr:rowOff>161925</xdr:rowOff>
    </xdr:to>
    <xdr:cxnSp macro="">
      <xdr:nvCxnSpPr>
        <xdr:cNvPr id="31" name="Straight Arrow Connector 30"/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34</xdr:row>
      <xdr:rowOff>95250</xdr:rowOff>
    </xdr:from>
    <xdr:to>
      <xdr:col>15</xdr:col>
      <xdr:colOff>9525</xdr:colOff>
      <xdr:row>34</xdr:row>
      <xdr:rowOff>104775</xdr:rowOff>
    </xdr:to>
    <xdr:cxnSp macro="">
      <xdr:nvCxnSpPr>
        <xdr:cNvPr id="32" name="Straight Arrow Connector 31"/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38</xdr:row>
      <xdr:rowOff>104775</xdr:rowOff>
    </xdr:from>
    <xdr:to>
      <xdr:col>15</xdr:col>
      <xdr:colOff>9525</xdr:colOff>
      <xdr:row>38</xdr:row>
      <xdr:rowOff>114300</xdr:rowOff>
    </xdr:to>
    <xdr:cxnSp macro="">
      <xdr:nvCxnSpPr>
        <xdr:cNvPr id="33" name="Straight Arrow Connector 32"/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33</xdr:row>
      <xdr:rowOff>9526</xdr:rowOff>
    </xdr:from>
    <xdr:to>
      <xdr:col>8</xdr:col>
      <xdr:colOff>0</xdr:colOff>
      <xdr:row>34</xdr:row>
      <xdr:rowOff>19050</xdr:rowOff>
    </xdr:to>
    <xdr:cxnSp macro="">
      <xdr:nvCxnSpPr>
        <xdr:cNvPr id="34" name="Straight Arrow Connector 33"/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35</xdr:row>
      <xdr:rowOff>0</xdr:rowOff>
    </xdr:from>
    <xdr:to>
      <xdr:col>8</xdr:col>
      <xdr:colOff>38100</xdr:colOff>
      <xdr:row>36</xdr:row>
      <xdr:rowOff>0</xdr:rowOff>
    </xdr:to>
    <xdr:cxnSp macro="">
      <xdr:nvCxnSpPr>
        <xdr:cNvPr id="35" name="Straight Arrow Connector 34"/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30</xdr:row>
      <xdr:rowOff>104775</xdr:rowOff>
    </xdr:from>
    <xdr:to>
      <xdr:col>13</xdr:col>
      <xdr:colOff>514350</xdr:colOff>
      <xdr:row>34</xdr:row>
      <xdr:rowOff>95250</xdr:rowOff>
    </xdr:to>
    <xdr:sp macro="" textlink="">
      <xdr:nvSpPr>
        <xdr:cNvPr id="36" name="Right Brace 35"/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9525</xdr:colOff>
      <xdr:row>32</xdr:row>
      <xdr:rowOff>9524</xdr:rowOff>
    </xdr:to>
    <xdr:cxnSp macro="">
      <xdr:nvCxnSpPr>
        <xdr:cNvPr id="37" name="Straight Arrow Connector 36"/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</xdr:row>
      <xdr:rowOff>104775</xdr:rowOff>
    </xdr:from>
    <xdr:to>
      <xdr:col>12</xdr:col>
      <xdr:colOff>19050</xdr:colOff>
      <xdr:row>36</xdr:row>
      <xdr:rowOff>19050</xdr:rowOff>
    </xdr:to>
    <xdr:cxnSp macro="">
      <xdr:nvCxnSpPr>
        <xdr:cNvPr id="39" name="Straight Arrow Connector 38"/>
        <xdr:cNvCxnSpPr/>
      </xdr:nvCxnSpPr>
      <xdr:spPr>
        <a:xfrm flipV="1">
          <a:off x="5514975" y="6181725"/>
          <a:ext cx="704850" cy="1143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57150</xdr:colOff>
      <xdr:row>34</xdr:row>
      <xdr:rowOff>0</xdr:rowOff>
    </xdr:to>
    <xdr:cxnSp macro="">
      <xdr:nvCxnSpPr>
        <xdr:cNvPr id="40" name="Straight Arrow Connector 39"/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34</xdr:row>
      <xdr:rowOff>161925</xdr:rowOff>
    </xdr:from>
    <xdr:to>
      <xdr:col>13</xdr:col>
      <xdr:colOff>523875</xdr:colOff>
      <xdr:row>38</xdr:row>
      <xdr:rowOff>152400</xdr:rowOff>
    </xdr:to>
    <xdr:sp macro="" textlink="">
      <xdr:nvSpPr>
        <xdr:cNvPr id="41" name="Right Brace 40"/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30</xdr:row>
      <xdr:rowOff>152400</xdr:rowOff>
    </xdr:from>
    <xdr:to>
      <xdr:col>15</xdr:col>
      <xdr:colOff>9525</xdr:colOff>
      <xdr:row>30</xdr:row>
      <xdr:rowOff>161925</xdr:rowOff>
    </xdr:to>
    <xdr:cxnSp macro="">
      <xdr:nvCxnSpPr>
        <xdr:cNvPr id="42" name="Straight Arrow Connector 41"/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34</xdr:row>
      <xdr:rowOff>95250</xdr:rowOff>
    </xdr:from>
    <xdr:to>
      <xdr:col>15</xdr:col>
      <xdr:colOff>9525</xdr:colOff>
      <xdr:row>34</xdr:row>
      <xdr:rowOff>104775</xdr:rowOff>
    </xdr:to>
    <xdr:cxnSp macro="">
      <xdr:nvCxnSpPr>
        <xdr:cNvPr id="43" name="Straight Arrow Connector 42"/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38</xdr:row>
      <xdr:rowOff>104775</xdr:rowOff>
    </xdr:from>
    <xdr:to>
      <xdr:col>15</xdr:col>
      <xdr:colOff>9525</xdr:colOff>
      <xdr:row>38</xdr:row>
      <xdr:rowOff>114300</xdr:rowOff>
    </xdr:to>
    <xdr:cxnSp macro="">
      <xdr:nvCxnSpPr>
        <xdr:cNvPr id="44" name="Straight Arrow Connector 43"/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32</xdr:row>
      <xdr:rowOff>95250</xdr:rowOff>
    </xdr:from>
    <xdr:to>
      <xdr:col>10</xdr:col>
      <xdr:colOff>9525</xdr:colOff>
      <xdr:row>32</xdr:row>
      <xdr:rowOff>104775</xdr:rowOff>
    </xdr:to>
    <xdr:cxnSp macro="">
      <xdr:nvCxnSpPr>
        <xdr:cNvPr id="45" name="Straight Arrow Connector 44"/>
        <xdr:cNvCxnSpPr/>
      </xdr:nvCxnSpPr>
      <xdr:spPr>
        <a:xfrm flipV="1">
          <a:off x="4143375" y="55721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36</xdr:row>
      <xdr:rowOff>114300</xdr:rowOff>
    </xdr:from>
    <xdr:to>
      <xdr:col>10</xdr:col>
      <xdr:colOff>19050</xdr:colOff>
      <xdr:row>36</xdr:row>
      <xdr:rowOff>123825</xdr:rowOff>
    </xdr:to>
    <xdr:cxnSp macro="">
      <xdr:nvCxnSpPr>
        <xdr:cNvPr id="48" name="Straight Arrow Connector 47"/>
        <xdr:cNvCxnSpPr/>
      </xdr:nvCxnSpPr>
      <xdr:spPr>
        <a:xfrm flipV="1">
          <a:off x="4152900" y="63912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49</xdr:row>
      <xdr:rowOff>9526</xdr:rowOff>
    </xdr:from>
    <xdr:to>
      <xdr:col>8</xdr:col>
      <xdr:colOff>0</xdr:colOff>
      <xdr:row>50</xdr:row>
      <xdr:rowOff>19050</xdr:rowOff>
    </xdr:to>
    <xdr:cxnSp macro="">
      <xdr:nvCxnSpPr>
        <xdr:cNvPr id="38" name="Straight Arrow Connector 37"/>
        <xdr:cNvCxnSpPr/>
      </xdr:nvCxnSpPr>
      <xdr:spPr>
        <a:xfrm flipV="1">
          <a:off x="3095625" y="2019301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51</xdr:row>
      <xdr:rowOff>0</xdr:rowOff>
    </xdr:from>
    <xdr:to>
      <xdr:col>8</xdr:col>
      <xdr:colOff>38100</xdr:colOff>
      <xdr:row>52</xdr:row>
      <xdr:rowOff>0</xdr:rowOff>
    </xdr:to>
    <xdr:cxnSp macro="">
      <xdr:nvCxnSpPr>
        <xdr:cNvPr id="46" name="Straight Arrow Connector 45"/>
        <xdr:cNvCxnSpPr/>
      </xdr:nvCxnSpPr>
      <xdr:spPr>
        <a:xfrm>
          <a:off x="3086100" y="2409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46</xdr:row>
      <xdr:rowOff>104775</xdr:rowOff>
    </xdr:from>
    <xdr:to>
      <xdr:col>11</xdr:col>
      <xdr:colOff>514350</xdr:colOff>
      <xdr:row>50</xdr:row>
      <xdr:rowOff>95250</xdr:rowOff>
    </xdr:to>
    <xdr:sp macro="" textlink="">
      <xdr:nvSpPr>
        <xdr:cNvPr id="47" name="Right Brace 46"/>
        <xdr:cNvSpPr/>
      </xdr:nvSpPr>
      <xdr:spPr>
        <a:xfrm>
          <a:off x="6029325" y="151447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9525</xdr:colOff>
      <xdr:row>48</xdr:row>
      <xdr:rowOff>9524</xdr:rowOff>
    </xdr:to>
    <xdr:cxnSp macro="">
      <xdr:nvCxnSpPr>
        <xdr:cNvPr id="49" name="Straight Arrow Connector 48"/>
        <xdr:cNvCxnSpPr/>
      </xdr:nvCxnSpPr>
      <xdr:spPr>
        <a:xfrm flipV="1">
          <a:off x="4476750" y="16097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52</xdr:row>
      <xdr:rowOff>180975</xdr:rowOff>
    </xdr:from>
    <xdr:to>
      <xdr:col>10</xdr:col>
      <xdr:colOff>66675</xdr:colOff>
      <xdr:row>53</xdr:row>
      <xdr:rowOff>180975</xdr:rowOff>
    </xdr:to>
    <xdr:cxnSp macro="">
      <xdr:nvCxnSpPr>
        <xdr:cNvPr id="50" name="Straight Arrow Connector 49"/>
        <xdr:cNvCxnSpPr/>
      </xdr:nvCxnSpPr>
      <xdr:spPr>
        <a:xfrm>
          <a:off x="4486275" y="2790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50</xdr:row>
      <xdr:rowOff>190500</xdr:rowOff>
    </xdr:from>
    <xdr:to>
      <xdr:col>10</xdr:col>
      <xdr:colOff>9525</xdr:colOff>
      <xdr:row>51</xdr:row>
      <xdr:rowOff>200024</xdr:rowOff>
    </xdr:to>
    <xdr:cxnSp macro="">
      <xdr:nvCxnSpPr>
        <xdr:cNvPr id="51" name="Straight Arrow Connector 50"/>
        <xdr:cNvCxnSpPr/>
      </xdr:nvCxnSpPr>
      <xdr:spPr>
        <a:xfrm flipV="1">
          <a:off x="4476750" y="240030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57150</xdr:colOff>
      <xdr:row>50</xdr:row>
      <xdr:rowOff>0</xdr:rowOff>
    </xdr:to>
    <xdr:cxnSp macro="">
      <xdr:nvCxnSpPr>
        <xdr:cNvPr id="52" name="Straight Arrow Connector 51"/>
        <xdr:cNvCxnSpPr/>
      </xdr:nvCxnSpPr>
      <xdr:spPr>
        <a:xfrm>
          <a:off x="4476750" y="200977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50</xdr:row>
      <xdr:rowOff>161925</xdr:rowOff>
    </xdr:from>
    <xdr:to>
      <xdr:col>11</xdr:col>
      <xdr:colOff>523875</xdr:colOff>
      <xdr:row>54</xdr:row>
      <xdr:rowOff>152400</xdr:rowOff>
    </xdr:to>
    <xdr:sp macro="" textlink="">
      <xdr:nvSpPr>
        <xdr:cNvPr id="53" name="Right Brace 52"/>
        <xdr:cNvSpPr/>
      </xdr:nvSpPr>
      <xdr:spPr>
        <a:xfrm>
          <a:off x="6038850" y="237172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46</xdr:row>
      <xdr:rowOff>152400</xdr:rowOff>
    </xdr:from>
    <xdr:to>
      <xdr:col>13</xdr:col>
      <xdr:colOff>9525</xdr:colOff>
      <xdr:row>46</xdr:row>
      <xdr:rowOff>161925</xdr:rowOff>
    </xdr:to>
    <xdr:cxnSp macro="">
      <xdr:nvCxnSpPr>
        <xdr:cNvPr id="54" name="Straight Arrow Connector 53"/>
        <xdr:cNvCxnSpPr/>
      </xdr:nvCxnSpPr>
      <xdr:spPr>
        <a:xfrm flipV="1">
          <a:off x="6534150" y="15621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50</xdr:row>
      <xdr:rowOff>95250</xdr:rowOff>
    </xdr:from>
    <xdr:to>
      <xdr:col>13</xdr:col>
      <xdr:colOff>9525</xdr:colOff>
      <xdr:row>50</xdr:row>
      <xdr:rowOff>104775</xdr:rowOff>
    </xdr:to>
    <xdr:cxnSp macro="">
      <xdr:nvCxnSpPr>
        <xdr:cNvPr id="55" name="Straight Arrow Connector 54"/>
        <xdr:cNvCxnSpPr/>
      </xdr:nvCxnSpPr>
      <xdr:spPr>
        <a:xfrm flipV="1">
          <a:off x="6534150" y="230505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54</xdr:row>
      <xdr:rowOff>104775</xdr:rowOff>
    </xdr:from>
    <xdr:to>
      <xdr:col>13</xdr:col>
      <xdr:colOff>9525</xdr:colOff>
      <xdr:row>54</xdr:row>
      <xdr:rowOff>114300</xdr:rowOff>
    </xdr:to>
    <xdr:cxnSp macro="">
      <xdr:nvCxnSpPr>
        <xdr:cNvPr id="56" name="Straight Arrow Connector 55"/>
        <xdr:cNvCxnSpPr/>
      </xdr:nvCxnSpPr>
      <xdr:spPr>
        <a:xfrm flipV="1">
          <a:off x="6534150" y="31146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topLeftCell="A17" workbookViewId="0">
      <selection activeCell="K17" sqref="K17"/>
    </sheetView>
  </sheetViews>
  <sheetFormatPr defaultRowHeight="15" x14ac:dyDescent="0.25"/>
  <cols>
    <col min="1" max="1" width="9" style="10"/>
    <col min="3" max="3" width="2.75" customWidth="1"/>
    <col min="4" max="4" width="1.625" style="2" customWidth="1"/>
    <col min="5" max="5" width="4.625" customWidth="1"/>
    <col min="6" max="6" width="4.75" customWidth="1"/>
    <col min="7" max="15" width="9" style="13"/>
  </cols>
  <sheetData>
    <row r="1" spans="1:17" ht="26.25" x14ac:dyDescent="0.4">
      <c r="A1" s="46" t="s">
        <v>50</v>
      </c>
      <c r="G1"/>
    </row>
    <row r="2" spans="1:17" x14ac:dyDescent="0.25">
      <c r="G2"/>
    </row>
    <row r="3" spans="1:17" ht="21" x14ac:dyDescent="0.35">
      <c r="A3" s="57" t="s">
        <v>51</v>
      </c>
      <c r="B3" s="58"/>
      <c r="C3" s="58"/>
      <c r="D3" s="58"/>
      <c r="E3" s="58"/>
      <c r="F3" s="59" t="s">
        <v>52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4"/>
      <c r="D4" s="47"/>
      <c r="F4" s="1"/>
    </row>
    <row r="5" spans="1:17" ht="18.75" x14ac:dyDescent="0.3">
      <c r="A5" s="67" t="s">
        <v>53</v>
      </c>
      <c r="D5" s="47"/>
      <c r="F5" s="1"/>
    </row>
    <row r="6" spans="1:17" x14ac:dyDescent="0.25">
      <c r="D6" s="47"/>
      <c r="F6" s="43"/>
      <c r="G6" s="42" t="s">
        <v>48</v>
      </c>
      <c r="H6" s="42"/>
      <c r="I6" s="42" t="s">
        <v>46</v>
      </c>
      <c r="J6" s="42"/>
      <c r="K6" s="42" t="s">
        <v>47</v>
      </c>
      <c r="L6" s="42"/>
      <c r="M6" s="42"/>
      <c r="N6" s="42"/>
      <c r="O6" s="42"/>
    </row>
    <row r="7" spans="1:17" ht="15.75" thickBot="1" x14ac:dyDescent="0.3">
      <c r="A7" s="4" t="s">
        <v>0</v>
      </c>
      <c r="B7" s="62">
        <v>45</v>
      </c>
      <c r="C7" s="5"/>
      <c r="D7" s="48"/>
      <c r="E7" s="10" t="s">
        <v>15</v>
      </c>
      <c r="F7" s="3"/>
      <c r="G7" s="14"/>
      <c r="H7" s="14"/>
      <c r="I7" s="14"/>
      <c r="J7" s="15" t="s">
        <v>9</v>
      </c>
      <c r="K7" s="38">
        <f>+I9*B8</f>
        <v>54.45000000000001</v>
      </c>
      <c r="L7" s="14"/>
      <c r="M7" s="14"/>
      <c r="N7" s="15" t="s">
        <v>11</v>
      </c>
      <c r="O7" s="39">
        <f>MAX(0,K7-B10)</f>
        <v>14.45000000000001</v>
      </c>
    </row>
    <row r="8" spans="1:17" ht="15.75" thickBot="1" x14ac:dyDescent="0.3">
      <c r="A8" s="4" t="s">
        <v>2</v>
      </c>
      <c r="B8" s="63">
        <v>1.1000000000000001</v>
      </c>
      <c r="C8" s="7"/>
      <c r="D8" s="49"/>
      <c r="F8" s="3"/>
      <c r="G8" s="14"/>
      <c r="H8" s="14"/>
      <c r="I8" s="14"/>
      <c r="J8" s="14"/>
      <c r="K8" s="14"/>
      <c r="L8" s="14"/>
      <c r="M8" s="14"/>
      <c r="N8" s="14"/>
      <c r="O8" s="14"/>
    </row>
    <row r="9" spans="1:17" ht="15.75" thickBot="1" x14ac:dyDescent="0.3">
      <c r="A9" s="4" t="s">
        <v>3</v>
      </c>
      <c r="B9" s="63">
        <v>0.9</v>
      </c>
      <c r="C9" s="7"/>
      <c r="D9" s="49"/>
      <c r="F9" s="3"/>
      <c r="G9" s="14"/>
      <c r="H9" s="15" t="s">
        <v>1</v>
      </c>
      <c r="I9" s="16">
        <f>+G11*B8</f>
        <v>49.500000000000007</v>
      </c>
      <c r="J9" s="17"/>
      <c r="K9" s="17"/>
      <c r="L9" s="17"/>
      <c r="M9" s="19">
        <f>+((O7*G15)+(G16*O11))/(1+B11/B12)</f>
        <v>11.40476190476191</v>
      </c>
      <c r="N9" s="14"/>
      <c r="O9" s="17"/>
    </row>
    <row r="10" spans="1:17" ht="15.75" thickBot="1" x14ac:dyDescent="0.3">
      <c r="A10" s="4" t="s">
        <v>5</v>
      </c>
      <c r="B10" s="62">
        <v>40</v>
      </c>
      <c r="C10" s="5"/>
      <c r="D10" s="48"/>
      <c r="F10" s="3"/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15.75" thickBot="1" x14ac:dyDescent="0.3">
      <c r="A11" s="4" t="s">
        <v>6</v>
      </c>
      <c r="B11" s="64">
        <v>0.05</v>
      </c>
      <c r="C11" s="9"/>
      <c r="D11" s="50"/>
      <c r="F11" s="8" t="s">
        <v>4</v>
      </c>
      <c r="G11" s="18">
        <f>+B7</f>
        <v>45</v>
      </c>
      <c r="H11" s="14"/>
      <c r="I11" s="20">
        <f>+((M9*G15)+(G16*M13))/(1+B11)</f>
        <v>8.9200680272108901</v>
      </c>
      <c r="J11" s="15"/>
      <c r="K11" s="16">
        <f>+I13*B8</f>
        <v>44.550000000000004</v>
      </c>
      <c r="L11" s="15"/>
      <c r="M11" s="15"/>
      <c r="N11" s="15" t="s">
        <v>10</v>
      </c>
      <c r="O11" s="39">
        <f>MAX(0,K11-B10)</f>
        <v>4.5500000000000043</v>
      </c>
    </row>
    <row r="12" spans="1:17" ht="15.75" thickBot="1" x14ac:dyDescent="0.3">
      <c r="A12" s="4" t="s">
        <v>35</v>
      </c>
      <c r="B12" s="70">
        <v>1</v>
      </c>
      <c r="C12" s="1"/>
      <c r="D12" s="51"/>
      <c r="F12" s="3"/>
      <c r="G12" s="14"/>
      <c r="H12" s="14"/>
      <c r="I12" s="14"/>
      <c r="J12" s="14"/>
      <c r="K12" s="14"/>
      <c r="L12" s="14"/>
      <c r="M12" s="14"/>
      <c r="N12" s="14"/>
      <c r="O12" s="14"/>
    </row>
    <row r="13" spans="1:17" ht="15.75" thickBot="1" x14ac:dyDescent="0.3">
      <c r="A13" s="33" t="s">
        <v>36</v>
      </c>
      <c r="B13" s="70">
        <v>2</v>
      </c>
      <c r="C13" s="34"/>
      <c r="D13" s="52"/>
      <c r="F13" s="3"/>
      <c r="G13" s="14"/>
      <c r="H13" s="15" t="s">
        <v>7</v>
      </c>
      <c r="I13" s="16">
        <f>+G11*B9</f>
        <v>40.5</v>
      </c>
      <c r="J13" s="17"/>
      <c r="K13" s="17"/>
      <c r="L13" s="17"/>
      <c r="M13" s="19">
        <f>+((O11*G15)+(G16*O15))/(1+B11/B12)</f>
        <v>3.2500000000000027</v>
      </c>
      <c r="N13" s="14"/>
      <c r="O13" s="17"/>
    </row>
    <row r="14" spans="1:17" ht="15.75" thickBot="1" x14ac:dyDescent="0.3">
      <c r="D14" s="47"/>
      <c r="F14" s="3"/>
      <c r="G14" s="14"/>
      <c r="H14" s="14"/>
      <c r="I14" s="14"/>
      <c r="J14" s="14"/>
      <c r="K14" s="14"/>
      <c r="L14" s="14"/>
      <c r="M14" s="14"/>
      <c r="N14" s="14"/>
      <c r="O14" s="14"/>
    </row>
    <row r="15" spans="1:17" ht="15.75" thickBot="1" x14ac:dyDescent="0.3">
      <c r="C15" s="34"/>
      <c r="D15" s="52"/>
      <c r="F15" s="6" t="s">
        <v>13</v>
      </c>
      <c r="G15" s="14">
        <f>+((1+B11)-B9)/(B8-B9)</f>
        <v>0.74999999999999989</v>
      </c>
      <c r="H15" s="14"/>
      <c r="I15" s="14"/>
      <c r="J15" s="15" t="s">
        <v>8</v>
      </c>
      <c r="K15" s="16">
        <f>+I13*B9</f>
        <v>36.450000000000003</v>
      </c>
      <c r="L15" s="14"/>
      <c r="M15" s="14"/>
      <c r="N15" s="15" t="s">
        <v>12</v>
      </c>
      <c r="O15" s="40">
        <f>MAX(0,K15-B10)</f>
        <v>0</v>
      </c>
    </row>
    <row r="16" spans="1:17" x14ac:dyDescent="0.25">
      <c r="C16" s="34"/>
      <c r="D16" s="52"/>
      <c r="F16" s="6" t="s">
        <v>14</v>
      </c>
      <c r="G16" s="14">
        <f>1-G15</f>
        <v>0.25000000000000011</v>
      </c>
      <c r="H16" s="14"/>
      <c r="I16" s="14"/>
      <c r="J16" s="14"/>
      <c r="K16" s="14"/>
      <c r="L16" s="14"/>
      <c r="M16" s="14"/>
      <c r="N16" s="14"/>
      <c r="O16" s="14"/>
    </row>
    <row r="17" spans="1:17" x14ac:dyDescent="0.25">
      <c r="D17" s="47"/>
      <c r="F17" s="3"/>
      <c r="G17" s="14"/>
      <c r="H17" s="14"/>
      <c r="I17" s="14"/>
      <c r="J17" s="14"/>
      <c r="K17" s="14"/>
      <c r="L17" s="14"/>
      <c r="M17" s="14"/>
      <c r="N17" s="14"/>
      <c r="O17" s="14"/>
    </row>
    <row r="18" spans="1:17" x14ac:dyDescent="0.25">
      <c r="D18" s="47"/>
    </row>
    <row r="19" spans="1:17" x14ac:dyDescent="0.25">
      <c r="D19" s="47"/>
      <c r="E19" s="10" t="s">
        <v>16</v>
      </c>
      <c r="F19" s="10" t="s">
        <v>20</v>
      </c>
      <c r="G19" s="21">
        <f>+I11</f>
        <v>8.9200680272108901</v>
      </c>
      <c r="H19" s="10" t="s">
        <v>24</v>
      </c>
      <c r="I19" s="31"/>
      <c r="J19" s="19" t="s">
        <v>39</v>
      </c>
      <c r="K19" s="27"/>
      <c r="L19" s="27"/>
      <c r="M19" s="28" t="s">
        <v>33</v>
      </c>
      <c r="N19" s="28"/>
      <c r="O19" s="28" t="s">
        <v>33</v>
      </c>
    </row>
    <row r="20" spans="1:17" x14ac:dyDescent="0.25">
      <c r="D20" s="47"/>
      <c r="E20" s="10" t="s">
        <v>17</v>
      </c>
      <c r="F20" s="11" t="s">
        <v>21</v>
      </c>
      <c r="G20" s="22">
        <f>+(((G15*(I9-B10)+(G16*(I13-B10))/(1+B11))))</f>
        <v>7.244047619047624</v>
      </c>
      <c r="H20" s="10"/>
      <c r="I20" s="35" t="s">
        <v>38</v>
      </c>
      <c r="J20" s="30" t="s">
        <v>40</v>
      </c>
      <c r="K20" s="29" t="s">
        <v>29</v>
      </c>
      <c r="L20" s="29"/>
      <c r="M20" s="29">
        <f>+I9</f>
        <v>49.500000000000007</v>
      </c>
      <c r="N20" s="29"/>
      <c r="O20" s="30">
        <f>+I13</f>
        <v>40.5</v>
      </c>
    </row>
    <row r="21" spans="1:17" x14ac:dyDescent="0.25">
      <c r="D21" s="47"/>
      <c r="E21" s="10" t="s">
        <v>18</v>
      </c>
      <c r="F21" s="11" t="s">
        <v>22</v>
      </c>
      <c r="G21" s="23">
        <f>+B7-B10</f>
        <v>5</v>
      </c>
      <c r="I21" t="s">
        <v>28</v>
      </c>
      <c r="J21" s="13" t="s">
        <v>30</v>
      </c>
      <c r="K21" s="13">
        <f>-B7</f>
        <v>-45</v>
      </c>
      <c r="M21" s="13">
        <f>+M20</f>
        <v>49.500000000000007</v>
      </c>
      <c r="O21" s="13">
        <f>+O20</f>
        <v>40.5</v>
      </c>
    </row>
    <row r="22" spans="1:17" x14ac:dyDescent="0.25">
      <c r="D22" s="47"/>
      <c r="E22" s="10" t="s">
        <v>19</v>
      </c>
      <c r="F22" s="11" t="s">
        <v>25</v>
      </c>
      <c r="G22" s="24">
        <f>+((I9-B10)-(I13-B10))/(I9-I13)</f>
        <v>1</v>
      </c>
      <c r="H22"/>
      <c r="I22" t="s">
        <v>31</v>
      </c>
      <c r="J22" s="13" t="s">
        <v>32</v>
      </c>
      <c r="K22" s="13">
        <f>+G19</f>
        <v>8.9200680272108901</v>
      </c>
      <c r="M22" s="13">
        <f>-(M20-B10)</f>
        <v>-9.5000000000000071</v>
      </c>
      <c r="O22" s="13">
        <f>(B10-O20)</f>
        <v>-0.5</v>
      </c>
    </row>
    <row r="23" spans="1:17" x14ac:dyDescent="0.25">
      <c r="D23" s="47"/>
      <c r="E23" s="10" t="s">
        <v>23</v>
      </c>
      <c r="F23" s="10" t="s">
        <v>26</v>
      </c>
      <c r="G23" s="24">
        <f>+((K7-B10)-(K11-B10))/(K7-K11)</f>
        <v>1</v>
      </c>
      <c r="H23"/>
      <c r="I23" t="s">
        <v>34</v>
      </c>
      <c r="K23" s="13">
        <f>-K21-K22</f>
        <v>36.079931972789112</v>
      </c>
      <c r="M23" s="13">
        <f>+-K23*((1+B11)^B13)</f>
        <v>-39.778124999999996</v>
      </c>
      <c r="O23" s="13">
        <f>+M23</f>
        <v>-39.778124999999996</v>
      </c>
    </row>
    <row r="24" spans="1:17" ht="15.75" thickBot="1" x14ac:dyDescent="0.3">
      <c r="D24" s="47"/>
      <c r="E24" s="10" t="s">
        <v>23</v>
      </c>
      <c r="F24" s="10" t="s">
        <v>27</v>
      </c>
      <c r="G24" s="26">
        <f>+(K11-B10)/(K11-K15)</f>
        <v>0.56172839506172878</v>
      </c>
      <c r="H24"/>
      <c r="I24" s="36"/>
      <c r="J24" s="25"/>
      <c r="K24" s="32">
        <f>SUM(K21:K23)</f>
        <v>0</v>
      </c>
      <c r="L24" s="32"/>
      <c r="M24" s="32">
        <f>SUM(M21:M23)</f>
        <v>0.22187500000000426</v>
      </c>
      <c r="N24" s="32"/>
      <c r="O24" s="32">
        <f>SUM(O21:O23)</f>
        <v>0.22187500000000426</v>
      </c>
    </row>
    <row r="25" spans="1:17" ht="15.75" thickTop="1" x14ac:dyDescent="0.25">
      <c r="B25" s="10"/>
      <c r="C25" s="10"/>
      <c r="D25" s="53"/>
      <c r="H25"/>
      <c r="I25"/>
      <c r="P25" s="13"/>
      <c r="Q25" s="13"/>
    </row>
    <row r="26" spans="1:17" x14ac:dyDescent="0.25">
      <c r="B26" s="10"/>
      <c r="C26" s="10"/>
      <c r="D26" s="53"/>
      <c r="E26" s="10" t="s">
        <v>37</v>
      </c>
      <c r="F26" t="s">
        <v>42</v>
      </c>
      <c r="P26" s="13"/>
      <c r="Q26" s="13"/>
    </row>
    <row r="27" spans="1:17" x14ac:dyDescent="0.25">
      <c r="B27" s="10"/>
      <c r="C27" s="10"/>
      <c r="D27" s="53"/>
      <c r="E27" s="13"/>
      <c r="F27" s="12" t="s">
        <v>41</v>
      </c>
    </row>
    <row r="28" spans="1:17" ht="18.75" x14ac:dyDescent="0.3">
      <c r="A28" s="67" t="s">
        <v>43</v>
      </c>
      <c r="D28" s="47"/>
    </row>
    <row r="29" spans="1:17" x14ac:dyDescent="0.25">
      <c r="D29" s="47"/>
    </row>
    <row r="30" spans="1:17" x14ac:dyDescent="0.25">
      <c r="D30" s="47"/>
      <c r="F30" s="41"/>
      <c r="G30" s="42" t="s">
        <v>48</v>
      </c>
      <c r="H30" s="42"/>
      <c r="I30" s="42" t="s">
        <v>46</v>
      </c>
      <c r="J30" s="42"/>
      <c r="K30" s="42" t="s">
        <v>49</v>
      </c>
      <c r="L30" s="42"/>
      <c r="M30" s="42" t="s">
        <v>47</v>
      </c>
      <c r="N30" s="42"/>
      <c r="O30" s="42"/>
      <c r="P30" s="42"/>
      <c r="Q30" s="42"/>
    </row>
    <row r="31" spans="1:17" ht="15.75" thickBot="1" x14ac:dyDescent="0.3">
      <c r="A31" s="4" t="s">
        <v>0</v>
      </c>
      <c r="B31" s="62">
        <v>30</v>
      </c>
      <c r="C31" s="5"/>
      <c r="D31" s="48"/>
      <c r="E31" s="10"/>
      <c r="F31" s="3"/>
      <c r="G31" s="14"/>
      <c r="H31" s="14"/>
      <c r="I31" s="14"/>
      <c r="J31" s="14"/>
      <c r="K31" s="14"/>
      <c r="L31" s="15" t="s">
        <v>9</v>
      </c>
      <c r="M31" s="38">
        <f>+K33*B32</f>
        <v>37.294499999999999</v>
      </c>
      <c r="N31" s="14"/>
      <c r="O31" s="14"/>
      <c r="P31" s="15" t="s">
        <v>11</v>
      </c>
      <c r="Q31" s="39">
        <f>MAX(0,M31-B34)</f>
        <v>12.294499999999999</v>
      </c>
    </row>
    <row r="32" spans="1:17" ht="15.75" thickBot="1" x14ac:dyDescent="0.3">
      <c r="A32" s="4" t="s">
        <v>2</v>
      </c>
      <c r="B32" s="63">
        <v>1.1499999999999999</v>
      </c>
      <c r="C32" s="7"/>
      <c r="D32" s="49"/>
      <c r="F32" s="3"/>
      <c r="G32" s="14"/>
      <c r="H32" s="14"/>
      <c r="I32" s="14"/>
      <c r="J32" s="14"/>
      <c r="K32" s="14" t="s">
        <v>45</v>
      </c>
      <c r="L32" s="14"/>
      <c r="M32" s="14"/>
      <c r="N32" s="14"/>
      <c r="O32" s="14"/>
      <c r="P32" s="14"/>
      <c r="Q32" s="14"/>
    </row>
    <row r="33" spans="1:17" ht="15.75" thickBot="1" x14ac:dyDescent="0.3">
      <c r="A33" s="4" t="s">
        <v>3</v>
      </c>
      <c r="B33" s="63">
        <v>0.9</v>
      </c>
      <c r="C33" s="7"/>
      <c r="D33" s="49"/>
      <c r="F33" s="3"/>
      <c r="G33" s="14"/>
      <c r="H33" s="15" t="s">
        <v>1</v>
      </c>
      <c r="I33" s="16">
        <f>+G35*B32</f>
        <v>34.5</v>
      </c>
      <c r="J33" s="14"/>
      <c r="K33" s="16">
        <f>+I33*(1-B36)</f>
        <v>32.43</v>
      </c>
      <c r="L33" s="17"/>
      <c r="M33" s="17"/>
      <c r="N33" s="17"/>
      <c r="O33" s="19">
        <f>+((Q31*G40)+(G41*Q35))/(1+B35/B38)</f>
        <v>8.6204761904761931</v>
      </c>
      <c r="P33" s="14"/>
      <c r="Q33" s="17"/>
    </row>
    <row r="34" spans="1:17" ht="15.75" thickBot="1" x14ac:dyDescent="0.3">
      <c r="A34" s="4" t="s">
        <v>5</v>
      </c>
      <c r="B34" s="62">
        <v>25</v>
      </c>
      <c r="C34" s="5"/>
      <c r="D34" s="48"/>
      <c r="F34" s="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.75" thickBot="1" x14ac:dyDescent="0.3">
      <c r="A35" s="4" t="s">
        <v>6</v>
      </c>
      <c r="B35" s="64">
        <v>0.05</v>
      </c>
      <c r="C35" s="9"/>
      <c r="D35" s="50"/>
      <c r="F35" s="8" t="s">
        <v>4</v>
      </c>
      <c r="G35" s="18">
        <f>+B31</f>
        <v>30</v>
      </c>
      <c r="H35" s="14"/>
      <c r="I35" s="20">
        <f>+((O33*G40)+(G41*O37))/(1+B35/B38)</f>
        <v>5.8374421768707521</v>
      </c>
      <c r="J35" s="14"/>
      <c r="K35" s="14"/>
      <c r="L35" s="15"/>
      <c r="M35" s="16">
        <f>+K33*B33</f>
        <v>29.187000000000001</v>
      </c>
      <c r="N35" s="15"/>
      <c r="O35" s="15"/>
      <c r="P35" s="15" t="s">
        <v>10</v>
      </c>
      <c r="Q35" s="39">
        <f>MAX(0,M35-B34)</f>
        <v>4.1870000000000012</v>
      </c>
    </row>
    <row r="36" spans="1:17" ht="15.75" thickBot="1" x14ac:dyDescent="0.3">
      <c r="A36" s="61" t="s">
        <v>44</v>
      </c>
      <c r="B36" s="65">
        <v>0.06</v>
      </c>
      <c r="C36" s="44"/>
      <c r="D36" s="54"/>
      <c r="F36" s="3"/>
      <c r="G36" s="14"/>
      <c r="H36" s="14"/>
      <c r="I36" s="14"/>
      <c r="J36" s="14"/>
      <c r="K36" s="14"/>
      <c r="L36" s="14"/>
      <c r="M36" s="16">
        <f>+K37*B32</f>
        <v>29.186999999999998</v>
      </c>
      <c r="N36" s="14"/>
      <c r="O36" s="14"/>
      <c r="P36" s="14"/>
      <c r="Q36" s="14"/>
    </row>
    <row r="37" spans="1:17" ht="15.75" thickBot="1" x14ac:dyDescent="0.3">
      <c r="B37" s="66"/>
      <c r="C37" s="45"/>
      <c r="D37" s="55"/>
      <c r="F37" s="3"/>
      <c r="G37" s="14"/>
      <c r="H37" s="15" t="s">
        <v>7</v>
      </c>
      <c r="I37" s="16">
        <f>+G35*B33</f>
        <v>27</v>
      </c>
      <c r="J37" s="14"/>
      <c r="K37" s="16">
        <f>+I37*(1-B36)</f>
        <v>25.38</v>
      </c>
      <c r="L37" s="17"/>
      <c r="M37" s="17"/>
      <c r="N37" s="17"/>
      <c r="O37" s="19">
        <f>+((Q35*G40)+(G41*Q39))/(1+B35/B38)</f>
        <v>2.3925714285714306</v>
      </c>
      <c r="P37" s="14"/>
      <c r="Q37" s="17"/>
    </row>
    <row r="38" spans="1:17" ht="15.75" thickBot="1" x14ac:dyDescent="0.3">
      <c r="A38" s="4" t="s">
        <v>35</v>
      </c>
      <c r="B38" s="70">
        <v>1</v>
      </c>
      <c r="C38" s="1"/>
      <c r="D38" s="51"/>
      <c r="F38" s="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.75" thickBot="1" x14ac:dyDescent="0.3">
      <c r="A39" s="33" t="s">
        <v>36</v>
      </c>
      <c r="B39" s="70">
        <v>2</v>
      </c>
      <c r="C39" s="34"/>
      <c r="D39" s="52"/>
      <c r="F39" s="3"/>
      <c r="G39" s="14"/>
      <c r="H39" s="14"/>
      <c r="I39" s="14"/>
      <c r="J39" s="14"/>
      <c r="K39" s="14"/>
      <c r="L39" s="15" t="s">
        <v>8</v>
      </c>
      <c r="M39" s="16">
        <f>+K37*B33</f>
        <v>22.841999999999999</v>
      </c>
      <c r="N39" s="14"/>
      <c r="O39" s="14"/>
      <c r="P39" s="15" t="s">
        <v>12</v>
      </c>
      <c r="Q39" s="40">
        <f>MAX(0,M39-B34)</f>
        <v>0</v>
      </c>
    </row>
    <row r="40" spans="1:17" x14ac:dyDescent="0.25">
      <c r="D40" s="47"/>
      <c r="F40" s="6" t="s">
        <v>13</v>
      </c>
      <c r="G40" s="14">
        <f>+((1+$B$11)-B33)/(B32-B33)</f>
        <v>0.60000000000000031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x14ac:dyDescent="0.25">
      <c r="C41" s="37"/>
      <c r="D41" s="56"/>
      <c r="F41" s="6" t="s">
        <v>14</v>
      </c>
      <c r="G41" s="14">
        <f>1-G40</f>
        <v>0.39999999999999969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x14ac:dyDescent="0.25">
      <c r="C42" s="37"/>
      <c r="D42" s="56"/>
      <c r="F42" s="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.75" thickBot="1" x14ac:dyDescent="0.3">
      <c r="D43" s="47"/>
    </row>
    <row r="44" spans="1:17" ht="15.75" thickBot="1" x14ac:dyDescent="0.3">
      <c r="D44" s="47"/>
      <c r="F44" s="69" t="s">
        <v>55</v>
      </c>
      <c r="G44" s="68">
        <f>+I35</f>
        <v>5.8374421768707521</v>
      </c>
    </row>
    <row r="45" spans="1:17" ht="18.75" x14ac:dyDescent="0.3">
      <c r="A45" s="67" t="s">
        <v>54</v>
      </c>
      <c r="D45" s="47"/>
      <c r="F45" s="1"/>
    </row>
    <row r="46" spans="1:17" x14ac:dyDescent="0.25">
      <c r="D46" s="47"/>
      <c r="F46" s="43"/>
      <c r="G46" s="42" t="s">
        <v>48</v>
      </c>
      <c r="H46" s="42"/>
      <c r="I46" s="42" t="s">
        <v>46</v>
      </c>
      <c r="J46" s="42"/>
      <c r="K46" s="42" t="s">
        <v>47</v>
      </c>
      <c r="L46" s="42"/>
      <c r="M46" s="42"/>
      <c r="N46" s="42"/>
      <c r="O46" s="42"/>
    </row>
    <row r="47" spans="1:17" ht="15.75" thickBot="1" x14ac:dyDescent="0.3">
      <c r="A47" s="4" t="s">
        <v>0</v>
      </c>
      <c r="B47" s="62">
        <v>62</v>
      </c>
      <c r="C47" s="5"/>
      <c r="D47" s="48"/>
      <c r="E47" s="10" t="s">
        <v>15</v>
      </c>
      <c r="F47" s="3"/>
      <c r="G47" s="14"/>
      <c r="H47" s="14"/>
      <c r="I47" s="14"/>
      <c r="J47" s="15" t="s">
        <v>9</v>
      </c>
      <c r="K47" s="38">
        <f>+I49*B48</f>
        <v>75.02000000000001</v>
      </c>
      <c r="L47" s="14"/>
      <c r="M47" s="14"/>
      <c r="N47" s="15" t="s">
        <v>11</v>
      </c>
      <c r="O47" s="39">
        <f>MAX(0,B50-K47)</f>
        <v>0</v>
      </c>
    </row>
    <row r="48" spans="1:17" ht="15.75" thickBot="1" x14ac:dyDescent="0.3">
      <c r="A48" s="4" t="s">
        <v>2</v>
      </c>
      <c r="B48" s="63">
        <v>1.1000000000000001</v>
      </c>
      <c r="C48" s="7"/>
      <c r="D48" s="49"/>
      <c r="F48" s="3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5.75" thickBot="1" x14ac:dyDescent="0.3">
      <c r="A49" s="4" t="s">
        <v>3</v>
      </c>
      <c r="B49" s="63">
        <v>0.95</v>
      </c>
      <c r="C49" s="7"/>
      <c r="D49" s="49"/>
      <c r="F49" s="3"/>
      <c r="G49" s="14"/>
      <c r="H49" s="15" t="s">
        <v>1</v>
      </c>
      <c r="I49" s="16">
        <f>+G51*B48</f>
        <v>68.2</v>
      </c>
      <c r="J49" s="17"/>
      <c r="K49" s="17"/>
      <c r="L49" s="17"/>
      <c r="M49" s="19">
        <f>+((O47*G55)+(G56*O51))/(1+B51/B52)</f>
        <v>0.64320987654320894</v>
      </c>
      <c r="N49" s="14"/>
      <c r="O49" s="17"/>
    </row>
    <row r="50" spans="1:15" ht="15.75" thickBot="1" x14ac:dyDescent="0.3">
      <c r="A50" s="4" t="s">
        <v>5</v>
      </c>
      <c r="B50" s="62">
        <v>70</v>
      </c>
      <c r="C50" s="5"/>
      <c r="D50" s="48"/>
      <c r="F50" s="3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5.75" thickBot="1" x14ac:dyDescent="0.3">
      <c r="A51" s="4" t="s">
        <v>6</v>
      </c>
      <c r="B51" s="64">
        <v>0.08</v>
      </c>
      <c r="C51" s="9"/>
      <c r="D51" s="50"/>
      <c r="F51" s="8" t="s">
        <v>4</v>
      </c>
      <c r="G51" s="18">
        <f>+B47</f>
        <v>62</v>
      </c>
      <c r="H51" s="14"/>
      <c r="I51" s="20">
        <f>+((M49*G55)+(G56*M53))/(1+B51)</f>
        <v>1.2463801249809463</v>
      </c>
      <c r="J51" s="15"/>
      <c r="K51" s="16">
        <f>+I53*B48</f>
        <v>64.790000000000006</v>
      </c>
      <c r="L51" s="15"/>
      <c r="M51" s="15"/>
      <c r="N51" s="15" t="s">
        <v>10</v>
      </c>
      <c r="O51" s="39">
        <f>MAX(0,B50-K51)</f>
        <v>5.2099999999999937</v>
      </c>
    </row>
    <row r="52" spans="1:15" ht="15.75" thickBot="1" x14ac:dyDescent="0.3">
      <c r="A52" s="4" t="s">
        <v>35</v>
      </c>
      <c r="B52" s="70">
        <v>1</v>
      </c>
      <c r="C52" s="1"/>
      <c r="D52" s="51"/>
      <c r="F52" s="3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5.75" thickBot="1" x14ac:dyDescent="0.3">
      <c r="A53" s="33" t="s">
        <v>36</v>
      </c>
      <c r="B53" s="70">
        <v>2</v>
      </c>
      <c r="C53" s="34"/>
      <c r="D53" s="52"/>
      <c r="F53" s="3"/>
      <c r="G53" s="14"/>
      <c r="H53" s="15" t="s">
        <v>7</v>
      </c>
      <c r="I53" s="16">
        <f>+G51*B49</f>
        <v>58.9</v>
      </c>
      <c r="J53" s="17"/>
      <c r="K53" s="17"/>
      <c r="L53" s="17"/>
      <c r="M53" s="19">
        <f>+((O51*G55)+(G56*O55))/(1+B51/B52)</f>
        <v>5.9148148148148092</v>
      </c>
      <c r="N53" s="14"/>
      <c r="O53" s="17"/>
    </row>
    <row r="54" spans="1:15" ht="15.75" thickBot="1" x14ac:dyDescent="0.3">
      <c r="D54" s="47"/>
      <c r="F54" s="3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5.75" thickBot="1" x14ac:dyDescent="0.3">
      <c r="C55" s="34"/>
      <c r="D55" s="52"/>
      <c r="F55" s="6" t="s">
        <v>13</v>
      </c>
      <c r="G55" s="14">
        <f>+((1+B51)-B49)/(B48-B49)</f>
        <v>0.8666666666666667</v>
      </c>
      <c r="H55" s="14"/>
      <c r="I55" s="14"/>
      <c r="J55" s="15" t="s">
        <v>8</v>
      </c>
      <c r="K55" s="16">
        <f>+I53*B49</f>
        <v>55.954999999999998</v>
      </c>
      <c r="L55" s="14"/>
      <c r="M55" s="14"/>
      <c r="N55" s="15" t="s">
        <v>12</v>
      </c>
      <c r="O55" s="40">
        <f>MAX(0,B50-K55)</f>
        <v>14.045000000000002</v>
      </c>
    </row>
    <row r="56" spans="1:15" x14ac:dyDescent="0.25">
      <c r="C56" s="34"/>
      <c r="D56" s="52"/>
      <c r="F56" s="6" t="s">
        <v>14</v>
      </c>
      <c r="G56" s="14">
        <f>1-G55</f>
        <v>0.1333333333333333</v>
      </c>
      <c r="H56" s="14"/>
      <c r="I56" s="14"/>
      <c r="J56" s="14"/>
      <c r="K56" s="14"/>
      <c r="L56" s="14"/>
      <c r="M56" s="14"/>
      <c r="N56" s="14"/>
      <c r="O56" s="14"/>
    </row>
    <row r="57" spans="1:15" x14ac:dyDescent="0.25">
      <c r="D57" s="47"/>
      <c r="F57" s="3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5.75" thickBot="1" x14ac:dyDescent="0.3">
      <c r="D58" s="47"/>
    </row>
    <row r="59" spans="1:15" ht="15.75" thickBot="1" x14ac:dyDescent="0.3">
      <c r="D59" s="47"/>
      <c r="F59" s="69" t="s">
        <v>56</v>
      </c>
      <c r="G59" s="68">
        <f>+I51</f>
        <v>1.2463801249809463</v>
      </c>
    </row>
    <row r="60" spans="1:15" x14ac:dyDescent="0.25">
      <c r="D60" s="47"/>
    </row>
    <row r="61" spans="1:15" x14ac:dyDescent="0.25">
      <c r="D61" s="47"/>
    </row>
  </sheetData>
  <pageMargins left="0.7" right="0.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2016-10-17T22:17:24Z</cp:lastPrinted>
  <dcterms:created xsi:type="dcterms:W3CDTF">2016-10-13T23:42:40Z</dcterms:created>
  <dcterms:modified xsi:type="dcterms:W3CDTF">2016-10-18T00:00:06Z</dcterms:modified>
</cp:coreProperties>
</file>