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cdrou\Documents\SHU Off-line\"/>
    </mc:Choice>
  </mc:AlternateContent>
  <xr:revisionPtr revIDLastSave="0" documentId="8_{E4AD87E5-8931-4CAC-ADAD-575A098C41B7}" xr6:coauthVersionLast="28" xr6:coauthVersionMax="28" xr10:uidLastSave="{00000000-0000-0000-0000-000000000000}"/>
  <bookViews>
    <workbookView xWindow="0" yWindow="0" windowWidth="17760" windowHeight="6666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I61" i="1"/>
  <c r="I60" i="1"/>
  <c r="I59" i="1"/>
  <c r="I58" i="1"/>
  <c r="I57" i="1"/>
  <c r="I56" i="1"/>
  <c r="I55" i="1"/>
  <c r="I54" i="1"/>
  <c r="I53" i="1"/>
  <c r="I52" i="1"/>
  <c r="I51" i="1"/>
  <c r="I50" i="1"/>
  <c r="M61" i="1"/>
  <c r="M60" i="1"/>
  <c r="M59" i="1"/>
  <c r="M58" i="1"/>
  <c r="M57" i="1"/>
  <c r="M56" i="1"/>
  <c r="M55" i="1"/>
  <c r="M54" i="1"/>
  <c r="M53" i="1"/>
  <c r="M52" i="1"/>
  <c r="M51" i="1"/>
  <c r="M50" i="1"/>
  <c r="E61" i="1"/>
  <c r="E60" i="1"/>
  <c r="E59" i="1"/>
  <c r="E58" i="1"/>
  <c r="E57" i="1"/>
  <c r="E56" i="1"/>
  <c r="E55" i="1"/>
  <c r="E54" i="1"/>
  <c r="E53" i="1"/>
  <c r="E52" i="1"/>
  <c r="E51" i="1"/>
  <c r="E50" i="1"/>
  <c r="F53" i="1"/>
  <c r="H61" i="1"/>
  <c r="H60" i="1"/>
  <c r="H59" i="1"/>
  <c r="H58" i="1"/>
  <c r="H57" i="1"/>
  <c r="H56" i="1"/>
  <c r="H55" i="1"/>
  <c r="H54" i="1"/>
  <c r="H53" i="1"/>
  <c r="H52" i="1"/>
  <c r="H51" i="1"/>
  <c r="H50" i="1"/>
  <c r="G42" i="1"/>
  <c r="G41" i="1"/>
  <c r="C47" i="1"/>
  <c r="C45" i="1"/>
  <c r="C46" i="1"/>
  <c r="C44" i="1"/>
  <c r="L61" i="1" l="1"/>
  <c r="L60" i="1"/>
  <c r="N60" i="1" s="1"/>
  <c r="L59" i="1"/>
  <c r="L58" i="1"/>
  <c r="L57" i="1"/>
  <c r="L56" i="1"/>
  <c r="L55" i="1"/>
  <c r="L54" i="1"/>
  <c r="L53" i="1"/>
  <c r="L52" i="1"/>
  <c r="L51" i="1"/>
  <c r="L50" i="1"/>
  <c r="D61" i="1"/>
  <c r="D60" i="1"/>
  <c r="D59" i="1"/>
  <c r="D58" i="1"/>
  <c r="D57" i="1"/>
  <c r="D56" i="1"/>
  <c r="D55" i="1"/>
  <c r="D54" i="1"/>
  <c r="D53" i="1"/>
  <c r="D52" i="1"/>
  <c r="D51" i="1"/>
  <c r="D50" i="1"/>
  <c r="K61" i="1"/>
  <c r="G61" i="1"/>
  <c r="C61" i="1"/>
  <c r="B61" i="1"/>
  <c r="N61" i="1" s="1"/>
  <c r="K60" i="1"/>
  <c r="G60" i="1"/>
  <c r="F60" i="1"/>
  <c r="C60" i="1"/>
  <c r="B60" i="1"/>
  <c r="N59" i="1"/>
  <c r="K59" i="1"/>
  <c r="J59" i="1"/>
  <c r="G59" i="1"/>
  <c r="F59" i="1"/>
  <c r="C59" i="1"/>
  <c r="B59" i="1"/>
  <c r="J60" i="1" l="1"/>
  <c r="O60" i="1" s="1"/>
  <c r="P60" i="1" s="1"/>
  <c r="O59" i="1"/>
  <c r="P59" i="1" s="1"/>
  <c r="F61" i="1"/>
  <c r="J61" i="1"/>
  <c r="W78" i="1"/>
  <c r="V78" i="1"/>
  <c r="W79" i="1"/>
  <c r="V79" i="1"/>
  <c r="W80" i="1"/>
  <c r="V80" i="1"/>
  <c r="W81" i="1"/>
  <c r="V81" i="1"/>
  <c r="W82" i="1"/>
  <c r="V82" i="1"/>
  <c r="W83" i="1"/>
  <c r="V83" i="1"/>
  <c r="W84" i="1"/>
  <c r="V84" i="1"/>
  <c r="W85" i="1"/>
  <c r="V85" i="1"/>
  <c r="W86" i="1"/>
  <c r="V86" i="1"/>
  <c r="V77" i="1"/>
  <c r="AB51" i="1"/>
  <c r="AB52" i="1"/>
  <c r="AB53" i="1"/>
  <c r="AB54" i="1"/>
  <c r="AB55" i="1"/>
  <c r="AB56" i="1"/>
  <c r="AB57" i="1"/>
  <c r="AB50" i="1"/>
  <c r="AB49" i="1"/>
  <c r="C86" i="1"/>
  <c r="D86" i="1"/>
  <c r="E86" i="1"/>
  <c r="F86" i="1"/>
  <c r="G86" i="1"/>
  <c r="H86" i="1"/>
  <c r="I86" i="1"/>
  <c r="J86" i="1"/>
  <c r="K86" i="1" s="1"/>
  <c r="L86" i="1" s="1"/>
  <c r="C80" i="1"/>
  <c r="D80" i="1"/>
  <c r="E80" i="1"/>
  <c r="F80" i="1"/>
  <c r="G80" i="1"/>
  <c r="H80" i="1"/>
  <c r="I80" i="1"/>
  <c r="J80" i="1"/>
  <c r="K80" i="1" s="1"/>
  <c r="L80" i="1" s="1"/>
  <c r="C73" i="1"/>
  <c r="H79" i="1" s="1"/>
  <c r="C72" i="1"/>
  <c r="D82" i="1" s="1"/>
  <c r="C71" i="1"/>
  <c r="C78" i="1" s="1"/>
  <c r="E78" i="1" s="1"/>
  <c r="B81" i="1"/>
  <c r="B82" i="1" s="1"/>
  <c r="C43" i="1"/>
  <c r="K56" i="1" s="1"/>
  <c r="C41" i="1"/>
  <c r="C54" i="1" s="1"/>
  <c r="B51" i="1"/>
  <c r="B52" i="1" s="1"/>
  <c r="V28" i="1"/>
  <c r="V24" i="1"/>
  <c r="V23" i="1"/>
  <c r="C28" i="1"/>
  <c r="E28" i="1" s="1"/>
  <c r="G28" i="1"/>
  <c r="I28" i="1" s="1"/>
  <c r="C20" i="1"/>
  <c r="H26" i="1" s="1"/>
  <c r="C19" i="1"/>
  <c r="D30" i="1" s="1"/>
  <c r="G25" i="1"/>
  <c r="G26" i="1"/>
  <c r="G27" i="1"/>
  <c r="G29" i="1"/>
  <c r="G30" i="1"/>
  <c r="G31" i="1"/>
  <c r="G24" i="1"/>
  <c r="I24" i="1" s="1"/>
  <c r="C25" i="1"/>
  <c r="C26" i="1"/>
  <c r="C27" i="1"/>
  <c r="C29" i="1"/>
  <c r="C30" i="1"/>
  <c r="C31" i="1"/>
  <c r="C24" i="1"/>
  <c r="E24" i="1" s="1"/>
  <c r="B25" i="1"/>
  <c r="B26" i="1" s="1"/>
  <c r="B27" i="1" s="1"/>
  <c r="B29" i="1" s="1"/>
  <c r="B30" i="1" s="1"/>
  <c r="B31" i="1" s="1"/>
  <c r="V31" i="1" s="1"/>
  <c r="O61" i="1" l="1"/>
  <c r="P61" i="1" s="1"/>
  <c r="D81" i="1"/>
  <c r="H84" i="1"/>
  <c r="H78" i="1"/>
  <c r="H85" i="1"/>
  <c r="H81" i="1"/>
  <c r="G78" i="1"/>
  <c r="I78" i="1" s="1"/>
  <c r="J78" i="1" s="1"/>
  <c r="G88" i="1"/>
  <c r="I88" i="1" s="1"/>
  <c r="C79" i="1"/>
  <c r="E79" i="1" s="1"/>
  <c r="H83" i="1"/>
  <c r="D88" i="1"/>
  <c r="G72" i="1"/>
  <c r="H87" i="1"/>
  <c r="H82" i="1"/>
  <c r="D78" i="1"/>
  <c r="F78" i="1" s="1"/>
  <c r="K78" i="1" s="1"/>
  <c r="L78" i="1" s="1"/>
  <c r="H88" i="1"/>
  <c r="C88" i="1"/>
  <c r="E88" i="1" s="1"/>
  <c r="G87" i="1"/>
  <c r="G85" i="1"/>
  <c r="G84" i="1"/>
  <c r="G83" i="1"/>
  <c r="G82" i="1"/>
  <c r="I82" i="1" s="1"/>
  <c r="C81" i="1"/>
  <c r="H30" i="1"/>
  <c r="K50" i="1"/>
  <c r="G79" i="1"/>
  <c r="I79" i="1" s="1"/>
  <c r="J79" i="1" s="1"/>
  <c r="D79" i="1"/>
  <c r="F79" i="1" s="1"/>
  <c r="D87" i="1"/>
  <c r="D85" i="1"/>
  <c r="D84" i="1"/>
  <c r="D83" i="1"/>
  <c r="G81" i="1"/>
  <c r="I81" i="1" s="1"/>
  <c r="G71" i="1"/>
  <c r="K51" i="1"/>
  <c r="N51" i="1" s="1"/>
  <c r="C87" i="1"/>
  <c r="C85" i="1"/>
  <c r="C84" i="1"/>
  <c r="C83" i="1"/>
  <c r="C82" i="1"/>
  <c r="E81" i="1"/>
  <c r="F81" i="1" s="1"/>
  <c r="E82" i="1"/>
  <c r="F82" i="1" s="1"/>
  <c r="C51" i="1"/>
  <c r="F51" i="1" s="1"/>
  <c r="C57" i="1"/>
  <c r="C53" i="1"/>
  <c r="V25" i="1"/>
  <c r="C42" i="1"/>
  <c r="C50" i="1"/>
  <c r="F50" i="1" s="1"/>
  <c r="C52" i="1"/>
  <c r="K55" i="1"/>
  <c r="C55" i="1"/>
  <c r="F55" i="1" s="1"/>
  <c r="F54" i="1"/>
  <c r="K57" i="1"/>
  <c r="K52" i="1"/>
  <c r="K54" i="1"/>
  <c r="K53" i="1"/>
  <c r="N50" i="1"/>
  <c r="K58" i="1"/>
  <c r="C58" i="1"/>
  <c r="C56" i="1"/>
  <c r="B83" i="1"/>
  <c r="V29" i="1"/>
  <c r="H29" i="1"/>
  <c r="H27" i="1"/>
  <c r="I31" i="1"/>
  <c r="D26" i="1"/>
  <c r="H24" i="1"/>
  <c r="J24" i="1" s="1"/>
  <c r="H25" i="1"/>
  <c r="V27" i="1"/>
  <c r="V30" i="1"/>
  <c r="V26" i="1"/>
  <c r="D29" i="1"/>
  <c r="B56" i="1"/>
  <c r="I25" i="1"/>
  <c r="E25" i="1"/>
  <c r="E27" i="1"/>
  <c r="D31" i="1"/>
  <c r="D25" i="1"/>
  <c r="H28" i="1"/>
  <c r="J28" i="1" s="1"/>
  <c r="D28" i="1"/>
  <c r="F28" i="1" s="1"/>
  <c r="H31" i="1"/>
  <c r="I26" i="1"/>
  <c r="J26" i="1" s="1"/>
  <c r="E30" i="1"/>
  <c r="F30" i="1" s="1"/>
  <c r="I29" i="1"/>
  <c r="E29" i="1"/>
  <c r="I27" i="1"/>
  <c r="E31" i="1"/>
  <c r="E26" i="1"/>
  <c r="I30" i="1"/>
  <c r="D24" i="1"/>
  <c r="F24" i="1" s="1"/>
  <c r="D27" i="1"/>
  <c r="J27" i="1" l="1"/>
  <c r="N54" i="1"/>
  <c r="F88" i="1"/>
  <c r="J30" i="1"/>
  <c r="F29" i="1"/>
  <c r="J81" i="1"/>
  <c r="J82" i="1"/>
  <c r="J88" i="1"/>
  <c r="K88" i="1" s="1"/>
  <c r="L88" i="1" s="1"/>
  <c r="J25" i="1"/>
  <c r="K81" i="1"/>
  <c r="L81" i="1" s="1"/>
  <c r="K82" i="1"/>
  <c r="L82" i="1" s="1"/>
  <c r="N52" i="1"/>
  <c r="K79" i="1"/>
  <c r="N53" i="1"/>
  <c r="F52" i="1"/>
  <c r="E83" i="1"/>
  <c r="F83" i="1" s="1"/>
  <c r="I83" i="1"/>
  <c r="J83" i="1" s="1"/>
  <c r="N55" i="1"/>
  <c r="G53" i="1"/>
  <c r="J53" i="1" s="1"/>
  <c r="G52" i="1"/>
  <c r="J52" i="1" s="1"/>
  <c r="G57" i="1"/>
  <c r="G56" i="1"/>
  <c r="J56" i="1" s="1"/>
  <c r="G50" i="1"/>
  <c r="J50" i="1" s="1"/>
  <c r="O50" i="1" s="1"/>
  <c r="G55" i="1"/>
  <c r="J55" i="1" s="1"/>
  <c r="G51" i="1"/>
  <c r="G58" i="1"/>
  <c r="G54" i="1"/>
  <c r="J54" i="1" s="1"/>
  <c r="O54" i="1" s="1"/>
  <c r="J29" i="1"/>
  <c r="K29" i="1" s="1"/>
  <c r="B84" i="1"/>
  <c r="F56" i="1"/>
  <c r="N56" i="1"/>
  <c r="J31" i="1"/>
  <c r="F26" i="1"/>
  <c r="F25" i="1"/>
  <c r="F27" i="1"/>
  <c r="K27" i="1" s="1"/>
  <c r="B57" i="1"/>
  <c r="F31" i="1"/>
  <c r="K28" i="1"/>
  <c r="K30" i="1"/>
  <c r="K24" i="1"/>
  <c r="K26" i="1"/>
  <c r="P50" i="1" l="1"/>
  <c r="AC50" i="1"/>
  <c r="O53" i="1"/>
  <c r="AC53" i="1" s="1"/>
  <c r="P54" i="1"/>
  <c r="AC54" i="1"/>
  <c r="K25" i="1"/>
  <c r="O52" i="1"/>
  <c r="L79" i="1"/>
  <c r="B80" i="1"/>
  <c r="J57" i="1"/>
  <c r="O55" i="1"/>
  <c r="E84" i="1"/>
  <c r="F84" i="1" s="1"/>
  <c r="I84" i="1"/>
  <c r="J84" i="1" s="1"/>
  <c r="K83" i="1"/>
  <c r="L83" i="1" s="1"/>
  <c r="J51" i="1"/>
  <c r="O51" i="1" s="1"/>
  <c r="AC51" i="1" s="1"/>
  <c r="B85" i="1"/>
  <c r="O56" i="1"/>
  <c r="K31" i="1"/>
  <c r="G18" i="1" s="1"/>
  <c r="N57" i="1"/>
  <c r="F57" i="1"/>
  <c r="W25" i="1"/>
  <c r="L25" i="1"/>
  <c r="L24" i="1"/>
  <c r="W24" i="1"/>
  <c r="L30" i="1"/>
  <c r="W30" i="1"/>
  <c r="L27" i="1"/>
  <c r="W27" i="1"/>
  <c r="L28" i="1"/>
  <c r="W28" i="1"/>
  <c r="L29" i="1"/>
  <c r="W29" i="1"/>
  <c r="L26" i="1"/>
  <c r="W26" i="1"/>
  <c r="B58" i="1"/>
  <c r="P53" i="1" l="1"/>
  <c r="P55" i="1"/>
  <c r="AC55" i="1"/>
  <c r="P52" i="1"/>
  <c r="AC52" i="1"/>
  <c r="P56" i="1"/>
  <c r="AC56" i="1"/>
  <c r="K84" i="1"/>
  <c r="L84" i="1" s="1"/>
  <c r="E85" i="1"/>
  <c r="F85" i="1" s="1"/>
  <c r="I85" i="1"/>
  <c r="J85" i="1" s="1"/>
  <c r="P51" i="1"/>
  <c r="W31" i="1"/>
  <c r="G19" i="1"/>
  <c r="G17" i="1" s="1"/>
  <c r="L31" i="1"/>
  <c r="B87" i="1"/>
  <c r="O57" i="1"/>
  <c r="AC57" i="1" s="1"/>
  <c r="J58" i="1"/>
  <c r="N58" i="1"/>
  <c r="F58" i="1"/>
  <c r="K85" i="1" l="1"/>
  <c r="L85" i="1" s="1"/>
  <c r="I87" i="1"/>
  <c r="J87" i="1" s="1"/>
  <c r="K87" i="1" s="1"/>
  <c r="L87" i="1" s="1"/>
  <c r="E87" i="1"/>
  <c r="F87" i="1" s="1"/>
  <c r="O58" i="1"/>
  <c r="P58" i="1" s="1"/>
  <c r="P57" i="1"/>
  <c r="G74" i="1" l="1"/>
</calcChain>
</file>

<file path=xl/sharedStrings.xml><?xml version="1.0" encoding="utf-8"?>
<sst xmlns="http://schemas.openxmlformats.org/spreadsheetml/2006/main" count="113" uniqueCount="73">
  <si>
    <t>HOMEWORK #2</t>
  </si>
  <si>
    <t>STRIKE</t>
  </si>
  <si>
    <t>JUL</t>
  </si>
  <si>
    <t>AUG</t>
  </si>
  <si>
    <t>OCT</t>
  </si>
  <si>
    <t>CALLS</t>
  </si>
  <si>
    <t>PUTS</t>
  </si>
  <si>
    <t>#6</t>
  </si>
  <si>
    <t>X1=</t>
  </si>
  <si>
    <t>X2=</t>
  </si>
  <si>
    <t>Stock (St)</t>
  </si>
  <si>
    <t>Buy</t>
  </si>
  <si>
    <t>Sell</t>
  </si>
  <si>
    <t xml:space="preserve"> (October)</t>
  </si>
  <si>
    <t>(October)</t>
  </si>
  <si>
    <t>Buy Put</t>
  </si>
  <si>
    <t>Premium
 Paid</t>
  </si>
  <si>
    <t>Put
Payoff</t>
  </si>
  <si>
    <t>Put
Profit</t>
  </si>
  <si>
    <t>Premium 
Received</t>
  </si>
  <si>
    <t>Bear
Spread
Profit
Per Share</t>
  </si>
  <si>
    <t>Bear
Spread
Profit
$@100sh</t>
  </si>
  <si>
    <t>Max Profit=</t>
  </si>
  <si>
    <t>BE Stock=</t>
  </si>
  <si>
    <t>Max Loss=</t>
  </si>
  <si>
    <t>BE</t>
  </si>
  <si>
    <t>C1=</t>
  </si>
  <si>
    <t>C2=</t>
  </si>
  <si>
    <t>Buy Call</t>
  </si>
  <si>
    <t>Sell Call</t>
  </si>
  <si>
    <t>Call
Payoff</t>
  </si>
  <si>
    <t>Call
Profit</t>
  </si>
  <si>
    <t>Call 
Payoff</t>
  </si>
  <si>
    <t>#9</t>
  </si>
  <si>
    <t>LONG HIGH EXERCISE PRICE CALL</t>
  </si>
  <si>
    <t>X3=</t>
  </si>
  <si>
    <t>C3=</t>
  </si>
  <si>
    <t>2 x C2=</t>
  </si>
  <si>
    <t xml:space="preserve"> SHORT LOW EXERCISE PRICE CALL</t>
  </si>
  <si>
    <t>SHORT 2 MIDDLE PRICE CALL</t>
  </si>
  <si>
    <t>LONG LOW EXERCISE PRICE CALL</t>
  </si>
  <si>
    <t>High BE Stock=</t>
  </si>
  <si>
    <t>Low BE Stock=</t>
  </si>
  <si>
    <t>Infinite</t>
  </si>
  <si>
    <t>BE1</t>
  </si>
  <si>
    <t>BE2</t>
  </si>
  <si>
    <t>#13</t>
  </si>
  <si>
    <t>Long Straddle</t>
  </si>
  <si>
    <t>Long Straddle: Buy Call and Put on Same Option</t>
  </si>
  <si>
    <t>X=</t>
  </si>
  <si>
    <t>C=</t>
  </si>
  <si>
    <t>P=</t>
  </si>
  <si>
    <t>Butterfly
Spread
Profit
Per Share</t>
  </si>
  <si>
    <t>Butrefly
Spread
Profit
$@100sh</t>
  </si>
  <si>
    <t>Straddle
Spread
Profit
Per Share</t>
  </si>
  <si>
    <t>Straddle
Spread
Profit
$@100sh</t>
  </si>
  <si>
    <t>Buy Call/Put</t>
  </si>
  <si>
    <t>BE1 Stock=</t>
  </si>
  <si>
    <t>BE2 Stock=</t>
  </si>
  <si>
    <t>Max Loss</t>
  </si>
  <si>
    <t>Lowest Possible Stock Procde</t>
  </si>
  <si>
    <t>Hypothetical High Stock Price</t>
  </si>
  <si>
    <t>Profit</t>
  </si>
  <si>
    <t>Bear Call Spread - October 165 and 170 CALLS</t>
  </si>
  <si>
    <t>Bear CALL Spread: Long the High Exercise Price Call (X1) and Short the Low Exercise Price Call</t>
  </si>
  <si>
    <t>Buy 2
Calls</t>
  </si>
  <si>
    <t>Premium
Received</t>
  </si>
  <si>
    <t>Expect the Stock to move substantially: Butterfly Spread: Sell Low (X1), Buy2 middle (X2), Sell High (X3)</t>
  </si>
  <si>
    <t>Butterfly Spread (buy strategy: expecting no volatility)</t>
  </si>
  <si>
    <t>Net Premium=</t>
  </si>
  <si>
    <t>Premium
Paid</t>
  </si>
  <si>
    <t>Premium
 Received
(2 Calls)</t>
  </si>
  <si>
    <t>Max loss=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</si>
</sst>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44" fontId="0" fillId="0" borderId="1" xfId="2" applyFont="1" applyBorder="1"/>
    <xf numFmtId="0" fontId="2" fillId="3" borderId="0" xfId="0" applyFont="1" applyFill="1" applyAlignment="1">
      <alignment horizontal="centerContinuous"/>
    </xf>
    <xf numFmtId="0" fontId="0" fillId="0" borderId="0" xfId="0" quotePrefix="1"/>
    <xf numFmtId="0" fontId="3" fillId="0" borderId="0" xfId="0" quotePrefix="1" applyFont="1"/>
    <xf numFmtId="0" fontId="3" fillId="0" borderId="0" xfId="0" quotePrefix="1" applyFont="1" applyAlignment="1">
      <alignment horizontal="right"/>
    </xf>
    <xf numFmtId="43" fontId="0" fillId="0" borderId="0" xfId="0" applyNumberFormat="1"/>
    <xf numFmtId="43" fontId="0" fillId="0" borderId="1" xfId="0" applyNumberFormat="1" applyBorder="1"/>
    <xf numFmtId="43" fontId="0" fillId="0" borderId="1" xfId="1" applyFont="1" applyBorder="1"/>
    <xf numFmtId="0" fontId="0" fillId="0" borderId="6" xfId="0" applyBorder="1"/>
    <xf numFmtId="43" fontId="0" fillId="0" borderId="7" xfId="0" applyNumberFormat="1" applyBorder="1"/>
    <xf numFmtId="0" fontId="0" fillId="0" borderId="8" xfId="0" applyBorder="1"/>
    <xf numFmtId="0" fontId="0" fillId="0" borderId="9" xfId="0" applyBorder="1"/>
    <xf numFmtId="43" fontId="0" fillId="0" borderId="9" xfId="1" applyFont="1" applyBorder="1"/>
    <xf numFmtId="0" fontId="0" fillId="0" borderId="10" xfId="0" applyBorder="1"/>
    <xf numFmtId="43" fontId="0" fillId="0" borderId="11" xfId="0" applyNumberFormat="1" applyBorder="1"/>
    <xf numFmtId="0" fontId="0" fillId="0" borderId="12" xfId="0" applyBorder="1"/>
    <xf numFmtId="0" fontId="4" fillId="4" borderId="4" xfId="0" applyFont="1" applyFill="1" applyBorder="1" applyAlignment="1">
      <alignment horizontal="centerContinuous"/>
    </xf>
    <xf numFmtId="0" fontId="4" fillId="4" borderId="5" xfId="0" applyFont="1" applyFill="1" applyBorder="1" applyAlignment="1">
      <alignment horizontal="centerContinuous"/>
    </xf>
    <xf numFmtId="0" fontId="2" fillId="4" borderId="3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4" borderId="5" xfId="0" applyFont="1" applyFill="1" applyBorder="1" applyAlignment="1">
      <alignment horizontal="centerContinuous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4" fontId="0" fillId="0" borderId="11" xfId="2" applyFont="1" applyBorder="1"/>
    <xf numFmtId="0" fontId="0" fillId="5" borderId="6" xfId="0" applyFill="1" applyBorder="1"/>
    <xf numFmtId="43" fontId="0" fillId="5" borderId="1" xfId="0" applyNumberFormat="1" applyFill="1" applyBorder="1"/>
    <xf numFmtId="43" fontId="0" fillId="5" borderId="1" xfId="1" applyFont="1" applyFill="1" applyBorder="1"/>
    <xf numFmtId="43" fontId="0" fillId="5" borderId="7" xfId="0" applyNumberFormat="1" applyFill="1" applyBorder="1"/>
    <xf numFmtId="0" fontId="0" fillId="5" borderId="0" xfId="0" applyFill="1"/>
    <xf numFmtId="43" fontId="0" fillId="5" borderId="11" xfId="0" applyNumberFormat="1" applyFill="1" applyBorder="1"/>
    <xf numFmtId="44" fontId="0" fillId="5" borderId="11" xfId="2" applyFont="1" applyFill="1" applyBorder="1"/>
    <xf numFmtId="0" fontId="3" fillId="5" borderId="6" xfId="0" applyFont="1" applyFill="1" applyBorder="1"/>
    <xf numFmtId="43" fontId="3" fillId="5" borderId="1" xfId="0" applyNumberFormat="1" applyFont="1" applyFill="1" applyBorder="1"/>
    <xf numFmtId="43" fontId="3" fillId="5" borderId="1" xfId="1" applyFont="1" applyFill="1" applyBorder="1"/>
    <xf numFmtId="43" fontId="3" fillId="5" borderId="7" xfId="0" applyNumberFormat="1" applyFont="1" applyFill="1" applyBorder="1"/>
    <xf numFmtId="0" fontId="3" fillId="5" borderId="0" xfId="0" applyFont="1" applyFill="1"/>
    <xf numFmtId="43" fontId="3" fillId="5" borderId="11" xfId="0" applyNumberFormat="1" applyFont="1" applyFill="1" applyBorder="1"/>
    <xf numFmtId="44" fontId="3" fillId="5" borderId="11" xfId="2" applyFont="1" applyFill="1" applyBorder="1"/>
    <xf numFmtId="2" fontId="0" fillId="5" borderId="2" xfId="0" applyNumberForma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44" fontId="0" fillId="0" borderId="0" xfId="0" applyNumberFormat="1"/>
    <xf numFmtId="0" fontId="3" fillId="2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6" borderId="0" xfId="0" applyFill="1"/>
    <xf numFmtId="0" fontId="0" fillId="6" borderId="6" xfId="0" applyFill="1" applyBorder="1"/>
    <xf numFmtId="43" fontId="0" fillId="6" borderId="1" xfId="0" applyNumberFormat="1" applyFill="1" applyBorder="1"/>
    <xf numFmtId="43" fontId="0" fillId="6" borderId="1" xfId="1" applyFont="1" applyFill="1" applyBorder="1"/>
    <xf numFmtId="43" fontId="0" fillId="6" borderId="7" xfId="0" applyNumberFormat="1" applyFill="1" applyBorder="1"/>
    <xf numFmtId="43" fontId="0" fillId="6" borderId="11" xfId="0" applyNumberFormat="1" applyFill="1" applyBorder="1"/>
    <xf numFmtId="44" fontId="0" fillId="6" borderId="11" xfId="2" applyFont="1" applyFill="1" applyBorder="1"/>
    <xf numFmtId="6" fontId="0" fillId="6" borderId="2" xfId="0" applyNumberFormat="1" applyFont="1" applyFill="1" applyBorder="1" applyAlignment="1">
      <alignment horizontal="center"/>
    </xf>
    <xf numFmtId="43" fontId="0" fillId="0" borderId="0" xfId="1" applyFont="1" applyBorder="1"/>
    <xf numFmtId="0" fontId="0" fillId="7" borderId="0" xfId="0" applyFill="1"/>
    <xf numFmtId="43" fontId="0" fillId="7" borderId="2" xfId="0" applyNumberFormat="1" applyFill="1" applyBorder="1" applyAlignment="1">
      <alignment horizontal="center"/>
    </xf>
    <xf numFmtId="0" fontId="0" fillId="7" borderId="6" xfId="0" applyFill="1" applyBorder="1"/>
    <xf numFmtId="43" fontId="0" fillId="7" borderId="1" xfId="0" applyNumberFormat="1" applyFill="1" applyBorder="1"/>
    <xf numFmtId="43" fontId="0" fillId="7" borderId="1" xfId="1" applyFont="1" applyFill="1" applyBorder="1"/>
    <xf numFmtId="43" fontId="0" fillId="7" borderId="7" xfId="0" applyNumberFormat="1" applyFill="1" applyBorder="1"/>
    <xf numFmtId="43" fontId="0" fillId="7" borderId="11" xfId="0" applyNumberFormat="1" applyFill="1" applyBorder="1"/>
    <xf numFmtId="44" fontId="0" fillId="7" borderId="11" xfId="2" applyFont="1" applyFill="1" applyBorder="1"/>
    <xf numFmtId="0" fontId="0" fillId="7" borderId="2" xfId="0" applyFill="1" applyBorder="1" applyAlignment="1">
      <alignment horizontal="center"/>
    </xf>
    <xf numFmtId="0" fontId="3" fillId="8" borderId="0" xfId="0" applyFont="1" applyFill="1"/>
    <xf numFmtId="0" fontId="3" fillId="8" borderId="2" xfId="0" applyFont="1" applyFill="1" applyBorder="1" applyAlignment="1">
      <alignment horizontal="center"/>
    </xf>
    <xf numFmtId="0" fontId="3" fillId="8" borderId="6" xfId="0" applyFont="1" applyFill="1" applyBorder="1"/>
    <xf numFmtId="43" fontId="3" fillId="8" borderId="1" xfId="0" applyNumberFormat="1" applyFont="1" applyFill="1" applyBorder="1"/>
    <xf numFmtId="43" fontId="3" fillId="8" borderId="1" xfId="1" applyFont="1" applyFill="1" applyBorder="1"/>
    <xf numFmtId="43" fontId="3" fillId="8" borderId="7" xfId="0" applyNumberFormat="1" applyFont="1" applyFill="1" applyBorder="1"/>
    <xf numFmtId="43" fontId="3" fillId="8" borderId="11" xfId="0" applyNumberFormat="1" applyFont="1" applyFill="1" applyBorder="1"/>
    <xf numFmtId="44" fontId="3" fillId="8" borderId="11" xfId="2" applyFont="1" applyFill="1" applyBorder="1"/>
    <xf numFmtId="0" fontId="0" fillId="0" borderId="0" xfId="0" applyBorder="1"/>
    <xf numFmtId="44" fontId="0" fillId="0" borderId="0" xfId="2" applyFont="1" applyBorder="1"/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Bear Call Spread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225169222268268E-2"/>
          <c:y val="0.25440223715606769"/>
          <c:w val="0.90787729658792649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Sheet1!$W$23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Sheet1!$V$24:$V$31</c:f>
              <c:numCache>
                <c:formatCode>General</c:formatCode>
                <c:ptCount val="8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167.1</c:v>
                </c:pt>
                <c:pt idx="5">
                  <c:v>170</c:v>
                </c:pt>
                <c:pt idx="6">
                  <c:v>175</c:v>
                </c:pt>
                <c:pt idx="7">
                  <c:v>180</c:v>
                </c:pt>
              </c:numCache>
            </c:numRef>
          </c:cat>
          <c:val>
            <c:numRef>
              <c:f>Sheet1!$W$24:$W$31</c:f>
              <c:numCache>
                <c:formatCode>General</c:formatCode>
                <c:ptCount val="8"/>
                <c:pt idx="0">
                  <c:v>2.0999999999999996</c:v>
                </c:pt>
                <c:pt idx="1">
                  <c:v>2.0999999999999996</c:v>
                </c:pt>
                <c:pt idx="2">
                  <c:v>2.0999999999999996</c:v>
                </c:pt>
                <c:pt idx="3">
                  <c:v>2.0999999999999996</c:v>
                </c:pt>
                <c:pt idx="4">
                  <c:v>0</c:v>
                </c:pt>
                <c:pt idx="5">
                  <c:v>-2.9000000000000004</c:v>
                </c:pt>
                <c:pt idx="6">
                  <c:v>-2.9000000000000004</c:v>
                </c:pt>
                <c:pt idx="7">
                  <c:v>-2.9000000000000004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E0-42D4-9B6B-7CC62B66A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02040"/>
        <c:axId val="410096792"/>
      </c:lineChart>
      <c:catAx>
        <c:axId val="4101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96792"/>
        <c:crosses val="autoZero"/>
        <c:auto val="1"/>
        <c:lblAlgn val="ctr"/>
        <c:lblOffset val="100"/>
        <c:noMultiLvlLbl val="0"/>
      </c:catAx>
      <c:valAx>
        <c:axId val="41009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0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Butterfly Spread</a:t>
            </a:r>
          </a:p>
        </c:rich>
      </c:tx>
      <c:layout>
        <c:manualLayout>
          <c:xMode val="edge"/>
          <c:yMode val="edge"/>
          <c:x val="0.44250897209277412"/>
          <c:y val="2.6102845210127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34463922906646"/>
          <c:y val="0.14352659715499538"/>
          <c:w val="0.86307174103237094"/>
          <c:h val="0.6714577865266842"/>
        </c:manualLayout>
      </c:layout>
      <c:lineChart>
        <c:grouping val="standard"/>
        <c:varyColors val="0"/>
        <c:ser>
          <c:idx val="1"/>
          <c:order val="0"/>
          <c:tx>
            <c:strRef>
              <c:f>Sheet1!$AC$49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Sheet1!$AB$49:$AB$57</c:f>
              <c:strCache>
                <c:ptCount val="9"/>
                <c:pt idx="0">
                  <c:v>Stock (St)</c:v>
                </c:pt>
                <c:pt idx="1">
                  <c:v>150</c:v>
                </c:pt>
                <c:pt idx="2">
                  <c:v>155</c:v>
                </c:pt>
                <c:pt idx="3">
                  <c:v>160</c:v>
                </c:pt>
                <c:pt idx="4">
                  <c:v>160.9</c:v>
                </c:pt>
                <c:pt idx="5">
                  <c:v>165</c:v>
                </c:pt>
                <c:pt idx="6">
                  <c:v>169.1</c:v>
                </c:pt>
                <c:pt idx="7">
                  <c:v>170</c:v>
                </c:pt>
                <c:pt idx="8">
                  <c:v>175</c:v>
                </c:pt>
              </c:strCache>
            </c:strRef>
          </c:cat>
          <c:val>
            <c:numRef>
              <c:f>Sheet1!$AC$50:$AC$57</c:f>
              <c:numCache>
                <c:formatCode>_(* #,##0.00_);_(* \(#,##0.00\);_(* "-"??_);_(@_)</c:formatCode>
                <c:ptCount val="8"/>
                <c:pt idx="0">
                  <c:v>-0.90000000000000213</c:v>
                </c:pt>
                <c:pt idx="1">
                  <c:v>-0.90000000000000036</c:v>
                </c:pt>
                <c:pt idx="2">
                  <c:v>-0.90000000000000036</c:v>
                </c:pt>
                <c:pt idx="3">
                  <c:v>-1.800000000000006</c:v>
                </c:pt>
                <c:pt idx="4">
                  <c:v>4.0999999999999996</c:v>
                </c:pt>
                <c:pt idx="5">
                  <c:v>5.3290705182007514E-15</c:v>
                </c:pt>
                <c:pt idx="6">
                  <c:v>-0.90000000000000036</c:v>
                </c:pt>
                <c:pt idx="7">
                  <c:v>-0.90000000000000036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1F-4003-B71F-786EEB4B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02040"/>
        <c:axId val="410096792"/>
      </c:lineChart>
      <c:catAx>
        <c:axId val="4101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96792"/>
        <c:crosses val="autoZero"/>
        <c:auto val="1"/>
        <c:lblAlgn val="ctr"/>
        <c:lblOffset val="100"/>
        <c:noMultiLvlLbl val="0"/>
      </c:catAx>
      <c:valAx>
        <c:axId val="41009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0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Long Straddle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Sheet1!$W$77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Sheet1!$V$77:$V$86</c:f>
              <c:strCache>
                <c:ptCount val="10"/>
                <c:pt idx="0">
                  <c:v>Stock (St)</c:v>
                </c:pt>
                <c:pt idx="1">
                  <c:v>150</c:v>
                </c:pt>
                <c:pt idx="2">
                  <c:v>150.15</c:v>
                </c:pt>
                <c:pt idx="3">
                  <c:v>155</c:v>
                </c:pt>
                <c:pt idx="4">
                  <c:v>160</c:v>
                </c:pt>
                <c:pt idx="5">
                  <c:v>165</c:v>
                </c:pt>
                <c:pt idx="6">
                  <c:v>170</c:v>
                </c:pt>
                <c:pt idx="7">
                  <c:v>175</c:v>
                </c:pt>
                <c:pt idx="8">
                  <c:v>179.85</c:v>
                </c:pt>
                <c:pt idx="9">
                  <c:v>180</c:v>
                </c:pt>
              </c:strCache>
            </c:strRef>
          </c:cat>
          <c:val>
            <c:numRef>
              <c:f>Sheet1!$W$78:$W$86</c:f>
              <c:numCache>
                <c:formatCode>General</c:formatCode>
                <c:ptCount val="9"/>
                <c:pt idx="0">
                  <c:v>0.15000000000000036</c:v>
                </c:pt>
                <c:pt idx="1">
                  <c:v>0</c:v>
                </c:pt>
                <c:pt idx="2">
                  <c:v>-4.8499999999999996</c:v>
                </c:pt>
                <c:pt idx="3">
                  <c:v>-9.85</c:v>
                </c:pt>
                <c:pt idx="4">
                  <c:v>-14.85</c:v>
                </c:pt>
                <c:pt idx="5">
                  <c:v>-9.85</c:v>
                </c:pt>
                <c:pt idx="6">
                  <c:v>-4.8499999999999996</c:v>
                </c:pt>
                <c:pt idx="7">
                  <c:v>0</c:v>
                </c:pt>
                <c:pt idx="8">
                  <c:v>0.15000000000000036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D5-48CB-BC94-E2948021C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02040"/>
        <c:axId val="410096792"/>
      </c:lineChart>
      <c:catAx>
        <c:axId val="4101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96792"/>
        <c:crosses val="autoZero"/>
        <c:auto val="1"/>
        <c:lblAlgn val="ctr"/>
        <c:lblOffset val="100"/>
        <c:noMultiLvlLbl val="0"/>
      </c:catAx>
      <c:valAx>
        <c:axId val="41009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0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137160</xdr:colOff>
      <xdr:row>10</xdr:row>
      <xdr:rowOff>110490</xdr:rowOff>
    </xdr:from>
    <xdr:to>
      <xdr:col>15</xdr:col>
      <xdr:colOff>118110</xdr:colOff>
      <xdr:row>21</xdr:row>
      <xdr:rowOff>151447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32</xdr:row>
      <xdr:rowOff>95250</xdr:rowOff>
    </xdr:from>
    <xdr:to>
      <xdr:col>16</xdr:col>
      <xdr:colOff>28575</xdr:colOff>
      <xdr:row>46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657226</xdr:colOff>
      <xdr:row>64</xdr:row>
      <xdr:rowOff>180975</xdr:rowOff>
    </xdr:from>
    <xdr:to>
      <xdr:col>12</xdr:col>
      <xdr:colOff>257176</xdr:colOff>
      <xdr:row>74</xdr:row>
      <xdr:rowOff>142875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9"/>
  <sheetViews>
    <sheetView tabSelected="1" topLeftCell="A75" workbookViewId="0">
      <selection activeCell="A80" sqref="A80"/>
    </sheetView>
  </sheetViews>
  <sheetFormatPr defaultRowHeight="14.4" x14ac:dyDescent="0.55000000000000004"/>
  <cols>
    <col min="1" max="1" width="3.62890625" customWidth="1"/>
    <col min="2" max="2" width="13.734375" customWidth="1"/>
    <col min="12" max="12" width="11.734375" customWidth="1"/>
    <col min="16" max="16" width="11.3671875" customWidth="1"/>
  </cols>
  <sheetData>
    <row r="1" spans="1:8" ht="25.8" x14ac:dyDescent="0.95">
      <c r="A1" s="80" t="s">
        <v>0</v>
      </c>
    </row>
    <row r="4" spans="1:8" x14ac:dyDescent="0.55000000000000004">
      <c r="C4" s="6" t="s">
        <v>5</v>
      </c>
      <c r="D4" s="6"/>
      <c r="E4" s="6"/>
      <c r="F4" s="6" t="s">
        <v>6</v>
      </c>
      <c r="G4" s="6"/>
      <c r="H4" s="6"/>
    </row>
    <row r="5" spans="1:8" x14ac:dyDescent="0.55000000000000004">
      <c r="B5" s="3" t="s">
        <v>1</v>
      </c>
      <c r="C5" s="3" t="s">
        <v>2</v>
      </c>
      <c r="D5" s="3" t="s">
        <v>3</v>
      </c>
      <c r="E5" s="3" t="s">
        <v>4</v>
      </c>
      <c r="F5" s="3" t="s">
        <v>2</v>
      </c>
      <c r="G5" s="3" t="s">
        <v>3</v>
      </c>
      <c r="H5" s="3" t="s">
        <v>4</v>
      </c>
    </row>
    <row r="6" spans="1:8" x14ac:dyDescent="0.55000000000000004">
      <c r="B6" s="4">
        <v>160</v>
      </c>
      <c r="C6" s="5">
        <v>6</v>
      </c>
      <c r="D6" s="5">
        <v>8.1</v>
      </c>
      <c r="E6" s="5">
        <v>11.1</v>
      </c>
      <c r="F6" s="5">
        <v>0.75</v>
      </c>
      <c r="G6" s="5">
        <v>2.75</v>
      </c>
      <c r="H6" s="5">
        <v>4.5</v>
      </c>
    </row>
    <row r="7" spans="1:8" x14ac:dyDescent="0.55000000000000004">
      <c r="B7" s="4">
        <v>165</v>
      </c>
      <c r="C7" s="5">
        <v>2.7</v>
      </c>
      <c r="D7" s="5">
        <v>5.25</v>
      </c>
      <c r="E7" s="5">
        <v>8.1</v>
      </c>
      <c r="F7" s="5">
        <v>2.4</v>
      </c>
      <c r="G7" s="5">
        <v>4.75</v>
      </c>
      <c r="H7" s="5">
        <v>6.75</v>
      </c>
    </row>
    <row r="8" spans="1:8" x14ac:dyDescent="0.55000000000000004">
      <c r="B8" s="4">
        <v>170</v>
      </c>
      <c r="C8" s="5">
        <v>0.8</v>
      </c>
      <c r="D8" s="5">
        <v>3.25</v>
      </c>
      <c r="E8" s="5">
        <v>6</v>
      </c>
      <c r="F8" s="5">
        <v>5.75</v>
      </c>
      <c r="G8" s="5">
        <v>7.5</v>
      </c>
      <c r="H8" s="5">
        <v>9</v>
      </c>
    </row>
    <row r="9" spans="1:8" x14ac:dyDescent="0.55000000000000004">
      <c r="B9" s="78"/>
      <c r="C9" s="79"/>
      <c r="D9" s="79"/>
      <c r="E9" s="79"/>
      <c r="F9" s="79"/>
      <c r="G9" s="79"/>
      <c r="H9" s="79"/>
    </row>
    <row r="10" spans="1:8" x14ac:dyDescent="0.55000000000000004">
      <c r="B10" s="78"/>
      <c r="C10" s="79"/>
      <c r="D10" s="79"/>
      <c r="E10" s="79"/>
      <c r="F10" s="79"/>
      <c r="G10" s="79"/>
      <c r="H10" s="79"/>
    </row>
    <row r="13" spans="1:8" x14ac:dyDescent="0.55000000000000004">
      <c r="A13" s="8" t="s">
        <v>7</v>
      </c>
      <c r="B13" s="1" t="s">
        <v>63</v>
      </c>
      <c r="C13" s="1"/>
      <c r="D13" s="1"/>
      <c r="E13" s="1"/>
    </row>
    <row r="14" spans="1:8" x14ac:dyDescent="0.55000000000000004">
      <c r="A14" s="7"/>
    </row>
    <row r="15" spans="1:8" x14ac:dyDescent="0.55000000000000004">
      <c r="A15" s="7"/>
      <c r="B15" t="s">
        <v>64</v>
      </c>
    </row>
    <row r="16" spans="1:8" x14ac:dyDescent="0.55000000000000004">
      <c r="B16" s="8"/>
    </row>
    <row r="17" spans="1:23" x14ac:dyDescent="0.55000000000000004">
      <c r="B17" s="9" t="s">
        <v>8</v>
      </c>
      <c r="C17">
        <v>170</v>
      </c>
      <c r="D17" t="s">
        <v>11</v>
      </c>
      <c r="F17" t="s">
        <v>23</v>
      </c>
      <c r="G17" s="10">
        <f>+C17+G19</f>
        <v>167.1</v>
      </c>
    </row>
    <row r="18" spans="1:23" x14ac:dyDescent="0.55000000000000004">
      <c r="B18" s="9" t="s">
        <v>9</v>
      </c>
      <c r="C18">
        <v>165</v>
      </c>
      <c r="D18" t="s">
        <v>12</v>
      </c>
      <c r="F18" t="s">
        <v>22</v>
      </c>
      <c r="G18" s="10">
        <f>MAX(K24:K31)</f>
        <v>2.0999999999999996</v>
      </c>
    </row>
    <row r="19" spans="1:23" x14ac:dyDescent="0.55000000000000004">
      <c r="B19" s="9" t="s">
        <v>26</v>
      </c>
      <c r="C19" s="2">
        <f>+E8</f>
        <v>6</v>
      </c>
      <c r="D19" t="s">
        <v>13</v>
      </c>
      <c r="F19" t="s">
        <v>24</v>
      </c>
      <c r="G19" s="10">
        <f>MIN(K24:K31)</f>
        <v>-2.9000000000000004</v>
      </c>
    </row>
    <row r="20" spans="1:23" x14ac:dyDescent="0.55000000000000004">
      <c r="B20" s="9" t="s">
        <v>27</v>
      </c>
      <c r="C20" s="2">
        <f>+E7</f>
        <v>8.1</v>
      </c>
      <c r="D20" t="s">
        <v>14</v>
      </c>
    </row>
    <row r="21" spans="1:23" ht="14.7" thickBot="1" x14ac:dyDescent="0.6">
      <c r="B21" s="8"/>
    </row>
    <row r="22" spans="1:23" x14ac:dyDescent="0.55000000000000004">
      <c r="B22" s="8"/>
      <c r="C22" s="23" t="s">
        <v>34</v>
      </c>
      <c r="D22" s="21"/>
      <c r="E22" s="21"/>
      <c r="F22" s="22"/>
      <c r="G22" s="23" t="s">
        <v>38</v>
      </c>
      <c r="H22" s="24"/>
      <c r="I22" s="24"/>
      <c r="J22" s="25"/>
    </row>
    <row r="23" spans="1:23" ht="57.6" x14ac:dyDescent="0.55000000000000004">
      <c r="B23" s="27" t="s">
        <v>10</v>
      </c>
      <c r="C23" s="28" t="s">
        <v>28</v>
      </c>
      <c r="D23" s="29" t="s">
        <v>16</v>
      </c>
      <c r="E23" s="29" t="s">
        <v>30</v>
      </c>
      <c r="F23" s="30" t="s">
        <v>31</v>
      </c>
      <c r="G23" s="28" t="s">
        <v>29</v>
      </c>
      <c r="H23" s="29" t="s">
        <v>19</v>
      </c>
      <c r="I23" s="29" t="s">
        <v>32</v>
      </c>
      <c r="J23" s="30" t="s">
        <v>31</v>
      </c>
      <c r="K23" s="31" t="s">
        <v>20</v>
      </c>
      <c r="L23" s="31" t="s">
        <v>21</v>
      </c>
      <c r="V23" t="str">
        <f>+B23</f>
        <v>Stock (St)</v>
      </c>
      <c r="W23" t="s">
        <v>62</v>
      </c>
    </row>
    <row r="24" spans="1:23" x14ac:dyDescent="0.55000000000000004">
      <c r="B24" s="26">
        <v>150</v>
      </c>
      <c r="C24" s="13">
        <f t="shared" ref="C24:C31" si="0">+$C$17</f>
        <v>170</v>
      </c>
      <c r="D24" s="11">
        <f t="shared" ref="D24:D31" si="1">-$C$19</f>
        <v>-6</v>
      </c>
      <c r="E24" s="12">
        <f>MAX(0,B24-C24)</f>
        <v>0</v>
      </c>
      <c r="F24" s="14">
        <f>+E24+D24</f>
        <v>-6</v>
      </c>
      <c r="G24" s="13">
        <f t="shared" ref="G24:G31" si="2">+$C$18</f>
        <v>165</v>
      </c>
      <c r="H24" s="11">
        <f t="shared" ref="H24:H31" si="3">+$C$20</f>
        <v>8.1</v>
      </c>
      <c r="I24" s="12">
        <f>-MAX(0,B24-G24)</f>
        <v>0</v>
      </c>
      <c r="J24" s="14">
        <f>+H24+I24</f>
        <v>8.1</v>
      </c>
      <c r="K24" s="19">
        <f t="shared" ref="K24:K31" si="4">+F24+J24</f>
        <v>2.0999999999999996</v>
      </c>
      <c r="L24" s="32">
        <f>+K24*100</f>
        <v>209.99999999999997</v>
      </c>
      <c r="V24">
        <f>+B24</f>
        <v>150</v>
      </c>
      <c r="W24">
        <f t="shared" ref="W24:W31" si="5">+K24</f>
        <v>2.0999999999999996</v>
      </c>
    </row>
    <row r="25" spans="1:23" x14ac:dyDescent="0.55000000000000004">
      <c r="B25" s="26">
        <f>+B24+5</f>
        <v>155</v>
      </c>
      <c r="C25" s="13">
        <f t="shared" si="0"/>
        <v>170</v>
      </c>
      <c r="D25" s="11">
        <f t="shared" si="1"/>
        <v>-6</v>
      </c>
      <c r="E25" s="12">
        <f t="shared" ref="E25:E31" si="6">MAX(0,B25-C25)</f>
        <v>0</v>
      </c>
      <c r="F25" s="14">
        <f t="shared" ref="F25:F31" si="7">+E25+D25</f>
        <v>-6</v>
      </c>
      <c r="G25" s="13">
        <f t="shared" si="2"/>
        <v>165</v>
      </c>
      <c r="H25" s="11">
        <f t="shared" si="3"/>
        <v>8.1</v>
      </c>
      <c r="I25" s="12">
        <f t="shared" ref="I25:I31" si="8">-MAX(0,B25-G25)</f>
        <v>0</v>
      </c>
      <c r="J25" s="14">
        <f t="shared" ref="J25:J31" si="9">+H25+I25</f>
        <v>8.1</v>
      </c>
      <c r="K25" s="19">
        <f t="shared" si="4"/>
        <v>2.0999999999999996</v>
      </c>
      <c r="L25" s="32">
        <f t="shared" ref="L25:L31" si="10">+K25*100</f>
        <v>209.99999999999997</v>
      </c>
      <c r="V25">
        <f t="shared" ref="V25:V31" si="11">+B25</f>
        <v>155</v>
      </c>
      <c r="W25">
        <f t="shared" si="5"/>
        <v>2.0999999999999996</v>
      </c>
    </row>
    <row r="26" spans="1:23" x14ac:dyDescent="0.55000000000000004">
      <c r="B26" s="26">
        <f t="shared" ref="B26:B30" si="12">+B25+5</f>
        <v>160</v>
      </c>
      <c r="C26" s="13">
        <f t="shared" si="0"/>
        <v>170</v>
      </c>
      <c r="D26" s="11">
        <f t="shared" si="1"/>
        <v>-6</v>
      </c>
      <c r="E26" s="12">
        <f t="shared" si="6"/>
        <v>0</v>
      </c>
      <c r="F26" s="14">
        <f t="shared" si="7"/>
        <v>-6</v>
      </c>
      <c r="G26" s="13">
        <f t="shared" si="2"/>
        <v>165</v>
      </c>
      <c r="H26" s="11">
        <f t="shared" si="3"/>
        <v>8.1</v>
      </c>
      <c r="I26" s="12">
        <f t="shared" si="8"/>
        <v>0</v>
      </c>
      <c r="J26" s="14">
        <f t="shared" si="9"/>
        <v>8.1</v>
      </c>
      <c r="K26" s="19">
        <f t="shared" si="4"/>
        <v>2.0999999999999996</v>
      </c>
      <c r="L26" s="32">
        <f t="shared" si="10"/>
        <v>209.99999999999997</v>
      </c>
      <c r="V26">
        <f t="shared" si="11"/>
        <v>160</v>
      </c>
      <c r="W26">
        <f t="shared" si="5"/>
        <v>2.0999999999999996</v>
      </c>
    </row>
    <row r="27" spans="1:23" x14ac:dyDescent="0.55000000000000004">
      <c r="B27" s="26">
        <f t="shared" si="12"/>
        <v>165</v>
      </c>
      <c r="C27" s="13">
        <f t="shared" si="0"/>
        <v>170</v>
      </c>
      <c r="D27" s="11">
        <f t="shared" si="1"/>
        <v>-6</v>
      </c>
      <c r="E27" s="12">
        <f t="shared" si="6"/>
        <v>0</v>
      </c>
      <c r="F27" s="14">
        <f t="shared" si="7"/>
        <v>-6</v>
      </c>
      <c r="G27" s="13">
        <f t="shared" si="2"/>
        <v>165</v>
      </c>
      <c r="H27" s="11">
        <f t="shared" si="3"/>
        <v>8.1</v>
      </c>
      <c r="I27" s="12">
        <f t="shared" si="8"/>
        <v>0</v>
      </c>
      <c r="J27" s="14">
        <f t="shared" si="9"/>
        <v>8.1</v>
      </c>
      <c r="K27" s="19">
        <f t="shared" si="4"/>
        <v>2.0999999999999996</v>
      </c>
      <c r="L27" s="32">
        <f t="shared" si="10"/>
        <v>209.99999999999997</v>
      </c>
      <c r="V27">
        <f t="shared" si="11"/>
        <v>165</v>
      </c>
      <c r="W27">
        <f t="shared" si="5"/>
        <v>2.0999999999999996</v>
      </c>
    </row>
    <row r="28" spans="1:23" x14ac:dyDescent="0.55000000000000004">
      <c r="A28" s="44" t="s">
        <v>25</v>
      </c>
      <c r="B28" s="48">
        <v>167.1</v>
      </c>
      <c r="C28" s="40">
        <f t="shared" si="0"/>
        <v>170</v>
      </c>
      <c r="D28" s="41">
        <f t="shared" si="1"/>
        <v>-6</v>
      </c>
      <c r="E28" s="42">
        <f t="shared" ref="E28" si="13">MAX(0,B28-C28)</f>
        <v>0</v>
      </c>
      <c r="F28" s="43">
        <f t="shared" ref="F28" si="14">+E28+D28</f>
        <v>-6</v>
      </c>
      <c r="G28" s="40">
        <f t="shared" si="2"/>
        <v>165</v>
      </c>
      <c r="H28" s="41">
        <f t="shared" si="3"/>
        <v>8.1</v>
      </c>
      <c r="I28" s="42">
        <f t="shared" ref="I28" si="15">-MAX(0,B28-G28)</f>
        <v>-2.0999999999999943</v>
      </c>
      <c r="J28" s="43">
        <f t="shared" ref="J28" si="16">+H28+I28</f>
        <v>6.0000000000000053</v>
      </c>
      <c r="K28" s="45">
        <f t="shared" si="4"/>
        <v>0</v>
      </c>
      <c r="L28" s="46">
        <f t="shared" si="10"/>
        <v>0</v>
      </c>
      <c r="V28">
        <f t="shared" si="11"/>
        <v>167.1</v>
      </c>
      <c r="W28">
        <f t="shared" si="5"/>
        <v>0</v>
      </c>
    </row>
    <row r="29" spans="1:23" x14ac:dyDescent="0.55000000000000004">
      <c r="B29" s="26">
        <f>+B27+5</f>
        <v>170</v>
      </c>
      <c r="C29" s="13">
        <f t="shared" si="0"/>
        <v>170</v>
      </c>
      <c r="D29" s="11">
        <f t="shared" si="1"/>
        <v>-6</v>
      </c>
      <c r="E29" s="12">
        <f t="shared" si="6"/>
        <v>0</v>
      </c>
      <c r="F29" s="14">
        <f t="shared" si="7"/>
        <v>-6</v>
      </c>
      <c r="G29" s="13">
        <f t="shared" si="2"/>
        <v>165</v>
      </c>
      <c r="H29" s="11">
        <f t="shared" si="3"/>
        <v>8.1</v>
      </c>
      <c r="I29" s="12">
        <f t="shared" si="8"/>
        <v>-5</v>
      </c>
      <c r="J29" s="14">
        <f t="shared" si="9"/>
        <v>3.0999999999999996</v>
      </c>
      <c r="K29" s="19">
        <f t="shared" si="4"/>
        <v>-2.9000000000000004</v>
      </c>
      <c r="L29" s="32">
        <f t="shared" si="10"/>
        <v>-290.00000000000006</v>
      </c>
      <c r="V29">
        <f t="shared" si="11"/>
        <v>170</v>
      </c>
      <c r="W29">
        <f t="shared" si="5"/>
        <v>-2.9000000000000004</v>
      </c>
    </row>
    <row r="30" spans="1:23" x14ac:dyDescent="0.55000000000000004">
      <c r="B30" s="26">
        <f t="shared" si="12"/>
        <v>175</v>
      </c>
      <c r="C30" s="13">
        <f t="shared" si="0"/>
        <v>170</v>
      </c>
      <c r="D30" s="11">
        <f t="shared" si="1"/>
        <v>-6</v>
      </c>
      <c r="E30" s="12">
        <f t="shared" si="6"/>
        <v>5</v>
      </c>
      <c r="F30" s="14">
        <f t="shared" si="7"/>
        <v>-1</v>
      </c>
      <c r="G30" s="13">
        <f t="shared" si="2"/>
        <v>165</v>
      </c>
      <c r="H30" s="11">
        <f t="shared" si="3"/>
        <v>8.1</v>
      </c>
      <c r="I30" s="12">
        <f t="shared" si="8"/>
        <v>-10</v>
      </c>
      <c r="J30" s="14">
        <f t="shared" si="9"/>
        <v>-1.9000000000000004</v>
      </c>
      <c r="K30" s="19">
        <f t="shared" si="4"/>
        <v>-2.9000000000000004</v>
      </c>
      <c r="L30" s="32">
        <f t="shared" si="10"/>
        <v>-290.00000000000006</v>
      </c>
      <c r="V30">
        <f t="shared" si="11"/>
        <v>175</v>
      </c>
      <c r="W30">
        <f t="shared" si="5"/>
        <v>-2.9000000000000004</v>
      </c>
    </row>
    <row r="31" spans="1:23" x14ac:dyDescent="0.55000000000000004">
      <c r="B31" s="26">
        <f>+B30+5</f>
        <v>180</v>
      </c>
      <c r="C31" s="13">
        <f t="shared" si="0"/>
        <v>170</v>
      </c>
      <c r="D31" s="11">
        <f t="shared" si="1"/>
        <v>-6</v>
      </c>
      <c r="E31" s="12">
        <f t="shared" si="6"/>
        <v>10</v>
      </c>
      <c r="F31" s="14">
        <f t="shared" si="7"/>
        <v>4</v>
      </c>
      <c r="G31" s="13">
        <f t="shared" si="2"/>
        <v>165</v>
      </c>
      <c r="H31" s="11">
        <f t="shared" si="3"/>
        <v>8.1</v>
      </c>
      <c r="I31" s="12">
        <f t="shared" si="8"/>
        <v>-15</v>
      </c>
      <c r="J31" s="14">
        <f t="shared" si="9"/>
        <v>-6.9</v>
      </c>
      <c r="K31" s="19">
        <f t="shared" si="4"/>
        <v>-2.9000000000000004</v>
      </c>
      <c r="L31" s="32">
        <f t="shared" si="10"/>
        <v>-290.00000000000006</v>
      </c>
      <c r="V31">
        <f t="shared" si="11"/>
        <v>180</v>
      </c>
      <c r="W31">
        <f t="shared" si="5"/>
        <v>-2.9000000000000004</v>
      </c>
    </row>
    <row r="32" spans="1:23" ht="9" customHeight="1" thickBot="1" x14ac:dyDescent="0.6">
      <c r="C32" s="15"/>
      <c r="D32" s="16"/>
      <c r="E32" s="17"/>
      <c r="F32" s="18"/>
      <c r="G32" s="15"/>
      <c r="H32" s="16"/>
      <c r="I32" s="16"/>
      <c r="J32" s="18"/>
      <c r="K32" s="20"/>
      <c r="L32" s="20"/>
    </row>
    <row r="33" spans="1:14" ht="9" customHeight="1" x14ac:dyDescent="0.55000000000000004">
      <c r="C33" s="78"/>
      <c r="D33" s="78"/>
      <c r="E33" s="60"/>
      <c r="F33" s="78"/>
      <c r="G33" s="78"/>
      <c r="H33" s="78"/>
      <c r="I33" s="78"/>
      <c r="J33" s="78"/>
      <c r="K33" s="78"/>
      <c r="L33" s="78"/>
    </row>
    <row r="34" spans="1:14" ht="9" customHeight="1" x14ac:dyDescent="0.55000000000000004">
      <c r="C34" s="78"/>
      <c r="D34" s="78"/>
      <c r="E34" s="60"/>
      <c r="F34" s="78"/>
      <c r="G34" s="78"/>
      <c r="H34" s="78"/>
      <c r="I34" s="78"/>
      <c r="J34" s="78"/>
      <c r="K34" s="78"/>
      <c r="L34" s="78"/>
    </row>
    <row r="37" spans="1:14" x14ac:dyDescent="0.55000000000000004">
      <c r="A37" s="8" t="s">
        <v>33</v>
      </c>
      <c r="B37" s="1" t="s">
        <v>68</v>
      </c>
      <c r="C37" s="1"/>
    </row>
    <row r="39" spans="1:14" x14ac:dyDescent="0.55000000000000004">
      <c r="B39" t="s">
        <v>67</v>
      </c>
    </row>
    <row r="40" spans="1:14" x14ac:dyDescent="0.55000000000000004">
      <c r="B40" s="8"/>
    </row>
    <row r="41" spans="1:14" x14ac:dyDescent="0.55000000000000004">
      <c r="B41" s="9" t="s">
        <v>8</v>
      </c>
      <c r="C41">
        <f>+B6</f>
        <v>160</v>
      </c>
      <c r="D41" t="s">
        <v>11</v>
      </c>
      <c r="F41" s="51" t="s">
        <v>41</v>
      </c>
      <c r="G41" s="10">
        <f>+C41-C47</f>
        <v>160.9</v>
      </c>
    </row>
    <row r="42" spans="1:14" x14ac:dyDescent="0.55000000000000004">
      <c r="B42" s="9" t="s">
        <v>9</v>
      </c>
      <c r="C42">
        <f>+(C43+C41)/2</f>
        <v>165</v>
      </c>
      <c r="D42" t="s">
        <v>12</v>
      </c>
      <c r="F42" s="51" t="s">
        <v>42</v>
      </c>
      <c r="G42" s="10">
        <f>+C43+C47</f>
        <v>169.1</v>
      </c>
    </row>
    <row r="43" spans="1:14" x14ac:dyDescent="0.55000000000000004">
      <c r="B43" s="9" t="s">
        <v>35</v>
      </c>
      <c r="C43">
        <f>+B8</f>
        <v>170</v>
      </c>
      <c r="D43" t="s">
        <v>11</v>
      </c>
      <c r="F43" s="51" t="s">
        <v>72</v>
      </c>
      <c r="G43" s="10">
        <f>MIN(O50:O58)</f>
        <v>-1.800000000000006</v>
      </c>
    </row>
    <row r="44" spans="1:14" x14ac:dyDescent="0.55000000000000004">
      <c r="B44" s="9" t="s">
        <v>26</v>
      </c>
      <c r="C44" s="2">
        <f>-E6</f>
        <v>-11.1</v>
      </c>
      <c r="D44" t="s">
        <v>14</v>
      </c>
      <c r="F44" s="51" t="s">
        <v>22</v>
      </c>
      <c r="G44" s="10">
        <f>MAX(O50:O58)</f>
        <v>4.0999999999999996</v>
      </c>
    </row>
    <row r="45" spans="1:14" x14ac:dyDescent="0.55000000000000004">
      <c r="B45" s="9" t="s">
        <v>37</v>
      </c>
      <c r="C45" s="2">
        <f>+E7*2</f>
        <v>16.2</v>
      </c>
      <c r="D45" t="s">
        <v>14</v>
      </c>
    </row>
    <row r="46" spans="1:14" x14ac:dyDescent="0.55000000000000004">
      <c r="B46" s="9" t="s">
        <v>36</v>
      </c>
      <c r="C46" s="49">
        <f>-E8</f>
        <v>-6</v>
      </c>
      <c r="D46" t="s">
        <v>14</v>
      </c>
    </row>
    <row r="47" spans="1:14" ht="14.7" thickBot="1" x14ac:dyDescent="0.6">
      <c r="B47" s="8" t="s">
        <v>69</v>
      </c>
      <c r="C47" s="10">
        <f>SUM(C44:C46)</f>
        <v>-0.90000000000000036</v>
      </c>
    </row>
    <row r="48" spans="1:14" x14ac:dyDescent="0.55000000000000004">
      <c r="B48" s="8"/>
      <c r="C48" s="23" t="s">
        <v>40</v>
      </c>
      <c r="D48" s="21"/>
      <c r="E48" s="21"/>
      <c r="F48" s="22"/>
      <c r="G48" s="23" t="s">
        <v>39</v>
      </c>
      <c r="H48" s="21"/>
      <c r="I48" s="21"/>
      <c r="J48" s="22"/>
      <c r="K48" s="23" t="s">
        <v>34</v>
      </c>
      <c r="L48" s="24"/>
      <c r="M48" s="24"/>
      <c r="N48" s="25"/>
    </row>
    <row r="49" spans="1:29" ht="57.6" x14ac:dyDescent="0.55000000000000004">
      <c r="B49" s="27" t="s">
        <v>10</v>
      </c>
      <c r="C49" s="28" t="s">
        <v>29</v>
      </c>
      <c r="D49" s="29" t="s">
        <v>70</v>
      </c>
      <c r="E49" s="29" t="s">
        <v>30</v>
      </c>
      <c r="F49" s="30" t="s">
        <v>31</v>
      </c>
      <c r="G49" s="50" t="s">
        <v>65</v>
      </c>
      <c r="H49" s="29" t="s">
        <v>71</v>
      </c>
      <c r="I49" s="29" t="s">
        <v>30</v>
      </c>
      <c r="J49" s="30" t="s">
        <v>31</v>
      </c>
      <c r="K49" s="28" t="s">
        <v>29</v>
      </c>
      <c r="L49" s="29" t="s">
        <v>66</v>
      </c>
      <c r="M49" s="29" t="s">
        <v>32</v>
      </c>
      <c r="N49" s="30" t="s">
        <v>31</v>
      </c>
      <c r="O49" s="31" t="s">
        <v>52</v>
      </c>
      <c r="P49" s="31" t="s">
        <v>53</v>
      </c>
      <c r="AB49" t="str">
        <f t="shared" ref="AB49:AB57" si="17">+B49</f>
        <v>Stock (St)</v>
      </c>
      <c r="AC49" t="s">
        <v>62</v>
      </c>
    </row>
    <row r="50" spans="1:29" x14ac:dyDescent="0.55000000000000004">
      <c r="B50" s="26">
        <v>150</v>
      </c>
      <c r="C50" s="13">
        <f>+$C$41</f>
        <v>160</v>
      </c>
      <c r="D50" s="11">
        <f>$C$44</f>
        <v>-11.1</v>
      </c>
      <c r="E50" s="12">
        <f>MAX(0,B50-C50)</f>
        <v>0</v>
      </c>
      <c r="F50" s="14">
        <f>+E50+D50</f>
        <v>-11.1</v>
      </c>
      <c r="G50" s="13">
        <f>+$C$42</f>
        <v>165</v>
      </c>
      <c r="H50" s="11">
        <f>$C$45</f>
        <v>16.2</v>
      </c>
      <c r="I50" s="12">
        <f>-MAX(0,2*(B50-G50))</f>
        <v>0</v>
      </c>
      <c r="J50" s="14">
        <f>+I50+H50</f>
        <v>16.2</v>
      </c>
      <c r="K50" s="13">
        <f>+$C$43</f>
        <v>170</v>
      </c>
      <c r="L50" s="11">
        <f>+$C$46</f>
        <v>-6</v>
      </c>
      <c r="M50" s="12">
        <f>MAX(0,B50-K50)</f>
        <v>0</v>
      </c>
      <c r="N50" s="14">
        <f>+M50+L50</f>
        <v>-6</v>
      </c>
      <c r="O50" s="19">
        <f>+F50+N50+J50</f>
        <v>-0.90000000000000213</v>
      </c>
      <c r="P50" s="32">
        <f>+O50*100</f>
        <v>-90.000000000000213</v>
      </c>
      <c r="AB50">
        <f t="shared" si="17"/>
        <v>150</v>
      </c>
      <c r="AC50" s="10">
        <f t="shared" ref="AC50:AC57" si="18">+O50</f>
        <v>-0.90000000000000213</v>
      </c>
    </row>
    <row r="51" spans="1:29" x14ac:dyDescent="0.55000000000000004">
      <c r="B51" s="26">
        <f>+B50+5</f>
        <v>155</v>
      </c>
      <c r="C51" s="13">
        <f t="shared" ref="C51:C61" si="19">+$C$41</f>
        <v>160</v>
      </c>
      <c r="D51" s="11">
        <f t="shared" ref="D51:D61" si="20">$C$44</f>
        <v>-11.1</v>
      </c>
      <c r="E51" s="12">
        <f t="shared" ref="E51:E61" si="21">MAX(0,B51-C51)</f>
        <v>0</v>
      </c>
      <c r="F51" s="14">
        <f t="shared" ref="F51:F58" si="22">+E51+D51</f>
        <v>-11.1</v>
      </c>
      <c r="G51" s="13">
        <f t="shared" ref="G51:G61" si="23">+$C$42</f>
        <v>165</v>
      </c>
      <c r="H51" s="11">
        <f t="shared" ref="H51:H61" si="24">$C$45</f>
        <v>16.2</v>
      </c>
      <c r="I51" s="12">
        <f t="shared" ref="I51:I61" si="25">-MAX(0,2*(B51-G51))</f>
        <v>0</v>
      </c>
      <c r="J51" s="14">
        <f t="shared" ref="J51:J58" si="26">+I51+H51</f>
        <v>16.2</v>
      </c>
      <c r="K51" s="13">
        <f t="shared" ref="K51:K61" si="27">+$C$43</f>
        <v>170</v>
      </c>
      <c r="L51" s="11">
        <f t="shared" ref="L51:L61" si="28">+$C$46</f>
        <v>-6</v>
      </c>
      <c r="M51" s="12">
        <f t="shared" ref="M51:M61" si="29">MAX(0,B51-K51)</f>
        <v>0</v>
      </c>
      <c r="N51" s="14">
        <f t="shared" ref="N51:N58" si="30">+M51+L51</f>
        <v>-6</v>
      </c>
      <c r="O51" s="19">
        <f t="shared" ref="O51:O58" si="31">+N51+J51+F51</f>
        <v>-0.90000000000000036</v>
      </c>
      <c r="P51" s="32">
        <f t="shared" ref="P51:P58" si="32">+O51*100</f>
        <v>-90.000000000000028</v>
      </c>
      <c r="AB51">
        <f t="shared" si="17"/>
        <v>155</v>
      </c>
      <c r="AC51" s="10">
        <f t="shared" si="18"/>
        <v>-0.90000000000000036</v>
      </c>
    </row>
    <row r="52" spans="1:29" x14ac:dyDescent="0.55000000000000004">
      <c r="B52" s="26">
        <f t="shared" ref="B52" si="33">+B51+5</f>
        <v>160</v>
      </c>
      <c r="C52" s="13">
        <f t="shared" si="19"/>
        <v>160</v>
      </c>
      <c r="D52" s="11">
        <f t="shared" si="20"/>
        <v>-11.1</v>
      </c>
      <c r="E52" s="12">
        <f t="shared" si="21"/>
        <v>0</v>
      </c>
      <c r="F52" s="14">
        <f t="shared" si="22"/>
        <v>-11.1</v>
      </c>
      <c r="G52" s="13">
        <f t="shared" si="23"/>
        <v>165</v>
      </c>
      <c r="H52" s="11">
        <f t="shared" si="24"/>
        <v>16.2</v>
      </c>
      <c r="I52" s="12">
        <f t="shared" si="25"/>
        <v>0</v>
      </c>
      <c r="J52" s="14">
        <f t="shared" si="26"/>
        <v>16.2</v>
      </c>
      <c r="K52" s="13">
        <f t="shared" si="27"/>
        <v>170</v>
      </c>
      <c r="L52" s="11">
        <f t="shared" si="28"/>
        <v>-6</v>
      </c>
      <c r="M52" s="12">
        <f t="shared" si="29"/>
        <v>0</v>
      </c>
      <c r="N52" s="14">
        <f t="shared" si="30"/>
        <v>-6</v>
      </c>
      <c r="O52" s="19">
        <f t="shared" si="31"/>
        <v>-0.90000000000000036</v>
      </c>
      <c r="P52" s="32">
        <f t="shared" si="32"/>
        <v>-90.000000000000028</v>
      </c>
      <c r="AB52">
        <f t="shared" si="17"/>
        <v>160</v>
      </c>
      <c r="AC52" s="10">
        <f t="shared" si="18"/>
        <v>-0.90000000000000036</v>
      </c>
    </row>
    <row r="53" spans="1:29" x14ac:dyDescent="0.55000000000000004">
      <c r="A53" s="37" t="s">
        <v>44</v>
      </c>
      <c r="B53" s="47">
        <v>160.9</v>
      </c>
      <c r="C53" s="33">
        <f t="shared" si="19"/>
        <v>160</v>
      </c>
      <c r="D53" s="34">
        <f t="shared" si="20"/>
        <v>-11.1</v>
      </c>
      <c r="E53" s="35">
        <f t="shared" si="21"/>
        <v>0.90000000000000568</v>
      </c>
      <c r="F53" s="36">
        <f>-E53+D53</f>
        <v>-12.000000000000005</v>
      </c>
      <c r="G53" s="33">
        <f t="shared" si="23"/>
        <v>165</v>
      </c>
      <c r="H53" s="35">
        <f t="shared" si="24"/>
        <v>16.2</v>
      </c>
      <c r="I53" s="35">
        <f t="shared" si="25"/>
        <v>0</v>
      </c>
      <c r="J53" s="36">
        <f t="shared" ref="J53:J55" si="34">+I53+H53</f>
        <v>16.2</v>
      </c>
      <c r="K53" s="33">
        <f t="shared" si="27"/>
        <v>170</v>
      </c>
      <c r="L53" s="34">
        <f t="shared" si="28"/>
        <v>-6</v>
      </c>
      <c r="M53" s="35">
        <f t="shared" si="29"/>
        <v>0</v>
      </c>
      <c r="N53" s="36">
        <f t="shared" ref="N53:N55" si="35">+M53+L53</f>
        <v>-6</v>
      </c>
      <c r="O53" s="38">
        <f t="shared" ref="O53:O55" si="36">+N53+J53+F53</f>
        <v>-1.800000000000006</v>
      </c>
      <c r="P53" s="39">
        <f t="shared" si="32"/>
        <v>-180.0000000000006</v>
      </c>
      <c r="AB53">
        <f t="shared" si="17"/>
        <v>160.9</v>
      </c>
      <c r="AC53" s="10">
        <f t="shared" si="18"/>
        <v>-1.800000000000006</v>
      </c>
    </row>
    <row r="54" spans="1:29" x14ac:dyDescent="0.55000000000000004">
      <c r="B54" s="26">
        <v>165</v>
      </c>
      <c r="C54" s="13">
        <f t="shared" si="19"/>
        <v>160</v>
      </c>
      <c r="D54" s="11">
        <f t="shared" si="20"/>
        <v>-11.1</v>
      </c>
      <c r="E54" s="12">
        <f t="shared" si="21"/>
        <v>5</v>
      </c>
      <c r="F54" s="14">
        <f t="shared" ref="F53:F55" si="37">+E54+D54</f>
        <v>-6.1</v>
      </c>
      <c r="G54" s="13">
        <f t="shared" si="23"/>
        <v>165</v>
      </c>
      <c r="H54" s="11">
        <f t="shared" si="24"/>
        <v>16.2</v>
      </c>
      <c r="I54" s="12">
        <f t="shared" si="25"/>
        <v>0</v>
      </c>
      <c r="J54" s="14">
        <f t="shared" si="34"/>
        <v>16.2</v>
      </c>
      <c r="K54" s="13">
        <f t="shared" si="27"/>
        <v>170</v>
      </c>
      <c r="L54" s="11">
        <f t="shared" si="28"/>
        <v>-6</v>
      </c>
      <c r="M54" s="12">
        <f t="shared" si="29"/>
        <v>0</v>
      </c>
      <c r="N54" s="14">
        <f t="shared" si="35"/>
        <v>-6</v>
      </c>
      <c r="O54" s="19">
        <f t="shared" si="36"/>
        <v>4.0999999999999996</v>
      </c>
      <c r="P54" s="32">
        <f t="shared" si="32"/>
        <v>409.99999999999994</v>
      </c>
      <c r="AB54">
        <f t="shared" si="17"/>
        <v>165</v>
      </c>
      <c r="AC54" s="10">
        <f t="shared" si="18"/>
        <v>4.0999999999999996</v>
      </c>
    </row>
    <row r="55" spans="1:29" x14ac:dyDescent="0.55000000000000004">
      <c r="A55" s="37" t="s">
        <v>45</v>
      </c>
      <c r="B55" s="47">
        <v>169.1</v>
      </c>
      <c r="C55" s="33">
        <f t="shared" si="19"/>
        <v>160</v>
      </c>
      <c r="D55" s="34">
        <f t="shared" si="20"/>
        <v>-11.1</v>
      </c>
      <c r="E55" s="35">
        <f t="shared" si="21"/>
        <v>9.0999999999999943</v>
      </c>
      <c r="F55" s="36">
        <f t="shared" si="37"/>
        <v>-2.0000000000000053</v>
      </c>
      <c r="G55" s="33">
        <f t="shared" si="23"/>
        <v>165</v>
      </c>
      <c r="H55" s="35">
        <f t="shared" si="24"/>
        <v>16.2</v>
      </c>
      <c r="I55" s="35">
        <f t="shared" si="25"/>
        <v>-8.1999999999999886</v>
      </c>
      <c r="J55" s="36">
        <f t="shared" si="34"/>
        <v>8.0000000000000107</v>
      </c>
      <c r="K55" s="33">
        <f t="shared" si="27"/>
        <v>170</v>
      </c>
      <c r="L55" s="34">
        <f t="shared" si="28"/>
        <v>-6</v>
      </c>
      <c r="M55" s="35">
        <f t="shared" si="29"/>
        <v>0</v>
      </c>
      <c r="N55" s="36">
        <f t="shared" si="35"/>
        <v>-6</v>
      </c>
      <c r="O55" s="38">
        <f t="shared" si="36"/>
        <v>5.3290705182007514E-15</v>
      </c>
      <c r="P55" s="39">
        <f t="shared" si="32"/>
        <v>5.3290705182007514E-13</v>
      </c>
      <c r="AB55">
        <f t="shared" si="17"/>
        <v>169.1</v>
      </c>
      <c r="AC55" s="10">
        <f t="shared" si="18"/>
        <v>5.3290705182007514E-15</v>
      </c>
    </row>
    <row r="56" spans="1:29" x14ac:dyDescent="0.55000000000000004">
      <c r="B56" s="26">
        <f>+B54+5</f>
        <v>170</v>
      </c>
      <c r="C56" s="13">
        <f t="shared" si="19"/>
        <v>160</v>
      </c>
      <c r="D56" s="11">
        <f t="shared" si="20"/>
        <v>-11.1</v>
      </c>
      <c r="E56" s="12">
        <f t="shared" si="21"/>
        <v>10</v>
      </c>
      <c r="F56" s="14">
        <f t="shared" si="22"/>
        <v>-1.0999999999999996</v>
      </c>
      <c r="G56" s="13">
        <f t="shared" si="23"/>
        <v>165</v>
      </c>
      <c r="H56" s="11">
        <f t="shared" si="24"/>
        <v>16.2</v>
      </c>
      <c r="I56" s="12">
        <f t="shared" si="25"/>
        <v>-10</v>
      </c>
      <c r="J56" s="14">
        <f t="shared" si="26"/>
        <v>6.1999999999999993</v>
      </c>
      <c r="K56" s="13">
        <f t="shared" si="27"/>
        <v>170</v>
      </c>
      <c r="L56" s="11">
        <f t="shared" si="28"/>
        <v>-6</v>
      </c>
      <c r="M56" s="12">
        <f t="shared" si="29"/>
        <v>0</v>
      </c>
      <c r="N56" s="14">
        <f t="shared" si="30"/>
        <v>-6</v>
      </c>
      <c r="O56" s="19">
        <f t="shared" si="31"/>
        <v>-0.90000000000000036</v>
      </c>
      <c r="P56" s="32">
        <f t="shared" si="32"/>
        <v>-90.000000000000028</v>
      </c>
      <c r="AB56">
        <f t="shared" si="17"/>
        <v>170</v>
      </c>
      <c r="AC56" s="10">
        <f t="shared" si="18"/>
        <v>-0.90000000000000036</v>
      </c>
    </row>
    <row r="57" spans="1:29" x14ac:dyDescent="0.55000000000000004">
      <c r="B57" s="26">
        <f t="shared" ref="B57" si="38">+B56+5</f>
        <v>175</v>
      </c>
      <c r="C57" s="13">
        <f t="shared" si="19"/>
        <v>160</v>
      </c>
      <c r="D57" s="11">
        <f t="shared" si="20"/>
        <v>-11.1</v>
      </c>
      <c r="E57" s="12">
        <f t="shared" si="21"/>
        <v>15</v>
      </c>
      <c r="F57" s="14">
        <f t="shared" si="22"/>
        <v>3.9000000000000004</v>
      </c>
      <c r="G57" s="13">
        <f t="shared" si="23"/>
        <v>165</v>
      </c>
      <c r="H57" s="11">
        <f t="shared" si="24"/>
        <v>16.2</v>
      </c>
      <c r="I57" s="12">
        <f t="shared" si="25"/>
        <v>-20</v>
      </c>
      <c r="J57" s="14">
        <f t="shared" si="26"/>
        <v>-3.8000000000000007</v>
      </c>
      <c r="K57" s="13">
        <f t="shared" si="27"/>
        <v>170</v>
      </c>
      <c r="L57" s="11">
        <f t="shared" si="28"/>
        <v>-6</v>
      </c>
      <c r="M57" s="12">
        <f t="shared" si="29"/>
        <v>5</v>
      </c>
      <c r="N57" s="14">
        <f t="shared" si="30"/>
        <v>-1</v>
      </c>
      <c r="O57" s="19">
        <f t="shared" si="31"/>
        <v>-0.90000000000000036</v>
      </c>
      <c r="P57" s="32">
        <f t="shared" si="32"/>
        <v>-90.000000000000028</v>
      </c>
      <c r="AB57">
        <f t="shared" si="17"/>
        <v>175</v>
      </c>
      <c r="AC57" s="10">
        <f t="shared" si="18"/>
        <v>-0.90000000000000036</v>
      </c>
    </row>
    <row r="58" spans="1:29" x14ac:dyDescent="0.55000000000000004">
      <c r="B58" s="26">
        <f>+B57+5</f>
        <v>180</v>
      </c>
      <c r="C58" s="13">
        <f t="shared" si="19"/>
        <v>160</v>
      </c>
      <c r="D58" s="11">
        <f t="shared" si="20"/>
        <v>-11.1</v>
      </c>
      <c r="E58" s="12">
        <f t="shared" si="21"/>
        <v>20</v>
      </c>
      <c r="F58" s="14">
        <f t="shared" si="22"/>
        <v>8.9</v>
      </c>
      <c r="G58" s="13">
        <f t="shared" si="23"/>
        <v>165</v>
      </c>
      <c r="H58" s="11">
        <f t="shared" si="24"/>
        <v>16.2</v>
      </c>
      <c r="I58" s="12">
        <f t="shared" si="25"/>
        <v>-30</v>
      </c>
      <c r="J58" s="14">
        <f t="shared" si="26"/>
        <v>-13.8</v>
      </c>
      <c r="K58" s="13">
        <f t="shared" si="27"/>
        <v>170</v>
      </c>
      <c r="L58" s="11">
        <f t="shared" si="28"/>
        <v>-6</v>
      </c>
      <c r="M58" s="12">
        <f t="shared" si="29"/>
        <v>10</v>
      </c>
      <c r="N58" s="14">
        <f t="shared" si="30"/>
        <v>4</v>
      </c>
      <c r="O58" s="19">
        <f t="shared" si="31"/>
        <v>-0.90000000000000036</v>
      </c>
      <c r="P58" s="32">
        <f t="shared" si="32"/>
        <v>-90.000000000000028</v>
      </c>
    </row>
    <row r="59" spans="1:29" x14ac:dyDescent="0.55000000000000004">
      <c r="B59" s="26">
        <f t="shared" ref="B59:B61" si="39">+B58+5</f>
        <v>185</v>
      </c>
      <c r="C59" s="13">
        <f t="shared" si="19"/>
        <v>160</v>
      </c>
      <c r="D59" s="11">
        <f t="shared" si="20"/>
        <v>-11.1</v>
      </c>
      <c r="E59" s="12">
        <f t="shared" si="21"/>
        <v>25</v>
      </c>
      <c r="F59" s="14">
        <f t="shared" ref="F59:F61" si="40">+E59+D59</f>
        <v>13.9</v>
      </c>
      <c r="G59" s="13">
        <f t="shared" si="23"/>
        <v>165</v>
      </c>
      <c r="H59" s="11">
        <f t="shared" si="24"/>
        <v>16.2</v>
      </c>
      <c r="I59" s="12">
        <f t="shared" si="25"/>
        <v>-40</v>
      </c>
      <c r="J59" s="14">
        <f t="shared" ref="J59:J61" si="41">+I59+H59</f>
        <v>-23.8</v>
      </c>
      <c r="K59" s="13">
        <f t="shared" si="27"/>
        <v>170</v>
      </c>
      <c r="L59" s="11">
        <f t="shared" si="28"/>
        <v>-6</v>
      </c>
      <c r="M59" s="12">
        <f t="shared" si="29"/>
        <v>15</v>
      </c>
      <c r="N59" s="14">
        <f t="shared" ref="N59:N61" si="42">+M59+L59</f>
        <v>9</v>
      </c>
      <c r="O59" s="19">
        <f t="shared" ref="O59:O61" si="43">+N59+J59+F59</f>
        <v>-0.90000000000000036</v>
      </c>
      <c r="P59" s="32">
        <f t="shared" ref="P59:P61" si="44">+O59*100</f>
        <v>-90.000000000000028</v>
      </c>
    </row>
    <row r="60" spans="1:29" x14ac:dyDescent="0.55000000000000004">
      <c r="B60" s="26">
        <f t="shared" si="39"/>
        <v>190</v>
      </c>
      <c r="C60" s="13">
        <f t="shared" si="19"/>
        <v>160</v>
      </c>
      <c r="D60" s="11">
        <f t="shared" si="20"/>
        <v>-11.1</v>
      </c>
      <c r="E60" s="12">
        <f t="shared" si="21"/>
        <v>30</v>
      </c>
      <c r="F60" s="14">
        <f t="shared" si="40"/>
        <v>18.899999999999999</v>
      </c>
      <c r="G60" s="13">
        <f t="shared" si="23"/>
        <v>165</v>
      </c>
      <c r="H60" s="11">
        <f t="shared" si="24"/>
        <v>16.2</v>
      </c>
      <c r="I60" s="12">
        <f t="shared" si="25"/>
        <v>-50</v>
      </c>
      <c r="J60" s="14">
        <f t="shared" si="41"/>
        <v>-33.799999999999997</v>
      </c>
      <c r="K60" s="13">
        <f t="shared" si="27"/>
        <v>170</v>
      </c>
      <c r="L60" s="11">
        <f t="shared" si="28"/>
        <v>-6</v>
      </c>
      <c r="M60" s="12">
        <f t="shared" si="29"/>
        <v>20</v>
      </c>
      <c r="N60" s="14">
        <f t="shared" si="42"/>
        <v>14</v>
      </c>
      <c r="O60" s="19">
        <f t="shared" si="43"/>
        <v>-0.89999999999999858</v>
      </c>
      <c r="P60" s="32">
        <f t="shared" si="44"/>
        <v>-89.999999999999858</v>
      </c>
    </row>
    <row r="61" spans="1:29" x14ac:dyDescent="0.55000000000000004">
      <c r="B61" s="26">
        <f t="shared" si="39"/>
        <v>195</v>
      </c>
      <c r="C61" s="13">
        <f t="shared" si="19"/>
        <v>160</v>
      </c>
      <c r="D61" s="11">
        <f t="shared" si="20"/>
        <v>-11.1</v>
      </c>
      <c r="E61" s="12">
        <f t="shared" si="21"/>
        <v>35</v>
      </c>
      <c r="F61" s="14">
        <f t="shared" si="40"/>
        <v>23.9</v>
      </c>
      <c r="G61" s="13">
        <f t="shared" si="23"/>
        <v>165</v>
      </c>
      <c r="H61" s="11">
        <f t="shared" si="24"/>
        <v>16.2</v>
      </c>
      <c r="I61" s="12">
        <f t="shared" si="25"/>
        <v>-60</v>
      </c>
      <c r="J61" s="14">
        <f t="shared" si="41"/>
        <v>-43.8</v>
      </c>
      <c r="K61" s="13">
        <f t="shared" si="27"/>
        <v>170</v>
      </c>
      <c r="L61" s="11">
        <f t="shared" si="28"/>
        <v>-6</v>
      </c>
      <c r="M61" s="12">
        <f t="shared" si="29"/>
        <v>25</v>
      </c>
      <c r="N61" s="14">
        <f t="shared" si="42"/>
        <v>19</v>
      </c>
      <c r="O61" s="19">
        <f t="shared" si="43"/>
        <v>-0.89999999999999858</v>
      </c>
      <c r="P61" s="32">
        <f t="shared" si="44"/>
        <v>-89.999999999999858</v>
      </c>
    </row>
    <row r="62" spans="1:29" ht="14.7" thickBot="1" x14ac:dyDescent="0.6">
      <c r="C62" s="15"/>
      <c r="D62" s="16"/>
      <c r="E62" s="17"/>
      <c r="F62" s="18"/>
      <c r="G62" s="15"/>
      <c r="H62" s="16"/>
      <c r="I62" s="17"/>
      <c r="J62" s="18"/>
      <c r="K62" s="15"/>
      <c r="L62" s="16"/>
      <c r="M62" s="16"/>
      <c r="N62" s="18"/>
      <c r="O62" s="20"/>
      <c r="P62" s="20"/>
    </row>
    <row r="63" spans="1:29" x14ac:dyDescent="0.55000000000000004">
      <c r="C63" s="78"/>
      <c r="D63" s="78"/>
      <c r="E63" s="60"/>
      <c r="F63" s="78"/>
      <c r="G63" s="78"/>
      <c r="H63" s="78"/>
      <c r="I63" s="60"/>
      <c r="J63" s="78"/>
      <c r="K63" s="78"/>
      <c r="L63" s="78"/>
      <c r="M63" s="78"/>
      <c r="N63" s="78"/>
      <c r="O63" s="78"/>
      <c r="P63" s="78"/>
    </row>
    <row r="64" spans="1:29" x14ac:dyDescent="0.55000000000000004">
      <c r="C64" s="78"/>
      <c r="D64" s="78"/>
      <c r="E64" s="60"/>
      <c r="F64" s="78"/>
      <c r="G64" s="78"/>
      <c r="H64" s="78"/>
      <c r="I64" s="60"/>
      <c r="J64" s="78"/>
      <c r="K64" s="78"/>
      <c r="L64" s="78"/>
      <c r="M64" s="78"/>
      <c r="N64" s="78"/>
      <c r="O64" s="78"/>
      <c r="P64" s="78"/>
    </row>
    <row r="67" spans="1:23" x14ac:dyDescent="0.55000000000000004">
      <c r="A67" s="8" t="s">
        <v>46</v>
      </c>
      <c r="B67" s="1" t="s">
        <v>47</v>
      </c>
      <c r="C67" s="1"/>
    </row>
    <row r="68" spans="1:23" x14ac:dyDescent="0.55000000000000004">
      <c r="A68" s="7"/>
    </row>
    <row r="69" spans="1:23" x14ac:dyDescent="0.55000000000000004">
      <c r="A69" s="7"/>
      <c r="B69" t="s">
        <v>48</v>
      </c>
    </row>
    <row r="70" spans="1:23" x14ac:dyDescent="0.55000000000000004">
      <c r="B70" s="8"/>
    </row>
    <row r="71" spans="1:23" x14ac:dyDescent="0.55000000000000004">
      <c r="B71" s="9" t="s">
        <v>49</v>
      </c>
      <c r="C71">
        <f>+B7</f>
        <v>165</v>
      </c>
      <c r="D71" t="s">
        <v>56</v>
      </c>
      <c r="F71" t="s">
        <v>57</v>
      </c>
      <c r="G71" s="10">
        <f>+C71-(C72+C73)</f>
        <v>150.15</v>
      </c>
    </row>
    <row r="72" spans="1:23" x14ac:dyDescent="0.55000000000000004">
      <c r="B72" s="9" t="s">
        <v>50</v>
      </c>
      <c r="C72" s="49">
        <f>+E7</f>
        <v>8.1</v>
      </c>
      <c r="D72" s="7" t="s">
        <v>14</v>
      </c>
      <c r="F72" t="s">
        <v>58</v>
      </c>
      <c r="G72" s="10">
        <f>+C71+(C72+C73)</f>
        <v>179.85</v>
      </c>
    </row>
    <row r="73" spans="1:23" x14ac:dyDescent="0.55000000000000004">
      <c r="B73" s="9" t="s">
        <v>51</v>
      </c>
      <c r="C73" s="49">
        <f>+H7</f>
        <v>6.75</v>
      </c>
      <c r="D73" s="7" t="s">
        <v>14</v>
      </c>
      <c r="F73" t="s">
        <v>22</v>
      </c>
      <c r="G73" s="10" t="s">
        <v>43</v>
      </c>
    </row>
    <row r="74" spans="1:23" x14ac:dyDescent="0.55000000000000004">
      <c r="B74" s="9"/>
      <c r="C74" s="2"/>
      <c r="F74" t="s">
        <v>24</v>
      </c>
      <c r="G74" s="10">
        <f>MIN(K79:K87)</f>
        <v>-14.85</v>
      </c>
    </row>
    <row r="75" spans="1:23" ht="14.7" thickBot="1" x14ac:dyDescent="0.6">
      <c r="B75" s="8"/>
    </row>
    <row r="76" spans="1:23" x14ac:dyDescent="0.55000000000000004">
      <c r="B76" s="8"/>
      <c r="C76" s="23" t="s">
        <v>34</v>
      </c>
      <c r="D76" s="21"/>
      <c r="E76" s="21"/>
      <c r="F76" s="22"/>
      <c r="G76" s="23" t="s">
        <v>38</v>
      </c>
      <c r="H76" s="24"/>
      <c r="I76" s="24"/>
      <c r="J76" s="25"/>
    </row>
    <row r="77" spans="1:23" ht="57.6" x14ac:dyDescent="0.55000000000000004">
      <c r="B77" s="27" t="s">
        <v>10</v>
      </c>
      <c r="C77" s="28" t="s">
        <v>28</v>
      </c>
      <c r="D77" s="29" t="s">
        <v>16</v>
      </c>
      <c r="E77" s="29" t="s">
        <v>30</v>
      </c>
      <c r="F77" s="30" t="s">
        <v>31</v>
      </c>
      <c r="G77" s="28" t="s">
        <v>15</v>
      </c>
      <c r="H77" s="29" t="s">
        <v>16</v>
      </c>
      <c r="I77" s="29" t="s">
        <v>17</v>
      </c>
      <c r="J77" s="30" t="s">
        <v>18</v>
      </c>
      <c r="K77" s="31" t="s">
        <v>54</v>
      </c>
      <c r="L77" s="31" t="s">
        <v>55</v>
      </c>
      <c r="V77" t="str">
        <f>+B77</f>
        <v>Stock (St)</v>
      </c>
      <c r="W77" t="s">
        <v>62</v>
      </c>
    </row>
    <row r="78" spans="1:23" x14ac:dyDescent="0.55000000000000004">
      <c r="A78" s="52"/>
      <c r="B78" s="59">
        <v>0</v>
      </c>
      <c r="C78" s="53">
        <f>+$C$71</f>
        <v>165</v>
      </c>
      <c r="D78" s="54">
        <f>-$C$72</f>
        <v>-8.1</v>
      </c>
      <c r="E78" s="55">
        <f>MAX(0,B78-C78)</f>
        <v>0</v>
      </c>
      <c r="F78" s="56">
        <f>+E78+D78</f>
        <v>-8.1</v>
      </c>
      <c r="G78" s="53">
        <f>+$C$71</f>
        <v>165</v>
      </c>
      <c r="H78" s="54">
        <f>-$C$73</f>
        <v>-6.75</v>
      </c>
      <c r="I78" s="55">
        <f>MAX(0,G78-B78)</f>
        <v>165</v>
      </c>
      <c r="J78" s="56">
        <f>+I78+H78</f>
        <v>158.25</v>
      </c>
      <c r="K78" s="57">
        <f>+J78+F78</f>
        <v>150.15</v>
      </c>
      <c r="L78" s="58">
        <f>+K78*100</f>
        <v>15015</v>
      </c>
      <c r="M78" s="52" t="s">
        <v>60</v>
      </c>
      <c r="N78" s="52"/>
      <c r="O78" s="52"/>
      <c r="V78">
        <f t="shared" ref="V78:V86" si="45">+B79</f>
        <v>150</v>
      </c>
      <c r="W78">
        <f t="shared" ref="W78:W86" si="46">+K79</f>
        <v>0.15000000000000036</v>
      </c>
    </row>
    <row r="79" spans="1:23" x14ac:dyDescent="0.55000000000000004">
      <c r="B79" s="26">
        <v>150</v>
      </c>
      <c r="C79" s="13">
        <f>+$C$71</f>
        <v>165</v>
      </c>
      <c r="D79" s="11">
        <f>-$C$72</f>
        <v>-8.1</v>
      </c>
      <c r="E79" s="12">
        <f>MAX(0,B79-C79)</f>
        <v>0</v>
      </c>
      <c r="F79" s="14">
        <f>+E79+D79</f>
        <v>-8.1</v>
      </c>
      <c r="G79" s="13">
        <f>+$C$71</f>
        <v>165</v>
      </c>
      <c r="H79" s="11">
        <f>-$C$73</f>
        <v>-6.75</v>
      </c>
      <c r="I79" s="12">
        <f>MAX(0,G79-B79)</f>
        <v>15</v>
      </c>
      <c r="J79" s="14">
        <f>+I79+H79</f>
        <v>8.25</v>
      </c>
      <c r="K79" s="19">
        <f>+J79+F79</f>
        <v>0.15000000000000036</v>
      </c>
      <c r="L79" s="32">
        <f>+K79*100</f>
        <v>15.000000000000036</v>
      </c>
      <c r="V79">
        <f t="shared" si="45"/>
        <v>150.15</v>
      </c>
      <c r="W79">
        <f t="shared" si="46"/>
        <v>0</v>
      </c>
    </row>
    <row r="80" spans="1:23" x14ac:dyDescent="0.55000000000000004">
      <c r="A80" s="61" t="s">
        <v>44</v>
      </c>
      <c r="B80" s="62">
        <f>+B79+K79</f>
        <v>150.15</v>
      </c>
      <c r="C80" s="63">
        <f>+$C$71</f>
        <v>165</v>
      </c>
      <c r="D80" s="64">
        <f>-$C$72</f>
        <v>-8.1</v>
      </c>
      <c r="E80" s="65">
        <f>MAX(0,B80-C80)</f>
        <v>0</v>
      </c>
      <c r="F80" s="66">
        <f>+E80+D80</f>
        <v>-8.1</v>
      </c>
      <c r="G80" s="63">
        <f>+$C$71</f>
        <v>165</v>
      </c>
      <c r="H80" s="64">
        <f>-$C$73</f>
        <v>-6.75</v>
      </c>
      <c r="I80" s="65">
        <f>MAX(0,G80-B80)</f>
        <v>14.849999999999994</v>
      </c>
      <c r="J80" s="66">
        <f>+I80+H80</f>
        <v>8.0999999999999943</v>
      </c>
      <c r="K80" s="67">
        <f>+J80+F80</f>
        <v>0</v>
      </c>
      <c r="L80" s="68">
        <f>+K80*100</f>
        <v>0</v>
      </c>
      <c r="V80">
        <f t="shared" si="45"/>
        <v>155</v>
      </c>
      <c r="W80">
        <f t="shared" si="46"/>
        <v>-4.8499999999999996</v>
      </c>
    </row>
    <row r="81" spans="1:23" x14ac:dyDescent="0.55000000000000004">
      <c r="B81" s="26">
        <f>+B79+5</f>
        <v>155</v>
      </c>
      <c r="C81" s="13">
        <f t="shared" ref="C81:C88" si="47">+$C$71</f>
        <v>165</v>
      </c>
      <c r="D81" s="11">
        <f t="shared" ref="D81:D88" si="48">-$C$72</f>
        <v>-8.1</v>
      </c>
      <c r="E81" s="12">
        <f t="shared" ref="E81:E87" si="49">MAX(0,B81-C81)</f>
        <v>0</v>
      </c>
      <c r="F81" s="14">
        <f t="shared" ref="F81:F87" si="50">+E81+D81</f>
        <v>-8.1</v>
      </c>
      <c r="G81" s="13">
        <f t="shared" ref="G81:G88" si="51">+$C$71</f>
        <v>165</v>
      </c>
      <c r="H81" s="11">
        <f t="shared" ref="H81:H88" si="52">-$C$73</f>
        <v>-6.75</v>
      </c>
      <c r="I81" s="12">
        <f t="shared" ref="I81:I87" si="53">MAX(0,G81-B81)</f>
        <v>10</v>
      </c>
      <c r="J81" s="14">
        <f t="shared" ref="J81:J87" si="54">+I81+H81</f>
        <v>3.25</v>
      </c>
      <c r="K81" s="19">
        <f t="shared" ref="K81:K87" si="55">+J81+F81</f>
        <v>-4.8499999999999996</v>
      </c>
      <c r="L81" s="32">
        <f t="shared" ref="L81:L88" si="56">+K81*100</f>
        <v>-484.99999999999994</v>
      </c>
      <c r="V81">
        <f t="shared" si="45"/>
        <v>160</v>
      </c>
      <c r="W81">
        <f t="shared" si="46"/>
        <v>-9.85</v>
      </c>
    </row>
    <row r="82" spans="1:23" x14ac:dyDescent="0.55000000000000004">
      <c r="B82" s="26">
        <f t="shared" ref="B82:B83" si="57">+B81+5</f>
        <v>160</v>
      </c>
      <c r="C82" s="13">
        <f t="shared" si="47"/>
        <v>165</v>
      </c>
      <c r="D82" s="11">
        <f t="shared" si="48"/>
        <v>-8.1</v>
      </c>
      <c r="E82" s="12">
        <f t="shared" si="49"/>
        <v>0</v>
      </c>
      <c r="F82" s="14">
        <f t="shared" si="50"/>
        <v>-8.1</v>
      </c>
      <c r="G82" s="13">
        <f t="shared" si="51"/>
        <v>165</v>
      </c>
      <c r="H82" s="11">
        <f t="shared" si="52"/>
        <v>-6.75</v>
      </c>
      <c r="I82" s="12">
        <f t="shared" si="53"/>
        <v>5</v>
      </c>
      <c r="J82" s="14">
        <f t="shared" si="54"/>
        <v>-1.75</v>
      </c>
      <c r="K82" s="19">
        <f t="shared" si="55"/>
        <v>-9.85</v>
      </c>
      <c r="L82" s="32">
        <f t="shared" si="56"/>
        <v>-985</v>
      </c>
      <c r="V82">
        <f t="shared" si="45"/>
        <v>165</v>
      </c>
      <c r="W82">
        <f t="shared" si="46"/>
        <v>-14.85</v>
      </c>
    </row>
    <row r="83" spans="1:23" x14ac:dyDescent="0.55000000000000004">
      <c r="A83" s="70"/>
      <c r="B83" s="71">
        <f t="shared" si="57"/>
        <v>165</v>
      </c>
      <c r="C83" s="72">
        <f t="shared" si="47"/>
        <v>165</v>
      </c>
      <c r="D83" s="73">
        <f t="shared" si="48"/>
        <v>-8.1</v>
      </c>
      <c r="E83" s="74">
        <f t="shared" si="49"/>
        <v>0</v>
      </c>
      <c r="F83" s="75">
        <f t="shared" si="50"/>
        <v>-8.1</v>
      </c>
      <c r="G83" s="72">
        <f t="shared" si="51"/>
        <v>165</v>
      </c>
      <c r="H83" s="73">
        <f t="shared" si="52"/>
        <v>-6.75</v>
      </c>
      <c r="I83" s="74">
        <f t="shared" si="53"/>
        <v>0</v>
      </c>
      <c r="J83" s="75">
        <f t="shared" si="54"/>
        <v>-6.75</v>
      </c>
      <c r="K83" s="76">
        <f t="shared" si="55"/>
        <v>-14.85</v>
      </c>
      <c r="L83" s="77">
        <f t="shared" si="56"/>
        <v>-1485</v>
      </c>
      <c r="M83" s="70" t="s">
        <v>59</v>
      </c>
      <c r="V83">
        <f t="shared" si="45"/>
        <v>170</v>
      </c>
      <c r="W83">
        <f t="shared" si="46"/>
        <v>-9.85</v>
      </c>
    </row>
    <row r="84" spans="1:23" x14ac:dyDescent="0.55000000000000004">
      <c r="B84" s="26">
        <f>+B83+5</f>
        <v>170</v>
      </c>
      <c r="C84" s="13">
        <f t="shared" si="47"/>
        <v>165</v>
      </c>
      <c r="D84" s="11">
        <f t="shared" si="48"/>
        <v>-8.1</v>
      </c>
      <c r="E84" s="12">
        <f t="shared" si="49"/>
        <v>5</v>
      </c>
      <c r="F84" s="14">
        <f t="shared" si="50"/>
        <v>-3.0999999999999996</v>
      </c>
      <c r="G84" s="13">
        <f t="shared" si="51"/>
        <v>165</v>
      </c>
      <c r="H84" s="11">
        <f t="shared" si="52"/>
        <v>-6.75</v>
      </c>
      <c r="I84" s="12">
        <f t="shared" si="53"/>
        <v>0</v>
      </c>
      <c r="J84" s="14">
        <f t="shared" si="54"/>
        <v>-6.75</v>
      </c>
      <c r="K84" s="19">
        <f t="shared" si="55"/>
        <v>-9.85</v>
      </c>
      <c r="L84" s="32">
        <f t="shared" si="56"/>
        <v>-985</v>
      </c>
      <c r="V84">
        <f t="shared" si="45"/>
        <v>175</v>
      </c>
      <c r="W84">
        <f t="shared" si="46"/>
        <v>-4.8499999999999996</v>
      </c>
    </row>
    <row r="85" spans="1:23" x14ac:dyDescent="0.55000000000000004">
      <c r="B85" s="26">
        <f t="shared" ref="B85" si="58">+B84+5</f>
        <v>175</v>
      </c>
      <c r="C85" s="13">
        <f t="shared" si="47"/>
        <v>165</v>
      </c>
      <c r="D85" s="11">
        <f t="shared" si="48"/>
        <v>-8.1</v>
      </c>
      <c r="E85" s="12">
        <f t="shared" si="49"/>
        <v>10</v>
      </c>
      <c r="F85" s="14">
        <f t="shared" si="50"/>
        <v>1.9000000000000004</v>
      </c>
      <c r="G85" s="13">
        <f t="shared" si="51"/>
        <v>165</v>
      </c>
      <c r="H85" s="11">
        <f t="shared" si="52"/>
        <v>-6.75</v>
      </c>
      <c r="I85" s="12">
        <f t="shared" si="53"/>
        <v>0</v>
      </c>
      <c r="J85" s="14">
        <f t="shared" si="54"/>
        <v>-6.75</v>
      </c>
      <c r="K85" s="19">
        <f t="shared" si="55"/>
        <v>-4.8499999999999996</v>
      </c>
      <c r="L85" s="32">
        <f t="shared" si="56"/>
        <v>-484.99999999999994</v>
      </c>
      <c r="V85">
        <f t="shared" si="45"/>
        <v>179.85</v>
      </c>
      <c r="W85">
        <f t="shared" si="46"/>
        <v>0</v>
      </c>
    </row>
    <row r="86" spans="1:23" x14ac:dyDescent="0.55000000000000004">
      <c r="A86" s="61" t="s">
        <v>45</v>
      </c>
      <c r="B86" s="69">
        <v>179.85</v>
      </c>
      <c r="C86" s="63">
        <f t="shared" si="47"/>
        <v>165</v>
      </c>
      <c r="D86" s="64">
        <f t="shared" si="48"/>
        <v>-8.1</v>
      </c>
      <c r="E86" s="65">
        <f t="shared" ref="E86" si="59">MAX(0,B86-C86)</f>
        <v>14.849999999999994</v>
      </c>
      <c r="F86" s="66">
        <f t="shared" ref="F86" si="60">+E86+D86</f>
        <v>6.7499999999999947</v>
      </c>
      <c r="G86" s="63">
        <f t="shared" si="51"/>
        <v>165</v>
      </c>
      <c r="H86" s="64">
        <f t="shared" si="52"/>
        <v>-6.75</v>
      </c>
      <c r="I86" s="65">
        <f t="shared" ref="I86" si="61">MAX(0,G86-B86)</f>
        <v>0</v>
      </c>
      <c r="J86" s="66">
        <f t="shared" ref="J86" si="62">+I86+H86</f>
        <v>-6.75</v>
      </c>
      <c r="K86" s="67">
        <f t="shared" ref="K86" si="63">+J86+F86</f>
        <v>0</v>
      </c>
      <c r="L86" s="68">
        <f t="shared" si="56"/>
        <v>0</v>
      </c>
      <c r="V86">
        <f t="shared" si="45"/>
        <v>180</v>
      </c>
      <c r="W86">
        <f t="shared" si="46"/>
        <v>0.15000000000000036</v>
      </c>
    </row>
    <row r="87" spans="1:23" x14ac:dyDescent="0.55000000000000004">
      <c r="B87" s="26">
        <f>+B85+5</f>
        <v>180</v>
      </c>
      <c r="C87" s="13">
        <f t="shared" si="47"/>
        <v>165</v>
      </c>
      <c r="D87" s="11">
        <f t="shared" si="48"/>
        <v>-8.1</v>
      </c>
      <c r="E87" s="12">
        <f t="shared" si="49"/>
        <v>15</v>
      </c>
      <c r="F87" s="14">
        <f t="shared" si="50"/>
        <v>6.9</v>
      </c>
      <c r="G87" s="13">
        <f t="shared" si="51"/>
        <v>165</v>
      </c>
      <c r="H87" s="11">
        <f t="shared" si="52"/>
        <v>-6.75</v>
      </c>
      <c r="I87" s="12">
        <f t="shared" si="53"/>
        <v>0</v>
      </c>
      <c r="J87" s="14">
        <f t="shared" si="54"/>
        <v>-6.75</v>
      </c>
      <c r="K87" s="19">
        <f t="shared" si="55"/>
        <v>0.15000000000000036</v>
      </c>
      <c r="L87" s="32">
        <f t="shared" si="56"/>
        <v>15.000000000000036</v>
      </c>
    </row>
    <row r="88" spans="1:23" x14ac:dyDescent="0.55000000000000004">
      <c r="A88" s="52"/>
      <c r="B88" s="59">
        <v>500</v>
      </c>
      <c r="C88" s="53">
        <f t="shared" si="47"/>
        <v>165</v>
      </c>
      <c r="D88" s="54">
        <f t="shared" si="48"/>
        <v>-8.1</v>
      </c>
      <c r="E88" s="55">
        <f t="shared" ref="E88" si="64">MAX(0,B88-C88)</f>
        <v>335</v>
      </c>
      <c r="F88" s="56">
        <f t="shared" ref="F88" si="65">+E88+D88</f>
        <v>326.89999999999998</v>
      </c>
      <c r="G88" s="53">
        <f t="shared" si="51"/>
        <v>165</v>
      </c>
      <c r="H88" s="54">
        <f t="shared" si="52"/>
        <v>-6.75</v>
      </c>
      <c r="I88" s="55">
        <f t="shared" ref="I88" si="66">MAX(0,G88-B88)</f>
        <v>0</v>
      </c>
      <c r="J88" s="56">
        <f t="shared" ref="J88" si="67">+I88+H88</f>
        <v>-6.75</v>
      </c>
      <c r="K88" s="57">
        <f t="shared" ref="K88" si="68">+J88+F88</f>
        <v>320.14999999999998</v>
      </c>
      <c r="L88" s="58">
        <f t="shared" si="56"/>
        <v>32014.999999999996</v>
      </c>
      <c r="M88" s="52" t="s">
        <v>61</v>
      </c>
      <c r="N88" s="52"/>
      <c r="O88" s="52"/>
    </row>
    <row r="89" spans="1:23" ht="14.7" thickBot="1" x14ac:dyDescent="0.6">
      <c r="C89" s="15"/>
      <c r="D89" s="16"/>
      <c r="E89" s="17"/>
      <c r="F89" s="18"/>
      <c r="G89" s="15"/>
      <c r="H89" s="16"/>
      <c r="I89" s="16"/>
      <c r="J89" s="18"/>
      <c r="K89" s="20"/>
      <c r="L89" s="2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2016-09-30T22:25:40Z</dcterms:created>
  <dcterms:modified xsi:type="dcterms:W3CDTF">2018-03-27T16:55:52Z</dcterms:modified>
</cp:coreProperties>
</file>