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FINAL PROJECT\"/>
    </mc:Choice>
  </mc:AlternateContent>
  <xr:revisionPtr revIDLastSave="0" documentId="8_{8512FCD5-64B1-4FC3-9204-C45A6B5ED674}" xr6:coauthVersionLast="47" xr6:coauthVersionMax="47" xr10:uidLastSave="{00000000-0000-0000-0000-000000000000}"/>
  <bookViews>
    <workbookView xWindow="-28920" yWindow="-120" windowWidth="29040" windowHeight="15840" xr2:uid="{A61A3891-5DA3-4E6F-9C7E-73CBA6B8067B}"/>
  </bookViews>
  <sheets>
    <sheet name="LBO Summary Model" sheetId="1" r:id="rId1"/>
    <sheet name="Yahoo Inpu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" l="1"/>
  <c r="K104" i="1"/>
  <c r="E90" i="1"/>
  <c r="D90" i="1"/>
  <c r="C90" i="1"/>
  <c r="E87" i="1"/>
  <c r="D87" i="1"/>
  <c r="C87" i="1"/>
  <c r="C88" i="1" s="1"/>
  <c r="E84" i="1"/>
  <c r="C84" i="1"/>
  <c r="C85" i="1" s="1"/>
  <c r="D84" i="1"/>
  <c r="D85" i="1" s="1"/>
  <c r="E79" i="1"/>
  <c r="E67" i="1"/>
  <c r="D67" i="1"/>
  <c r="C67" i="1"/>
  <c r="E61" i="1"/>
  <c r="D61" i="1"/>
  <c r="C61" i="1"/>
  <c r="E58" i="1"/>
  <c r="E88" i="1" s="1"/>
  <c r="D58" i="1"/>
  <c r="C58" i="1"/>
  <c r="E57" i="1"/>
  <c r="C45" i="1"/>
  <c r="C48" i="1" s="1"/>
  <c r="C44" i="1"/>
  <c r="C40" i="1"/>
  <c r="C37" i="1"/>
  <c r="C36" i="1"/>
  <c r="C38" i="1" s="1"/>
  <c r="E98" i="1"/>
  <c r="E97" i="1"/>
  <c r="E96" i="1"/>
  <c r="D98" i="1"/>
  <c r="J99" i="1"/>
  <c r="C91" i="1"/>
  <c r="H109" i="1"/>
  <c r="I109" i="1" s="1"/>
  <c r="J109" i="1" s="1"/>
  <c r="K109" i="1" s="1"/>
  <c r="B98" i="1"/>
  <c r="B97" i="1"/>
  <c r="B96" i="1"/>
  <c r="H79" i="1"/>
  <c r="I79" i="1" s="1"/>
  <c r="J79" i="1" s="1"/>
  <c r="K79" i="1" s="1"/>
  <c r="K101" i="1" s="1"/>
  <c r="D79" i="1"/>
  <c r="D91" i="1" l="1"/>
  <c r="E85" i="1"/>
  <c r="G85" i="1" s="1"/>
  <c r="H85" i="1" s="1"/>
  <c r="I85" i="1" s="1"/>
  <c r="E91" i="1"/>
  <c r="G91" i="1" s="1"/>
  <c r="D88" i="1"/>
  <c r="G88" i="1" s="1"/>
  <c r="H88" i="1" s="1"/>
  <c r="I88" i="1" s="1"/>
  <c r="D68" i="1"/>
  <c r="E68" i="1"/>
  <c r="C68" i="1"/>
  <c r="E64" i="1"/>
  <c r="E65" i="1" s="1"/>
  <c r="D64" i="1"/>
  <c r="D65" i="1" s="1"/>
  <c r="C64" i="1"/>
  <c r="C65" i="1" s="1"/>
  <c r="G58" i="1"/>
  <c r="H58" i="1" s="1"/>
  <c r="D62" i="1"/>
  <c r="E62" i="1"/>
  <c r="C62" i="1"/>
  <c r="G62" i="1" s="1"/>
  <c r="H62" i="1" s="1"/>
  <c r="E59" i="1"/>
  <c r="D59" i="1"/>
  <c r="H44" i="1"/>
  <c r="H37" i="1"/>
  <c r="H36" i="1"/>
  <c r="F46" i="1"/>
  <c r="C49" i="1"/>
  <c r="K7" i="1"/>
  <c r="E45" i="1" s="1"/>
  <c r="H45" i="1" s="1"/>
  <c r="H38" i="1"/>
  <c r="D19" i="1"/>
  <c r="D22" i="1" s="1"/>
  <c r="D16" i="1" s="1"/>
  <c r="C6" i="1"/>
  <c r="C14" i="1" s="1"/>
  <c r="I6" i="1"/>
  <c r="K6" i="1" s="1"/>
  <c r="H57" i="1"/>
  <c r="I57" i="1" s="1"/>
  <c r="J57" i="1" s="1"/>
  <c r="K57" i="1" s="1"/>
  <c r="D57" i="1"/>
  <c r="D12" i="1"/>
  <c r="E12" i="1" s="1"/>
  <c r="F12" i="1" s="1"/>
  <c r="G12" i="1" s="1"/>
  <c r="H12" i="1" s="1"/>
  <c r="I12" i="1" s="1"/>
  <c r="J12" i="1" s="1"/>
  <c r="K12" i="1" s="1"/>
  <c r="O7" i="1"/>
  <c r="N7" i="1"/>
  <c r="N6" i="1"/>
  <c r="G90" i="1" l="1"/>
  <c r="H91" i="1"/>
  <c r="H90" i="1" s="1"/>
  <c r="G84" i="1"/>
  <c r="H84" i="1"/>
  <c r="G68" i="1"/>
  <c r="G67" i="1" s="1"/>
  <c r="H87" i="1"/>
  <c r="G87" i="1"/>
  <c r="I91" i="1"/>
  <c r="J85" i="1"/>
  <c r="J88" i="1"/>
  <c r="E19" i="1"/>
  <c r="C42" i="1"/>
  <c r="C51" i="1" s="1"/>
  <c r="E40" i="1" s="1"/>
  <c r="H15" i="1"/>
  <c r="I15" i="1"/>
  <c r="F15" i="1"/>
  <c r="D15" i="1"/>
  <c r="D17" i="1" s="1"/>
  <c r="D14" i="1"/>
  <c r="J15" i="1"/>
  <c r="G15" i="1"/>
  <c r="E15" i="1"/>
  <c r="I58" i="1"/>
  <c r="I84" i="1" s="1"/>
  <c r="I62" i="1"/>
  <c r="H61" i="1"/>
  <c r="H64" i="1" s="1"/>
  <c r="H46" i="1"/>
  <c r="C7" i="1"/>
  <c r="H48" i="1"/>
  <c r="G61" i="1"/>
  <c r="G64" i="1" s="1"/>
  <c r="K8" i="1"/>
  <c r="H68" i="1" l="1"/>
  <c r="H67" i="1" s="1"/>
  <c r="H70" i="1" s="1"/>
  <c r="I87" i="1"/>
  <c r="K85" i="1"/>
  <c r="K88" i="1"/>
  <c r="J91" i="1"/>
  <c r="I90" i="1"/>
  <c r="E22" i="1"/>
  <c r="E16" i="1" s="1"/>
  <c r="F19" i="1"/>
  <c r="C53" i="1"/>
  <c r="E51" i="1"/>
  <c r="G65" i="1"/>
  <c r="G70" i="1"/>
  <c r="H65" i="1"/>
  <c r="I71" i="1"/>
  <c r="J71" i="1"/>
  <c r="G71" i="1"/>
  <c r="H71" i="1"/>
  <c r="K71" i="1"/>
  <c r="I61" i="1"/>
  <c r="I64" i="1" s="1"/>
  <c r="J62" i="1"/>
  <c r="E17" i="1"/>
  <c r="C25" i="1"/>
  <c r="F47" i="1"/>
  <c r="E14" i="1"/>
  <c r="F14" i="1" s="1"/>
  <c r="G14" i="1" s="1"/>
  <c r="H14" i="1" s="1"/>
  <c r="I14" i="1" s="1"/>
  <c r="J14" i="1" s="1"/>
  <c r="K9" i="1"/>
  <c r="C8" i="1" s="1"/>
  <c r="E41" i="1"/>
  <c r="H41" i="1" s="1"/>
  <c r="J58" i="1"/>
  <c r="J84" i="1" s="1"/>
  <c r="H40" i="1"/>
  <c r="I68" i="1" l="1"/>
  <c r="J68" i="1" s="1"/>
  <c r="J87" i="1"/>
  <c r="K91" i="1"/>
  <c r="J90" i="1"/>
  <c r="G72" i="1"/>
  <c r="G80" i="1" s="1"/>
  <c r="G81" i="1" s="1"/>
  <c r="G82" i="1" s="1"/>
  <c r="G93" i="1" s="1"/>
  <c r="G110" i="1" s="1"/>
  <c r="H42" i="1"/>
  <c r="F110" i="1"/>
  <c r="I67" i="1"/>
  <c r="I70" i="1" s="1"/>
  <c r="I72" i="1" s="1"/>
  <c r="I80" i="1" s="1"/>
  <c r="I81" i="1" s="1"/>
  <c r="I82" i="1" s="1"/>
  <c r="I93" i="1" s="1"/>
  <c r="I110" i="1" s="1"/>
  <c r="I65" i="1"/>
  <c r="G19" i="1"/>
  <c r="F22" i="1"/>
  <c r="H72" i="1"/>
  <c r="H80" i="1" s="1"/>
  <c r="H81" i="1" s="1"/>
  <c r="H82" i="1" s="1"/>
  <c r="H93" i="1" s="1"/>
  <c r="H110" i="1" s="1"/>
  <c r="F51" i="1"/>
  <c r="H51" i="1" s="1"/>
  <c r="K62" i="1"/>
  <c r="J61" i="1"/>
  <c r="J64" i="1" s="1"/>
  <c r="D25" i="1"/>
  <c r="C32" i="1"/>
  <c r="D27" i="1"/>
  <c r="F16" i="1"/>
  <c r="E53" i="1"/>
  <c r="K14" i="1"/>
  <c r="C9" i="1"/>
  <c r="K58" i="1"/>
  <c r="K87" i="1" s="1"/>
  <c r="H47" i="1"/>
  <c r="H49" i="1" s="1"/>
  <c r="K90" i="1" l="1"/>
  <c r="K84" i="1"/>
  <c r="F53" i="1"/>
  <c r="C97" i="1"/>
  <c r="F97" i="1" s="1"/>
  <c r="C96" i="1"/>
  <c r="F96" i="1" s="1"/>
  <c r="F103" i="1"/>
  <c r="C98" i="1"/>
  <c r="F98" i="1" s="1"/>
  <c r="J65" i="1"/>
  <c r="J67" i="1"/>
  <c r="J70" i="1" s="1"/>
  <c r="J72" i="1" s="1"/>
  <c r="J80" i="1" s="1"/>
  <c r="J81" i="1" s="1"/>
  <c r="J82" i="1" s="1"/>
  <c r="J93" i="1" s="1"/>
  <c r="J110" i="1" s="1"/>
  <c r="K68" i="1"/>
  <c r="K67" i="1" s="1"/>
  <c r="H19" i="1"/>
  <c r="G22" i="1"/>
  <c r="G16" i="1" s="1"/>
  <c r="F17" i="1"/>
  <c r="D28" i="1"/>
  <c r="G73" i="1"/>
  <c r="G74" i="1" s="1"/>
  <c r="D6" i="1"/>
  <c r="D9" i="1"/>
  <c r="D7" i="1"/>
  <c r="E27" i="1"/>
  <c r="D32" i="1"/>
  <c r="E25" i="1"/>
  <c r="K61" i="1"/>
  <c r="K64" i="1" s="1"/>
  <c r="D8" i="1"/>
  <c r="H53" i="1"/>
  <c r="F99" i="1" l="1"/>
  <c r="D104" i="1" s="1"/>
  <c r="K65" i="1"/>
  <c r="K70" i="1"/>
  <c r="K72" i="1" s="1"/>
  <c r="K80" i="1" s="1"/>
  <c r="K81" i="1" s="1"/>
  <c r="K82" i="1" s="1"/>
  <c r="K93" i="1" s="1"/>
  <c r="I19" i="1"/>
  <c r="H22" i="1"/>
  <c r="H16" i="1" s="1"/>
  <c r="E28" i="1"/>
  <c r="H73" i="1"/>
  <c r="H74" i="1" s="1"/>
  <c r="G17" i="1"/>
  <c r="G75" i="1"/>
  <c r="G76" i="1" s="1"/>
  <c r="F25" i="1"/>
  <c r="F27" i="1"/>
  <c r="E32" i="1"/>
  <c r="K103" i="1" l="1"/>
  <c r="K105" i="1" s="1"/>
  <c r="K107" i="1" s="1"/>
  <c r="K110" i="1" s="1"/>
  <c r="D110" i="1" s="1"/>
  <c r="H75" i="1"/>
  <c r="H76" i="1" s="1"/>
  <c r="H17" i="1"/>
  <c r="F28" i="1"/>
  <c r="I73" i="1"/>
  <c r="I74" i="1" s="1"/>
  <c r="J19" i="1"/>
  <c r="I22" i="1"/>
  <c r="I16" i="1" s="1"/>
  <c r="I17" i="1" s="1"/>
  <c r="G25" i="1"/>
  <c r="F32" i="1"/>
  <c r="G27" i="1"/>
  <c r="I75" i="1" l="1"/>
  <c r="I76" i="1" s="1"/>
  <c r="K19" i="1"/>
  <c r="K22" i="1" s="1"/>
  <c r="K16" i="1" s="1"/>
  <c r="K17" i="1" s="1"/>
  <c r="J22" i="1"/>
  <c r="J16" i="1" s="1"/>
  <c r="J17" i="1" s="1"/>
  <c r="G28" i="1"/>
  <c r="J73" i="1"/>
  <c r="J74" i="1" s="1"/>
  <c r="H25" i="1"/>
  <c r="G32" i="1"/>
  <c r="H27" i="1"/>
  <c r="J75" i="1" l="1"/>
  <c r="J76" i="1" s="1"/>
  <c r="H28" i="1"/>
  <c r="K73" i="1"/>
  <c r="K74" i="1" s="1"/>
  <c r="I25" i="1"/>
  <c r="H32" i="1"/>
  <c r="I27" i="1"/>
  <c r="I28" i="1" s="1"/>
  <c r="K75" i="1" l="1"/>
  <c r="K76" i="1" s="1"/>
  <c r="J25" i="1"/>
  <c r="I32" i="1"/>
  <c r="J27" i="1"/>
  <c r="J28" i="1" s="1"/>
  <c r="K27" i="1" l="1"/>
  <c r="J32" i="1"/>
  <c r="K26" i="1"/>
  <c r="K25" i="1" s="1"/>
  <c r="K32" i="1" s="1"/>
  <c r="K28" i="1" l="1"/>
</calcChain>
</file>

<file path=xl/sharedStrings.xml><?xml version="1.0" encoding="utf-8"?>
<sst xmlns="http://schemas.openxmlformats.org/spreadsheetml/2006/main" count="351" uniqueCount="331">
  <si>
    <t>TRANSACTION SOURCES &amp; USES:</t>
  </si>
  <si>
    <t>SOURCES</t>
  </si>
  <si>
    <t>USES</t>
  </si>
  <si>
    <t>Facility</t>
  </si>
  <si>
    <t>Amount
(millions)</t>
  </si>
  <si>
    <t>% Cap</t>
  </si>
  <si>
    <t>Current Stock Price</t>
  </si>
  <si>
    <t>Premium</t>
  </si>
  <si>
    <t>Purchase 
Stock
 Price</t>
  </si>
  <si>
    <t>Shares
Outs
(millions)</t>
  </si>
  <si>
    <t>EBITDA
(LTM)</t>
  </si>
  <si>
    <t>Debt
Capacity</t>
  </si>
  <si>
    <t>Bank Loan</t>
  </si>
  <si>
    <t>Purchase of Stock</t>
  </si>
  <si>
    <t>Corporate Bond</t>
  </si>
  <si>
    <t>Refinancing of Debt</t>
  </si>
  <si>
    <t>Equity</t>
  </si>
  <si>
    <t>Fees</t>
  </si>
  <si>
    <t>Total</t>
  </si>
  <si>
    <t xml:space="preserve">   Total</t>
  </si>
  <si>
    <t>DEBT SCHEDULE</t>
  </si>
  <si>
    <t>($ millions)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</si>
  <si>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</si>
  <si>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</si>
  <si>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</si>
  <si>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</si>
  <si>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>LIBOR Rate</t>
  </si>
  <si>
    <t>LIBOR Increase</t>
  </si>
  <si>
    <t>Spread</t>
  </si>
  <si>
    <t>Interest Rate</t>
  </si>
  <si>
    <t>Corporate Bonds</t>
  </si>
  <si>
    <t>Total Debt Outstanding</t>
  </si>
  <si>
    <t>PROFORMA BALANCE SHEET</t>
  </si>
  <si>
    <t>DEBIT</t>
  </si>
  <si>
    <t>CREDIT</t>
  </si>
  <si>
    <t>Total Current Assets</t>
  </si>
  <si>
    <t>Net PP&amp;E</t>
  </si>
  <si>
    <t>Other LT Assets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</si>
  <si>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</si>
  <si>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</si>
  <si>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</si>
  <si>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</si>
  <si>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</si>
  <si>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</si>
  <si>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</si>
  <si>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</si>
  <si>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</si>
  <si>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</si>
  <si>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</si>
  <si>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INCOME STATEMENT</t>
  </si>
  <si>
    <t>HISTORICAL</t>
  </si>
  <si>
    <t>PROJECTED</t>
  </si>
  <si>
    <t xml:space="preserve">Revenues </t>
  </si>
  <si>
    <t xml:space="preserve">  Revenue Growth %</t>
  </si>
  <si>
    <t>Cost of Revenues</t>
  </si>
  <si>
    <t xml:space="preserve">  as Percentage of Revenues %</t>
  </si>
  <si>
    <t>Gross Profit</t>
  </si>
  <si>
    <t xml:space="preserve">   Gross Margin</t>
  </si>
  <si>
    <t>Operating Expenses</t>
  </si>
  <si>
    <t>EBITA</t>
  </si>
  <si>
    <t>Less Amortization of Fees</t>
  </si>
  <si>
    <t>years</t>
  </si>
  <si>
    <t>EBIT</t>
  </si>
  <si>
    <t>Interest</t>
  </si>
  <si>
    <t>EBT</t>
  </si>
  <si>
    <t>Taxes</t>
  </si>
  <si>
    <t>tax Rate</t>
  </si>
  <si>
    <t>Net Income</t>
  </si>
  <si>
    <t>HOMEWORK #5- Template</t>
  </si>
  <si>
    <t>DCF AND EQUITY IRR</t>
  </si>
  <si>
    <t>Taxes (unlevered)</t>
  </si>
  <si>
    <t>Net Income (unlevered)</t>
  </si>
  <si>
    <t>Plus Depreciation</t>
  </si>
  <si>
    <t xml:space="preserve">   Percentage of Revenue</t>
  </si>
  <si>
    <t>Plus Amortization of Fees</t>
  </si>
  <si>
    <t>Less Working Capital</t>
  </si>
  <si>
    <t xml:space="preserve">   WC as % of Revenue</t>
  </si>
  <si>
    <t>Less Capex</t>
  </si>
  <si>
    <t xml:space="preserve">  Capex as % of Recvenue</t>
  </si>
  <si>
    <t>Equity Cash Flow (unlevered)</t>
  </si>
  <si>
    <t>WACC Calculation</t>
  </si>
  <si>
    <t>AT Inter.</t>
  </si>
  <si>
    <t>WACC</t>
  </si>
  <si>
    <t>Equity CAPM</t>
  </si>
  <si>
    <t>Risk Free Rate</t>
  </si>
  <si>
    <t>Market Premium Return</t>
  </si>
  <si>
    <t>Beta</t>
  </si>
  <si>
    <t>CAPM</t>
  </si>
  <si>
    <t>Terminal Value</t>
  </si>
  <si>
    <t>Assumptions</t>
  </si>
  <si>
    <t>EXIT YR</t>
  </si>
  <si>
    <t xml:space="preserve">  EBITDA Multiple</t>
  </si>
  <si>
    <t>Multiple</t>
  </si>
  <si>
    <t>TV 1</t>
  </si>
  <si>
    <t>WACC=</t>
  </si>
  <si>
    <t>Growth=</t>
  </si>
  <si>
    <t>TV2</t>
  </si>
  <si>
    <t xml:space="preserve">  Average Terminal Value</t>
  </si>
  <si>
    <t>Avg (TV1,TV2)</t>
  </si>
  <si>
    <t xml:space="preserve">  Less Debt</t>
  </si>
  <si>
    <t>Less Debt</t>
  </si>
  <si>
    <t>Equity Terminal Value</t>
  </si>
  <si>
    <t>Equity TV</t>
  </si>
  <si>
    <t>Equity Value + TV</t>
  </si>
  <si>
    <t>IRR=</t>
  </si>
  <si>
    <t>DOES NOT WORK</t>
  </si>
  <si>
    <t xml:space="preserve"> AS A SECOND GUESS NEED TO USE 2020 GROSS MARGIN</t>
  </si>
  <si>
    <t>name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</si>
  <si>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</si>
  <si>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</si>
  <si>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</si>
  <si>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</si>
  <si>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</si>
  <si>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</si>
  <si>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</si>
  <si>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AccruedInterestReceivable</t>
  </si>
  <si>
    <t xml:space="preserve">			TaxesReceivable</t>
  </si>
  <si>
    <t xml:space="preserve">			OtherReceivables</t>
  </si>
  <si>
    <t xml:space="preserve">		Inventory</t>
  </si>
  <si>
    <t xml:space="preserve">			RawMaterials</t>
  </si>
  <si>
    <t xml:space="preserve">			FinishedGoods</t>
  </si>
  <si>
    <t xml:space="preserve">			OtherInventories</t>
  </si>
  <si>
    <t xml:space="preserve">		PrepaidAssets</t>
  </si>
  <si>
    <t xml:space="preserve">		CurrentDeferredAssets</t>
  </si>
  <si>
    <t xml:space="preserve">			CurrentDeferredTaxesAssets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</si>
  <si>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</si>
  <si>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</si>
  <si>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</si>
  <si>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</si>
  <si>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</si>
  <si>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</si>
  <si>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</si>
  <si>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</si>
  <si>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</si>
  <si>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</si>
  <si>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	Leases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</si>
  <si>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</si>
  <si>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</si>
  <si>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</si>
  <si>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</si>
  <si>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InvestmentsAndAdvances</t>
  </si>
  <si>
    <t xml:space="preserve">			LongTermEquityInvestment</t>
  </si>
  <si>
    <t xml:space="preserve">				InvestmentsinAssociatesatCost</t>
  </si>
  <si>
    <t xml:space="preserve">			InvestmentinFinancialAssets</t>
  </si>
  <si>
    <t xml:space="preserve">		NonCurrentAccountsReceivable</t>
  </si>
  <si>
    <t xml:space="preserve">		NonCurrentDeferredAssets</t>
  </si>
  <si>
    <t xml:space="preserve">			NonCurrentDeferredTaxesAssets</t>
  </si>
  <si>
    <t xml:space="preserve">		NonCurrentPrepaidAssets</t>
  </si>
  <si>
    <t xml:space="preserve">		DefinedPensionBenefit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</si>
  <si>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</si>
  <si>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</si>
  <si>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</si>
  <si>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</si>
  <si>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</si>
  <si>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</si>
  <si>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</si>
  <si>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</si>
  <si>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</si>
  <si>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</si>
  <si>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</si>
  <si>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</si>
  <si>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CurrentCapitalLeaseObligation</t>
  </si>
  <si>
    <t xml:space="preserve">		CurrentDeferredLiabilities</t>
  </si>
  <si>
    <t xml:space="preserve">			CurrentDeferredTaxesLiabilities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</si>
  <si>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</si>
  <si>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</si>
  <si>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</si>
  <si>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</si>
  <si>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</si>
  <si>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</si>
  <si>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</si>
  <si>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</si>
  <si>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TradeandOtherPayablesNonCurrent</t>
  </si>
  <si>
    <t xml:space="preserve">		EmployeeBenefits</t>
  </si>
  <si>
    <t xml:space="preserve">			NonCurrentPensionAndOtherPostretirementBenefitPlans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</si>
  <si>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</si>
  <si>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</si>
  <si>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</si>
  <si>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</si>
  <si>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PreferredStock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</si>
  <si>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</si>
  <si>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</si>
  <si>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</si>
  <si>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</si>
  <si>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</si>
  <si>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OtherEquityInterest</t>
  </si>
  <si>
    <t>TotalCapitalization</t>
  </si>
  <si>
    <t>PreferredStockEquity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</si>
  <si>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</si>
  <si>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</si>
  <si>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</si>
  <si>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</si>
  <si>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</si>
  <si>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</si>
  <si>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</si>
  <si>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</si>
  <si>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</si>
  <si>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</si>
  <si>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</si>
  <si>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</si>
  <si>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</si>
  <si>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</si>
  <si>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</si>
  <si>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</si>
  <si>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</si>
  <si>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</si>
  <si>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	GeneralAndAdministrativeExpense</t>
  </si>
  <si>
    <t xml:space="preserve">			SalariesAndWages</t>
  </si>
  <si>
    <t xml:space="preserve">			OtherGandA</t>
  </si>
  <si>
    <t xml:space="preserve">	DepreciationAmortizationDepletionIncomeStatement</t>
  </si>
  <si>
    <t xml:space="preserve">		DepreciationAndAmortizationInIncomeStatement</t>
  </si>
  <si>
    <t xml:space="preserve">	OtherOperatingExpenses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</si>
  <si>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</si>
  <si>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</si>
  <si>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</si>
  <si>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</si>
  <si>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</si>
  <si>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</si>
  <si>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EarningsFromEquityInterest</t>
  </si>
  <si>
    <t xml:space="preserve">	SpecialIncomeCharges</t>
  </si>
  <si>
    <t xml:space="preserve">		RestructuringAndMergernAcquisition</t>
  </si>
  <si>
    <t xml:space="preserve">		ImpairmentOfCapitalAssets</t>
  </si>
  <si>
    <t xml:space="preserve">		WriteOff</t>
  </si>
  <si>
    <t xml:space="preserve">		OtherSpecialCharges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</si>
  <si>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</si>
  <si>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</si>
  <si>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</si>
  <si>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</si>
  <si>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</si>
  <si>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</si>
  <si>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PreferredStockDividends</t>
  </si>
  <si>
    <t xml:space="preserve">	OtherunderPreferredStockDividend</t>
  </si>
  <si>
    <t>DilutedNIAvailtoComStockholders</t>
  </si>
  <si>
    <t>BasicEPS</t>
  </si>
  <si>
    <t>DilutedEPS</t>
  </si>
  <si>
    <t>BasicAverageShares</t>
  </si>
  <si>
    <t>DilutedAverageShares</t>
  </si>
  <si>
    <t>TotalOperatingIncomeAsReported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</si>
  <si>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</si>
  <si>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</si>
  <si>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</si>
  <si>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</si>
  <si>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</si>
  <si>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</si>
  <si>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EBITDA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</si>
  <si>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</si>
  <si>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</si>
  <si>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</si>
  <si>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</si>
  <si>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</si>
  <si>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</si>
  <si>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</si>
  <si>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</si>
  <si>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BALANCE SHEET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</si>
  <si>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</si>
  <si>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</si>
  <si>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</si>
  <si>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</si>
  <si>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GainLossOnInvestmentSecurities</t>
  </si>
  <si>
    <t xml:space="preserve">			EarningsLossesFromEquityInvestments</t>
  </si>
  <si>
    <t xml:space="preserve">		DepreciationAmortizationDepletion</t>
  </si>
  <si>
    <t xml:space="preserve">			DepreciationAndAmortization</t>
  </si>
  <si>
    <t xml:space="preserve">		DeferredTax</t>
  </si>
  <si>
    <t xml:space="preserve">			DeferredIncomeTax</t>
  </si>
  <si>
    <t xml:space="preserve">		AmortizationOfSecurities</t>
  </si>
  <si>
    <t xml:space="preserve">		AssetImpairmentCharge</t>
  </si>
  <si>
    <t xml:space="preserve">		StockBasedCompensation</t>
  </si>
  <si>
    <t xml:space="preserve">		ExcessTaxBenefitFromStockBasedCompensation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</si>
  <si>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</si>
  <si>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</si>
  <si>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</si>
  <si>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	ChangesInAccountReceivables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</si>
  <si>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</si>
  <si>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</si>
  <si>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</si>
  <si>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</si>
  <si>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ChangeInTaxPayable</t>
  </si>
  <si>
    <t xml:space="preserve">						ChangeInIncomeTaxPayable</t>
  </si>
  <si>
    <t xml:space="preserve">					ChangeInAccountPayable</t>
  </si>
  <si>
    <t xml:space="preserve">				ChangeInAccruedExpense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</si>
  <si>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</si>
  <si>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</si>
  <si>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</si>
  <si>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</si>
  <si>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</si>
  <si>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</si>
  <si>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</si>
  <si>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</si>
  <si>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</si>
  <si>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	PurchaseOfIntangibles</t>
  </si>
  <si>
    <t xml:space="preserve">		NetBusinessPurchaseAndSale</t>
  </si>
  <si>
    <t xml:space="preserve">			PurchaseOfBusiness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</si>
  <si>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</si>
  <si>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</si>
  <si>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</si>
  <si>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</si>
  <si>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</si>
  <si>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</si>
  <si>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</si>
  <si>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</si>
  <si>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</si>
  <si>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</si>
  <si>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</si>
  <si>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</si>
  <si>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</si>
  <si>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</si>
  <si>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</si>
  <si>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</si>
  <si>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NetPreferredStockIssuance</t>
  </si>
  <si>
    <t xml:space="preserve">			PreferredStockIssuance</t>
  </si>
  <si>
    <t xml:space="preserve">			PreferredStockPayments</t>
  </si>
  <si>
    <t xml:space="preserve">		CashDividendsPaid</t>
  </si>
  <si>
    <t xml:space="preserve">			CommonStockDividendPaid</t>
  </si>
  <si>
    <t xml:space="preserve">			PreferredStockDividendPaid</t>
  </si>
  <si>
    <t xml:space="preserve">		ProceedsFromStockOptionExercised</t>
  </si>
  <si>
    <t xml:space="preserve">		NetOtherFinancingCharges</t>
  </si>
  <si>
    <t>EndCashPosition</t>
  </si>
  <si>
    <t xml:space="preserve">	ChangesInCash</t>
  </si>
  <si>
    <t xml:space="preserve">	EffectOfExchangeRateChanges</t>
  </si>
  <si>
    <t xml:space="preserve">	BeginningCashPosition</t>
  </si>
  <si>
    <t xml:space="preserve">	OtherCashAdjustmentOutsideChangeinCash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</si>
  <si>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</si>
  <si>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</si>
  <si>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</si>
  <si>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</si>
  <si>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</si>
  <si>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</si>
  <si>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</si>
  <si>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</si>
  <si>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>CASH FLOW</t>
  </si>
  <si>
    <t xml:space="preserve">  Perpetutuity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</si>
</sst>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\x"/>
    <numFmt numFmtId="167" formatCode="_(* #,##0_);_(* \(#,##0\);_(* &quot;-&quot;??_);_(@_)"/>
    <numFmt numFmtId="168" formatCode="0.00\x"/>
    <numFmt numFmtId="169" formatCode="0.0\X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7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3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0" fillId="0" borderId="2" xfId="0" applyNumberFormat="1" applyBorder="1"/>
    <xf numFmtId="165" fontId="0" fillId="0" borderId="2" xfId="3" applyNumberFormat="1" applyFont="1" applyBorder="1"/>
    <xf numFmtId="0" fontId="0" fillId="0" borderId="0" xfId="0" applyAlignment="1">
      <alignment horizontal="right"/>
    </xf>
    <xf numFmtId="44" fontId="0" fillId="0" borderId="1" xfId="2" applyFont="1" applyBorder="1"/>
    <xf numFmtId="9" fontId="0" fillId="0" borderId="1" xfId="3" applyFont="1" applyBorder="1"/>
    <xf numFmtId="0" fontId="0" fillId="0" borderId="1" xfId="0" applyBorder="1"/>
    <xf numFmtId="164" fontId="0" fillId="0" borderId="1" xfId="0" applyNumberFormat="1" applyBorder="1"/>
    <xf numFmtId="164" fontId="0" fillId="0" borderId="3" xfId="2" applyNumberFormat="1" applyFont="1" applyBorder="1"/>
    <xf numFmtId="166" fontId="0" fillId="0" borderId="1" xfId="0" applyNumberFormat="1" applyBorder="1"/>
    <xf numFmtId="165" fontId="0" fillId="0" borderId="1" xfId="3" applyNumberFormat="1" applyFont="1" applyBorder="1"/>
    <xf numFmtId="10" fontId="0" fillId="0" borderId="1" xfId="0" applyNumberFormat="1" applyBorder="1"/>
    <xf numFmtId="164" fontId="3" fillId="0" borderId="4" xfId="0" applyNumberFormat="1" applyFont="1" applyBorder="1"/>
    <xf numFmtId="165" fontId="3" fillId="0" borderId="4" xfId="3" applyNumberFormat="1" applyFont="1" applyBorder="1"/>
    <xf numFmtId="164" fontId="3" fillId="0" borderId="1" xfId="0" applyNumberFormat="1" applyFont="1" applyBorder="1"/>
    <xf numFmtId="0" fontId="2" fillId="3" borderId="0" xfId="0" applyFont="1" applyFill="1" applyAlignment="1">
      <alignment vertical="center"/>
    </xf>
    <xf numFmtId="0" fontId="5" fillId="0" borderId="0" xfId="0" applyFont="1"/>
    <xf numFmtId="167" fontId="0" fillId="0" borderId="1" xfId="0" applyNumberFormat="1" applyBorder="1"/>
    <xf numFmtId="167" fontId="0" fillId="0" borderId="1" xfId="1" applyNumberFormat="1" applyFont="1" applyBorder="1"/>
    <xf numFmtId="0" fontId="3" fillId="0" borderId="0" xfId="0" applyFont="1"/>
    <xf numFmtId="165" fontId="3" fillId="0" borderId="1" xfId="3" applyNumberFormat="1" applyFont="1" applyBorder="1"/>
    <xf numFmtId="165" fontId="0" fillId="0" borderId="0" xfId="3" applyNumberFormat="1" applyFont="1" applyBorder="1"/>
    <xf numFmtId="0" fontId="2" fillId="3" borderId="0" xfId="0" quotePrefix="1" applyFont="1" applyFill="1"/>
    <xf numFmtId="0" fontId="2" fillId="3" borderId="0" xfId="0" applyFont="1" applyFill="1" applyAlignment="1">
      <alignment horizontal="center"/>
    </xf>
    <xf numFmtId="167" fontId="0" fillId="0" borderId="0" xfId="1" applyNumberFormat="1" applyFont="1"/>
    <xf numFmtId="167" fontId="0" fillId="0" borderId="5" xfId="1" applyNumberFormat="1" applyFont="1" applyBorder="1"/>
    <xf numFmtId="167" fontId="0" fillId="0" borderId="4" xfId="1" applyNumberFormat="1" applyFont="1" applyBorder="1"/>
    <xf numFmtId="165" fontId="0" fillId="0" borderId="0" xfId="3" applyNumberFormat="1" applyFont="1"/>
    <xf numFmtId="9" fontId="0" fillId="0" borderId="0" xfId="0" applyNumberFormat="1"/>
    <xf numFmtId="167" fontId="0" fillId="0" borderId="5" xfId="0" applyNumberFormat="1" applyBorder="1"/>
    <xf numFmtId="3" fontId="0" fillId="0" borderId="1" xfId="0" applyNumberFormat="1" applyBorder="1"/>
    <xf numFmtId="3" fontId="7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10" fontId="0" fillId="0" borderId="0" xfId="0" applyNumberFormat="1"/>
    <xf numFmtId="10" fontId="0" fillId="0" borderId="0" xfId="3" applyNumberFormat="1" applyFont="1"/>
    <xf numFmtId="10" fontId="6" fillId="0" borderId="0" xfId="0" applyNumberFormat="1" applyFont="1"/>
    <xf numFmtId="168" fontId="6" fillId="0" borderId="0" xfId="0" applyNumberFormat="1" applyFont="1"/>
    <xf numFmtId="10" fontId="0" fillId="0" borderId="4" xfId="0" applyNumberFormat="1" applyBorder="1"/>
    <xf numFmtId="10" fontId="0" fillId="0" borderId="4" xfId="3" applyNumberFormat="1" applyFont="1" applyBorder="1"/>
    <xf numFmtId="10" fontId="0" fillId="0" borderId="0" xfId="3" applyNumberFormat="1" applyFont="1" applyBorder="1"/>
    <xf numFmtId="0" fontId="3" fillId="2" borderId="4" xfId="0" applyFont="1" applyFill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horizontal="right"/>
    </xf>
    <xf numFmtId="165" fontId="3" fillId="4" borderId="1" xfId="0" applyNumberFormat="1" applyFont="1" applyFill="1" applyBorder="1"/>
    <xf numFmtId="167" fontId="3" fillId="0" borderId="4" xfId="0" applyNumberFormat="1" applyFont="1" applyBorder="1"/>
    <xf numFmtId="169" fontId="0" fillId="0" borderId="0" xfId="0" applyNumberFormat="1"/>
    <xf numFmtId="0" fontId="3" fillId="2" borderId="0" xfId="0" applyFont="1" applyFill="1" applyAlignment="1">
      <alignment horizontal="center" vertical="center"/>
    </xf>
    <xf numFmtId="14" fontId="0" fillId="0" borderId="0" xfId="0" applyNumberFormat="1"/>
    <xf numFmtId="3" fontId="0" fillId="0" borderId="0" xfId="0" applyNumberFormat="1"/>
    <xf numFmtId="167" fontId="8" fillId="0" borderId="1" xfId="1" applyNumberFormat="1" applyFont="1" applyBorder="1"/>
    <xf numFmtId="44" fontId="8" fillId="0" borderId="1" xfId="2" applyFont="1" applyBorder="1"/>
    <xf numFmtId="0" fontId="8" fillId="0" borderId="1" xfId="0" applyFont="1" applyBorder="1"/>
    <xf numFmtId="4" fontId="0" fillId="0" borderId="0" xfId="0" applyNumberFormat="1"/>
    <xf numFmtId="0" fontId="9" fillId="3" borderId="0" xfId="0" applyFont="1" applyFill="1"/>
    <xf numFmtId="167" fontId="8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D49B-C185-4B00-AAEA-79D90188BA2E}">
  <dimension ref="A1:O111"/>
  <sheetViews>
    <sheetView tabSelected="1" workbookViewId="0">
      <selection activeCell="P19" sqref="P19"/>
    </sheetView>
  </sheetViews>
  <sheetFormatPr defaultRowHeight="14.5" x14ac:dyDescent="0.35"/>
  <cols>
    <col min="1" max="1" width="3.81640625" customWidth="1"/>
    <col min="2" max="2" width="26.36328125" customWidth="1"/>
    <col min="3" max="8" width="10.26953125" customWidth="1"/>
    <col min="9" max="9" width="12.453125" customWidth="1"/>
    <col min="10" max="10" width="10.26953125" customWidth="1"/>
    <col min="11" max="11" width="9.7265625" customWidth="1"/>
    <col min="13" max="13" width="10.08984375" bestFit="1" customWidth="1"/>
    <col min="14" max="14" width="14.1796875" customWidth="1"/>
  </cols>
  <sheetData>
    <row r="1" spans="1:15" ht="18.5" x14ac:dyDescent="0.45">
      <c r="A1" s="1" t="s">
        <v>68</v>
      </c>
    </row>
    <row r="3" spans="1:15" x14ac:dyDescent="0.3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1:15" x14ac:dyDescent="0.35">
      <c r="B4" s="4" t="s">
        <v>1</v>
      </c>
      <c r="C4" s="4"/>
      <c r="D4" s="4"/>
      <c r="E4" s="4"/>
      <c r="F4" s="4" t="s">
        <v>2</v>
      </c>
      <c r="G4" s="4"/>
      <c r="H4" s="4"/>
      <c r="I4" s="4"/>
      <c r="J4" s="4"/>
      <c r="K4" s="4"/>
    </row>
    <row r="5" spans="1:15" s="5" customFormat="1" ht="43.5" x14ac:dyDescent="0.35">
      <c r="B5" s="6" t="s">
        <v>3</v>
      </c>
      <c r="C5" s="7" t="s">
        <v>4</v>
      </c>
      <c r="D5" s="8" t="s">
        <v>5</v>
      </c>
      <c r="E5" s="9"/>
      <c r="F5" s="9"/>
      <c r="G5" s="7" t="s">
        <v>6</v>
      </c>
      <c r="H5" s="7" t="s">
        <v>7</v>
      </c>
      <c r="I5" s="7" t="s">
        <v>8</v>
      </c>
      <c r="J5" s="7" t="s">
        <v>9</v>
      </c>
      <c r="K5" s="7" t="s">
        <v>4</v>
      </c>
      <c r="M5" s="7" t="s">
        <v>10</v>
      </c>
      <c r="N5" s="7"/>
      <c r="O5" s="7" t="s">
        <v>11</v>
      </c>
    </row>
    <row r="6" spans="1:15" x14ac:dyDescent="0.35">
      <c r="B6" t="s">
        <v>12</v>
      </c>
      <c r="C6" s="10">
        <f>M6*2</f>
        <v>364</v>
      </c>
      <c r="D6" s="11">
        <f>+C6/$C$9</f>
        <v>0.1176702292858727</v>
      </c>
      <c r="F6" s="12" t="s">
        <v>13</v>
      </c>
      <c r="G6" s="61">
        <v>37</v>
      </c>
      <c r="H6" s="14">
        <v>0.3</v>
      </c>
      <c r="I6" s="13">
        <f>+G6*(1+H6)</f>
        <v>48.1</v>
      </c>
      <c r="J6" s="62">
        <v>52.75</v>
      </c>
      <c r="K6" s="16">
        <f>+J6*I6</f>
        <v>2537.2750000000001</v>
      </c>
      <c r="M6" s="17">
        <v>182</v>
      </c>
      <c r="N6" s="15" t="str">
        <f>+B6</f>
        <v>Bank Loan</v>
      </c>
      <c r="O6" s="18">
        <v>2</v>
      </c>
    </row>
    <row r="7" spans="1:15" x14ac:dyDescent="0.35">
      <c r="B7" t="s">
        <v>14</v>
      </c>
      <c r="C7" s="10">
        <f>+C6</f>
        <v>364</v>
      </c>
      <c r="D7" s="19">
        <f t="shared" ref="D7:D9" si="0">+C7/$C$9</f>
        <v>0.1176702292858727</v>
      </c>
      <c r="F7" s="12" t="s">
        <v>15</v>
      </c>
      <c r="K7" s="16">
        <f>+C45</f>
        <v>466.017</v>
      </c>
      <c r="N7" s="15" t="str">
        <f>+B7</f>
        <v>Corporate Bond</v>
      </c>
      <c r="O7" s="18">
        <f>+O8-O6</f>
        <v>2</v>
      </c>
    </row>
    <row r="8" spans="1:15" x14ac:dyDescent="0.35">
      <c r="B8" t="s">
        <v>16</v>
      </c>
      <c r="C8" s="10">
        <f>+K9-C6-C7</f>
        <v>2365.3907599999998</v>
      </c>
      <c r="D8" s="19">
        <f t="shared" si="0"/>
        <v>0.76465954142825454</v>
      </c>
      <c r="F8" s="12" t="s">
        <v>17</v>
      </c>
      <c r="G8" s="20">
        <v>0.03</v>
      </c>
      <c r="K8" s="16">
        <f>G8*(K6+K7)</f>
        <v>90.098759999999999</v>
      </c>
      <c r="N8" s="15" t="s">
        <v>18</v>
      </c>
      <c r="O8" s="18">
        <v>4</v>
      </c>
    </row>
    <row r="9" spans="1:15" ht="15" thickBot="1" x14ac:dyDescent="0.4">
      <c r="B9" t="s">
        <v>19</v>
      </c>
      <c r="C9" s="21">
        <f>SUM(C6:C8)</f>
        <v>3093.3907599999998</v>
      </c>
      <c r="D9" s="22">
        <f t="shared" si="0"/>
        <v>1</v>
      </c>
      <c r="F9" s="12" t="s">
        <v>18</v>
      </c>
      <c r="K9" s="23">
        <f>SUM(K6:K8)</f>
        <v>3093.3907599999998</v>
      </c>
    </row>
    <row r="10" spans="1:15" ht="15" thickTop="1" x14ac:dyDescent="0.35"/>
    <row r="11" spans="1:15" x14ac:dyDescent="0.35"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s="5" customFormat="1" ht="21" customHeight="1" x14ac:dyDescent="0.35">
      <c r="B12" s="24" t="s">
        <v>21</v>
      </c>
      <c r="C12" s="24">
        <v>2021</v>
      </c>
      <c r="D12" s="24">
        <f>+C12+1</f>
        <v>2022</v>
      </c>
      <c r="E12" s="24">
        <f t="shared" ref="E12:K12" si="1">+D12+1</f>
        <v>2023</v>
      </c>
      <c r="F12" s="24">
        <f t="shared" si="1"/>
        <v>2024</v>
      </c>
      <c r="G12" s="24">
        <f t="shared" si="1"/>
        <v>2025</v>
      </c>
      <c r="H12" s="24">
        <f t="shared" si="1"/>
        <v>2026</v>
      </c>
      <c r="I12" s="24">
        <f t="shared" si="1"/>
        <v>2027</v>
      </c>
      <c r="J12" s="24">
        <f t="shared" si="1"/>
        <v>2028</v>
      </c>
      <c r="K12" s="24">
        <f t="shared" si="1"/>
        <v>2029</v>
      </c>
    </row>
    <row r="13" spans="1:15" x14ac:dyDescent="0.35">
      <c r="B13" s="25" t="s">
        <v>12</v>
      </c>
    </row>
    <row r="14" spans="1:15" x14ac:dyDescent="0.35">
      <c r="B14" t="s">
        <v>22</v>
      </c>
      <c r="C14" s="16">
        <f>C6</f>
        <v>364</v>
      </c>
      <c r="D14" s="26">
        <f>C14-D15</f>
        <v>360.36</v>
      </c>
      <c r="E14" s="26">
        <f t="shared" ref="E14:K14" si="2">D14-E15</f>
        <v>356.72</v>
      </c>
      <c r="F14" s="26">
        <f t="shared" si="2"/>
        <v>353.08000000000004</v>
      </c>
      <c r="G14" s="26">
        <f t="shared" si="2"/>
        <v>349.44000000000005</v>
      </c>
      <c r="H14" s="26">
        <f t="shared" si="2"/>
        <v>345.80000000000007</v>
      </c>
      <c r="I14" s="26">
        <f t="shared" si="2"/>
        <v>342.16000000000008</v>
      </c>
      <c r="J14" s="26">
        <f t="shared" si="2"/>
        <v>0</v>
      </c>
      <c r="K14" s="26">
        <f t="shared" si="2"/>
        <v>0</v>
      </c>
    </row>
    <row r="15" spans="1:15" x14ac:dyDescent="0.35">
      <c r="B15" t="s">
        <v>23</v>
      </c>
      <c r="D15" s="27">
        <f>0.01*$C$14</f>
        <v>3.64</v>
      </c>
      <c r="E15" s="27">
        <f t="shared" ref="E15:I15" si="3">0.01*$C$14</f>
        <v>3.64</v>
      </c>
      <c r="F15" s="27">
        <f t="shared" si="3"/>
        <v>3.64</v>
      </c>
      <c r="G15" s="27">
        <f t="shared" si="3"/>
        <v>3.64</v>
      </c>
      <c r="H15" s="27">
        <f t="shared" si="3"/>
        <v>3.64</v>
      </c>
      <c r="I15" s="27">
        <f t="shared" si="3"/>
        <v>3.64</v>
      </c>
      <c r="J15" s="27">
        <f>0.94*C14</f>
        <v>342.15999999999997</v>
      </c>
      <c r="K15" s="15"/>
    </row>
    <row r="16" spans="1:15" x14ac:dyDescent="0.35">
      <c r="B16" t="s">
        <v>24</v>
      </c>
      <c r="D16" s="27">
        <f>+D22*C14</f>
        <v>20.02</v>
      </c>
      <c r="E16" s="27">
        <f t="shared" ref="E16:K16" si="4">+E22*D14</f>
        <v>21.621600000000001</v>
      </c>
      <c r="F16" s="27">
        <f t="shared" si="4"/>
        <v>23.186800000000002</v>
      </c>
      <c r="G16" s="27">
        <f t="shared" si="4"/>
        <v>22.950200000000002</v>
      </c>
      <c r="H16" s="27">
        <f t="shared" si="4"/>
        <v>22.713600000000003</v>
      </c>
      <c r="I16" s="27">
        <f t="shared" si="4"/>
        <v>22.477000000000004</v>
      </c>
      <c r="J16" s="27">
        <f t="shared" si="4"/>
        <v>22.240400000000005</v>
      </c>
      <c r="K16" s="27">
        <f t="shared" si="4"/>
        <v>0</v>
      </c>
    </row>
    <row r="17" spans="2:11" x14ac:dyDescent="0.35">
      <c r="B17" t="s">
        <v>25</v>
      </c>
      <c r="D17" s="26">
        <f>+D16+D15</f>
        <v>23.66</v>
      </c>
      <c r="E17" s="26">
        <f t="shared" ref="E17:K17" si="5">+E16+E15</f>
        <v>25.261600000000001</v>
      </c>
      <c r="F17" s="26">
        <f t="shared" si="5"/>
        <v>26.826800000000002</v>
      </c>
      <c r="G17" s="26">
        <f t="shared" si="5"/>
        <v>26.590200000000003</v>
      </c>
      <c r="H17" s="26">
        <f t="shared" si="5"/>
        <v>26.353600000000004</v>
      </c>
      <c r="I17" s="26">
        <f t="shared" si="5"/>
        <v>26.117000000000004</v>
      </c>
      <c r="J17" s="26">
        <f t="shared" si="5"/>
        <v>364.40039999999999</v>
      </c>
      <c r="K17" s="26">
        <f t="shared" si="5"/>
        <v>0</v>
      </c>
    </row>
    <row r="19" spans="2:11" x14ac:dyDescent="0.35">
      <c r="B19" s="28" t="s">
        <v>26</v>
      </c>
      <c r="C19" s="29">
        <v>0.01</v>
      </c>
      <c r="D19" s="29">
        <f>+C19+D20</f>
        <v>1.4999999999999999E-2</v>
      </c>
      <c r="E19" s="29">
        <f t="shared" ref="E19:K19" si="6">+D19+E20</f>
        <v>0.02</v>
      </c>
      <c r="F19" s="29">
        <f t="shared" si="6"/>
        <v>2.5000000000000001E-2</v>
      </c>
      <c r="G19" s="29">
        <f t="shared" si="6"/>
        <v>2.5000000000000001E-2</v>
      </c>
      <c r="H19" s="29">
        <f t="shared" si="6"/>
        <v>2.5000000000000001E-2</v>
      </c>
      <c r="I19" s="29">
        <f t="shared" si="6"/>
        <v>2.5000000000000001E-2</v>
      </c>
      <c r="J19" s="29">
        <f t="shared" si="6"/>
        <v>2.5000000000000001E-2</v>
      </c>
      <c r="K19" s="29">
        <f t="shared" si="6"/>
        <v>2.5000000000000001E-2</v>
      </c>
    </row>
    <row r="20" spans="2:11" x14ac:dyDescent="0.35">
      <c r="B20" t="s">
        <v>27</v>
      </c>
      <c r="C20" s="30"/>
      <c r="D20" s="19">
        <v>5.0000000000000001E-3</v>
      </c>
      <c r="E20" s="19">
        <v>5.0000000000000001E-3</v>
      </c>
      <c r="F20" s="19">
        <v>5.0000000000000001E-3</v>
      </c>
      <c r="G20" s="19"/>
      <c r="H20" s="19"/>
      <c r="I20" s="19"/>
      <c r="J20" s="19"/>
      <c r="K20" s="19"/>
    </row>
    <row r="21" spans="2:11" x14ac:dyDescent="0.35">
      <c r="B21" t="s">
        <v>28</v>
      </c>
      <c r="C21" s="30"/>
      <c r="D21" s="19">
        <v>0.04</v>
      </c>
      <c r="E21" s="19">
        <v>0.04</v>
      </c>
      <c r="F21" s="19">
        <v>0.04</v>
      </c>
      <c r="G21" s="19">
        <v>0.04</v>
      </c>
      <c r="H21" s="19">
        <v>0.04</v>
      </c>
      <c r="I21" s="19">
        <v>0.04</v>
      </c>
      <c r="J21" s="19">
        <v>0.04</v>
      </c>
      <c r="K21" s="19">
        <v>0.04</v>
      </c>
    </row>
    <row r="22" spans="2:11" x14ac:dyDescent="0.35">
      <c r="B22" t="s">
        <v>29</v>
      </c>
      <c r="C22" s="30"/>
      <c r="D22" s="19">
        <f>+D21+D19</f>
        <v>5.5E-2</v>
      </c>
      <c r="E22" s="19">
        <f t="shared" ref="E22:K22" si="7">+E21+E19</f>
        <v>0.06</v>
      </c>
      <c r="F22" s="19">
        <f t="shared" si="7"/>
        <v>6.5000000000000002E-2</v>
      </c>
      <c r="G22" s="19">
        <f t="shared" si="7"/>
        <v>6.5000000000000002E-2</v>
      </c>
      <c r="H22" s="19">
        <f t="shared" si="7"/>
        <v>6.5000000000000002E-2</v>
      </c>
      <c r="I22" s="19">
        <f t="shared" si="7"/>
        <v>6.5000000000000002E-2</v>
      </c>
      <c r="J22" s="19">
        <f t="shared" si="7"/>
        <v>6.5000000000000002E-2</v>
      </c>
      <c r="K22" s="19">
        <f t="shared" si="7"/>
        <v>6.5000000000000002E-2</v>
      </c>
    </row>
    <row r="24" spans="2:11" x14ac:dyDescent="0.35">
      <c r="B24" s="25" t="s">
        <v>30</v>
      </c>
    </row>
    <row r="25" spans="2:11" x14ac:dyDescent="0.35">
      <c r="B25" t="s">
        <v>22</v>
      </c>
      <c r="C25" s="16">
        <f>+C7</f>
        <v>364</v>
      </c>
      <c r="D25" s="26">
        <f>+C25-D26</f>
        <v>364</v>
      </c>
      <c r="E25" s="26">
        <f t="shared" ref="E25:K25" si="8">+D25-E26</f>
        <v>364</v>
      </c>
      <c r="F25" s="26">
        <f t="shared" si="8"/>
        <v>364</v>
      </c>
      <c r="G25" s="26">
        <f t="shared" si="8"/>
        <v>364</v>
      </c>
      <c r="H25" s="26">
        <f t="shared" si="8"/>
        <v>364</v>
      </c>
      <c r="I25" s="26">
        <f t="shared" si="8"/>
        <v>364</v>
      </c>
      <c r="J25" s="26">
        <f t="shared" si="8"/>
        <v>364</v>
      </c>
      <c r="K25" s="26">
        <f t="shared" si="8"/>
        <v>0</v>
      </c>
    </row>
    <row r="26" spans="2:11" x14ac:dyDescent="0.35">
      <c r="B26" t="s">
        <v>23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16">
        <f>+J25</f>
        <v>364</v>
      </c>
    </row>
    <row r="27" spans="2:11" x14ac:dyDescent="0.35">
      <c r="B27" t="s">
        <v>24</v>
      </c>
      <c r="D27" s="27">
        <f>+C25*$D$30</f>
        <v>29.12</v>
      </c>
      <c r="E27" s="27">
        <f t="shared" ref="E27:K27" si="9">+D25*E30</f>
        <v>29.12</v>
      </c>
      <c r="F27" s="27">
        <f t="shared" si="9"/>
        <v>29.12</v>
      </c>
      <c r="G27" s="27">
        <f t="shared" si="9"/>
        <v>29.12</v>
      </c>
      <c r="H27" s="27">
        <f t="shared" si="9"/>
        <v>29.12</v>
      </c>
      <c r="I27" s="27">
        <f t="shared" si="9"/>
        <v>29.12</v>
      </c>
      <c r="J27" s="27">
        <f t="shared" si="9"/>
        <v>29.12</v>
      </c>
      <c r="K27" s="27">
        <f t="shared" si="9"/>
        <v>29.12</v>
      </c>
    </row>
    <row r="28" spans="2:11" x14ac:dyDescent="0.35">
      <c r="B28" t="s">
        <v>25</v>
      </c>
      <c r="D28" s="26">
        <f>+D27+D26</f>
        <v>29.12</v>
      </c>
      <c r="E28" s="26">
        <f t="shared" ref="E28:K28" si="10">+E27+E26</f>
        <v>29.12</v>
      </c>
      <c r="F28" s="26">
        <f t="shared" si="10"/>
        <v>29.12</v>
      </c>
      <c r="G28" s="26">
        <f t="shared" si="10"/>
        <v>29.12</v>
      </c>
      <c r="H28" s="26">
        <f t="shared" si="10"/>
        <v>29.12</v>
      </c>
      <c r="I28" s="26">
        <f t="shared" si="10"/>
        <v>29.12</v>
      </c>
      <c r="J28" s="26">
        <f t="shared" si="10"/>
        <v>29.12</v>
      </c>
      <c r="K28" s="26">
        <f t="shared" si="10"/>
        <v>393.12</v>
      </c>
    </row>
    <row r="30" spans="2:11" x14ac:dyDescent="0.35">
      <c r="B30" t="s">
        <v>29</v>
      </c>
      <c r="D30" s="20">
        <v>0.08</v>
      </c>
      <c r="E30" s="20">
        <v>0.08</v>
      </c>
      <c r="F30" s="20">
        <v>0.08</v>
      </c>
      <c r="G30" s="20">
        <v>0.08</v>
      </c>
      <c r="H30" s="20">
        <v>0.08</v>
      </c>
      <c r="I30" s="20">
        <v>0.08</v>
      </c>
      <c r="J30" s="20">
        <v>0.08</v>
      </c>
      <c r="K30" s="20">
        <v>0.08</v>
      </c>
    </row>
    <row r="32" spans="2:11" x14ac:dyDescent="0.35">
      <c r="B32" t="s">
        <v>31</v>
      </c>
      <c r="C32" s="26">
        <f>+C25+C14</f>
        <v>728</v>
      </c>
      <c r="D32" s="26">
        <f t="shared" ref="D32:K32" si="11">+D25+D14</f>
        <v>724.36</v>
      </c>
      <c r="E32" s="26">
        <f t="shared" si="11"/>
        <v>720.72</v>
      </c>
      <c r="F32" s="26">
        <f t="shared" si="11"/>
        <v>717.08</v>
      </c>
      <c r="G32" s="26">
        <f t="shared" si="11"/>
        <v>713.44</v>
      </c>
      <c r="H32" s="26">
        <f t="shared" si="11"/>
        <v>709.80000000000007</v>
      </c>
      <c r="I32" s="26">
        <f t="shared" si="11"/>
        <v>706.16000000000008</v>
      </c>
      <c r="J32" s="26">
        <f t="shared" si="11"/>
        <v>364</v>
      </c>
      <c r="K32" s="26">
        <f t="shared" si="11"/>
        <v>0</v>
      </c>
    </row>
    <row r="34" spans="2:8" x14ac:dyDescent="0.35">
      <c r="B34" s="2" t="s">
        <v>32</v>
      </c>
      <c r="C34" s="2"/>
      <c r="D34" s="2"/>
      <c r="E34" s="2"/>
      <c r="F34" s="2"/>
      <c r="G34" s="2"/>
      <c r="H34" s="2"/>
    </row>
    <row r="35" spans="2:8" x14ac:dyDescent="0.35">
      <c r="B35" s="31" t="s">
        <v>21</v>
      </c>
      <c r="C35" s="32">
        <v>2021</v>
      </c>
      <c r="E35" s="32" t="s">
        <v>33</v>
      </c>
      <c r="F35" s="32" t="s">
        <v>34</v>
      </c>
      <c r="H35" s="32">
        <v>2021</v>
      </c>
    </row>
    <row r="36" spans="2:8" x14ac:dyDescent="0.35">
      <c r="B36" t="s">
        <v>35</v>
      </c>
      <c r="C36" s="60">
        <f>'Yahoo Input'!B4/1000000</f>
        <v>405.589</v>
      </c>
      <c r="D36" s="33"/>
      <c r="E36" s="27"/>
      <c r="F36" s="27"/>
      <c r="G36" s="33"/>
      <c r="H36" s="27">
        <f>+C36+E36-F36</f>
        <v>405.589</v>
      </c>
    </row>
    <row r="37" spans="2:8" x14ac:dyDescent="0.35">
      <c r="B37" t="s">
        <v>36</v>
      </c>
      <c r="C37" s="60">
        <f>'Yahoo Input'!B22/1000000</f>
        <v>1982.9829999999999</v>
      </c>
      <c r="D37" s="33"/>
      <c r="E37" s="27"/>
      <c r="F37" s="27"/>
      <c r="G37" s="33"/>
      <c r="H37" s="27">
        <f t="shared" ref="H37:H41" si="12">+C37+E37-F37</f>
        <v>1982.9829999999999</v>
      </c>
    </row>
    <row r="38" spans="2:8" ht="15" thickBot="1" x14ac:dyDescent="0.4">
      <c r="B38" t="s">
        <v>37</v>
      </c>
      <c r="C38" s="34">
        <f>'Yahoo Input'!B3/1000000-C36-C37-C40</f>
        <v>157.85200000000012</v>
      </c>
      <c r="D38" s="33"/>
      <c r="E38" s="27"/>
      <c r="F38" s="27"/>
      <c r="G38" s="33"/>
      <c r="H38" s="34">
        <f t="shared" si="12"/>
        <v>157.85200000000012</v>
      </c>
    </row>
    <row r="39" spans="2:8" ht="15" thickTop="1" x14ac:dyDescent="0.35">
      <c r="C39" s="33"/>
      <c r="D39" s="33"/>
      <c r="E39" s="33"/>
      <c r="F39" s="33"/>
      <c r="G39" s="33"/>
      <c r="H39" s="33"/>
    </row>
    <row r="40" spans="2:8" x14ac:dyDescent="0.35">
      <c r="B40" t="s">
        <v>38</v>
      </c>
      <c r="C40" s="60">
        <f>'Yahoo Input'!B32/1000000</f>
        <v>251.70099999999999</v>
      </c>
      <c r="D40" s="33"/>
      <c r="E40" s="27">
        <f>K6-C51</f>
        <v>2207.1089999999999</v>
      </c>
      <c r="F40" s="27"/>
      <c r="G40" s="33"/>
      <c r="H40" s="27">
        <f t="shared" si="12"/>
        <v>2458.81</v>
      </c>
    </row>
    <row r="41" spans="2:8" x14ac:dyDescent="0.35">
      <c r="B41" t="s">
        <v>39</v>
      </c>
      <c r="C41" s="27"/>
      <c r="D41" s="33"/>
      <c r="E41" s="27">
        <f>K8</f>
        <v>90.098759999999999</v>
      </c>
      <c r="F41" s="27"/>
      <c r="G41" s="33"/>
      <c r="H41" s="27">
        <f t="shared" si="12"/>
        <v>90.098759999999999</v>
      </c>
    </row>
    <row r="42" spans="2:8" ht="15" thickBot="1" x14ac:dyDescent="0.4">
      <c r="B42" t="s">
        <v>40</v>
      </c>
      <c r="C42" s="35">
        <f>+C41+C40+C38+C37+C36</f>
        <v>2798.125</v>
      </c>
      <c r="D42" s="33"/>
      <c r="E42" s="33"/>
      <c r="F42" s="33"/>
      <c r="G42" s="33"/>
      <c r="H42" s="35">
        <f>+H41+H40+H38+H37+H36</f>
        <v>5095.3327600000002</v>
      </c>
    </row>
    <row r="43" spans="2:8" ht="15" thickTop="1" x14ac:dyDescent="0.35">
      <c r="C43" s="33"/>
      <c r="D43" s="33"/>
      <c r="E43" s="33"/>
      <c r="F43" s="33"/>
      <c r="G43" s="33"/>
      <c r="H43" s="33"/>
    </row>
    <row r="44" spans="2:8" x14ac:dyDescent="0.35">
      <c r="B44" t="s">
        <v>41</v>
      </c>
      <c r="C44" s="60">
        <f>'Yahoo Input'!B46/1000000</f>
        <v>636.27300000000002</v>
      </c>
      <c r="D44" s="33"/>
      <c r="E44" s="27"/>
      <c r="F44" s="27"/>
      <c r="G44" s="33"/>
      <c r="H44" s="27">
        <f>+C44-E44+F44</f>
        <v>636.27300000000002</v>
      </c>
    </row>
    <row r="45" spans="2:8" x14ac:dyDescent="0.35">
      <c r="B45" t="s">
        <v>42</v>
      </c>
      <c r="C45" s="60">
        <f>'Yahoo Input'!B63/1000000</f>
        <v>466.017</v>
      </c>
      <c r="D45" s="33"/>
      <c r="E45" s="27">
        <f>K7</f>
        <v>466.017</v>
      </c>
      <c r="F45" s="27"/>
      <c r="G45" s="33"/>
      <c r="H45" s="27">
        <f t="shared" ref="H45:H48" si="13">+C45-E45+F45</f>
        <v>0</v>
      </c>
    </row>
    <row r="46" spans="2:8" x14ac:dyDescent="0.35">
      <c r="B46" t="s">
        <v>43</v>
      </c>
      <c r="C46" s="60"/>
      <c r="D46" s="33"/>
      <c r="E46" s="27"/>
      <c r="F46" s="27">
        <f>+C6</f>
        <v>364</v>
      </c>
      <c r="G46" s="33"/>
      <c r="H46" s="27">
        <f t="shared" si="13"/>
        <v>364</v>
      </c>
    </row>
    <row r="47" spans="2:8" x14ac:dyDescent="0.35">
      <c r="B47" t="s">
        <v>44</v>
      </c>
      <c r="C47" s="60"/>
      <c r="D47" s="33"/>
      <c r="E47" s="27"/>
      <c r="F47" s="27">
        <f>+C7</f>
        <v>364</v>
      </c>
      <c r="G47" s="33"/>
      <c r="H47" s="27">
        <f t="shared" si="13"/>
        <v>364</v>
      </c>
    </row>
    <row r="48" spans="2:8" x14ac:dyDescent="0.35">
      <c r="B48" t="s">
        <v>45</v>
      </c>
      <c r="C48" s="60">
        <f>'Yahoo Input'!B45/1000000-C45-C44</f>
        <v>1365.6689999999999</v>
      </c>
      <c r="D48" s="33"/>
      <c r="E48" s="27"/>
      <c r="F48" s="27"/>
      <c r="G48" s="33"/>
      <c r="H48" s="27">
        <f t="shared" si="13"/>
        <v>1365.6689999999999</v>
      </c>
    </row>
    <row r="49" spans="2:11" ht="15" thickBot="1" x14ac:dyDescent="0.4">
      <c r="B49" t="s">
        <v>46</v>
      </c>
      <c r="C49" s="35">
        <f>SUM(C44:C48)</f>
        <v>2467.9589999999998</v>
      </c>
      <c r="D49" s="33"/>
      <c r="E49" s="33"/>
      <c r="F49" s="33"/>
      <c r="G49" s="33"/>
      <c r="H49" s="35">
        <f>SUM(H44:H48)</f>
        <v>2729.942</v>
      </c>
    </row>
    <row r="50" spans="2:11" ht="15" thickTop="1" x14ac:dyDescent="0.35">
      <c r="C50" s="33"/>
      <c r="D50" s="33"/>
      <c r="E50" s="33"/>
      <c r="F50" s="33"/>
      <c r="G50" s="33"/>
      <c r="H50" s="33"/>
    </row>
    <row r="51" spans="2:11" x14ac:dyDescent="0.35">
      <c r="B51" t="s">
        <v>47</v>
      </c>
      <c r="C51" s="60">
        <f>+C42-C49</f>
        <v>330.16600000000017</v>
      </c>
      <c r="D51" s="33"/>
      <c r="E51" s="27">
        <f>+C51</f>
        <v>330.16600000000017</v>
      </c>
      <c r="F51" s="27">
        <f>+C8</f>
        <v>2365.3907599999998</v>
      </c>
      <c r="G51" s="33"/>
      <c r="H51" s="27">
        <f>+C51-E51+F51</f>
        <v>2365.3907599999998</v>
      </c>
    </row>
    <row r="52" spans="2:11" x14ac:dyDescent="0.35">
      <c r="C52" s="33"/>
      <c r="D52" s="33"/>
      <c r="E52" s="33"/>
      <c r="F52" s="33"/>
      <c r="G52" s="33"/>
      <c r="H52" s="33"/>
    </row>
    <row r="53" spans="2:11" ht="15" thickBot="1" x14ac:dyDescent="0.4">
      <c r="B53" t="s">
        <v>48</v>
      </c>
      <c r="C53" s="35">
        <f>+C51+C49</f>
        <v>2798.125</v>
      </c>
      <c r="D53" s="33"/>
      <c r="E53" s="34">
        <f>SUM(E36:E51)</f>
        <v>3093.3907599999998</v>
      </c>
      <c r="F53" s="34">
        <f>SUM(F36:F51)</f>
        <v>3093.3907599999998</v>
      </c>
      <c r="G53" s="33"/>
      <c r="H53" s="35">
        <f>+H51+H49</f>
        <v>5095.3327599999993</v>
      </c>
    </row>
    <row r="54" spans="2:11" ht="15" thickTop="1" x14ac:dyDescent="0.35"/>
    <row r="56" spans="2:11" x14ac:dyDescent="0.35">
      <c r="B56" s="2" t="s">
        <v>49</v>
      </c>
      <c r="C56" s="57" t="s">
        <v>50</v>
      </c>
      <c r="D56" s="57"/>
      <c r="E56" s="57"/>
      <c r="G56" s="57" t="s">
        <v>51</v>
      </c>
      <c r="H56" s="57"/>
      <c r="I56" s="57"/>
      <c r="J56" s="57"/>
      <c r="K56" s="57"/>
    </row>
    <row r="57" spans="2:11" x14ac:dyDescent="0.35">
      <c r="B57" s="4"/>
      <c r="C57" s="4">
        <v>2019</v>
      </c>
      <c r="D57" s="4">
        <f>+C57+1</f>
        <v>2020</v>
      </c>
      <c r="E57" s="4">
        <f>+D57+1</f>
        <v>2021</v>
      </c>
      <c r="G57" s="4">
        <v>2022</v>
      </c>
      <c r="H57" s="4">
        <f>+G57+1</f>
        <v>2023</v>
      </c>
      <c r="I57" s="4">
        <f>+H57+1</f>
        <v>2024</v>
      </c>
      <c r="J57" s="4">
        <f>+I57+1</f>
        <v>2025</v>
      </c>
      <c r="K57" s="4">
        <f>+J57+1</f>
        <v>2026</v>
      </c>
    </row>
    <row r="58" spans="2:11" x14ac:dyDescent="0.35">
      <c r="B58" t="s">
        <v>52</v>
      </c>
      <c r="C58" s="60">
        <f>'Yahoo Input'!E97/1000000</f>
        <v>2482.692</v>
      </c>
      <c r="D58" s="60">
        <f>'Yahoo Input'!D97/1000000</f>
        <v>1983.2249999999999</v>
      </c>
      <c r="E58" s="60">
        <f>'Yahoo Input'!C97/1000000</f>
        <v>2927.54</v>
      </c>
      <c r="F58" s="33"/>
      <c r="G58" s="27">
        <f>+E58*(1+G59)</f>
        <v>3220.2940000000003</v>
      </c>
      <c r="H58" s="27">
        <f>+G58*(1+H59)</f>
        <v>3542.3234000000007</v>
      </c>
      <c r="I58" s="27">
        <f t="shared" ref="I58:K58" si="14">+H58*(1+I59)</f>
        <v>3896.5557400000012</v>
      </c>
      <c r="J58" s="27">
        <f t="shared" si="14"/>
        <v>4286.2113140000019</v>
      </c>
      <c r="K58" s="27">
        <f t="shared" si="14"/>
        <v>4714.8324454000021</v>
      </c>
    </row>
    <row r="59" spans="2:11" x14ac:dyDescent="0.35">
      <c r="B59" t="s">
        <v>53</v>
      </c>
      <c r="C59" s="30"/>
      <c r="D59" s="19">
        <f>+D58/C58-1</f>
        <v>-0.20117960665277856</v>
      </c>
      <c r="E59" s="19">
        <f>+E58/D58-1</f>
        <v>0.47615121834385921</v>
      </c>
      <c r="F59" s="36"/>
      <c r="G59" s="19">
        <v>0.1</v>
      </c>
      <c r="H59" s="19">
        <v>0.1</v>
      </c>
      <c r="I59" s="19">
        <v>0.1</v>
      </c>
      <c r="J59" s="19">
        <v>0.1</v>
      </c>
      <c r="K59" s="19">
        <v>0.1</v>
      </c>
    </row>
    <row r="61" spans="2:11" x14ac:dyDescent="0.35">
      <c r="B61" t="s">
        <v>54</v>
      </c>
      <c r="C61" s="60">
        <f>'Yahoo Input'!E99/1000000</f>
        <v>1461.45</v>
      </c>
      <c r="D61" s="60">
        <f>'Yahoo Input'!D99/1000000</f>
        <v>1236.9179999999999</v>
      </c>
      <c r="E61" s="60">
        <f>'Yahoo Input'!C99/1000000</f>
        <v>1725.761</v>
      </c>
      <c r="G61" s="27">
        <f>+G62*G58</f>
        <v>1934.1487662540846</v>
      </c>
      <c r="H61" s="27">
        <f t="shared" ref="H61:K61" si="15">+H62*H58</f>
        <v>2127.5636428794933</v>
      </c>
      <c r="I61" s="27">
        <f t="shared" si="15"/>
        <v>2340.3200071674428</v>
      </c>
      <c r="J61" s="27">
        <f t="shared" si="15"/>
        <v>2574.3520078841875</v>
      </c>
      <c r="K61" s="27">
        <f t="shared" si="15"/>
        <v>2831.7872086726061</v>
      </c>
    </row>
    <row r="62" spans="2:11" x14ac:dyDescent="0.35">
      <c r="B62" t="s">
        <v>55</v>
      </c>
      <c r="C62" s="19">
        <f>+C61/C58</f>
        <v>0.58865537891933439</v>
      </c>
      <c r="D62" s="19">
        <f t="shared" ref="D62:E62" si="16">+D61/D58</f>
        <v>0.62369020156563171</v>
      </c>
      <c r="E62" s="19">
        <f t="shared" si="16"/>
        <v>0.58949186005998211</v>
      </c>
      <c r="F62" s="36"/>
      <c r="G62" s="19">
        <f>AVERAGE(C62:E63)</f>
        <v>0.60061248018164937</v>
      </c>
      <c r="H62" s="19">
        <f>+G62</f>
        <v>0.60061248018164937</v>
      </c>
      <c r="I62" s="19">
        <f t="shared" ref="I62:K62" si="17">+H62</f>
        <v>0.60061248018164937</v>
      </c>
      <c r="J62" s="19">
        <f t="shared" si="17"/>
        <v>0.60061248018164937</v>
      </c>
      <c r="K62" s="19">
        <f t="shared" si="17"/>
        <v>0.60061248018164937</v>
      </c>
    </row>
    <row r="64" spans="2:11" x14ac:dyDescent="0.35">
      <c r="B64" t="s">
        <v>56</v>
      </c>
      <c r="C64" s="26">
        <f t="shared" ref="C64:E64" si="18">+C58-C61</f>
        <v>1021.242</v>
      </c>
      <c r="D64" s="26">
        <f t="shared" si="18"/>
        <v>746.30700000000002</v>
      </c>
      <c r="E64" s="26">
        <f t="shared" si="18"/>
        <v>1201.779</v>
      </c>
      <c r="G64" s="26">
        <f>+G58-G61</f>
        <v>1286.1452337459157</v>
      </c>
      <c r="H64" s="26">
        <f>+H58-H61</f>
        <v>1414.7597571205074</v>
      </c>
      <c r="I64" s="26">
        <f>+I58-I61</f>
        <v>1556.2357328325584</v>
      </c>
      <c r="J64" s="26">
        <f>+J58-J61</f>
        <v>1711.8593061158144</v>
      </c>
      <c r="K64" s="26">
        <f>+K58-K61</f>
        <v>1883.0452367273961</v>
      </c>
    </row>
    <row r="65" spans="2:12" x14ac:dyDescent="0.35">
      <c r="B65" t="s">
        <v>57</v>
      </c>
      <c r="C65" s="19">
        <f t="shared" ref="C65:E65" si="19">+C64/C58</f>
        <v>0.41134462108066566</v>
      </c>
      <c r="D65" s="19">
        <f t="shared" si="19"/>
        <v>0.37630979843436829</v>
      </c>
      <c r="E65" s="19">
        <f t="shared" si="19"/>
        <v>0.41050813994001789</v>
      </c>
      <c r="G65" s="19">
        <f>+G64/G58</f>
        <v>0.39938751981835058</v>
      </c>
      <c r="H65" s="19">
        <f>+H64/H58</f>
        <v>0.39938751981835063</v>
      </c>
      <c r="I65" s="19">
        <f>+I64/I58</f>
        <v>0.39938751981835063</v>
      </c>
      <c r="J65" s="19">
        <f>+J64/J58</f>
        <v>0.39938751981835063</v>
      </c>
      <c r="K65" s="19">
        <f>+K64/K58</f>
        <v>0.39938751981835063</v>
      </c>
      <c r="L65" t="s">
        <v>106</v>
      </c>
    </row>
    <row r="67" spans="2:12" x14ac:dyDescent="0.35">
      <c r="B67" t="s">
        <v>58</v>
      </c>
      <c r="C67" s="60">
        <f>'Yahoo Input'!E101/1000000</f>
        <v>893.09400000000005</v>
      </c>
      <c r="D67" s="60">
        <f>'Yahoo Input'!D101/1000000</f>
        <v>875.58399999999995</v>
      </c>
      <c r="E67" s="60">
        <f>'Yahoo Input'!C101/1000000</f>
        <v>1081.8119999999999</v>
      </c>
      <c r="G67" s="27">
        <f>+G68*G58</f>
        <v>1256.7223902073258</v>
      </c>
      <c r="H67" s="27">
        <f t="shared" ref="H67:K67" si="20">+H68*H58</f>
        <v>1382.3946292280584</v>
      </c>
      <c r="I67" s="27">
        <f t="shared" si="20"/>
        <v>1520.6340921508645</v>
      </c>
      <c r="J67" s="27">
        <f t="shared" si="20"/>
        <v>1672.6975013659512</v>
      </c>
      <c r="K67" s="27">
        <f t="shared" si="20"/>
        <v>1839.9672515025463</v>
      </c>
    </row>
    <row r="68" spans="2:12" x14ac:dyDescent="0.35">
      <c r="B68" t="s">
        <v>55</v>
      </c>
      <c r="C68" s="19">
        <f>+C67/C58</f>
        <v>0.35972806936986146</v>
      </c>
      <c r="D68" s="19">
        <f t="shared" ref="D68:E68" si="21">+D67/D58</f>
        <v>0.44149503964502262</v>
      </c>
      <c r="E68" s="19">
        <f t="shared" si="21"/>
        <v>0.36952936595230124</v>
      </c>
      <c r="F68" s="36"/>
      <c r="G68" s="19">
        <f>AVERAGE(C68:E68)</f>
        <v>0.39025082498906177</v>
      </c>
      <c r="H68" s="19">
        <f>+G68</f>
        <v>0.39025082498906177</v>
      </c>
      <c r="I68" s="19">
        <f t="shared" ref="I68:K68" si="22">+H68</f>
        <v>0.39025082498906177</v>
      </c>
      <c r="J68" s="19">
        <f t="shared" si="22"/>
        <v>0.39025082498906177</v>
      </c>
      <c r="K68" s="19">
        <f t="shared" si="22"/>
        <v>0.39025082498906177</v>
      </c>
    </row>
    <row r="70" spans="2:12" x14ac:dyDescent="0.35">
      <c r="B70" t="s">
        <v>59</v>
      </c>
      <c r="G70" s="26">
        <f>+G64-G67</f>
        <v>29.422843538589859</v>
      </c>
      <c r="H70" s="26">
        <f t="shared" ref="H70:K70" si="23">+H64-H67</f>
        <v>32.365127892448982</v>
      </c>
      <c r="I70" s="26">
        <f t="shared" si="23"/>
        <v>35.60164068169388</v>
      </c>
      <c r="J70" s="26">
        <f t="shared" si="23"/>
        <v>39.161804749863222</v>
      </c>
      <c r="K70" s="26">
        <f t="shared" si="23"/>
        <v>43.077985224849726</v>
      </c>
    </row>
    <row r="71" spans="2:12" x14ac:dyDescent="0.35">
      <c r="B71" t="s">
        <v>60</v>
      </c>
      <c r="C71">
        <v>7</v>
      </c>
      <c r="D71" t="s">
        <v>61</v>
      </c>
      <c r="G71" s="27">
        <f>-$K$8/$C$71</f>
        <v>-12.871251428571428</v>
      </c>
      <c r="H71" s="27">
        <f t="shared" ref="H71:K71" si="24">-$K$8/$C$71</f>
        <v>-12.871251428571428</v>
      </c>
      <c r="I71" s="27">
        <f t="shared" si="24"/>
        <v>-12.871251428571428</v>
      </c>
      <c r="J71" s="27">
        <f t="shared" si="24"/>
        <v>-12.871251428571428</v>
      </c>
      <c r="K71" s="27">
        <f t="shared" si="24"/>
        <v>-12.871251428571428</v>
      </c>
    </row>
    <row r="72" spans="2:12" x14ac:dyDescent="0.35">
      <c r="B72" t="s">
        <v>62</v>
      </c>
      <c r="G72" s="26">
        <f>+G70+G71</f>
        <v>16.551592110018433</v>
      </c>
      <c r="H72" s="26">
        <f t="shared" ref="H72:K72" si="25">+H70+H71</f>
        <v>19.493876463877555</v>
      </c>
      <c r="I72" s="26">
        <f t="shared" si="25"/>
        <v>22.730389253122453</v>
      </c>
      <c r="J72" s="26">
        <f t="shared" si="25"/>
        <v>26.290553321291796</v>
      </c>
      <c r="K72" s="26">
        <f t="shared" si="25"/>
        <v>30.2067337962783</v>
      </c>
    </row>
    <row r="73" spans="2:12" x14ac:dyDescent="0.35">
      <c r="B73" t="s">
        <v>63</v>
      </c>
      <c r="G73" s="26">
        <f>+D16+D27</f>
        <v>49.14</v>
      </c>
      <c r="H73" s="26">
        <f t="shared" ref="H73:K73" si="26">+E16+E27</f>
        <v>50.741600000000005</v>
      </c>
      <c r="I73" s="26">
        <f t="shared" si="26"/>
        <v>52.306800000000003</v>
      </c>
      <c r="J73" s="26">
        <f t="shared" si="26"/>
        <v>52.0702</v>
      </c>
      <c r="K73" s="26">
        <f t="shared" si="26"/>
        <v>51.833600000000004</v>
      </c>
    </row>
    <row r="74" spans="2:12" x14ac:dyDescent="0.35">
      <c r="B74" t="s">
        <v>64</v>
      </c>
      <c r="G74" s="26">
        <f>+G72-G73</f>
        <v>-32.588407889981568</v>
      </c>
      <c r="H74" s="26">
        <f t="shared" ref="H74:K74" si="27">+H72-H73</f>
        <v>-31.24772353612245</v>
      </c>
      <c r="I74" s="26">
        <f t="shared" si="27"/>
        <v>-29.576410746877549</v>
      </c>
      <c r="J74" s="26">
        <f t="shared" si="27"/>
        <v>-25.779646678708204</v>
      </c>
      <c r="K74" s="26">
        <f t="shared" si="27"/>
        <v>-21.626866203721704</v>
      </c>
    </row>
    <row r="75" spans="2:12" x14ac:dyDescent="0.35">
      <c r="B75" t="s">
        <v>65</v>
      </c>
      <c r="C75" s="37">
        <v>0.22</v>
      </c>
      <c r="D75" t="s">
        <v>66</v>
      </c>
      <c r="G75" s="26">
        <f>$C$75*G74</f>
        <v>-7.1694497357959452</v>
      </c>
      <c r="H75" s="26">
        <f t="shared" ref="H75:K75" si="28">$C$75*H74</f>
        <v>-6.8744991779469391</v>
      </c>
      <c r="I75" s="26">
        <f t="shared" si="28"/>
        <v>-6.5068103643130613</v>
      </c>
      <c r="J75" s="26">
        <f t="shared" si="28"/>
        <v>-5.6715222693158047</v>
      </c>
      <c r="K75" s="26">
        <f t="shared" si="28"/>
        <v>-4.7579105648187747</v>
      </c>
    </row>
    <row r="76" spans="2:12" ht="15" thickBot="1" x14ac:dyDescent="0.4">
      <c r="B76" t="s">
        <v>67</v>
      </c>
      <c r="G76" s="38">
        <f>+G74-G75</f>
        <v>-25.418958154185624</v>
      </c>
      <c r="H76" s="38">
        <f t="shared" ref="H76:K76" si="29">+H74-H75</f>
        <v>-24.373224358175513</v>
      </c>
      <c r="I76" s="38">
        <f t="shared" si="29"/>
        <v>-23.069600382564488</v>
      </c>
      <c r="J76" s="38">
        <f t="shared" si="29"/>
        <v>-20.108124409392399</v>
      </c>
      <c r="K76" s="38">
        <f t="shared" si="29"/>
        <v>-16.868955638902928</v>
      </c>
    </row>
    <row r="77" spans="2:12" ht="15" thickTop="1" x14ac:dyDescent="0.35"/>
    <row r="78" spans="2:12" x14ac:dyDescent="0.35">
      <c r="B78" s="2" t="s">
        <v>69</v>
      </c>
      <c r="C78" s="57" t="s">
        <v>50</v>
      </c>
      <c r="D78" s="57"/>
      <c r="E78" s="57"/>
      <c r="G78" s="57" t="s">
        <v>51</v>
      </c>
      <c r="H78" s="57"/>
      <c r="I78" s="57"/>
      <c r="J78" s="57"/>
      <c r="K78" s="57"/>
    </row>
    <row r="79" spans="2:12" x14ac:dyDescent="0.35">
      <c r="B79" s="4"/>
      <c r="C79" s="4">
        <v>2019</v>
      </c>
      <c r="D79" s="4">
        <f>+C79+1</f>
        <v>2020</v>
      </c>
      <c r="E79" s="4">
        <f>+D79+1</f>
        <v>2021</v>
      </c>
      <c r="G79" s="4">
        <v>2022</v>
      </c>
      <c r="H79" s="4">
        <f>+G79+1</f>
        <v>2023</v>
      </c>
      <c r="I79" s="4">
        <f>+H79+1</f>
        <v>2024</v>
      </c>
      <c r="J79" s="4">
        <f>+I79+1</f>
        <v>2025</v>
      </c>
      <c r="K79" s="4">
        <f>+J79+1</f>
        <v>2026</v>
      </c>
    </row>
    <row r="80" spans="2:12" x14ac:dyDescent="0.35">
      <c r="B80" t="s">
        <v>62</v>
      </c>
      <c r="G80" s="26">
        <f>+G72</f>
        <v>16.551592110018433</v>
      </c>
      <c r="H80" s="26">
        <f t="shared" ref="H80:K80" si="30">+H72</f>
        <v>19.493876463877555</v>
      </c>
      <c r="I80" s="26">
        <f t="shared" si="30"/>
        <v>22.730389253122453</v>
      </c>
      <c r="J80" s="26">
        <f t="shared" si="30"/>
        <v>26.290553321291796</v>
      </c>
      <c r="K80" s="26">
        <f t="shared" si="30"/>
        <v>30.2067337962783</v>
      </c>
    </row>
    <row r="81" spans="2:13" x14ac:dyDescent="0.35">
      <c r="B81" t="s">
        <v>70</v>
      </c>
      <c r="G81" s="26">
        <f>-G80*$C$75</f>
        <v>-3.6413502642040552</v>
      </c>
      <c r="H81" s="26">
        <f t="shared" ref="H81:K81" si="31">-H80*$C$75</f>
        <v>-4.288652822053062</v>
      </c>
      <c r="I81" s="26">
        <f t="shared" si="31"/>
        <v>-5.0006856356869394</v>
      </c>
      <c r="J81" s="26">
        <f t="shared" si="31"/>
        <v>-5.7839217306841952</v>
      </c>
      <c r="K81" s="26">
        <f t="shared" si="31"/>
        <v>-6.6454814351812264</v>
      </c>
    </row>
    <row r="82" spans="2:13" ht="15" thickBot="1" x14ac:dyDescent="0.4">
      <c r="B82" t="s">
        <v>71</v>
      </c>
      <c r="G82" s="38">
        <f>+G81+G80</f>
        <v>12.910241845814378</v>
      </c>
      <c r="H82" s="38">
        <f t="shared" ref="H82:K82" si="32">+H81+H80</f>
        <v>15.205223641824492</v>
      </c>
      <c r="I82" s="38">
        <f t="shared" si="32"/>
        <v>17.729703617435515</v>
      </c>
      <c r="J82" s="38">
        <f t="shared" si="32"/>
        <v>20.506631590607601</v>
      </c>
      <c r="K82" s="38">
        <f t="shared" si="32"/>
        <v>23.561252361097075</v>
      </c>
    </row>
    <row r="83" spans="2:13" ht="15" thickTop="1" x14ac:dyDescent="0.35"/>
    <row r="84" spans="2:13" x14ac:dyDescent="0.35">
      <c r="B84" t="s">
        <v>72</v>
      </c>
      <c r="C84" s="65">
        <f>'Yahoo Input'!E106/1000000</f>
        <v>88.132999999999996</v>
      </c>
      <c r="D84" s="65">
        <f>'Yahoo Input'!D106/1000000</f>
        <v>91.415000000000006</v>
      </c>
      <c r="E84" s="65">
        <f>'Yahoo Input'!C106/1000000</f>
        <v>89.653999999999996</v>
      </c>
      <c r="G84" s="39">
        <f>+G85*G58</f>
        <v>120.45770287826063</v>
      </c>
      <c r="H84" s="39">
        <f t="shared" ref="H84:K84" si="33">+H85*H58</f>
        <v>132.50347316608671</v>
      </c>
      <c r="I84" s="39">
        <f t="shared" si="33"/>
        <v>145.7538204826954</v>
      </c>
      <c r="J84" s="39">
        <f t="shared" si="33"/>
        <v>160.32920253096498</v>
      </c>
      <c r="K84" s="39">
        <f t="shared" si="33"/>
        <v>176.36212278406146</v>
      </c>
    </row>
    <row r="85" spans="2:13" x14ac:dyDescent="0.35">
      <c r="B85" t="s">
        <v>73</v>
      </c>
      <c r="C85" s="19">
        <f>+C84/C58</f>
        <v>3.5498966444488481E-2</v>
      </c>
      <c r="D85" s="19">
        <f t="shared" ref="D85:E85" si="34">+D84/D58</f>
        <v>4.609411438439915E-2</v>
      </c>
      <c r="E85" s="19">
        <f t="shared" si="34"/>
        <v>3.0624346721137882E-2</v>
      </c>
      <c r="G85" s="19">
        <f>AVERAGE(C85:E85)</f>
        <v>3.740580918334184E-2</v>
      </c>
      <c r="H85" s="19">
        <f>+G85</f>
        <v>3.740580918334184E-2</v>
      </c>
      <c r="I85" s="19">
        <f t="shared" ref="I85:K85" si="35">+H85</f>
        <v>3.740580918334184E-2</v>
      </c>
      <c r="J85" s="19">
        <f t="shared" si="35"/>
        <v>3.740580918334184E-2</v>
      </c>
      <c r="K85" s="19">
        <f t="shared" si="35"/>
        <v>3.740580918334184E-2</v>
      </c>
    </row>
    <row r="86" spans="2:13" x14ac:dyDescent="0.35">
      <c r="B86" t="s">
        <v>74</v>
      </c>
      <c r="G86" s="26"/>
      <c r="H86" s="26"/>
      <c r="I86" s="26"/>
      <c r="J86" s="26"/>
      <c r="K86" s="26"/>
    </row>
    <row r="87" spans="2:13" x14ac:dyDescent="0.35">
      <c r="B87" t="s">
        <v>75</v>
      </c>
      <c r="C87" s="65">
        <f>'Yahoo Input'!E169/1000000</f>
        <v>9.1690000000000005</v>
      </c>
      <c r="D87" s="65">
        <f>'Yahoo Input'!D169/1000000</f>
        <v>2.67</v>
      </c>
      <c r="E87" s="65">
        <f>'Yahoo Input'!C169/1000000</f>
        <v>30.902999999999999</v>
      </c>
      <c r="G87" s="26">
        <f>-G88*G58</f>
        <v>16.740614877670637</v>
      </c>
      <c r="H87" s="26">
        <f t="shared" ref="H87:K87" si="36">-H88*H58</f>
        <v>18.4146763654377</v>
      </c>
      <c r="I87" s="26">
        <f t="shared" si="36"/>
        <v>20.256144001981475</v>
      </c>
      <c r="J87" s="26">
        <f t="shared" si="36"/>
        <v>22.281758402179623</v>
      </c>
      <c r="K87" s="26">
        <f t="shared" si="36"/>
        <v>24.509934242397588</v>
      </c>
    </row>
    <row r="88" spans="2:13" x14ac:dyDescent="0.35">
      <c r="B88" t="s">
        <v>76</v>
      </c>
      <c r="C88" s="19">
        <f>-C87/C58</f>
        <v>-3.6931685444670545E-3</v>
      </c>
      <c r="D88" s="19">
        <f t="shared" ref="D88:E88" si="37">-D87/D58</f>
        <v>-1.3462920243542714E-3</v>
      </c>
      <c r="E88" s="19">
        <f t="shared" si="37"/>
        <v>-1.0555961660643407E-2</v>
      </c>
      <c r="G88" s="19">
        <f>AVERAGE(C88:E88)</f>
        <v>-5.1984740764882444E-3</v>
      </c>
      <c r="H88" s="19">
        <f>+G88</f>
        <v>-5.1984740764882444E-3</v>
      </c>
      <c r="I88" s="19">
        <f t="shared" ref="I88:K88" si="38">+H88</f>
        <v>-5.1984740764882444E-3</v>
      </c>
      <c r="J88" s="19">
        <f t="shared" si="38"/>
        <v>-5.1984740764882444E-3</v>
      </c>
      <c r="K88" s="19">
        <f t="shared" si="38"/>
        <v>-5.1984740764882444E-3</v>
      </c>
    </row>
    <row r="89" spans="2:13" x14ac:dyDescent="0.35">
      <c r="C89" s="30"/>
      <c r="D89" s="30"/>
      <c r="E89" s="30"/>
      <c r="G89" s="30"/>
      <c r="H89" s="30"/>
      <c r="I89" s="30"/>
      <c r="J89" s="30"/>
      <c r="K89" s="30"/>
    </row>
    <row r="90" spans="2:13" x14ac:dyDescent="0.35">
      <c r="B90" t="s">
        <v>77</v>
      </c>
      <c r="C90" s="65">
        <f>'Yahoo Input'!E185/1000000</f>
        <v>-73.765000000000001</v>
      </c>
      <c r="D90" s="65">
        <f>'Yahoo Input'!D185/1000000</f>
        <v>-50.329000000000001</v>
      </c>
      <c r="E90" s="65">
        <f>'Yahoo Input'!C185/1000000</f>
        <v>-66.942999999999998</v>
      </c>
      <c r="G90" s="26">
        <f>-G91*G58</f>
        <v>-83.680081836336754</v>
      </c>
      <c r="H90" s="26">
        <f t="shared" ref="H90:K90" si="39">-H91*H58</f>
        <v>-92.048090019970445</v>
      </c>
      <c r="I90" s="26">
        <f t="shared" si="39"/>
        <v>-101.25289902196749</v>
      </c>
      <c r="J90" s="26">
        <f t="shared" si="39"/>
        <v>-111.37818892416426</v>
      </c>
      <c r="K90" s="26">
        <f t="shared" si="39"/>
        <v>-122.5160078165807</v>
      </c>
    </row>
    <row r="91" spans="2:13" x14ac:dyDescent="0.35">
      <c r="B91" t="s">
        <v>78</v>
      </c>
      <c r="C91" s="19">
        <f>-C90/C58</f>
        <v>2.9711700041728899E-2</v>
      </c>
      <c r="D91" s="19">
        <f t="shared" ref="D91:E91" si="40">-D90/D58</f>
        <v>2.5377352544466717E-2</v>
      </c>
      <c r="E91" s="19">
        <f t="shared" si="40"/>
        <v>2.2866638884524209E-2</v>
      </c>
      <c r="G91" s="19">
        <f>AVERAGE(C91:E91)</f>
        <v>2.5985230490239944E-2</v>
      </c>
      <c r="H91" s="19">
        <f>+G91</f>
        <v>2.5985230490239944E-2</v>
      </c>
      <c r="I91" s="19">
        <f t="shared" ref="I91:K91" si="41">+H91</f>
        <v>2.5985230490239944E-2</v>
      </c>
      <c r="J91" s="19">
        <f t="shared" si="41"/>
        <v>2.5985230490239944E-2</v>
      </c>
      <c r="K91" s="19">
        <f t="shared" si="41"/>
        <v>2.5985230490239944E-2</v>
      </c>
    </row>
    <row r="92" spans="2:13" x14ac:dyDescent="0.35">
      <c r="M92" s="40"/>
    </row>
    <row r="93" spans="2:13" x14ac:dyDescent="0.35">
      <c r="B93" t="s">
        <v>79</v>
      </c>
      <c r="G93" s="26">
        <f>+G82+G84+G87+G90</f>
        <v>66.428477765408886</v>
      </c>
      <c r="H93" s="26">
        <f t="shared" ref="H93:K93" si="42">+H82+H84+H87+H90</f>
        <v>74.075283153378464</v>
      </c>
      <c r="I93" s="26">
        <f t="shared" si="42"/>
        <v>82.48676908014491</v>
      </c>
      <c r="J93" s="26">
        <f t="shared" si="42"/>
        <v>91.739403599587959</v>
      </c>
      <c r="K93" s="26">
        <f t="shared" si="42"/>
        <v>101.91730157097541</v>
      </c>
    </row>
    <row r="95" spans="2:13" x14ac:dyDescent="0.35">
      <c r="B95" s="2" t="s">
        <v>80</v>
      </c>
      <c r="C95" s="41" t="s">
        <v>5</v>
      </c>
      <c r="D95" s="41" t="s">
        <v>63</v>
      </c>
      <c r="E95" s="41" t="s">
        <v>81</v>
      </c>
      <c r="F95" s="41" t="s">
        <v>82</v>
      </c>
      <c r="H95" s="2" t="s">
        <v>83</v>
      </c>
      <c r="I95" s="2"/>
      <c r="J95" s="2"/>
    </row>
    <row r="96" spans="2:13" x14ac:dyDescent="0.35">
      <c r="B96" t="str">
        <f>+B5</f>
        <v>Facility</v>
      </c>
      <c r="C96" s="42">
        <f>+C6/$C$9</f>
        <v>0.1176702292858727</v>
      </c>
      <c r="D96" s="43">
        <v>0.05</v>
      </c>
      <c r="E96" s="43">
        <f>+D96*(1-$C$75)</f>
        <v>3.9000000000000007E-2</v>
      </c>
      <c r="F96" s="44">
        <f>+E96*C96</f>
        <v>4.5891389421490363E-3</v>
      </c>
      <c r="H96" t="s">
        <v>84</v>
      </c>
      <c r="J96" s="45">
        <v>0.01</v>
      </c>
    </row>
    <row r="97" spans="2:11" x14ac:dyDescent="0.35">
      <c r="B97" t="str">
        <f t="shared" ref="B97:B98" si="43">+B6</f>
        <v>Bank Loan</v>
      </c>
      <c r="C97" s="42">
        <f t="shared" ref="C97:C98" si="44">+C7/$C$9</f>
        <v>0.1176702292858727</v>
      </c>
      <c r="D97" s="43">
        <v>0.08</v>
      </c>
      <c r="E97" s="43">
        <f>+D97*(1-$C$75)</f>
        <v>6.2400000000000004E-2</v>
      </c>
      <c r="F97" s="44">
        <f t="shared" ref="F97:F98" si="45">+E97*C97</f>
        <v>7.3426223074384567E-3</v>
      </c>
      <c r="H97" t="s">
        <v>85</v>
      </c>
      <c r="J97" s="45">
        <v>8.5000000000000006E-2</v>
      </c>
    </row>
    <row r="98" spans="2:11" x14ac:dyDescent="0.35">
      <c r="B98" t="str">
        <f t="shared" si="43"/>
        <v>Corporate Bond</v>
      </c>
      <c r="C98" s="42">
        <f t="shared" si="44"/>
        <v>0.76465954142825454</v>
      </c>
      <c r="D98" s="43">
        <f>+J99</f>
        <v>0.14685000000000004</v>
      </c>
      <c r="E98" s="43">
        <f>+D98</f>
        <v>0.14685000000000004</v>
      </c>
      <c r="F98" s="44">
        <f t="shared" si="45"/>
        <v>0.11229025365873921</v>
      </c>
      <c r="H98" t="s">
        <v>86</v>
      </c>
      <c r="J98" s="46">
        <v>1.61</v>
      </c>
    </row>
    <row r="99" spans="2:11" ht="15" thickBot="1" x14ac:dyDescent="0.4">
      <c r="F99" s="47">
        <f>SUM(F96:F98)</f>
        <v>0.1242220149083267</v>
      </c>
      <c r="H99" t="s">
        <v>87</v>
      </c>
      <c r="J99" s="48">
        <f>+J96+J97*J98</f>
        <v>0.14685000000000004</v>
      </c>
    </row>
    <row r="100" spans="2:11" ht="15" thickTop="1" x14ac:dyDescent="0.35">
      <c r="F100" s="43"/>
      <c r="J100" s="49"/>
    </row>
    <row r="101" spans="2:11" x14ac:dyDescent="0.35">
      <c r="K101" s="32">
        <f>+K79</f>
        <v>2026</v>
      </c>
    </row>
    <row r="102" spans="2:11" ht="15" thickBot="1" x14ac:dyDescent="0.4">
      <c r="B102" s="25" t="s">
        <v>88</v>
      </c>
      <c r="C102" s="2" t="s">
        <v>89</v>
      </c>
      <c r="D102" s="3"/>
      <c r="E102" s="3"/>
      <c r="F102" s="3"/>
      <c r="K102" s="50" t="s">
        <v>90</v>
      </c>
    </row>
    <row r="103" spans="2:11" ht="15" thickTop="1" x14ac:dyDescent="0.35">
      <c r="B103" t="s">
        <v>91</v>
      </c>
      <c r="D103" s="51"/>
      <c r="E103" t="s">
        <v>92</v>
      </c>
      <c r="F103" s="56">
        <f>+C9/M6</f>
        <v>16.996652527472527</v>
      </c>
      <c r="J103" s="12" t="s">
        <v>93</v>
      </c>
      <c r="K103" s="33">
        <f>+F103*(K70+K84)</f>
        <v>3729.7472664185048</v>
      </c>
    </row>
    <row r="104" spans="2:11" x14ac:dyDescent="0.35">
      <c r="B104" t="s">
        <v>330</v>
      </c>
      <c r="C104" s="12" t="s">
        <v>94</v>
      </c>
      <c r="D104" s="43">
        <f>+F99</f>
        <v>0.1242220149083267</v>
      </c>
      <c r="E104" t="s">
        <v>95</v>
      </c>
      <c r="F104" s="45">
        <v>0.1</v>
      </c>
      <c r="J104" s="12" t="s">
        <v>96</v>
      </c>
      <c r="K104" s="52">
        <f>K93/(D104-F104)</f>
        <v>4207.6310313862359</v>
      </c>
    </row>
    <row r="105" spans="2:11" x14ac:dyDescent="0.35">
      <c r="B105" t="s">
        <v>97</v>
      </c>
      <c r="J105" s="12" t="s">
        <v>98</v>
      </c>
      <c r="K105" s="52">
        <f>+K103</f>
        <v>3729.7472664185048</v>
      </c>
    </row>
    <row r="106" spans="2:11" x14ac:dyDescent="0.35">
      <c r="B106" t="s">
        <v>99</v>
      </c>
      <c r="J106" s="12" t="s">
        <v>100</v>
      </c>
      <c r="K106" s="52">
        <f>-H32</f>
        <v>-709.80000000000007</v>
      </c>
    </row>
    <row r="107" spans="2:11" x14ac:dyDescent="0.35">
      <c r="B107" t="s">
        <v>101</v>
      </c>
      <c r="J107" s="12" t="s">
        <v>102</v>
      </c>
      <c r="K107" s="52">
        <f>+K106+K105</f>
        <v>3019.9472664185046</v>
      </c>
    </row>
    <row r="108" spans="2:11" x14ac:dyDescent="0.35">
      <c r="J108" s="12"/>
      <c r="K108" s="52"/>
    </row>
    <row r="109" spans="2:11" x14ac:dyDescent="0.35">
      <c r="F109" s="4">
        <v>2021</v>
      </c>
      <c r="G109" s="4">
        <v>2022</v>
      </c>
      <c r="H109" s="4">
        <f>+G109+1</f>
        <v>2023</v>
      </c>
      <c r="I109" s="4">
        <f>+H109+1</f>
        <v>2024</v>
      </c>
      <c r="J109" s="4">
        <f>+I109+1</f>
        <v>2025</v>
      </c>
      <c r="K109" s="4">
        <f>+J109+1</f>
        <v>2026</v>
      </c>
    </row>
    <row r="110" spans="2:11" ht="15" thickBot="1" x14ac:dyDescent="0.4">
      <c r="B110" t="s">
        <v>103</v>
      </c>
      <c r="C110" s="53" t="s">
        <v>104</v>
      </c>
      <c r="D110" s="54">
        <f>IRR(F110:K110)</f>
        <v>8.1656942225210249E-2</v>
      </c>
      <c r="F110" s="21">
        <f>-C8</f>
        <v>-2365.3907599999998</v>
      </c>
      <c r="G110" s="55">
        <f>+G93</f>
        <v>66.428477765408886</v>
      </c>
      <c r="H110" s="55">
        <f t="shared" ref="H110:J110" si="46">+H93</f>
        <v>74.075283153378464</v>
      </c>
      <c r="I110" s="55">
        <f t="shared" si="46"/>
        <v>82.48676908014491</v>
      </c>
      <c r="J110" s="55">
        <f t="shared" si="46"/>
        <v>91.739403599587959</v>
      </c>
      <c r="K110" s="55">
        <f>+K93+K107</f>
        <v>3121.8645679894798</v>
      </c>
    </row>
    <row r="111" spans="2:11" ht="15" thickTop="1" x14ac:dyDescent="0.35">
      <c r="D111" s="28" t="s">
        <v>105</v>
      </c>
    </row>
  </sheetData>
  <mergeCells count="4">
    <mergeCell ref="C56:E56"/>
    <mergeCell ref="G56:K56"/>
    <mergeCell ref="C78:E78"/>
    <mergeCell ref="G78:K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E462-4E2C-4560-A5B5-7027F7369659}">
  <dimension ref="A1:AF228"/>
  <sheetViews>
    <sheetView topLeftCell="A160" workbookViewId="0">
      <selection activeCell="B160" sqref="B160"/>
    </sheetView>
  </sheetViews>
  <sheetFormatPr defaultRowHeight="14.5" x14ac:dyDescent="0.35"/>
  <cols>
    <col min="1" max="1" width="54.54296875" bestFit="1" customWidth="1"/>
    <col min="2" max="5" width="12.90625" bestFit="1" customWidth="1"/>
    <col min="6" max="17" width="12.1796875" bestFit="1" customWidth="1"/>
    <col min="18" max="20" width="11.36328125" bestFit="1" customWidth="1"/>
    <col min="21" max="27" width="10.7265625" bestFit="1" customWidth="1"/>
    <col min="28" max="31" width="10.453125" bestFit="1" customWidth="1"/>
  </cols>
  <sheetData>
    <row r="1" spans="1:31" x14ac:dyDescent="0.35">
      <c r="A1" s="64" t="s">
        <v>253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1" x14ac:dyDescent="0.35">
      <c r="A2" t="s">
        <v>107</v>
      </c>
      <c r="B2" s="58">
        <v>44561</v>
      </c>
      <c r="C2" s="58">
        <v>44196</v>
      </c>
      <c r="D2" s="58">
        <v>43830</v>
      </c>
      <c r="E2" s="58">
        <v>43465</v>
      </c>
      <c r="F2" s="58">
        <v>43100</v>
      </c>
      <c r="G2" s="58">
        <v>42735</v>
      </c>
      <c r="H2" s="58">
        <v>42369</v>
      </c>
      <c r="I2" s="58">
        <v>42004</v>
      </c>
      <c r="J2" s="58">
        <v>41639</v>
      </c>
      <c r="K2" s="58">
        <v>41274</v>
      </c>
      <c r="L2" s="58">
        <v>40908</v>
      </c>
      <c r="M2" s="58">
        <v>40543</v>
      </c>
      <c r="N2" s="58">
        <v>40178</v>
      </c>
      <c r="O2" s="58">
        <v>39813</v>
      </c>
      <c r="P2" s="58">
        <v>39447</v>
      </c>
      <c r="Q2" s="58">
        <v>39082</v>
      </c>
      <c r="R2" s="58">
        <v>38717</v>
      </c>
      <c r="S2" s="58">
        <v>38352</v>
      </c>
      <c r="T2" s="58">
        <v>37986</v>
      </c>
      <c r="U2" s="58">
        <v>37621</v>
      </c>
      <c r="V2" s="58">
        <v>37256</v>
      </c>
      <c r="W2" s="58">
        <v>36891</v>
      </c>
      <c r="X2" s="58">
        <v>36525</v>
      </c>
      <c r="Y2" s="58">
        <v>36160</v>
      </c>
      <c r="Z2" s="58">
        <v>35795</v>
      </c>
      <c r="AA2" s="58">
        <v>35430</v>
      </c>
      <c r="AB2" s="58">
        <v>35064</v>
      </c>
      <c r="AC2" s="58">
        <v>34699</v>
      </c>
      <c r="AD2" s="58">
        <v>34334</v>
      </c>
      <c r="AE2" s="58">
        <v>33969</v>
      </c>
    </row>
    <row r="3" spans="1:31" x14ac:dyDescent="0.35">
      <c r="A3" t="s">
        <v>108</v>
      </c>
      <c r="B3" s="59">
        <v>2798125000</v>
      </c>
      <c r="C3" s="59">
        <v>2747054000</v>
      </c>
      <c r="D3" s="59">
        <v>2840593000</v>
      </c>
      <c r="E3" s="59">
        <v>1314133000</v>
      </c>
      <c r="F3" s="59">
        <v>1333060000</v>
      </c>
      <c r="G3" s="59">
        <v>1293319000</v>
      </c>
      <c r="H3" s="59">
        <v>1233346000</v>
      </c>
      <c r="I3" s="59">
        <v>1176452000</v>
      </c>
      <c r="J3" s="59">
        <v>1124114000</v>
      </c>
      <c r="K3" s="59">
        <v>1092167000</v>
      </c>
      <c r="L3" s="59">
        <v>1022570000</v>
      </c>
      <c r="M3" s="59">
        <v>1028397000</v>
      </c>
      <c r="N3" s="59">
        <v>1046751000</v>
      </c>
      <c r="O3" s="59">
        <v>1142630000</v>
      </c>
      <c r="P3" s="59">
        <v>1145753000</v>
      </c>
      <c r="Q3" s="59">
        <v>1039731000</v>
      </c>
      <c r="R3" s="59">
        <v>925922000</v>
      </c>
      <c r="S3" s="59">
        <v>758717000</v>
      </c>
      <c r="T3" s="59">
        <v>584808000</v>
      </c>
      <c r="U3" s="59">
        <v>463842000</v>
      </c>
      <c r="V3" s="59">
        <v>356927000</v>
      </c>
      <c r="W3" s="59">
        <v>288392000</v>
      </c>
      <c r="X3" s="59">
        <v>221800000</v>
      </c>
      <c r="Y3" s="59">
        <v>185420000</v>
      </c>
      <c r="Z3" s="59">
        <v>179943000</v>
      </c>
      <c r="AA3" s="59">
        <v>108155248</v>
      </c>
      <c r="AB3" s="59">
        <v>91800000</v>
      </c>
      <c r="AC3" s="59">
        <v>73200000</v>
      </c>
      <c r="AD3" s="59">
        <v>34100000</v>
      </c>
      <c r="AE3" s="59">
        <v>27500000</v>
      </c>
    </row>
    <row r="4" spans="1:31" x14ac:dyDescent="0.35">
      <c r="A4" t="s">
        <v>109</v>
      </c>
      <c r="B4" s="59">
        <v>405589000</v>
      </c>
      <c r="C4" s="59">
        <v>341359000</v>
      </c>
      <c r="D4" s="59">
        <v>244515000</v>
      </c>
      <c r="E4" s="59">
        <v>195230000</v>
      </c>
      <c r="F4" s="59">
        <v>208633000</v>
      </c>
      <c r="G4" s="59">
        <v>221427000</v>
      </c>
      <c r="H4" s="59">
        <v>225396000</v>
      </c>
      <c r="I4" s="59">
        <v>239462000</v>
      </c>
      <c r="J4" s="59">
        <v>225903000</v>
      </c>
      <c r="K4" s="59">
        <v>230207000</v>
      </c>
      <c r="L4" s="59">
        <v>176395000</v>
      </c>
      <c r="M4" s="59">
        <v>186052000</v>
      </c>
      <c r="N4" s="59">
        <v>172227000</v>
      </c>
      <c r="O4" s="59">
        <v>190219000</v>
      </c>
      <c r="P4" s="59">
        <v>181213000</v>
      </c>
      <c r="Q4" s="59">
        <v>202477000</v>
      </c>
      <c r="R4" s="59">
        <v>172254000</v>
      </c>
      <c r="S4" s="59">
        <v>114546000</v>
      </c>
      <c r="T4" s="59">
        <v>115493000</v>
      </c>
      <c r="U4" s="59">
        <v>73288000</v>
      </c>
      <c r="V4" s="59">
        <v>58053000</v>
      </c>
      <c r="W4" s="59">
        <v>82607000</v>
      </c>
      <c r="X4" s="59">
        <v>68500000</v>
      </c>
      <c r="Y4" s="59">
        <v>54694000</v>
      </c>
      <c r="Z4" s="59">
        <v>78024000</v>
      </c>
      <c r="AA4" s="59">
        <v>27400440</v>
      </c>
      <c r="AB4" s="59">
        <v>29600000</v>
      </c>
      <c r="AC4" s="59">
        <v>21000000</v>
      </c>
      <c r="AD4" s="59">
        <v>12100000</v>
      </c>
      <c r="AE4" s="59">
        <v>5800000</v>
      </c>
    </row>
    <row r="5" spans="1:31" x14ac:dyDescent="0.35">
      <c r="A5" t="s">
        <v>110</v>
      </c>
      <c r="B5" s="59">
        <v>189627000</v>
      </c>
      <c r="C5" s="59">
        <v>154085000</v>
      </c>
      <c r="D5" s="59">
        <v>58416000</v>
      </c>
      <c r="E5" s="59">
        <v>26578000</v>
      </c>
      <c r="F5" s="59">
        <v>6008000</v>
      </c>
      <c r="G5" s="59">
        <v>53839000</v>
      </c>
      <c r="H5" s="59">
        <v>43854000</v>
      </c>
      <c r="I5" s="59">
        <v>58018000</v>
      </c>
      <c r="J5" s="59">
        <v>61751000</v>
      </c>
      <c r="K5" s="59">
        <v>83569000</v>
      </c>
      <c r="L5" s="59">
        <v>48211000</v>
      </c>
      <c r="M5" s="59">
        <v>81619000</v>
      </c>
      <c r="N5" s="59">
        <v>73715000</v>
      </c>
      <c r="O5" s="59">
        <v>81361000</v>
      </c>
      <c r="P5" s="59">
        <v>41881000</v>
      </c>
      <c r="Q5" s="59">
        <v>101058000</v>
      </c>
      <c r="R5" s="59">
        <v>94274000</v>
      </c>
      <c r="S5" s="59">
        <v>45410000</v>
      </c>
      <c r="T5" s="59">
        <v>49155000</v>
      </c>
      <c r="U5" s="59">
        <v>22852000</v>
      </c>
      <c r="V5" s="59">
        <v>22985000</v>
      </c>
      <c r="W5" s="59">
        <v>51106000</v>
      </c>
      <c r="X5" s="59">
        <v>24000000</v>
      </c>
      <c r="Y5" s="59">
        <v>39063000</v>
      </c>
      <c r="Z5" s="59">
        <v>52051000</v>
      </c>
      <c r="AA5" s="59">
        <v>10305960</v>
      </c>
      <c r="AB5" s="59">
        <v>10100000</v>
      </c>
      <c r="AC5" s="59">
        <v>400000</v>
      </c>
      <c r="AD5" s="59">
        <v>1100000</v>
      </c>
      <c r="AE5" s="59">
        <v>2800000</v>
      </c>
    </row>
    <row r="6" spans="1:31" x14ac:dyDescent="0.35">
      <c r="A6" t="s">
        <v>111</v>
      </c>
      <c r="B6" s="59">
        <v>189627000</v>
      </c>
      <c r="C6" s="59">
        <v>154085000</v>
      </c>
      <c r="D6" s="59">
        <v>58416000</v>
      </c>
      <c r="E6" s="59">
        <v>26578000</v>
      </c>
      <c r="F6" s="59">
        <v>6008000</v>
      </c>
      <c r="G6" s="59">
        <v>53839000</v>
      </c>
      <c r="H6" s="59">
        <v>43854000</v>
      </c>
      <c r="I6" s="59">
        <v>58018000</v>
      </c>
      <c r="J6" s="59">
        <v>61751000</v>
      </c>
      <c r="K6" s="59">
        <v>83569000</v>
      </c>
      <c r="L6" s="59">
        <v>48211000</v>
      </c>
      <c r="M6" s="59">
        <v>81619000</v>
      </c>
      <c r="N6" s="59">
        <v>73715000</v>
      </c>
      <c r="O6" s="59">
        <v>80365000</v>
      </c>
      <c r="P6" s="59">
        <v>36867000</v>
      </c>
      <c r="Q6" s="59">
        <v>44790000</v>
      </c>
      <c r="R6" s="59">
        <v>31052000</v>
      </c>
      <c r="S6" s="59">
        <v>14041000</v>
      </c>
      <c r="T6" s="59">
        <v>15167000</v>
      </c>
      <c r="U6" s="59">
        <v>11033000</v>
      </c>
      <c r="V6" s="59">
        <v>14025000</v>
      </c>
      <c r="W6" s="59">
        <v>34284000</v>
      </c>
      <c r="X6" s="59">
        <v>24000000</v>
      </c>
      <c r="Y6" s="59">
        <v>17467000</v>
      </c>
      <c r="Z6" s="59">
        <v>43543000</v>
      </c>
      <c r="AA6" s="59">
        <v>8535960</v>
      </c>
      <c r="AB6" s="59">
        <v>10100000</v>
      </c>
      <c r="AC6" s="59">
        <v>400000</v>
      </c>
      <c r="AD6" s="59">
        <v>1100000</v>
      </c>
      <c r="AE6" s="59">
        <v>2800000</v>
      </c>
    </row>
    <row r="7" spans="1:31" x14ac:dyDescent="0.35">
      <c r="A7" t="s">
        <v>112</v>
      </c>
      <c r="N7">
        <v>0</v>
      </c>
      <c r="O7" s="59">
        <v>996000</v>
      </c>
      <c r="P7" s="59">
        <v>5014000</v>
      </c>
      <c r="Q7" s="59">
        <v>56268000</v>
      </c>
      <c r="R7" s="59">
        <v>63222000</v>
      </c>
      <c r="S7" s="59">
        <v>31369000</v>
      </c>
      <c r="T7" s="59">
        <v>33988000</v>
      </c>
      <c r="U7" s="59">
        <v>11819000</v>
      </c>
      <c r="V7" s="59">
        <v>8960000</v>
      </c>
      <c r="W7" s="59">
        <v>16822000</v>
      </c>
      <c r="Y7" s="59">
        <v>21596000</v>
      </c>
      <c r="Z7" s="59">
        <v>8508000</v>
      </c>
      <c r="AA7" s="59">
        <v>1770000</v>
      </c>
    </row>
    <row r="8" spans="1:31" x14ac:dyDescent="0.35">
      <c r="A8" t="s">
        <v>113</v>
      </c>
      <c r="B8" s="59">
        <v>136677000</v>
      </c>
      <c r="C8" s="59">
        <v>112676000</v>
      </c>
      <c r="D8" s="59">
        <v>94928000</v>
      </c>
      <c r="E8" s="59">
        <v>89121000</v>
      </c>
      <c r="F8" s="59">
        <v>102399000</v>
      </c>
      <c r="G8" s="59">
        <v>80224000</v>
      </c>
      <c r="H8" s="59">
        <v>105556000</v>
      </c>
      <c r="I8" s="59">
        <v>94880000</v>
      </c>
      <c r="J8" s="59">
        <v>70071000</v>
      </c>
      <c r="K8" s="59">
        <v>62658000</v>
      </c>
      <c r="L8" s="59">
        <v>48902000</v>
      </c>
      <c r="M8" s="59">
        <v>47320000</v>
      </c>
      <c r="N8" s="59">
        <v>40702000</v>
      </c>
      <c r="O8" s="59">
        <v>58071000</v>
      </c>
      <c r="P8" s="59">
        <v>72392000</v>
      </c>
      <c r="Q8" s="59">
        <v>59383000</v>
      </c>
      <c r="R8" s="59">
        <v>34498000</v>
      </c>
      <c r="S8" s="59">
        <v>31595000</v>
      </c>
      <c r="T8" s="59">
        <v>30776000</v>
      </c>
      <c r="U8" s="59">
        <v>23241000</v>
      </c>
      <c r="V8" s="59">
        <v>19011000</v>
      </c>
      <c r="W8" s="59">
        <v>19989000</v>
      </c>
      <c r="X8" s="59">
        <v>12100000</v>
      </c>
      <c r="Y8" s="59">
        <v>8951000</v>
      </c>
      <c r="Z8" s="59">
        <v>10251000</v>
      </c>
      <c r="AA8" s="59">
        <v>4693234</v>
      </c>
      <c r="AB8" s="59">
        <v>4900000</v>
      </c>
      <c r="AC8" s="59">
        <v>4700000</v>
      </c>
      <c r="AD8" s="59">
        <v>2500000</v>
      </c>
      <c r="AE8" s="59">
        <v>1000000</v>
      </c>
    </row>
    <row r="9" spans="1:31" x14ac:dyDescent="0.35">
      <c r="A9" t="s">
        <v>114</v>
      </c>
      <c r="D9" s="59">
        <v>25619000</v>
      </c>
      <c r="E9" s="59">
        <v>20928000</v>
      </c>
      <c r="F9" s="59">
        <v>19865000</v>
      </c>
      <c r="G9" s="59">
        <v>15632000</v>
      </c>
      <c r="H9" s="59">
        <v>14159000</v>
      </c>
      <c r="I9" s="59">
        <v>15170000</v>
      </c>
      <c r="J9" s="59">
        <v>10081000</v>
      </c>
      <c r="K9" s="59">
        <v>14558000</v>
      </c>
      <c r="L9" s="59">
        <v>11334000</v>
      </c>
      <c r="M9" s="59">
        <v>16184000</v>
      </c>
      <c r="N9" s="59">
        <v>11352000</v>
      </c>
      <c r="O9" s="59">
        <v>12537000</v>
      </c>
      <c r="P9" s="59">
        <v>11347000</v>
      </c>
      <c r="Q9" s="59">
        <v>11639000</v>
      </c>
      <c r="R9" s="59">
        <v>8108000</v>
      </c>
      <c r="S9" s="59">
        <v>8492000</v>
      </c>
      <c r="T9" s="59">
        <v>7360000</v>
      </c>
      <c r="U9" s="59">
        <v>5490000</v>
      </c>
      <c r="V9" s="59">
        <v>5745000</v>
      </c>
      <c r="Y9" s="59">
        <v>3473000</v>
      </c>
      <c r="Z9" s="59">
        <v>2164000</v>
      </c>
      <c r="AA9" s="59">
        <v>2383138</v>
      </c>
    </row>
    <row r="10" spans="1:31" x14ac:dyDescent="0.35">
      <c r="A10" t="s">
        <v>115</v>
      </c>
      <c r="Q10" s="59">
        <v>1135000</v>
      </c>
      <c r="R10" s="59">
        <v>1433000</v>
      </c>
    </row>
    <row r="11" spans="1:31" x14ac:dyDescent="0.35">
      <c r="A11" t="s">
        <v>116</v>
      </c>
      <c r="B11" s="59">
        <v>36173000</v>
      </c>
      <c r="C11" s="59">
        <v>36889000</v>
      </c>
      <c r="D11" s="59">
        <v>4626000</v>
      </c>
      <c r="E11">
        <v>0</v>
      </c>
      <c r="F11" s="59">
        <v>15016000</v>
      </c>
      <c r="G11">
        <v>0</v>
      </c>
      <c r="H11" s="59">
        <v>18739000</v>
      </c>
      <c r="I11" s="59">
        <v>17383000</v>
      </c>
      <c r="J11" s="59">
        <v>4529000</v>
      </c>
      <c r="K11">
        <v>0</v>
      </c>
      <c r="L11" s="59">
        <v>5472000</v>
      </c>
      <c r="M11" s="59">
        <v>3840000</v>
      </c>
      <c r="N11" s="59">
        <v>1875000</v>
      </c>
      <c r="O11" s="59">
        <v>12713000</v>
      </c>
      <c r="P11">
        <v>0</v>
      </c>
      <c r="Q11" s="59">
        <v>4943000</v>
      </c>
    </row>
    <row r="12" spans="1:31" x14ac:dyDescent="0.35">
      <c r="A12" t="s">
        <v>117</v>
      </c>
      <c r="B12" s="59">
        <v>100504000</v>
      </c>
      <c r="C12" s="59">
        <v>75787000</v>
      </c>
      <c r="D12" s="59">
        <v>64683000</v>
      </c>
      <c r="E12" s="59">
        <v>68193000</v>
      </c>
      <c r="F12" s="59">
        <v>67518000</v>
      </c>
      <c r="G12" s="59">
        <v>64592000</v>
      </c>
      <c r="H12" s="59">
        <v>72658000</v>
      </c>
      <c r="I12" s="59">
        <v>62327000</v>
      </c>
      <c r="J12" s="59">
        <v>55461000</v>
      </c>
      <c r="K12" s="59">
        <v>48100000</v>
      </c>
      <c r="L12" s="59">
        <v>32096000</v>
      </c>
      <c r="M12" s="59">
        <v>27296000</v>
      </c>
      <c r="N12" s="59">
        <v>27475000</v>
      </c>
      <c r="O12" s="59">
        <v>32821000</v>
      </c>
      <c r="P12" s="59">
        <v>61045000</v>
      </c>
      <c r="Q12" s="59">
        <v>41666000</v>
      </c>
      <c r="R12" s="59">
        <v>24957000</v>
      </c>
      <c r="S12" s="59">
        <v>23103000</v>
      </c>
      <c r="T12" s="59">
        <v>23416000</v>
      </c>
      <c r="U12" s="59">
        <v>17751000</v>
      </c>
      <c r="V12" s="59">
        <v>13266000</v>
      </c>
      <c r="Y12" s="59">
        <v>5478000</v>
      </c>
      <c r="Z12" s="59">
        <v>8087000</v>
      </c>
      <c r="AA12" s="59">
        <v>2310096</v>
      </c>
    </row>
    <row r="13" spans="1:31" x14ac:dyDescent="0.35">
      <c r="A13" t="s">
        <v>118</v>
      </c>
      <c r="B13" s="59">
        <v>42839000</v>
      </c>
      <c r="C13" s="59">
        <v>39288000</v>
      </c>
      <c r="D13" s="59">
        <v>47225000</v>
      </c>
      <c r="E13" s="59">
        <v>38886000</v>
      </c>
      <c r="F13" s="59">
        <v>42560000</v>
      </c>
      <c r="G13" s="59">
        <v>34926000</v>
      </c>
      <c r="H13" s="59">
        <v>34010000</v>
      </c>
      <c r="I13" s="59">
        <v>33255000</v>
      </c>
      <c r="J13" s="59">
        <v>35478000</v>
      </c>
      <c r="K13" s="59">
        <v>28836000</v>
      </c>
      <c r="L13" s="59">
        <v>28210000</v>
      </c>
      <c r="M13" s="59">
        <v>23036000</v>
      </c>
      <c r="N13" s="59">
        <v>22202000</v>
      </c>
      <c r="O13" s="59">
        <v>23132000</v>
      </c>
      <c r="P13" s="59">
        <v>24058000</v>
      </c>
      <c r="Q13" s="59">
        <v>20775000</v>
      </c>
      <c r="R13" s="59">
        <v>19119000</v>
      </c>
      <c r="S13" s="59">
        <v>22527000</v>
      </c>
      <c r="T13" s="59">
        <v>20434000</v>
      </c>
      <c r="U13" s="59">
        <v>17985000</v>
      </c>
      <c r="V13" s="59">
        <v>10771000</v>
      </c>
      <c r="W13" s="59">
        <v>9328000</v>
      </c>
      <c r="X13" s="59">
        <v>8100000</v>
      </c>
      <c r="Y13" s="59">
        <v>5854000</v>
      </c>
      <c r="Z13" s="59">
        <v>5069000</v>
      </c>
      <c r="AA13" s="59">
        <v>4206251</v>
      </c>
      <c r="AB13" s="59">
        <v>2700000</v>
      </c>
      <c r="AC13" s="59">
        <v>1200000</v>
      </c>
      <c r="AD13" s="59">
        <v>1000000</v>
      </c>
      <c r="AE13" s="59">
        <v>600000</v>
      </c>
    </row>
    <row r="14" spans="1:31" x14ac:dyDescent="0.35">
      <c r="A14" t="s">
        <v>119</v>
      </c>
      <c r="B14" s="59">
        <v>34888000</v>
      </c>
      <c r="C14" s="59">
        <v>31427000</v>
      </c>
      <c r="D14" s="59">
        <v>31225000</v>
      </c>
      <c r="E14" s="59">
        <v>25041000</v>
      </c>
      <c r="F14" s="59">
        <v>24137000</v>
      </c>
      <c r="G14" s="59">
        <v>22805000</v>
      </c>
      <c r="H14" s="59">
        <v>21906000</v>
      </c>
      <c r="I14" s="59">
        <v>20019000</v>
      </c>
      <c r="J14" s="59">
        <v>20806000</v>
      </c>
      <c r="K14" s="59">
        <v>18766000</v>
      </c>
      <c r="L14" s="59">
        <v>18349000</v>
      </c>
      <c r="M14" s="59">
        <v>18327000</v>
      </c>
      <c r="N14" s="59">
        <v>16672000</v>
      </c>
      <c r="O14" s="59">
        <v>15709000</v>
      </c>
      <c r="P14" s="59">
        <v>14372000</v>
      </c>
      <c r="Q14" s="59">
        <v>13828000</v>
      </c>
      <c r="R14" s="59">
        <v>11283000</v>
      </c>
      <c r="S14" s="59">
        <v>2132000</v>
      </c>
      <c r="T14" s="59">
        <v>1200000</v>
      </c>
      <c r="U14" s="59">
        <v>1663000</v>
      </c>
      <c r="V14" s="59">
        <v>1365000</v>
      </c>
      <c r="Y14" s="59">
        <v>5119000</v>
      </c>
      <c r="Z14" s="59">
        <v>4403000</v>
      </c>
      <c r="AA14" s="59">
        <v>3122306</v>
      </c>
    </row>
    <row r="15" spans="1:31" x14ac:dyDescent="0.35">
      <c r="A15" t="s">
        <v>120</v>
      </c>
      <c r="B15" s="59">
        <v>7951000</v>
      </c>
      <c r="C15" s="59">
        <v>7861000</v>
      </c>
      <c r="D15" s="59">
        <v>16000000</v>
      </c>
      <c r="E15" s="59">
        <v>13845000</v>
      </c>
      <c r="F15" s="59">
        <v>18423000</v>
      </c>
      <c r="G15" s="59">
        <v>12121000</v>
      </c>
      <c r="H15" s="59">
        <v>12104000</v>
      </c>
      <c r="I15" s="59">
        <v>13236000</v>
      </c>
      <c r="J15" s="59">
        <v>14672000</v>
      </c>
      <c r="K15" s="59">
        <v>10070000</v>
      </c>
      <c r="L15" s="59">
        <v>9861000</v>
      </c>
      <c r="M15" s="59">
        <v>4709000</v>
      </c>
      <c r="N15" s="59">
        <v>5530000</v>
      </c>
      <c r="O15" s="59">
        <v>7423000</v>
      </c>
      <c r="P15" s="59">
        <v>9686000</v>
      </c>
      <c r="Q15" s="59">
        <v>6947000</v>
      </c>
      <c r="R15" s="59">
        <v>7836000</v>
      </c>
      <c r="S15" s="59">
        <v>1225000</v>
      </c>
      <c r="T15" s="59">
        <v>3641000</v>
      </c>
      <c r="U15" s="59">
        <v>3960000</v>
      </c>
      <c r="V15" s="59">
        <v>584000</v>
      </c>
      <c r="Y15" s="59">
        <v>735000</v>
      </c>
      <c r="Z15" s="59">
        <v>666000</v>
      </c>
      <c r="AA15" s="59">
        <v>1083945</v>
      </c>
    </row>
    <row r="16" spans="1:31" x14ac:dyDescent="0.35">
      <c r="A16" t="s">
        <v>121</v>
      </c>
      <c r="S16" s="59">
        <v>19170000</v>
      </c>
      <c r="T16" s="59">
        <v>15593000</v>
      </c>
      <c r="U16" s="59">
        <v>12362000</v>
      </c>
      <c r="V16" s="59">
        <v>8822000</v>
      </c>
    </row>
    <row r="17" spans="1:31" x14ac:dyDescent="0.35">
      <c r="A17" t="s">
        <v>122</v>
      </c>
      <c r="B17" s="59">
        <v>36446000</v>
      </c>
      <c r="C17" s="59">
        <v>35310000</v>
      </c>
      <c r="D17" s="59">
        <v>43946000</v>
      </c>
      <c r="E17" s="59">
        <v>40645000</v>
      </c>
      <c r="F17" s="59">
        <v>57666000</v>
      </c>
      <c r="G17" s="59">
        <v>52438000</v>
      </c>
      <c r="H17" s="59">
        <v>41976000</v>
      </c>
      <c r="I17" s="59">
        <v>38233000</v>
      </c>
      <c r="J17" s="59">
        <v>42595000</v>
      </c>
      <c r="K17" s="59">
        <v>39887000</v>
      </c>
      <c r="L17" s="59">
        <v>36498000</v>
      </c>
      <c r="M17" s="59">
        <v>28345000</v>
      </c>
      <c r="N17" s="59">
        <v>27871000</v>
      </c>
      <c r="O17" s="59">
        <v>24654000</v>
      </c>
      <c r="P17" s="59">
        <v>27879000</v>
      </c>
      <c r="Q17" s="59">
        <v>21261000</v>
      </c>
      <c r="R17" s="59">
        <v>14583000</v>
      </c>
      <c r="S17" s="59">
        <v>9646000</v>
      </c>
      <c r="T17" s="59">
        <v>10403000</v>
      </c>
      <c r="U17" s="59">
        <v>7050000</v>
      </c>
      <c r="V17" s="59">
        <v>3074000</v>
      </c>
      <c r="Y17" s="59">
        <v>826000</v>
      </c>
      <c r="Z17" s="59">
        <v>963000</v>
      </c>
      <c r="AA17" s="59">
        <v>1966057</v>
      </c>
    </row>
    <row r="18" spans="1:31" x14ac:dyDescent="0.35">
      <c r="A18" t="s">
        <v>123</v>
      </c>
      <c r="I18" s="59">
        <v>15076000</v>
      </c>
      <c r="J18" s="59">
        <v>16008000</v>
      </c>
      <c r="K18" s="59">
        <v>15257000</v>
      </c>
      <c r="L18" s="59">
        <v>14574000</v>
      </c>
      <c r="M18" s="59">
        <v>5732000</v>
      </c>
      <c r="N18" s="59">
        <v>7737000</v>
      </c>
      <c r="O18" s="59">
        <v>3001000</v>
      </c>
      <c r="P18" s="59">
        <v>15003000</v>
      </c>
      <c r="Q18">
        <v>0</v>
      </c>
      <c r="R18" s="59">
        <v>9780000</v>
      </c>
      <c r="S18" s="59">
        <v>5368000</v>
      </c>
      <c r="T18" s="59">
        <v>4725000</v>
      </c>
      <c r="U18" s="59">
        <v>2160000</v>
      </c>
      <c r="V18" s="59">
        <v>2212000</v>
      </c>
      <c r="Y18">
        <v>0</v>
      </c>
    </row>
    <row r="19" spans="1:31" x14ac:dyDescent="0.35">
      <c r="A19" t="s">
        <v>124</v>
      </c>
      <c r="I19" s="59">
        <v>15076000</v>
      </c>
      <c r="J19" s="59">
        <v>16008000</v>
      </c>
      <c r="K19" s="59">
        <v>15257000</v>
      </c>
      <c r="L19" s="59">
        <v>14574000</v>
      </c>
      <c r="M19" s="59">
        <v>5732000</v>
      </c>
      <c r="N19" s="59">
        <v>7737000</v>
      </c>
      <c r="O19" s="59">
        <v>3001000</v>
      </c>
      <c r="P19" s="59">
        <v>15003000</v>
      </c>
      <c r="Q19">
        <v>0</v>
      </c>
      <c r="R19" s="59">
        <v>9780000</v>
      </c>
      <c r="S19" s="59">
        <v>5368000</v>
      </c>
      <c r="T19" s="59">
        <v>4725000</v>
      </c>
      <c r="U19" s="59">
        <v>2160000</v>
      </c>
      <c r="V19" s="59">
        <v>2212000</v>
      </c>
      <c r="Y19">
        <v>0</v>
      </c>
    </row>
    <row r="20" spans="1:31" x14ac:dyDescent="0.35">
      <c r="A20" t="s">
        <v>125</v>
      </c>
      <c r="W20" s="59">
        <v>2184000</v>
      </c>
      <c r="X20" s="59">
        <v>24300000</v>
      </c>
      <c r="Z20" s="59">
        <v>9690000</v>
      </c>
      <c r="AA20" s="59">
        <v>6228938</v>
      </c>
      <c r="AB20" s="59">
        <v>11900000</v>
      </c>
      <c r="AC20" s="59">
        <v>14700000</v>
      </c>
      <c r="AD20" s="59">
        <v>7500000</v>
      </c>
      <c r="AE20" s="59">
        <v>1400000</v>
      </c>
    </row>
    <row r="21" spans="1:31" x14ac:dyDescent="0.35">
      <c r="A21" t="s">
        <v>126</v>
      </c>
      <c r="B21" s="59">
        <v>2392536000</v>
      </c>
      <c r="C21" s="59">
        <v>2405695000</v>
      </c>
      <c r="D21" s="59">
        <v>2596078000</v>
      </c>
      <c r="E21" s="59">
        <v>1118903000</v>
      </c>
      <c r="F21" s="59">
        <v>1124427000</v>
      </c>
      <c r="G21" s="59">
        <v>1071892000</v>
      </c>
      <c r="H21" s="59">
        <v>1007950000</v>
      </c>
      <c r="I21" s="59">
        <v>936990000</v>
      </c>
      <c r="J21" s="59">
        <v>898211000</v>
      </c>
      <c r="K21" s="59">
        <v>861960000</v>
      </c>
      <c r="L21" s="59">
        <v>846175000</v>
      </c>
      <c r="M21" s="59">
        <v>842345000</v>
      </c>
      <c r="N21" s="59">
        <v>874524000</v>
      </c>
      <c r="O21" s="59">
        <v>952411000</v>
      </c>
      <c r="P21" s="59">
        <v>964540000</v>
      </c>
      <c r="Q21" s="59">
        <v>837254000</v>
      </c>
      <c r="R21" s="59">
        <v>753668000</v>
      </c>
      <c r="S21" s="59">
        <v>644171000</v>
      </c>
      <c r="T21" s="59">
        <v>469315000</v>
      </c>
      <c r="U21" s="59">
        <v>390554000</v>
      </c>
      <c r="V21" s="59">
        <v>298874000</v>
      </c>
      <c r="W21" s="59">
        <v>205785000</v>
      </c>
      <c r="X21" s="59">
        <v>153300000</v>
      </c>
      <c r="Y21" s="59">
        <v>130726000</v>
      </c>
      <c r="Z21" s="59">
        <v>101919000</v>
      </c>
      <c r="AA21" s="59">
        <v>80754808</v>
      </c>
      <c r="AB21" s="59">
        <v>62200000</v>
      </c>
      <c r="AC21" s="59">
        <v>52200000</v>
      </c>
      <c r="AD21" s="59">
        <v>22000000</v>
      </c>
      <c r="AE21" s="59">
        <v>21700000</v>
      </c>
    </row>
    <row r="22" spans="1:31" x14ac:dyDescent="0.35">
      <c r="A22" t="s">
        <v>127</v>
      </c>
      <c r="B22" s="59">
        <v>1982983000</v>
      </c>
      <c r="C22" s="59">
        <v>2025164000</v>
      </c>
      <c r="D22" s="59">
        <v>2072575000</v>
      </c>
      <c r="E22" s="59">
        <v>913275000</v>
      </c>
      <c r="F22" s="59">
        <v>935045000</v>
      </c>
      <c r="G22" s="59">
        <v>910134000</v>
      </c>
      <c r="H22" s="59">
        <v>892191000</v>
      </c>
      <c r="I22" s="59">
        <v>828305000</v>
      </c>
      <c r="J22" s="59">
        <v>795379000</v>
      </c>
      <c r="K22" s="59">
        <v>764418000</v>
      </c>
      <c r="L22" s="59">
        <v>758503000</v>
      </c>
      <c r="M22" s="59">
        <v>755468000</v>
      </c>
      <c r="N22" s="59">
        <v>788402000</v>
      </c>
      <c r="O22" s="59">
        <v>860489000</v>
      </c>
      <c r="P22" s="59">
        <v>862331000</v>
      </c>
      <c r="Q22" s="59">
        <v>732204000</v>
      </c>
      <c r="R22" s="59">
        <v>609918000</v>
      </c>
      <c r="S22" s="59">
        <v>485972000</v>
      </c>
      <c r="T22" s="59">
        <v>359969000</v>
      </c>
      <c r="U22" s="59">
        <v>282213000</v>
      </c>
      <c r="V22" s="59">
        <v>218284000</v>
      </c>
      <c r="W22" s="59">
        <v>161223000</v>
      </c>
      <c r="X22" s="59">
        <v>135500000</v>
      </c>
      <c r="Y22" s="59">
        <v>107660000</v>
      </c>
      <c r="Z22" s="59">
        <v>88064000</v>
      </c>
      <c r="AA22" s="59">
        <v>73036678</v>
      </c>
      <c r="AB22" s="59">
        <v>54400000</v>
      </c>
      <c r="AC22" s="59">
        <v>27600000</v>
      </c>
      <c r="AD22" s="59">
        <v>16300000</v>
      </c>
      <c r="AE22" s="59">
        <v>9800000</v>
      </c>
    </row>
    <row r="23" spans="1:31" x14ac:dyDescent="0.35">
      <c r="A23" t="s">
        <v>128</v>
      </c>
      <c r="B23" s="59">
        <v>3165611000</v>
      </c>
      <c r="C23" s="59">
        <v>3128115000</v>
      </c>
      <c r="D23" s="59">
        <v>3121418000</v>
      </c>
      <c r="E23" s="59">
        <v>1923849000</v>
      </c>
      <c r="F23" s="59">
        <v>1872870000</v>
      </c>
      <c r="G23" s="59">
        <v>1768890000</v>
      </c>
      <c r="H23" s="59">
        <v>1676782000</v>
      </c>
      <c r="I23" s="59">
        <v>1535214000</v>
      </c>
      <c r="J23" s="59">
        <v>1449827000</v>
      </c>
      <c r="K23" s="59">
        <v>1392403000</v>
      </c>
      <c r="L23" s="59">
        <v>1323730000</v>
      </c>
      <c r="M23" s="59">
        <v>1237324000</v>
      </c>
      <c r="N23" s="59">
        <v>1209962000</v>
      </c>
      <c r="O23" s="59">
        <v>1222912000</v>
      </c>
      <c r="P23" s="59">
        <v>1169420000</v>
      </c>
      <c r="Q23" s="59">
        <v>981006000</v>
      </c>
      <c r="R23" s="59">
        <v>807866000</v>
      </c>
      <c r="S23" s="59">
        <v>641612000</v>
      </c>
      <c r="T23" s="59">
        <v>478423000</v>
      </c>
      <c r="U23" s="59">
        <v>375760000</v>
      </c>
      <c r="V23" s="59">
        <v>289142000</v>
      </c>
      <c r="W23" s="59">
        <v>215633000</v>
      </c>
      <c r="X23" s="59">
        <v>176700000</v>
      </c>
      <c r="Y23" s="59">
        <v>138073000</v>
      </c>
      <c r="Z23" s="59">
        <v>110107000</v>
      </c>
      <c r="AA23" s="59">
        <v>89970818</v>
      </c>
      <c r="AB23" s="59">
        <v>66700000</v>
      </c>
      <c r="AC23" s="59">
        <v>37400000</v>
      </c>
      <c r="AD23" s="59">
        <v>24200000</v>
      </c>
      <c r="AE23" s="59">
        <v>16200000</v>
      </c>
    </row>
    <row r="24" spans="1:31" x14ac:dyDescent="0.35">
      <c r="A24" t="s">
        <v>129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Y24">
        <v>0</v>
      </c>
      <c r="Z24">
        <v>0</v>
      </c>
      <c r="AA24">
        <v>0</v>
      </c>
    </row>
    <row r="25" spans="1:31" x14ac:dyDescent="0.35">
      <c r="A25" t="s">
        <v>130</v>
      </c>
      <c r="B25" s="59">
        <v>15852000</v>
      </c>
      <c r="C25" s="59">
        <v>15852000</v>
      </c>
      <c r="D25" s="59">
        <v>15852000</v>
      </c>
      <c r="E25" s="59">
        <v>15852000</v>
      </c>
      <c r="F25" s="59">
        <v>15852000</v>
      </c>
      <c r="G25" s="59">
        <v>15852000</v>
      </c>
      <c r="H25" s="59">
        <v>15852000</v>
      </c>
      <c r="I25" s="59">
        <v>15852000</v>
      </c>
      <c r="J25" s="59">
        <v>15852000</v>
      </c>
      <c r="K25" s="59">
        <v>15632000</v>
      </c>
      <c r="L25" s="59">
        <v>13410000</v>
      </c>
      <c r="M25" s="59">
        <v>13410000</v>
      </c>
      <c r="N25" s="59">
        <v>13410000</v>
      </c>
      <c r="O25" s="59">
        <v>13410000</v>
      </c>
      <c r="P25" s="59">
        <v>13410000</v>
      </c>
      <c r="Q25" s="59">
        <v>13410000</v>
      </c>
      <c r="R25" s="59">
        <v>11910000</v>
      </c>
      <c r="S25" s="59">
        <v>11910000</v>
      </c>
      <c r="T25" s="59">
        <v>1783000</v>
      </c>
      <c r="U25" s="59">
        <v>1783000</v>
      </c>
      <c r="V25" s="59">
        <v>142594000</v>
      </c>
      <c r="Y25" s="59">
        <v>1227000</v>
      </c>
      <c r="Z25" s="59">
        <v>1226000</v>
      </c>
      <c r="AA25" s="59">
        <v>1249378</v>
      </c>
    </row>
    <row r="26" spans="1:31" x14ac:dyDescent="0.35">
      <c r="A26" t="s">
        <v>131</v>
      </c>
      <c r="B26" s="59">
        <v>44049000</v>
      </c>
      <c r="C26" s="59">
        <v>44049000</v>
      </c>
      <c r="D26" s="59">
        <v>44049000</v>
      </c>
      <c r="E26" s="59">
        <v>44036000</v>
      </c>
      <c r="F26" s="59">
        <v>37633000</v>
      </c>
      <c r="G26" s="59">
        <v>37607000</v>
      </c>
      <c r="H26" s="59">
        <v>20610000</v>
      </c>
      <c r="I26" s="59">
        <v>20610000</v>
      </c>
      <c r="J26" s="59">
        <v>20835000</v>
      </c>
      <c r="K26" s="59">
        <v>20143000</v>
      </c>
      <c r="L26" s="59">
        <v>17692000</v>
      </c>
      <c r="M26" s="59">
        <v>17692000</v>
      </c>
      <c r="N26" s="59">
        <v>17692000</v>
      </c>
      <c r="O26" s="59">
        <v>17692000</v>
      </c>
      <c r="P26" s="59">
        <v>17692000</v>
      </c>
      <c r="Q26" s="59">
        <v>17692000</v>
      </c>
      <c r="R26" s="59">
        <v>17687000</v>
      </c>
      <c r="S26" s="59">
        <v>399968000</v>
      </c>
      <c r="T26" s="59">
        <v>278114000</v>
      </c>
      <c r="U26" s="59">
        <v>6464000</v>
      </c>
      <c r="V26" s="59">
        <v>6464000</v>
      </c>
      <c r="Y26" s="59">
        <v>6464000</v>
      </c>
      <c r="Z26" s="59">
        <v>6463000</v>
      </c>
      <c r="AA26" s="59">
        <v>6357472</v>
      </c>
    </row>
    <row r="27" spans="1:31" x14ac:dyDescent="0.35">
      <c r="A27" t="s">
        <v>132</v>
      </c>
      <c r="B27" s="59">
        <v>640554000</v>
      </c>
      <c r="C27" s="59">
        <v>616301000</v>
      </c>
      <c r="D27" s="59">
        <v>638342000</v>
      </c>
      <c r="E27" s="59">
        <v>552753000</v>
      </c>
      <c r="F27" s="59">
        <v>537800000</v>
      </c>
      <c r="G27" s="59">
        <v>507417000</v>
      </c>
      <c r="H27" s="59">
        <v>485059000</v>
      </c>
      <c r="I27" s="59">
        <v>433899000</v>
      </c>
      <c r="J27" s="59">
        <v>413750000</v>
      </c>
      <c r="K27" s="59">
        <v>411408000</v>
      </c>
      <c r="L27" s="59">
        <v>383973000</v>
      </c>
      <c r="M27" s="59">
        <v>359992000</v>
      </c>
      <c r="N27" s="59">
        <v>349123000</v>
      </c>
      <c r="O27" s="59">
        <v>350325000</v>
      </c>
      <c r="P27" s="59">
        <v>339424000</v>
      </c>
      <c r="Q27" s="59">
        <v>285047000</v>
      </c>
      <c r="R27" s="59">
        <v>252090000</v>
      </c>
      <c r="S27" s="59">
        <v>198754000</v>
      </c>
      <c r="T27" s="59">
        <v>161017000</v>
      </c>
      <c r="U27" s="59">
        <v>137988000</v>
      </c>
      <c r="V27" s="59">
        <v>100511000</v>
      </c>
      <c r="Y27" s="59">
        <v>50147000</v>
      </c>
      <c r="Z27" s="59">
        <v>43576000</v>
      </c>
      <c r="AA27" s="59">
        <v>35414206</v>
      </c>
    </row>
    <row r="28" spans="1:31" x14ac:dyDescent="0.35">
      <c r="A28" t="s">
        <v>133</v>
      </c>
      <c r="B28" s="59">
        <v>1241237000</v>
      </c>
      <c r="C28" s="59">
        <v>1251027000</v>
      </c>
      <c r="D28" s="59">
        <v>1240976000</v>
      </c>
      <c r="U28" s="59">
        <v>209065000</v>
      </c>
      <c r="V28" s="59">
        <v>14025000</v>
      </c>
    </row>
    <row r="29" spans="1:31" x14ac:dyDescent="0.35">
      <c r="A29" t="s">
        <v>134</v>
      </c>
      <c r="B29" s="59">
        <v>35071000</v>
      </c>
      <c r="C29" s="59">
        <v>46486000</v>
      </c>
      <c r="D29" s="59">
        <v>23732000</v>
      </c>
      <c r="E29" s="59">
        <v>27975000</v>
      </c>
      <c r="F29" s="59">
        <v>23453000</v>
      </c>
      <c r="G29" s="59">
        <v>20836000</v>
      </c>
      <c r="H29" s="59">
        <v>28732000</v>
      </c>
      <c r="I29" s="59">
        <v>26941000</v>
      </c>
      <c r="J29" s="59">
        <v>21517000</v>
      </c>
      <c r="K29" s="59">
        <v>10727000</v>
      </c>
      <c r="L29" s="59">
        <v>19606000</v>
      </c>
      <c r="M29" s="59">
        <v>14086000</v>
      </c>
      <c r="N29" s="59">
        <v>18612000</v>
      </c>
      <c r="O29" s="59">
        <v>22370000</v>
      </c>
      <c r="P29" s="59">
        <v>22615000</v>
      </c>
      <c r="Q29" s="59">
        <v>44728000</v>
      </c>
      <c r="R29" s="59">
        <v>36497000</v>
      </c>
      <c r="S29" s="59">
        <v>30980000</v>
      </c>
      <c r="T29" s="59">
        <v>37509000</v>
      </c>
      <c r="U29" s="59">
        <v>20460000</v>
      </c>
      <c r="V29" s="59">
        <v>25548000</v>
      </c>
      <c r="Y29" s="59">
        <v>10679000</v>
      </c>
      <c r="Z29" s="59">
        <v>752000</v>
      </c>
      <c r="AA29" s="59">
        <v>5212411</v>
      </c>
    </row>
    <row r="30" spans="1:31" x14ac:dyDescent="0.35">
      <c r="A30" t="s">
        <v>135</v>
      </c>
      <c r="B30" s="59">
        <v>1188848000</v>
      </c>
      <c r="C30" s="59">
        <v>1154400000</v>
      </c>
      <c r="D30" s="59">
        <v>1158467000</v>
      </c>
      <c r="E30" s="59">
        <v>1283233000</v>
      </c>
      <c r="F30" s="59">
        <v>1258132000</v>
      </c>
      <c r="G30" s="59">
        <v>1187178000</v>
      </c>
      <c r="H30" s="59">
        <v>1126529000</v>
      </c>
      <c r="I30" s="59">
        <v>1037912000</v>
      </c>
      <c r="J30" s="59">
        <v>977873000</v>
      </c>
      <c r="K30" s="59">
        <v>934493000</v>
      </c>
      <c r="L30" s="59">
        <v>889049000</v>
      </c>
      <c r="M30" s="59">
        <v>832144000</v>
      </c>
      <c r="N30" s="59">
        <v>811125000</v>
      </c>
      <c r="O30" s="59">
        <v>819115000</v>
      </c>
      <c r="P30" s="59">
        <v>776279000</v>
      </c>
      <c r="Q30" s="59">
        <v>620129000</v>
      </c>
      <c r="R30" s="59">
        <v>489682000</v>
      </c>
      <c r="Y30" s="59">
        <v>69556000</v>
      </c>
      <c r="Z30" s="59">
        <v>58090000</v>
      </c>
      <c r="AA30" s="59">
        <v>41737351</v>
      </c>
    </row>
    <row r="31" spans="1:31" x14ac:dyDescent="0.35">
      <c r="A31" t="s">
        <v>136</v>
      </c>
      <c r="B31" s="59">
        <v>-1182628000</v>
      </c>
      <c r="C31" s="59">
        <v>-1102951000</v>
      </c>
      <c r="D31" s="59">
        <v>-1048843000</v>
      </c>
      <c r="E31" s="59">
        <v>-1010574000</v>
      </c>
      <c r="F31" s="59">
        <v>-937825000</v>
      </c>
      <c r="G31" s="59">
        <v>-858756000</v>
      </c>
      <c r="H31" s="59">
        <v>-784591000</v>
      </c>
      <c r="I31" s="59">
        <v>-706909000</v>
      </c>
      <c r="J31" s="59">
        <v>-654448000</v>
      </c>
      <c r="K31" s="59">
        <v>-627985000</v>
      </c>
      <c r="L31" s="59">
        <v>-565227000</v>
      </c>
      <c r="M31" s="59">
        <v>-481856000</v>
      </c>
      <c r="N31" s="59">
        <v>-421560000</v>
      </c>
      <c r="O31" s="59">
        <v>-362423000</v>
      </c>
      <c r="P31" s="59">
        <v>-307089000</v>
      </c>
      <c r="Q31" s="59">
        <v>-248802000</v>
      </c>
      <c r="R31" s="59">
        <v>-197948000</v>
      </c>
      <c r="S31" s="59">
        <v>-155640000</v>
      </c>
      <c r="T31" s="59">
        <v>-118454000</v>
      </c>
      <c r="U31" s="59">
        <v>-93547000</v>
      </c>
      <c r="V31" s="59">
        <v>-70858000</v>
      </c>
      <c r="W31" s="59">
        <v>-54410000</v>
      </c>
      <c r="X31" s="59">
        <v>-41200000</v>
      </c>
      <c r="Y31" s="59">
        <v>-30413000</v>
      </c>
      <c r="Z31" s="59">
        <v>-22043000</v>
      </c>
      <c r="AA31" s="59">
        <v>-16934140</v>
      </c>
      <c r="AB31" s="59">
        <v>-12300000</v>
      </c>
      <c r="AC31" s="59">
        <v>-9800000</v>
      </c>
      <c r="AD31" s="59">
        <v>-7900000</v>
      </c>
      <c r="AE31" s="59">
        <v>-6400000</v>
      </c>
    </row>
    <row r="32" spans="1:31" x14ac:dyDescent="0.35">
      <c r="A32" t="s">
        <v>137</v>
      </c>
      <c r="B32" s="59">
        <v>251701000</v>
      </c>
      <c r="C32" s="59">
        <v>253160000</v>
      </c>
      <c r="D32" s="59">
        <v>437207000</v>
      </c>
      <c r="E32" s="59">
        <v>26209000</v>
      </c>
      <c r="F32" s="59">
        <v>24065000</v>
      </c>
      <c r="G32" s="59">
        <v>23054000</v>
      </c>
      <c r="H32" s="59">
        <v>21972000</v>
      </c>
      <c r="I32" s="59">
        <v>20781000</v>
      </c>
      <c r="J32" s="59">
        <v>18647000</v>
      </c>
      <c r="K32" s="59">
        <v>17829000</v>
      </c>
      <c r="L32" s="59">
        <v>14674000</v>
      </c>
      <c r="M32" s="59">
        <v>4498000</v>
      </c>
      <c r="N32" s="59">
        <v>4338000</v>
      </c>
      <c r="O32" s="59">
        <v>4177000</v>
      </c>
      <c r="P32" s="59">
        <v>3490000</v>
      </c>
      <c r="Q32" s="59">
        <v>3120000</v>
      </c>
      <c r="R32" s="59">
        <v>2730000</v>
      </c>
      <c r="S32" s="59">
        <v>2327000</v>
      </c>
      <c r="T32" s="59">
        <v>2046000</v>
      </c>
      <c r="U32" s="59">
        <v>1940000</v>
      </c>
      <c r="V32" s="59">
        <v>1965000</v>
      </c>
      <c r="W32" s="59">
        <v>1905000</v>
      </c>
      <c r="X32" s="59">
        <v>1800000</v>
      </c>
      <c r="Y32" s="59">
        <v>1614000</v>
      </c>
      <c r="Z32" s="59">
        <v>1256000</v>
      </c>
    </row>
    <row r="33" spans="1:31" x14ac:dyDescent="0.35">
      <c r="A33" t="s">
        <v>138</v>
      </c>
      <c r="B33" s="59">
        <v>1451000</v>
      </c>
      <c r="C33" s="59">
        <v>1451000</v>
      </c>
      <c r="D33" s="59">
        <v>78355000</v>
      </c>
    </row>
    <row r="34" spans="1:31" x14ac:dyDescent="0.35">
      <c r="A34" t="s">
        <v>139</v>
      </c>
      <c r="B34" s="59">
        <v>250250000</v>
      </c>
      <c r="C34" s="59">
        <v>251709000</v>
      </c>
      <c r="D34" s="59">
        <v>358852000</v>
      </c>
      <c r="N34" s="59">
        <v>4338000</v>
      </c>
      <c r="O34" s="59">
        <v>4177000</v>
      </c>
      <c r="P34" s="59">
        <v>3490000</v>
      </c>
      <c r="Q34" s="59">
        <v>3120000</v>
      </c>
      <c r="R34" s="59">
        <v>2730000</v>
      </c>
      <c r="S34" s="59">
        <v>2327000</v>
      </c>
      <c r="T34" s="59">
        <v>2046000</v>
      </c>
      <c r="U34" s="59">
        <v>1940000</v>
      </c>
      <c r="V34" s="59">
        <v>1965000</v>
      </c>
      <c r="W34" s="59">
        <v>1905000</v>
      </c>
      <c r="X34" s="59">
        <v>1800000</v>
      </c>
      <c r="Y34" s="59">
        <v>1614000</v>
      </c>
      <c r="Z34" s="59">
        <v>1256000</v>
      </c>
    </row>
    <row r="35" spans="1:31" x14ac:dyDescent="0.35">
      <c r="A35" t="s">
        <v>140</v>
      </c>
      <c r="D35">
        <v>0</v>
      </c>
      <c r="E35" s="59">
        <v>79767000</v>
      </c>
      <c r="F35" s="59">
        <v>59521000</v>
      </c>
      <c r="G35" s="59">
        <v>42000000</v>
      </c>
      <c r="O35">
        <v>0</v>
      </c>
      <c r="P35" s="59">
        <v>7348000</v>
      </c>
      <c r="Q35" s="59">
        <v>33256000</v>
      </c>
      <c r="R35" s="59">
        <v>83700000</v>
      </c>
      <c r="Y35" s="59">
        <v>13609000</v>
      </c>
      <c r="Z35" s="59">
        <v>1500000</v>
      </c>
      <c r="AA35" s="59">
        <v>295700</v>
      </c>
    </row>
    <row r="36" spans="1:31" x14ac:dyDescent="0.35">
      <c r="A36" t="s">
        <v>141</v>
      </c>
      <c r="D36">
        <v>0</v>
      </c>
      <c r="E36" s="59">
        <v>79767000</v>
      </c>
      <c r="F36" s="59">
        <v>59521000</v>
      </c>
      <c r="G36" s="59">
        <v>42000000</v>
      </c>
    </row>
    <row r="37" spans="1:31" x14ac:dyDescent="0.35">
      <c r="A37" t="s">
        <v>142</v>
      </c>
      <c r="D37">
        <v>0</v>
      </c>
      <c r="E37" s="59">
        <v>79767000</v>
      </c>
      <c r="F37" s="59">
        <v>59521000</v>
      </c>
      <c r="G37" s="59">
        <v>42000000</v>
      </c>
    </row>
    <row r="38" spans="1:31" x14ac:dyDescent="0.35">
      <c r="A38" t="s">
        <v>143</v>
      </c>
      <c r="P38" s="59">
        <v>7348000</v>
      </c>
      <c r="Q38" s="59">
        <v>33256000</v>
      </c>
      <c r="R38" s="59">
        <v>83700000</v>
      </c>
      <c r="Y38" s="59">
        <v>13609000</v>
      </c>
      <c r="Z38" s="59">
        <v>1500000</v>
      </c>
      <c r="AA38" s="59">
        <v>295700</v>
      </c>
    </row>
    <row r="39" spans="1:31" x14ac:dyDescent="0.35">
      <c r="A39" t="s">
        <v>144</v>
      </c>
      <c r="Y39" s="59">
        <v>5286000</v>
      </c>
      <c r="Z39" s="59">
        <v>6875000</v>
      </c>
      <c r="AA39" s="59">
        <v>4805437</v>
      </c>
    </row>
    <row r="40" spans="1:31" x14ac:dyDescent="0.35">
      <c r="A40" t="s">
        <v>145</v>
      </c>
      <c r="B40" s="59">
        <v>150222000</v>
      </c>
      <c r="C40" s="59">
        <v>121370000</v>
      </c>
      <c r="D40" s="59">
        <v>80603000</v>
      </c>
      <c r="E40" s="59">
        <v>1597000</v>
      </c>
      <c r="Z40" s="59">
        <v>2329000</v>
      </c>
      <c r="AA40" s="59">
        <v>788220</v>
      </c>
    </row>
    <row r="41" spans="1:31" x14ac:dyDescent="0.35">
      <c r="A41" t="s">
        <v>146</v>
      </c>
      <c r="B41" s="59">
        <v>57634000</v>
      </c>
      <c r="C41" s="59">
        <v>37885000</v>
      </c>
      <c r="D41" s="59">
        <v>3375000</v>
      </c>
      <c r="E41" s="59">
        <v>1597000</v>
      </c>
      <c r="Z41" s="59">
        <v>2329000</v>
      </c>
      <c r="AA41" s="59">
        <v>788220</v>
      </c>
    </row>
    <row r="42" spans="1:31" x14ac:dyDescent="0.35">
      <c r="A42" t="s">
        <v>147</v>
      </c>
      <c r="D42" s="59">
        <v>5693000</v>
      </c>
      <c r="E42" s="59">
        <v>40450000</v>
      </c>
      <c r="F42" s="59">
        <v>44895000</v>
      </c>
      <c r="G42" s="59">
        <v>47679000</v>
      </c>
      <c r="H42" s="59">
        <v>46881000</v>
      </c>
      <c r="I42" s="59">
        <v>46212000</v>
      </c>
      <c r="J42" s="59">
        <v>47064000</v>
      </c>
      <c r="K42" s="59">
        <v>50793000</v>
      </c>
      <c r="L42" s="59">
        <v>49490000</v>
      </c>
      <c r="M42" s="59">
        <v>50391000</v>
      </c>
      <c r="N42" s="59">
        <v>54243000</v>
      </c>
      <c r="O42" s="59">
        <v>58323000</v>
      </c>
      <c r="P42" s="59">
        <v>58101000</v>
      </c>
      <c r="Q42" s="59">
        <v>43870000</v>
      </c>
      <c r="R42" s="59">
        <v>38673000</v>
      </c>
    </row>
    <row r="43" spans="1:31" x14ac:dyDescent="0.35">
      <c r="A43" t="s">
        <v>148</v>
      </c>
      <c r="E43" s="59">
        <v>57605000</v>
      </c>
      <c r="F43" s="59">
        <v>60901000</v>
      </c>
      <c r="G43" s="59">
        <v>49025000</v>
      </c>
    </row>
    <row r="44" spans="1:31" x14ac:dyDescent="0.35">
      <c r="A44" t="s">
        <v>149</v>
      </c>
      <c r="B44" s="59">
        <v>7630000</v>
      </c>
      <c r="C44" s="59">
        <v>6001000</v>
      </c>
      <c r="H44" s="59">
        <v>46906000</v>
      </c>
      <c r="I44" s="59">
        <v>41692000</v>
      </c>
      <c r="J44" s="59">
        <v>37121000</v>
      </c>
      <c r="K44" s="59">
        <v>28920000</v>
      </c>
      <c r="L44" s="59">
        <v>23508000</v>
      </c>
      <c r="M44" s="59">
        <v>31988000</v>
      </c>
      <c r="N44" s="59">
        <v>27541000</v>
      </c>
      <c r="O44" s="59">
        <v>29422000</v>
      </c>
      <c r="P44" s="59">
        <v>33270000</v>
      </c>
      <c r="Q44" s="59">
        <v>24804000</v>
      </c>
      <c r="R44" s="59">
        <v>18647000</v>
      </c>
      <c r="S44" s="59">
        <v>155872000</v>
      </c>
      <c r="T44" s="59">
        <v>107300000</v>
      </c>
      <c r="U44" s="59">
        <v>106401000</v>
      </c>
      <c r="V44" s="59">
        <v>78625000</v>
      </c>
      <c r="W44" s="59">
        <v>42657000</v>
      </c>
      <c r="X44" s="59">
        <v>16000000</v>
      </c>
      <c r="Y44" s="59">
        <v>2557000</v>
      </c>
      <c r="Z44" s="59">
        <v>1895000</v>
      </c>
      <c r="AA44" s="59">
        <v>1828773</v>
      </c>
      <c r="AB44" s="59">
        <v>7800000</v>
      </c>
      <c r="AC44" s="59">
        <v>24600000</v>
      </c>
      <c r="AD44" s="59">
        <v>5700000</v>
      </c>
      <c r="AE44" s="59">
        <v>11900000</v>
      </c>
    </row>
    <row r="45" spans="1:31" x14ac:dyDescent="0.35">
      <c r="A45" t="s">
        <v>150</v>
      </c>
      <c r="B45" s="59">
        <v>2467959000</v>
      </c>
      <c r="C45" s="59">
        <v>2240113000</v>
      </c>
      <c r="D45" s="59">
        <v>2268851000</v>
      </c>
      <c r="E45" s="59">
        <v>743074000</v>
      </c>
      <c r="F45" s="59">
        <v>719530000</v>
      </c>
      <c r="G45" s="59">
        <v>690112000</v>
      </c>
      <c r="H45" s="59">
        <v>644807000</v>
      </c>
      <c r="I45" s="59">
        <v>619942000</v>
      </c>
      <c r="J45" s="59">
        <v>546761000</v>
      </c>
      <c r="K45" s="59">
        <v>512441000</v>
      </c>
      <c r="L45" s="59">
        <v>479817000</v>
      </c>
      <c r="M45" s="59">
        <v>436060000</v>
      </c>
      <c r="N45" s="59">
        <v>530638000</v>
      </c>
      <c r="O45" s="59">
        <v>690064000</v>
      </c>
      <c r="P45" s="59">
        <v>582827000</v>
      </c>
      <c r="Q45" s="59">
        <v>328189000</v>
      </c>
      <c r="R45" s="59">
        <v>278222000</v>
      </c>
      <c r="S45" s="59">
        <v>215865000</v>
      </c>
      <c r="T45" s="59">
        <v>126905000</v>
      </c>
      <c r="U45" s="59">
        <v>84278000</v>
      </c>
      <c r="V45" s="59">
        <v>67456000</v>
      </c>
      <c r="W45" s="59">
        <v>47556000</v>
      </c>
      <c r="X45" s="59">
        <v>36200000</v>
      </c>
      <c r="Y45" s="59">
        <v>25129000</v>
      </c>
      <c r="Z45" s="59">
        <v>27398000</v>
      </c>
      <c r="AA45" s="59">
        <v>24643035</v>
      </c>
      <c r="AB45" s="59">
        <v>15600000</v>
      </c>
      <c r="AC45" s="59">
        <v>8900000</v>
      </c>
      <c r="AD45" s="59">
        <v>5600000</v>
      </c>
      <c r="AE45" s="59">
        <v>4400000</v>
      </c>
    </row>
    <row r="46" spans="1:31" x14ac:dyDescent="0.35">
      <c r="A46" t="s">
        <v>151</v>
      </c>
      <c r="B46" s="59">
        <v>636273000</v>
      </c>
      <c r="C46" s="59">
        <v>586067000</v>
      </c>
      <c r="D46" s="59">
        <v>614587000</v>
      </c>
      <c r="E46" s="59">
        <v>416500000</v>
      </c>
      <c r="F46" s="59">
        <v>397951000</v>
      </c>
      <c r="G46" s="59">
        <v>376526000</v>
      </c>
      <c r="H46" s="59">
        <v>350226000</v>
      </c>
      <c r="I46" s="59">
        <v>322011000</v>
      </c>
      <c r="J46" s="59">
        <v>264247000</v>
      </c>
      <c r="K46" s="59">
        <v>253034000</v>
      </c>
      <c r="L46" s="59">
        <v>223240000</v>
      </c>
      <c r="M46" s="59">
        <v>202705000</v>
      </c>
      <c r="N46" s="59">
        <v>200461000</v>
      </c>
      <c r="O46" s="59">
        <v>185833000</v>
      </c>
      <c r="P46" s="59">
        <v>217072000</v>
      </c>
      <c r="Q46" s="59">
        <v>162796000</v>
      </c>
      <c r="R46" s="59">
        <v>129892000</v>
      </c>
      <c r="S46" s="59">
        <v>109846000</v>
      </c>
      <c r="T46" s="59">
        <v>81554000</v>
      </c>
      <c r="U46" s="59">
        <v>61993000</v>
      </c>
      <c r="V46" s="59">
        <v>57107000</v>
      </c>
      <c r="W46" s="59">
        <v>43127000</v>
      </c>
      <c r="X46" s="59">
        <v>32900000</v>
      </c>
      <c r="Y46" s="59">
        <v>24430000</v>
      </c>
      <c r="Z46" s="59">
        <v>27398000</v>
      </c>
      <c r="AA46" s="59">
        <v>18643035</v>
      </c>
      <c r="AB46" s="59">
        <v>15600000</v>
      </c>
      <c r="AC46" s="59">
        <v>8900000</v>
      </c>
      <c r="AD46" s="59">
        <v>5100000</v>
      </c>
      <c r="AE46" s="59">
        <v>4200000</v>
      </c>
    </row>
    <row r="47" spans="1:31" x14ac:dyDescent="0.35">
      <c r="A47" t="s">
        <v>152</v>
      </c>
      <c r="B47" s="59">
        <v>253534000</v>
      </c>
      <c r="C47" s="59">
        <v>225467000</v>
      </c>
      <c r="D47" s="59">
        <v>256744000</v>
      </c>
      <c r="E47" s="59">
        <v>221218000</v>
      </c>
      <c r="F47" s="59">
        <v>212502000</v>
      </c>
      <c r="G47" s="59">
        <v>202290000</v>
      </c>
      <c r="H47" s="59">
        <v>186052000</v>
      </c>
      <c r="I47" s="59">
        <v>180951000</v>
      </c>
      <c r="J47" s="59">
        <v>151340000</v>
      </c>
      <c r="K47" s="59">
        <v>160177000</v>
      </c>
      <c r="L47" s="59">
        <v>185890000</v>
      </c>
      <c r="M47" s="59">
        <v>202705000</v>
      </c>
      <c r="N47" s="59">
        <v>163292000</v>
      </c>
      <c r="O47" s="59">
        <v>157334000</v>
      </c>
      <c r="P47" s="59">
        <v>189547000</v>
      </c>
      <c r="Q47" s="59">
        <v>162697000</v>
      </c>
      <c r="R47" s="59">
        <v>108161000</v>
      </c>
      <c r="S47" s="59">
        <v>106435000</v>
      </c>
      <c r="T47" s="59">
        <v>81554000</v>
      </c>
      <c r="U47" s="59">
        <v>14839000</v>
      </c>
      <c r="V47" s="59">
        <v>54270000</v>
      </c>
      <c r="W47" s="59">
        <v>17712000</v>
      </c>
      <c r="X47" s="59">
        <v>13100000</v>
      </c>
      <c r="Y47" s="59">
        <v>21699000</v>
      </c>
      <c r="Z47" s="59">
        <v>19130000</v>
      </c>
      <c r="AA47" s="59">
        <v>14940937</v>
      </c>
      <c r="AB47" s="59">
        <v>9300000</v>
      </c>
      <c r="AC47" s="59">
        <v>3800000</v>
      </c>
      <c r="AD47" s="59">
        <v>2600000</v>
      </c>
      <c r="AE47" s="59">
        <v>1800000</v>
      </c>
    </row>
    <row r="48" spans="1:31" x14ac:dyDescent="0.35">
      <c r="A48" t="s">
        <v>153</v>
      </c>
      <c r="B48" s="59">
        <v>77030000</v>
      </c>
      <c r="C48" s="59">
        <v>82748000</v>
      </c>
      <c r="D48" s="59">
        <v>84768000</v>
      </c>
      <c r="E48" s="59">
        <v>65467000</v>
      </c>
      <c r="F48" s="59">
        <v>67343000</v>
      </c>
      <c r="G48" s="59">
        <v>64060000</v>
      </c>
      <c r="H48" s="59">
        <v>62403000</v>
      </c>
      <c r="I48" s="59">
        <v>72124000</v>
      </c>
      <c r="J48" s="59">
        <v>49145000</v>
      </c>
      <c r="K48" s="59">
        <v>60712000</v>
      </c>
      <c r="L48" s="59">
        <v>51679000</v>
      </c>
      <c r="M48" s="59">
        <v>32651000</v>
      </c>
      <c r="N48" s="59">
        <v>44867000</v>
      </c>
      <c r="O48" s="59">
        <v>47995000</v>
      </c>
      <c r="P48" s="59">
        <v>80364000</v>
      </c>
      <c r="Q48" s="59">
        <v>45570000</v>
      </c>
      <c r="R48" s="59">
        <v>48120000</v>
      </c>
      <c r="S48" s="59">
        <v>32041000</v>
      </c>
      <c r="T48" s="59">
        <v>25996000</v>
      </c>
      <c r="U48" s="59">
        <v>14839000</v>
      </c>
      <c r="V48" s="59">
        <v>18885000</v>
      </c>
      <c r="W48" s="59">
        <v>17712000</v>
      </c>
      <c r="X48" s="59">
        <v>13100000</v>
      </c>
      <c r="Y48" s="59">
        <v>14840000</v>
      </c>
      <c r="Z48" s="59">
        <v>14728000</v>
      </c>
      <c r="AA48" s="59">
        <v>10697984</v>
      </c>
      <c r="AB48" s="59">
        <v>9300000</v>
      </c>
      <c r="AC48" s="59">
        <v>3800000</v>
      </c>
      <c r="AD48" s="59">
        <v>2600000</v>
      </c>
      <c r="AE48" s="59">
        <v>1800000</v>
      </c>
    </row>
    <row r="49" spans="1:31" x14ac:dyDescent="0.35">
      <c r="A49" t="s">
        <v>154</v>
      </c>
      <c r="B49" s="59">
        <v>54086000</v>
      </c>
      <c r="C49" s="59">
        <v>58432000</v>
      </c>
      <c r="D49" s="59">
        <v>61946000</v>
      </c>
      <c r="E49" s="59">
        <v>49071000</v>
      </c>
      <c r="F49" s="59">
        <v>50984000</v>
      </c>
      <c r="G49" s="59">
        <v>41564000</v>
      </c>
      <c r="H49" s="59">
        <v>47770000</v>
      </c>
      <c r="I49" s="59">
        <v>57325000</v>
      </c>
      <c r="J49" s="59">
        <v>35418000</v>
      </c>
      <c r="K49" s="59">
        <v>46998000</v>
      </c>
      <c r="L49" s="59">
        <v>36159000</v>
      </c>
      <c r="M49" s="59">
        <v>32651000</v>
      </c>
      <c r="N49" s="59">
        <v>33948000</v>
      </c>
      <c r="O49" s="59">
        <v>37875000</v>
      </c>
      <c r="P49" s="59">
        <v>57924000</v>
      </c>
      <c r="Q49" s="59">
        <v>45570000</v>
      </c>
      <c r="R49" s="59">
        <v>32150000</v>
      </c>
      <c r="S49" s="59">
        <v>32041000</v>
      </c>
      <c r="T49" s="59">
        <v>25996000</v>
      </c>
      <c r="U49" s="59">
        <v>14839000</v>
      </c>
      <c r="V49" s="59">
        <v>18885000</v>
      </c>
      <c r="W49" s="59">
        <v>17712000</v>
      </c>
      <c r="X49" s="59">
        <v>13100000</v>
      </c>
      <c r="Y49" s="59">
        <v>11303000</v>
      </c>
      <c r="Z49" s="59">
        <v>12071000</v>
      </c>
      <c r="AA49" s="59">
        <v>8909100</v>
      </c>
      <c r="AB49" s="59">
        <v>9300000</v>
      </c>
      <c r="AC49" s="59">
        <v>3800000</v>
      </c>
      <c r="AD49" s="59">
        <v>2600000</v>
      </c>
      <c r="AE49" s="59">
        <v>1800000</v>
      </c>
    </row>
    <row r="50" spans="1:31" x14ac:dyDescent="0.35">
      <c r="A50" t="s">
        <v>155</v>
      </c>
      <c r="B50" s="59">
        <v>22944000</v>
      </c>
      <c r="C50" s="59">
        <v>24316000</v>
      </c>
      <c r="D50" s="59">
        <v>22822000</v>
      </c>
      <c r="E50" s="59">
        <v>16396000</v>
      </c>
      <c r="F50" s="59">
        <v>16359000</v>
      </c>
      <c r="G50" s="59">
        <v>22496000</v>
      </c>
      <c r="H50" s="59">
        <v>14633000</v>
      </c>
      <c r="I50" s="59">
        <v>14799000</v>
      </c>
      <c r="J50" s="59">
        <v>13727000</v>
      </c>
      <c r="K50" s="59">
        <v>13714000</v>
      </c>
      <c r="L50" s="59">
        <v>15520000</v>
      </c>
      <c r="N50" s="59">
        <v>10919000</v>
      </c>
      <c r="O50" s="59">
        <v>10120000</v>
      </c>
      <c r="P50" s="59">
        <v>22440000</v>
      </c>
      <c r="Q50">
        <v>0</v>
      </c>
      <c r="R50" s="59">
        <v>15970000</v>
      </c>
      <c r="Y50" s="59">
        <v>3537000</v>
      </c>
      <c r="Z50" s="59">
        <v>2657000</v>
      </c>
      <c r="AA50" s="59">
        <v>1788884</v>
      </c>
    </row>
    <row r="51" spans="1:31" x14ac:dyDescent="0.35">
      <c r="A51" t="s">
        <v>156</v>
      </c>
      <c r="D51">
        <v>0</v>
      </c>
      <c r="E51" s="59">
        <v>712000</v>
      </c>
      <c r="F51">
        <v>0</v>
      </c>
      <c r="G51" s="59">
        <v>2299000</v>
      </c>
      <c r="J51">
        <v>0</v>
      </c>
      <c r="K51" s="59">
        <v>1213000</v>
      </c>
      <c r="O51">
        <v>0</v>
      </c>
      <c r="P51" s="59">
        <v>11536000</v>
      </c>
      <c r="Q51">
        <v>0</v>
      </c>
      <c r="R51" s="59">
        <v>6097000</v>
      </c>
      <c r="Y51" s="59">
        <v>1421000</v>
      </c>
      <c r="Z51" s="59">
        <v>667000</v>
      </c>
      <c r="AA51" s="59">
        <v>835043</v>
      </c>
    </row>
    <row r="52" spans="1:31" x14ac:dyDescent="0.35">
      <c r="A52" t="s">
        <v>157</v>
      </c>
      <c r="B52" s="59">
        <v>176504000</v>
      </c>
      <c r="C52" s="59">
        <v>142719000</v>
      </c>
      <c r="D52" s="59">
        <v>171976000</v>
      </c>
      <c r="E52" s="59">
        <v>155751000</v>
      </c>
      <c r="F52" s="59">
        <v>145159000</v>
      </c>
      <c r="G52" s="59">
        <v>138230000</v>
      </c>
      <c r="H52" s="59">
        <v>123649000</v>
      </c>
      <c r="I52" s="59">
        <v>108827000</v>
      </c>
      <c r="J52" s="59">
        <v>102195000</v>
      </c>
      <c r="K52" s="59">
        <v>99465000</v>
      </c>
      <c r="L52" s="59">
        <v>134211000</v>
      </c>
      <c r="M52" s="59">
        <v>170054000</v>
      </c>
      <c r="N52" s="59">
        <v>118425000</v>
      </c>
      <c r="O52" s="59">
        <v>109339000</v>
      </c>
      <c r="P52" s="59">
        <v>109183000</v>
      </c>
      <c r="Q52" s="59">
        <v>117127000</v>
      </c>
      <c r="R52" s="59">
        <v>60041000</v>
      </c>
      <c r="S52" s="59">
        <v>74394000</v>
      </c>
      <c r="T52" s="59">
        <v>55558000</v>
      </c>
      <c r="V52" s="59">
        <v>35385000</v>
      </c>
      <c r="Y52" s="59">
        <v>6859000</v>
      </c>
      <c r="Z52" s="59">
        <v>4402000</v>
      </c>
      <c r="AA52" s="59">
        <v>4242953</v>
      </c>
    </row>
    <row r="53" spans="1:31" x14ac:dyDescent="0.35">
      <c r="A53" t="s">
        <v>158</v>
      </c>
      <c r="B53" s="59">
        <v>28489000</v>
      </c>
      <c r="C53" s="59">
        <v>26686000</v>
      </c>
      <c r="D53" s="59">
        <v>25044000</v>
      </c>
      <c r="E53" s="59">
        <v>22946000</v>
      </c>
      <c r="F53" s="59">
        <v>21498000</v>
      </c>
      <c r="G53" s="59">
        <v>20607000</v>
      </c>
      <c r="H53" s="59">
        <v>19980000</v>
      </c>
      <c r="I53" s="59">
        <v>17441000</v>
      </c>
      <c r="J53" s="59">
        <v>15390000</v>
      </c>
      <c r="K53" s="59">
        <v>14591000</v>
      </c>
      <c r="L53" s="59">
        <v>37350000</v>
      </c>
      <c r="N53" s="59">
        <v>37169000</v>
      </c>
      <c r="O53" s="59">
        <v>28499000</v>
      </c>
      <c r="P53" s="59">
        <v>27525000</v>
      </c>
      <c r="R53" s="59">
        <v>21731000</v>
      </c>
      <c r="Y53" s="59">
        <v>2315000</v>
      </c>
      <c r="Z53" s="59">
        <v>1859000</v>
      </c>
      <c r="AA53" s="59">
        <v>1364967</v>
      </c>
    </row>
    <row r="54" spans="1:31" x14ac:dyDescent="0.35">
      <c r="A54" t="s">
        <v>159</v>
      </c>
      <c r="B54" s="59">
        <v>131818000</v>
      </c>
      <c r="C54" s="59">
        <v>132519000</v>
      </c>
      <c r="D54" s="59">
        <v>128081000</v>
      </c>
      <c r="AC54" s="59">
        <v>500000</v>
      </c>
      <c r="AD54" s="59">
        <v>300000</v>
      </c>
      <c r="AE54" s="59">
        <v>200000</v>
      </c>
    </row>
    <row r="55" spans="1:31" x14ac:dyDescent="0.35">
      <c r="A55" t="s">
        <v>160</v>
      </c>
      <c r="AC55" s="59">
        <v>500000</v>
      </c>
      <c r="AD55" s="59">
        <v>300000</v>
      </c>
      <c r="AE55" s="59">
        <v>200000</v>
      </c>
    </row>
    <row r="56" spans="1:31" x14ac:dyDescent="0.35">
      <c r="A56" t="s">
        <v>161</v>
      </c>
      <c r="B56" s="59">
        <v>131818000</v>
      </c>
      <c r="C56" s="59">
        <v>132519000</v>
      </c>
      <c r="D56" s="59">
        <v>128081000</v>
      </c>
    </row>
    <row r="57" spans="1:31" x14ac:dyDescent="0.35">
      <c r="A57" t="s">
        <v>162</v>
      </c>
      <c r="B57" s="59">
        <v>222432000</v>
      </c>
      <c r="C57" s="59">
        <v>201395000</v>
      </c>
      <c r="D57" s="59">
        <v>204718000</v>
      </c>
      <c r="E57" s="59">
        <v>172336000</v>
      </c>
      <c r="F57" s="59">
        <v>163951000</v>
      </c>
      <c r="G57" s="59">
        <v>153629000</v>
      </c>
      <c r="H57" s="59">
        <v>144194000</v>
      </c>
      <c r="I57" s="59">
        <v>123619000</v>
      </c>
      <c r="J57" s="59">
        <v>97517000</v>
      </c>
      <c r="K57" s="59">
        <v>78266000</v>
      </c>
      <c r="Q57" s="59">
        <v>99000</v>
      </c>
      <c r="Y57" s="59">
        <v>416000</v>
      </c>
      <c r="Z57" s="59">
        <v>6409000</v>
      </c>
      <c r="AA57" s="59">
        <v>2337131</v>
      </c>
    </row>
    <row r="58" spans="1:31" x14ac:dyDescent="0.35">
      <c r="A58" t="s">
        <v>163</v>
      </c>
      <c r="Q58" s="59">
        <v>99000</v>
      </c>
      <c r="Y58" s="59">
        <v>416000</v>
      </c>
      <c r="Z58" s="59">
        <v>6409000</v>
      </c>
      <c r="AA58" s="59">
        <v>2337131</v>
      </c>
    </row>
    <row r="59" spans="1:31" x14ac:dyDescent="0.35">
      <c r="A59" t="s">
        <v>164</v>
      </c>
      <c r="B59" s="59">
        <v>211182000</v>
      </c>
      <c r="C59" s="59">
        <v>184655000</v>
      </c>
      <c r="D59" s="59">
        <v>187978000</v>
      </c>
      <c r="E59" s="59">
        <v>172336000</v>
      </c>
      <c r="F59" s="59">
        <v>163951000</v>
      </c>
      <c r="G59" s="59">
        <v>153629000</v>
      </c>
      <c r="H59" s="59">
        <v>144194000</v>
      </c>
      <c r="I59" s="59">
        <v>123619000</v>
      </c>
      <c r="J59" s="59">
        <v>97517000</v>
      </c>
      <c r="K59" s="59">
        <v>78266000</v>
      </c>
      <c r="P59">
        <v>0</v>
      </c>
    </row>
    <row r="60" spans="1:31" x14ac:dyDescent="0.35">
      <c r="A60" t="s">
        <v>165</v>
      </c>
      <c r="C60" s="59">
        <v>184655000</v>
      </c>
      <c r="D60" s="59">
        <v>187978000</v>
      </c>
      <c r="E60" s="59">
        <v>172336000</v>
      </c>
      <c r="F60" s="59">
        <v>163951000</v>
      </c>
      <c r="G60" s="59">
        <v>153629000</v>
      </c>
      <c r="S60" s="59">
        <v>3411000</v>
      </c>
      <c r="U60" s="59">
        <v>47154000</v>
      </c>
      <c r="V60" s="59">
        <v>2837000</v>
      </c>
      <c r="W60" s="59">
        <v>25415000</v>
      </c>
      <c r="X60" s="59">
        <v>19800000</v>
      </c>
      <c r="AB60" s="59">
        <v>6300000</v>
      </c>
      <c r="AC60" s="59">
        <v>4600000</v>
      </c>
      <c r="AD60" s="59">
        <v>2200000</v>
      </c>
      <c r="AE60" s="59">
        <v>2200000</v>
      </c>
    </row>
    <row r="61" spans="1:31" x14ac:dyDescent="0.35">
      <c r="A61" t="s">
        <v>166</v>
      </c>
      <c r="B61" s="59">
        <v>1831686000</v>
      </c>
      <c r="C61" s="59">
        <v>1654046000</v>
      </c>
      <c r="D61" s="59">
        <v>1654264000</v>
      </c>
      <c r="E61" s="59">
        <v>326574000</v>
      </c>
      <c r="F61" s="59">
        <v>321579000</v>
      </c>
      <c r="G61" s="59">
        <v>313586000</v>
      </c>
      <c r="H61" s="59">
        <v>294581000</v>
      </c>
      <c r="I61" s="59">
        <v>297931000</v>
      </c>
      <c r="J61" s="59">
        <v>282514000</v>
      </c>
      <c r="K61" s="59">
        <v>259407000</v>
      </c>
      <c r="L61" s="59">
        <v>256577000</v>
      </c>
      <c r="M61" s="59">
        <v>233355000</v>
      </c>
      <c r="N61" s="59">
        <v>330177000</v>
      </c>
      <c r="O61" s="59">
        <v>504231000</v>
      </c>
      <c r="P61" s="59">
        <v>365755000</v>
      </c>
      <c r="Q61" s="59">
        <v>165393000</v>
      </c>
      <c r="R61" s="59">
        <v>148330000</v>
      </c>
      <c r="S61" s="59">
        <v>106019000</v>
      </c>
      <c r="T61" s="59">
        <v>45351000</v>
      </c>
      <c r="U61" s="59">
        <v>22285000</v>
      </c>
      <c r="V61" s="59">
        <v>10349000</v>
      </c>
      <c r="W61" s="59">
        <v>4429000</v>
      </c>
      <c r="X61" s="59">
        <v>3300000</v>
      </c>
      <c r="Y61" s="59">
        <v>699000</v>
      </c>
      <c r="Z61">
        <v>0</v>
      </c>
      <c r="AA61" s="59">
        <v>6000000</v>
      </c>
      <c r="AD61" s="59">
        <v>500000</v>
      </c>
      <c r="AE61" s="59">
        <v>200000</v>
      </c>
    </row>
    <row r="62" spans="1:31" x14ac:dyDescent="0.35">
      <c r="A62" t="s">
        <v>167</v>
      </c>
      <c r="B62" s="59">
        <v>1684286000</v>
      </c>
      <c r="C62" s="59">
        <v>1504321000</v>
      </c>
      <c r="D62" s="59">
        <v>1479869000</v>
      </c>
      <c r="E62" s="59">
        <v>10000000</v>
      </c>
      <c r="F62" s="59">
        <v>10000000</v>
      </c>
      <c r="N62" s="59">
        <v>100000000</v>
      </c>
      <c r="O62" s="59">
        <v>275000000</v>
      </c>
      <c r="P62" s="59">
        <v>175000000</v>
      </c>
      <c r="AA62" s="59">
        <v>6000000</v>
      </c>
      <c r="AE62" s="59">
        <v>200000</v>
      </c>
    </row>
    <row r="63" spans="1:31" x14ac:dyDescent="0.35">
      <c r="A63" t="s">
        <v>168</v>
      </c>
      <c r="B63" s="59">
        <v>466017000</v>
      </c>
      <c r="C63" s="59">
        <v>280000000</v>
      </c>
      <c r="D63" s="59">
        <v>290000000</v>
      </c>
      <c r="E63" s="59">
        <v>10000000</v>
      </c>
      <c r="F63" s="59">
        <v>10000000</v>
      </c>
      <c r="N63" s="59">
        <v>100000000</v>
      </c>
      <c r="O63" s="59">
        <v>275000000</v>
      </c>
      <c r="P63" s="59">
        <v>175000000</v>
      </c>
      <c r="AA63" s="59">
        <v>6000000</v>
      </c>
      <c r="AE63" s="59">
        <v>200000</v>
      </c>
    </row>
    <row r="64" spans="1:31" x14ac:dyDescent="0.35">
      <c r="A64" t="s">
        <v>169</v>
      </c>
      <c r="B64" s="59">
        <v>1218269000</v>
      </c>
      <c r="C64" s="59">
        <v>1224321000</v>
      </c>
      <c r="D64" s="59">
        <v>1189869000</v>
      </c>
    </row>
    <row r="65" spans="1:31" x14ac:dyDescent="0.35">
      <c r="A65" t="s">
        <v>170</v>
      </c>
      <c r="B65" s="59">
        <v>102404000</v>
      </c>
      <c r="C65" s="59">
        <v>105081000</v>
      </c>
      <c r="D65" s="59">
        <v>147295000</v>
      </c>
      <c r="E65" s="59">
        <v>131820000</v>
      </c>
      <c r="F65" s="59">
        <v>131977000</v>
      </c>
      <c r="G65" s="59">
        <v>153976000</v>
      </c>
      <c r="H65" s="59">
        <v>155435000</v>
      </c>
      <c r="I65" s="59">
        <v>170366000</v>
      </c>
      <c r="J65" s="59">
        <v>171927000</v>
      </c>
      <c r="K65" s="59">
        <v>167996000</v>
      </c>
      <c r="L65" s="59">
        <v>173669000</v>
      </c>
      <c r="M65" s="59">
        <v>154176000</v>
      </c>
      <c r="N65" s="59">
        <v>151257000</v>
      </c>
      <c r="O65" s="59">
        <v>144331000</v>
      </c>
      <c r="P65" s="59">
        <v>116227000</v>
      </c>
      <c r="Q65" s="59">
        <v>111236000</v>
      </c>
      <c r="R65" s="59">
        <v>111233000</v>
      </c>
      <c r="S65" s="59">
        <v>51990000</v>
      </c>
      <c r="T65" s="59">
        <v>35721000</v>
      </c>
      <c r="U65" s="59">
        <v>22285000</v>
      </c>
      <c r="V65" s="59">
        <v>10349000</v>
      </c>
      <c r="W65" s="59">
        <v>4429000</v>
      </c>
      <c r="X65" s="59">
        <v>3300000</v>
      </c>
      <c r="Y65" s="59">
        <v>699000</v>
      </c>
      <c r="AD65" s="59">
        <v>500000</v>
      </c>
    </row>
    <row r="66" spans="1:31" x14ac:dyDescent="0.35">
      <c r="A66" t="s">
        <v>171</v>
      </c>
      <c r="C66">
        <v>0</v>
      </c>
      <c r="D66" s="59">
        <v>33847000</v>
      </c>
      <c r="E66" s="59">
        <v>52123000</v>
      </c>
      <c r="F66" s="59">
        <v>57216000</v>
      </c>
      <c r="G66" s="59">
        <v>82401000</v>
      </c>
      <c r="H66" s="59">
        <v>82524000</v>
      </c>
      <c r="I66" s="59">
        <v>96509000</v>
      </c>
      <c r="J66" s="59">
        <v>97237000</v>
      </c>
      <c r="K66" s="59">
        <v>91852000</v>
      </c>
      <c r="L66" s="59">
        <v>103927000</v>
      </c>
      <c r="M66" s="59">
        <v>86918000</v>
      </c>
      <c r="N66" s="59">
        <v>87048000</v>
      </c>
      <c r="O66" s="59">
        <v>87045000</v>
      </c>
      <c r="P66" s="59">
        <v>66202000</v>
      </c>
      <c r="Q66" s="59">
        <v>68174000</v>
      </c>
      <c r="R66" s="59">
        <v>75256000</v>
      </c>
      <c r="S66" s="59">
        <v>51990000</v>
      </c>
      <c r="T66" s="59">
        <v>35721000</v>
      </c>
      <c r="U66" s="59">
        <v>22285000</v>
      </c>
      <c r="V66" s="59">
        <v>10349000</v>
      </c>
      <c r="W66" s="59">
        <v>4429000</v>
      </c>
      <c r="X66" s="59">
        <v>3300000</v>
      </c>
      <c r="Y66" s="59">
        <v>699000</v>
      </c>
      <c r="AD66" s="59">
        <v>500000</v>
      </c>
    </row>
    <row r="67" spans="1:31" x14ac:dyDescent="0.35">
      <c r="A67" t="s">
        <v>172</v>
      </c>
      <c r="B67">
        <v>0</v>
      </c>
      <c r="C67" s="59">
        <v>18308000</v>
      </c>
    </row>
    <row r="68" spans="1:31" x14ac:dyDescent="0.35">
      <c r="A68" t="s">
        <v>173</v>
      </c>
      <c r="E68" s="59">
        <v>57551000</v>
      </c>
      <c r="F68" s="59">
        <v>61096000</v>
      </c>
      <c r="G68" s="59">
        <v>49232000</v>
      </c>
      <c r="H68" s="59">
        <v>41281000</v>
      </c>
      <c r="I68" s="59">
        <v>40842000</v>
      </c>
      <c r="J68" s="59">
        <v>35398000</v>
      </c>
      <c r="K68" s="59">
        <v>27249000</v>
      </c>
    </row>
    <row r="69" spans="1:31" x14ac:dyDescent="0.35">
      <c r="A69" t="s">
        <v>174</v>
      </c>
      <c r="E69" s="59">
        <v>57551000</v>
      </c>
      <c r="F69" s="59">
        <v>61096000</v>
      </c>
      <c r="G69" s="59">
        <v>49232000</v>
      </c>
      <c r="H69" s="59">
        <v>41281000</v>
      </c>
      <c r="I69" s="59">
        <v>40842000</v>
      </c>
      <c r="J69" s="59">
        <v>35398000</v>
      </c>
      <c r="K69" s="59">
        <v>27249000</v>
      </c>
    </row>
    <row r="70" spans="1:31" x14ac:dyDescent="0.35">
      <c r="A70" t="s">
        <v>175</v>
      </c>
      <c r="B70" s="59">
        <v>44996000</v>
      </c>
      <c r="C70" s="59">
        <v>26336000</v>
      </c>
      <c r="D70" s="59">
        <v>27100000</v>
      </c>
      <c r="E70" s="59">
        <v>127203000</v>
      </c>
      <c r="F70" s="59">
        <v>118506000</v>
      </c>
      <c r="G70" s="59">
        <v>110378000</v>
      </c>
      <c r="H70" s="59">
        <v>97865000</v>
      </c>
      <c r="I70" s="59">
        <v>86723000</v>
      </c>
      <c r="J70" s="59">
        <v>75189000</v>
      </c>
      <c r="K70" s="59">
        <v>64162000</v>
      </c>
      <c r="L70" s="59">
        <v>82908000</v>
      </c>
      <c r="M70" s="59">
        <v>79179000</v>
      </c>
      <c r="N70" s="59">
        <v>78920000</v>
      </c>
      <c r="O70" s="59">
        <v>84900000</v>
      </c>
      <c r="P70" s="59">
        <v>74528000</v>
      </c>
      <c r="Q70" s="59">
        <v>54157000</v>
      </c>
      <c r="R70" s="59">
        <v>37097000</v>
      </c>
      <c r="S70" s="59">
        <v>54029000</v>
      </c>
      <c r="T70" s="59">
        <v>9630000</v>
      </c>
    </row>
    <row r="71" spans="1:31" x14ac:dyDescent="0.35">
      <c r="A71" t="s">
        <v>176</v>
      </c>
      <c r="B71" s="59">
        <v>330166000</v>
      </c>
      <c r="C71" s="59">
        <v>506941000</v>
      </c>
      <c r="D71" s="59">
        <v>571742000</v>
      </c>
      <c r="E71" s="59">
        <v>571059000</v>
      </c>
      <c r="F71" s="59">
        <v>613530000</v>
      </c>
      <c r="G71" s="59">
        <v>603207000</v>
      </c>
      <c r="H71" s="59">
        <v>588539000</v>
      </c>
      <c r="I71" s="59">
        <v>556510000</v>
      </c>
      <c r="J71" s="59">
        <v>577353000</v>
      </c>
      <c r="K71" s="59">
        <v>579726000</v>
      </c>
      <c r="L71" s="59">
        <v>542753000</v>
      </c>
      <c r="M71" s="59">
        <v>592337000</v>
      </c>
      <c r="N71" s="59">
        <v>516113000</v>
      </c>
      <c r="O71" s="59">
        <v>452566000</v>
      </c>
      <c r="P71" s="59">
        <v>562926000</v>
      </c>
      <c r="Q71" s="59">
        <v>711542000</v>
      </c>
      <c r="R71" s="59">
        <v>647700000</v>
      </c>
      <c r="S71" s="59">
        <v>542852000</v>
      </c>
      <c r="T71" s="59">
        <v>457903000</v>
      </c>
      <c r="U71" s="59">
        <v>379564000</v>
      </c>
      <c r="V71" s="59">
        <v>289471000</v>
      </c>
      <c r="W71" s="59">
        <v>240836000</v>
      </c>
      <c r="X71" s="59">
        <v>185600000</v>
      </c>
      <c r="Y71" s="59">
        <v>160291000</v>
      </c>
      <c r="Z71" s="59">
        <v>152545000</v>
      </c>
      <c r="AA71" s="59">
        <v>83512213</v>
      </c>
      <c r="AB71" s="59">
        <v>76200000</v>
      </c>
      <c r="AC71" s="59">
        <v>64300000</v>
      </c>
      <c r="AD71" s="59">
        <v>28500000</v>
      </c>
      <c r="AE71" s="59">
        <v>23100000</v>
      </c>
    </row>
    <row r="72" spans="1:31" x14ac:dyDescent="0.35">
      <c r="A72" t="s">
        <v>177</v>
      </c>
      <c r="B72" s="59">
        <v>330166000</v>
      </c>
      <c r="C72" s="59">
        <v>506941000</v>
      </c>
      <c r="D72" s="59">
        <v>571742000</v>
      </c>
      <c r="E72" s="59">
        <v>571059000</v>
      </c>
      <c r="F72" s="59">
        <v>613530000</v>
      </c>
      <c r="G72" s="59">
        <v>603207000</v>
      </c>
      <c r="H72" s="59">
        <v>588539000</v>
      </c>
      <c r="I72" s="59">
        <v>556510000</v>
      </c>
      <c r="J72" s="59">
        <v>577353000</v>
      </c>
      <c r="K72" s="59">
        <v>579726000</v>
      </c>
      <c r="L72" s="59">
        <v>542753000</v>
      </c>
      <c r="M72" s="59">
        <v>592337000</v>
      </c>
      <c r="N72" s="59">
        <v>516113000</v>
      </c>
      <c r="O72" s="59">
        <v>452566000</v>
      </c>
      <c r="P72" s="59">
        <v>562926000</v>
      </c>
      <c r="Q72" s="59">
        <v>711542000</v>
      </c>
      <c r="R72" s="59">
        <v>647700000</v>
      </c>
      <c r="S72" s="59">
        <v>542852000</v>
      </c>
      <c r="T72" s="59">
        <v>457903000</v>
      </c>
      <c r="U72" s="59">
        <v>379564000</v>
      </c>
      <c r="V72" s="59">
        <v>289471000</v>
      </c>
      <c r="W72" s="59">
        <v>240836000</v>
      </c>
      <c r="X72" s="59">
        <v>185600000</v>
      </c>
      <c r="Y72" s="59">
        <v>160291000</v>
      </c>
      <c r="Z72" s="59">
        <v>152545000</v>
      </c>
      <c r="AA72" s="59">
        <v>83512213</v>
      </c>
      <c r="AB72" s="59">
        <v>76200000</v>
      </c>
      <c r="AC72" s="59">
        <v>64300000</v>
      </c>
      <c r="AD72" s="59">
        <v>28500000</v>
      </c>
      <c r="AE72" s="59">
        <v>23100000</v>
      </c>
    </row>
    <row r="73" spans="1:31" x14ac:dyDescent="0.35">
      <c r="A73" t="s">
        <v>178</v>
      </c>
      <c r="B73" s="59">
        <v>1054000</v>
      </c>
      <c r="C73" s="59">
        <v>219234000</v>
      </c>
      <c r="D73" s="59">
        <v>977000</v>
      </c>
      <c r="E73" s="59">
        <v>967000</v>
      </c>
      <c r="F73" s="59">
        <v>954000</v>
      </c>
      <c r="G73" s="59">
        <v>947000</v>
      </c>
      <c r="H73" s="59">
        <v>931000</v>
      </c>
      <c r="I73" s="59">
        <v>918000</v>
      </c>
      <c r="J73" s="59">
        <v>906000</v>
      </c>
      <c r="K73" s="59">
        <v>878000</v>
      </c>
      <c r="L73" s="59">
        <v>859000</v>
      </c>
      <c r="M73" s="59">
        <v>849000</v>
      </c>
      <c r="N73" s="59">
        <v>834000</v>
      </c>
      <c r="O73" s="59">
        <v>828000</v>
      </c>
      <c r="P73" s="59">
        <v>827000</v>
      </c>
      <c r="Q73" s="59">
        <v>819000</v>
      </c>
      <c r="R73" s="59">
        <v>809000</v>
      </c>
      <c r="S73" s="59">
        <v>799000</v>
      </c>
      <c r="T73" s="59">
        <v>521000</v>
      </c>
      <c r="U73" s="59">
        <v>510000</v>
      </c>
      <c r="V73" s="59">
        <v>486000</v>
      </c>
      <c r="W73" s="59">
        <v>319000</v>
      </c>
      <c r="X73" s="59">
        <v>200000</v>
      </c>
      <c r="Y73" s="59">
        <v>201000</v>
      </c>
      <c r="Z73" s="59">
        <v>133000</v>
      </c>
      <c r="AA73" s="59">
        <v>109396</v>
      </c>
    </row>
    <row r="74" spans="1:31" x14ac:dyDescent="0.35">
      <c r="A74" t="s">
        <v>179</v>
      </c>
      <c r="B74">
        <v>0</v>
      </c>
      <c r="C74" s="59">
        <v>218248000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Y74">
        <v>0</v>
      </c>
      <c r="Z74">
        <v>0</v>
      </c>
      <c r="AA74">
        <v>0</v>
      </c>
    </row>
    <row r="75" spans="1:31" x14ac:dyDescent="0.35">
      <c r="A75" t="s">
        <v>180</v>
      </c>
      <c r="B75" s="59">
        <v>1054000</v>
      </c>
      <c r="C75" s="59">
        <v>986000</v>
      </c>
      <c r="D75" s="59">
        <v>977000</v>
      </c>
      <c r="E75" s="59">
        <v>967000</v>
      </c>
      <c r="F75" s="59">
        <v>954000</v>
      </c>
      <c r="G75" s="59">
        <v>947000</v>
      </c>
      <c r="H75" s="59">
        <v>931000</v>
      </c>
      <c r="I75" s="59">
        <v>918000</v>
      </c>
      <c r="J75" s="59">
        <v>906000</v>
      </c>
      <c r="K75" s="59">
        <v>878000</v>
      </c>
      <c r="L75" s="59">
        <v>859000</v>
      </c>
      <c r="M75" s="59">
        <v>849000</v>
      </c>
      <c r="N75" s="59">
        <v>834000</v>
      </c>
      <c r="O75" s="59">
        <v>828000</v>
      </c>
      <c r="P75" s="59">
        <v>827000</v>
      </c>
      <c r="Q75" s="59">
        <v>819000</v>
      </c>
      <c r="R75" s="59">
        <v>809000</v>
      </c>
      <c r="S75" s="59">
        <v>799000</v>
      </c>
      <c r="T75" s="59">
        <v>521000</v>
      </c>
      <c r="U75" s="59">
        <v>510000</v>
      </c>
      <c r="V75" s="59">
        <v>486000</v>
      </c>
      <c r="W75" s="59">
        <v>319000</v>
      </c>
      <c r="X75" s="59">
        <v>200000</v>
      </c>
      <c r="Y75" s="59">
        <v>201000</v>
      </c>
      <c r="Z75" s="59">
        <v>133000</v>
      </c>
      <c r="AA75" s="59">
        <v>109396</v>
      </c>
    </row>
    <row r="76" spans="1:31" x14ac:dyDescent="0.35">
      <c r="A76" t="s">
        <v>181</v>
      </c>
      <c r="B76" s="59">
        <v>862758000</v>
      </c>
      <c r="C76" s="59">
        <v>878148000</v>
      </c>
      <c r="D76" s="59">
        <v>855989000</v>
      </c>
      <c r="E76" s="59">
        <v>828676000</v>
      </c>
      <c r="F76" s="59">
        <v>799862000</v>
      </c>
      <c r="G76" s="59">
        <v>774137000</v>
      </c>
      <c r="H76" s="59">
        <v>710242000</v>
      </c>
      <c r="I76" s="59">
        <v>654033000</v>
      </c>
      <c r="J76" s="59">
        <v>602469000</v>
      </c>
      <c r="K76" s="59">
        <v>508130000</v>
      </c>
      <c r="L76" s="59">
        <v>455339000</v>
      </c>
      <c r="M76" s="59">
        <v>428527000</v>
      </c>
      <c r="N76" s="59">
        <v>386562000</v>
      </c>
      <c r="O76" s="59">
        <v>370919000</v>
      </c>
      <c r="P76" s="59">
        <v>354328000</v>
      </c>
      <c r="Q76" s="59">
        <v>319943000</v>
      </c>
      <c r="R76" s="59">
        <v>280427000</v>
      </c>
      <c r="S76" s="59">
        <v>258812000</v>
      </c>
      <c r="T76" s="59">
        <v>229157000</v>
      </c>
      <c r="U76" s="59">
        <v>205994000</v>
      </c>
      <c r="V76" s="59">
        <v>159075000</v>
      </c>
      <c r="W76" s="59">
        <v>147694000</v>
      </c>
      <c r="X76" s="59">
        <v>123700000</v>
      </c>
      <c r="Y76" s="59">
        <v>117713000</v>
      </c>
      <c r="Z76" s="59">
        <v>114185000</v>
      </c>
      <c r="AA76" s="59">
        <v>55264447</v>
      </c>
    </row>
    <row r="77" spans="1:31" x14ac:dyDescent="0.35">
      <c r="A77" t="s">
        <v>182</v>
      </c>
      <c r="B77" s="59">
        <v>1169150000</v>
      </c>
      <c r="C77" s="59">
        <v>1110087000</v>
      </c>
      <c r="D77" s="59">
        <v>1408333000</v>
      </c>
      <c r="E77" s="59">
        <v>1384494000</v>
      </c>
      <c r="F77" s="59">
        <v>1345666000</v>
      </c>
      <c r="G77" s="59">
        <v>1238012000</v>
      </c>
      <c r="H77" s="59">
        <v>1140788000</v>
      </c>
      <c r="I77" s="59">
        <v>1060211000</v>
      </c>
      <c r="J77" s="59">
        <v>989451000</v>
      </c>
      <c r="K77" s="59">
        <v>902532000</v>
      </c>
      <c r="L77" s="59">
        <v>816977000</v>
      </c>
      <c r="M77" s="59">
        <v>721257000</v>
      </c>
      <c r="N77" s="59">
        <v>639544000</v>
      </c>
      <c r="O77" s="59">
        <v>596711000</v>
      </c>
      <c r="P77" s="59">
        <v>544418000</v>
      </c>
      <c r="Q77" s="59">
        <v>471798000</v>
      </c>
      <c r="R77" s="59">
        <v>398170000</v>
      </c>
      <c r="S77" s="59">
        <v>310624000</v>
      </c>
      <c r="T77" s="59">
        <v>245612000</v>
      </c>
      <c r="U77" s="59">
        <v>187776000</v>
      </c>
      <c r="V77" s="59">
        <v>138701000</v>
      </c>
      <c r="W77" s="59">
        <v>99581000</v>
      </c>
      <c r="X77" s="59">
        <v>67600000</v>
      </c>
      <c r="Y77" s="59">
        <v>45880000</v>
      </c>
      <c r="Z77" s="59">
        <v>38262000</v>
      </c>
      <c r="AA77" s="59">
        <v>28323050</v>
      </c>
      <c r="AB77" s="59">
        <v>22400000</v>
      </c>
      <c r="AC77" s="59">
        <v>13800000</v>
      </c>
      <c r="AD77" s="59">
        <v>6500000</v>
      </c>
      <c r="AE77" s="59">
        <v>1800000</v>
      </c>
    </row>
    <row r="78" spans="1:31" x14ac:dyDescent="0.35">
      <c r="A78" t="s">
        <v>183</v>
      </c>
      <c r="B78" s="59">
        <v>1702509000</v>
      </c>
      <c r="C78" s="59">
        <v>1696743000</v>
      </c>
      <c r="D78" s="59">
        <v>1693122000</v>
      </c>
      <c r="E78" s="59">
        <v>1642140000</v>
      </c>
      <c r="F78" s="59">
        <v>1532864000</v>
      </c>
      <c r="G78" s="59">
        <v>1409889000</v>
      </c>
      <c r="H78" s="59">
        <v>1263422000</v>
      </c>
      <c r="I78" s="59">
        <v>1158652000</v>
      </c>
      <c r="J78" s="59">
        <v>1015473000</v>
      </c>
      <c r="K78" s="59">
        <v>831814000</v>
      </c>
      <c r="L78" s="59">
        <v>730422000</v>
      </c>
      <c r="M78" s="59">
        <v>558296000</v>
      </c>
      <c r="N78" s="59">
        <v>506208000</v>
      </c>
      <c r="O78" s="59">
        <v>506208000</v>
      </c>
      <c r="P78" s="59">
        <v>333749000</v>
      </c>
      <c r="Q78" s="59">
        <v>80465000</v>
      </c>
      <c r="R78" s="59">
        <v>30471000</v>
      </c>
      <c r="S78" s="59">
        <v>26486000</v>
      </c>
      <c r="T78" s="59">
        <v>17227000</v>
      </c>
      <c r="U78" s="59">
        <v>16380000</v>
      </c>
      <c r="V78" s="59">
        <v>9321000</v>
      </c>
      <c r="W78" s="59">
        <v>7123000</v>
      </c>
      <c r="X78" s="59">
        <v>5800000</v>
      </c>
      <c r="Y78" s="59">
        <v>3468000</v>
      </c>
    </row>
    <row r="79" spans="1:31" x14ac:dyDescent="0.35">
      <c r="A79" t="s">
        <v>184</v>
      </c>
      <c r="B79" s="59">
        <v>-287000</v>
      </c>
      <c r="C79" s="59">
        <v>-3785000</v>
      </c>
      <c r="D79" s="59">
        <v>-435000</v>
      </c>
      <c r="E79" s="59">
        <v>-938000</v>
      </c>
      <c r="F79" s="59">
        <v>-88000</v>
      </c>
      <c r="M79">
        <v>0</v>
      </c>
      <c r="N79" s="59">
        <v>-4619000</v>
      </c>
      <c r="O79" s="59">
        <v>-9684000</v>
      </c>
      <c r="P79" s="59">
        <v>-2898000</v>
      </c>
      <c r="Q79" s="59">
        <v>-553000</v>
      </c>
      <c r="S79" s="59">
        <v>-897000</v>
      </c>
      <c r="T79" s="59">
        <v>-161000</v>
      </c>
      <c r="U79" s="59">
        <v>1664000</v>
      </c>
      <c r="V79" s="59">
        <v>530000</v>
      </c>
      <c r="W79" s="59">
        <v>365000</v>
      </c>
      <c r="X79" s="59">
        <v>-100000</v>
      </c>
    </row>
    <row r="80" spans="1:31" x14ac:dyDescent="0.35">
      <c r="A80" t="s">
        <v>185</v>
      </c>
      <c r="R80" s="59">
        <v>-1235000</v>
      </c>
      <c r="T80" s="59">
        <v>1000</v>
      </c>
      <c r="Y80" s="59">
        <v>-35000</v>
      </c>
      <c r="Z80" s="59">
        <v>-35000</v>
      </c>
      <c r="AA80" s="59">
        <v>-184680</v>
      </c>
      <c r="AB80" s="59">
        <v>53800000</v>
      </c>
      <c r="AC80" s="59">
        <v>50500000</v>
      </c>
      <c r="AD80" s="59">
        <v>22000000</v>
      </c>
      <c r="AE80" s="59">
        <v>21300000</v>
      </c>
    </row>
    <row r="81" spans="1:32" x14ac:dyDescent="0.35">
      <c r="A81" t="s">
        <v>186</v>
      </c>
      <c r="B81" s="59">
        <v>796183000</v>
      </c>
      <c r="C81" s="59">
        <v>786941000</v>
      </c>
      <c r="D81" s="59">
        <v>861742000</v>
      </c>
      <c r="E81" s="59">
        <v>581059000</v>
      </c>
      <c r="F81" s="59">
        <v>623530000</v>
      </c>
      <c r="G81" s="59">
        <v>603207000</v>
      </c>
      <c r="H81" s="59">
        <v>588539000</v>
      </c>
      <c r="I81" s="59">
        <v>556510000</v>
      </c>
      <c r="J81" s="59">
        <v>577353000</v>
      </c>
      <c r="K81" s="59">
        <v>579726000</v>
      </c>
      <c r="L81" s="59">
        <v>542753000</v>
      </c>
      <c r="M81" s="59">
        <v>592337000</v>
      </c>
      <c r="N81" s="59">
        <v>616113000</v>
      </c>
      <c r="O81" s="59">
        <v>727566000</v>
      </c>
      <c r="P81" s="59">
        <v>737926000</v>
      </c>
      <c r="Q81" s="59">
        <v>711542000</v>
      </c>
      <c r="R81" s="59">
        <v>647700000</v>
      </c>
      <c r="S81" s="59">
        <v>542852000</v>
      </c>
      <c r="T81" s="59">
        <v>457903000</v>
      </c>
      <c r="U81" s="59">
        <v>379564000</v>
      </c>
      <c r="V81" s="59">
        <v>289471000</v>
      </c>
      <c r="W81" s="59">
        <v>240836000</v>
      </c>
      <c r="X81" s="59">
        <v>185600000</v>
      </c>
      <c r="Y81" s="59">
        <v>160291000</v>
      </c>
      <c r="Z81" s="59">
        <v>152545000</v>
      </c>
      <c r="AA81" s="59">
        <v>89512213</v>
      </c>
      <c r="AB81" s="59">
        <v>76200000</v>
      </c>
      <c r="AC81" s="59">
        <v>64300000</v>
      </c>
      <c r="AD81" s="59">
        <v>28500000</v>
      </c>
      <c r="AE81" s="59">
        <v>23300000</v>
      </c>
    </row>
    <row r="82" spans="1:32" x14ac:dyDescent="0.35">
      <c r="A82" t="s">
        <v>187</v>
      </c>
      <c r="C82" s="59">
        <v>218248000</v>
      </c>
    </row>
    <row r="83" spans="1:32" x14ac:dyDescent="0.35">
      <c r="A83" t="s">
        <v>188</v>
      </c>
      <c r="B83" s="59">
        <v>330166000</v>
      </c>
      <c r="C83" s="59">
        <v>288693000</v>
      </c>
      <c r="D83" s="59">
        <v>571742000</v>
      </c>
      <c r="E83" s="59">
        <v>571059000</v>
      </c>
      <c r="F83" s="59">
        <v>613530000</v>
      </c>
      <c r="G83" s="59">
        <v>603207000</v>
      </c>
      <c r="H83" s="59">
        <v>588539000</v>
      </c>
      <c r="I83" s="59">
        <v>556510000</v>
      </c>
      <c r="J83" s="59">
        <v>577353000</v>
      </c>
      <c r="K83" s="59">
        <v>579726000</v>
      </c>
      <c r="L83" s="59">
        <v>542753000</v>
      </c>
      <c r="M83" s="59">
        <v>592337000</v>
      </c>
      <c r="N83" s="59">
        <v>516113000</v>
      </c>
      <c r="O83" s="59">
        <v>452566000</v>
      </c>
      <c r="P83" s="59">
        <v>562926000</v>
      </c>
      <c r="Q83" s="59">
        <v>711542000</v>
      </c>
      <c r="R83" s="59">
        <v>647700000</v>
      </c>
      <c r="S83" s="59">
        <v>542852000</v>
      </c>
      <c r="T83" s="59">
        <v>457903000</v>
      </c>
      <c r="U83" s="59">
        <v>379564000</v>
      </c>
      <c r="V83" s="59">
        <v>289471000</v>
      </c>
      <c r="W83" s="59">
        <v>240836000</v>
      </c>
      <c r="X83" s="59">
        <v>185600000</v>
      </c>
      <c r="Y83" s="59">
        <v>160291000</v>
      </c>
      <c r="Z83" s="59">
        <v>152545000</v>
      </c>
      <c r="AA83" s="59">
        <v>83512213</v>
      </c>
      <c r="AB83" s="59">
        <v>76200000</v>
      </c>
      <c r="AC83" s="59">
        <v>64300000</v>
      </c>
      <c r="AD83" s="59">
        <v>28500000</v>
      </c>
      <c r="AE83" s="59">
        <v>23100000</v>
      </c>
    </row>
    <row r="84" spans="1:32" x14ac:dyDescent="0.35">
      <c r="A84" t="s">
        <v>189</v>
      </c>
      <c r="B84" s="59">
        <v>1350087000</v>
      </c>
      <c r="C84" s="59">
        <v>1356840000</v>
      </c>
      <c r="D84" s="59">
        <v>1317950000</v>
      </c>
    </row>
    <row r="85" spans="1:32" x14ac:dyDescent="0.35">
      <c r="A85" t="s">
        <v>190</v>
      </c>
      <c r="B85" s="59">
        <v>78465000</v>
      </c>
      <c r="C85" s="59">
        <v>253781000</v>
      </c>
      <c r="D85" s="59">
        <v>134535000</v>
      </c>
      <c r="E85" s="59">
        <v>544850000</v>
      </c>
      <c r="F85" s="59">
        <v>589465000</v>
      </c>
      <c r="G85" s="59">
        <v>580153000</v>
      </c>
      <c r="H85" s="59">
        <v>566567000</v>
      </c>
      <c r="I85" s="59">
        <v>535729000</v>
      </c>
      <c r="J85" s="59">
        <v>558706000</v>
      </c>
      <c r="K85" s="59">
        <v>561897000</v>
      </c>
      <c r="L85" s="59">
        <v>528079000</v>
      </c>
      <c r="M85" s="59">
        <v>587839000</v>
      </c>
      <c r="N85" s="59">
        <v>511775000</v>
      </c>
      <c r="O85" s="59">
        <v>448389000</v>
      </c>
      <c r="P85" s="59">
        <v>559436000</v>
      </c>
      <c r="Q85" s="59">
        <v>708422000</v>
      </c>
      <c r="R85" s="59">
        <v>644970000</v>
      </c>
      <c r="S85" s="59">
        <v>540525000</v>
      </c>
      <c r="T85" s="59">
        <v>455857000</v>
      </c>
      <c r="U85" s="59">
        <v>377624000</v>
      </c>
      <c r="V85" s="59">
        <v>287506000</v>
      </c>
      <c r="W85" s="59">
        <v>238931000</v>
      </c>
      <c r="X85" s="59">
        <v>183800000</v>
      </c>
      <c r="Y85" s="59">
        <v>158677000</v>
      </c>
      <c r="Z85" s="59">
        <v>151289000</v>
      </c>
      <c r="AA85" s="59">
        <v>83512213</v>
      </c>
      <c r="AB85" s="59">
        <v>76200000</v>
      </c>
      <c r="AC85" s="59">
        <v>64300000</v>
      </c>
      <c r="AD85" s="59">
        <v>28500000</v>
      </c>
      <c r="AE85" s="59">
        <v>23100000</v>
      </c>
    </row>
    <row r="86" spans="1:32" x14ac:dyDescent="0.35">
      <c r="A86" t="s">
        <v>191</v>
      </c>
      <c r="B86" s="59">
        <v>-230684000</v>
      </c>
      <c r="C86" s="59">
        <v>-244708000</v>
      </c>
      <c r="D86" s="59">
        <v>-370072000</v>
      </c>
      <c r="E86" s="59">
        <v>-221270000</v>
      </c>
      <c r="F86" s="59">
        <v>-189318000</v>
      </c>
      <c r="G86" s="59">
        <v>-155099000</v>
      </c>
      <c r="H86" s="59">
        <v>-124830000</v>
      </c>
      <c r="I86" s="59">
        <v>-82549000</v>
      </c>
      <c r="J86" s="59">
        <v>-38344000</v>
      </c>
      <c r="K86" s="59">
        <v>-22827000</v>
      </c>
      <c r="L86" s="59">
        <v>-46845000</v>
      </c>
      <c r="M86" s="59">
        <v>-16653000</v>
      </c>
      <c r="N86" s="59">
        <v>-28234000</v>
      </c>
      <c r="O86" s="59">
        <v>4386000</v>
      </c>
      <c r="P86" s="59">
        <v>-35859000</v>
      </c>
      <c r="Q86" s="59">
        <v>39681000</v>
      </c>
      <c r="R86" s="59">
        <v>42362000</v>
      </c>
      <c r="S86" s="59">
        <v>4700000</v>
      </c>
      <c r="T86" s="59">
        <v>33939000</v>
      </c>
      <c r="U86" s="59">
        <v>11295000</v>
      </c>
      <c r="V86" s="59">
        <v>946000</v>
      </c>
      <c r="W86" s="59">
        <v>39480000</v>
      </c>
      <c r="X86" s="59">
        <v>35600000</v>
      </c>
      <c r="Y86" s="59">
        <v>30264000</v>
      </c>
      <c r="Z86" s="59">
        <v>50626000</v>
      </c>
      <c r="AA86" s="59">
        <v>8757405</v>
      </c>
      <c r="AB86" s="59">
        <v>14000000</v>
      </c>
      <c r="AC86" s="59">
        <v>12100000</v>
      </c>
      <c r="AD86" s="59">
        <v>7000000</v>
      </c>
      <c r="AE86" s="59">
        <v>1600000</v>
      </c>
    </row>
    <row r="87" spans="1:32" x14ac:dyDescent="0.35">
      <c r="A87" t="s">
        <v>192</v>
      </c>
      <c r="B87" s="59">
        <v>796183000</v>
      </c>
      <c r="C87" s="59">
        <v>568693000</v>
      </c>
      <c r="D87" s="59">
        <v>861742000</v>
      </c>
      <c r="E87" s="59">
        <v>581059000</v>
      </c>
      <c r="F87" s="59">
        <v>623530000</v>
      </c>
      <c r="G87" s="59">
        <v>603207000</v>
      </c>
      <c r="H87" s="59">
        <v>588539000</v>
      </c>
      <c r="I87" s="59">
        <v>556510000</v>
      </c>
      <c r="J87" s="59">
        <v>577353000</v>
      </c>
      <c r="K87" s="59">
        <v>579726000</v>
      </c>
      <c r="L87" s="59">
        <v>542753000</v>
      </c>
      <c r="M87" s="59">
        <v>592337000</v>
      </c>
      <c r="N87" s="59">
        <v>616113000</v>
      </c>
      <c r="O87" s="59">
        <v>727566000</v>
      </c>
      <c r="P87" s="59">
        <v>737926000</v>
      </c>
      <c r="Q87" s="59">
        <v>711542000</v>
      </c>
      <c r="R87" s="59">
        <v>647700000</v>
      </c>
      <c r="S87" s="59">
        <v>542852000</v>
      </c>
      <c r="T87" s="59">
        <v>457903000</v>
      </c>
      <c r="U87" s="59">
        <v>379564000</v>
      </c>
      <c r="V87" s="59">
        <v>289471000</v>
      </c>
      <c r="W87" s="59">
        <v>240836000</v>
      </c>
      <c r="X87" s="59">
        <v>185600000</v>
      </c>
      <c r="Y87" s="59">
        <v>160291000</v>
      </c>
      <c r="Z87" s="59">
        <v>152545000</v>
      </c>
      <c r="AA87" s="59">
        <v>89512213</v>
      </c>
      <c r="AB87" s="59">
        <v>76200000</v>
      </c>
      <c r="AC87" s="59">
        <v>64800000</v>
      </c>
      <c r="AD87" s="59">
        <v>28800000</v>
      </c>
      <c r="AE87" s="59">
        <v>23500000</v>
      </c>
    </row>
    <row r="88" spans="1:32" x14ac:dyDescent="0.35">
      <c r="A88" t="s">
        <v>193</v>
      </c>
      <c r="B88" s="59">
        <v>78465000</v>
      </c>
      <c r="C88" s="59">
        <v>35533000</v>
      </c>
      <c r="D88" s="59">
        <v>134535000</v>
      </c>
      <c r="E88" s="59">
        <v>544850000</v>
      </c>
      <c r="F88" s="59">
        <v>589465000</v>
      </c>
      <c r="G88" s="59">
        <v>580153000</v>
      </c>
      <c r="H88" s="59">
        <v>566567000</v>
      </c>
      <c r="I88" s="59">
        <v>535729000</v>
      </c>
      <c r="J88" s="59">
        <v>558706000</v>
      </c>
      <c r="K88" s="59">
        <v>561897000</v>
      </c>
      <c r="L88" s="59">
        <v>528079000</v>
      </c>
      <c r="M88" s="59">
        <v>587839000</v>
      </c>
      <c r="N88" s="59">
        <v>511775000</v>
      </c>
      <c r="O88" s="59">
        <v>448389000</v>
      </c>
      <c r="P88" s="59">
        <v>559436000</v>
      </c>
      <c r="Q88" s="59">
        <v>708422000</v>
      </c>
      <c r="R88" s="59">
        <v>644970000</v>
      </c>
      <c r="S88" s="59">
        <v>540525000</v>
      </c>
      <c r="T88" s="59">
        <v>455857000</v>
      </c>
      <c r="U88" s="59">
        <v>377624000</v>
      </c>
      <c r="V88" s="59">
        <v>287506000</v>
      </c>
      <c r="W88" s="59">
        <v>238931000</v>
      </c>
      <c r="X88" s="59">
        <v>183800000</v>
      </c>
      <c r="Y88" s="59">
        <v>158677000</v>
      </c>
      <c r="Z88" s="59">
        <v>151289000</v>
      </c>
      <c r="AA88" s="59">
        <v>83512213</v>
      </c>
      <c r="AB88" s="59">
        <v>76200000</v>
      </c>
      <c r="AC88" s="59">
        <v>64300000</v>
      </c>
      <c r="AD88" s="59">
        <v>28500000</v>
      </c>
      <c r="AE88" s="59">
        <v>23100000</v>
      </c>
    </row>
    <row r="89" spans="1:32" x14ac:dyDescent="0.35">
      <c r="A89" t="s">
        <v>194</v>
      </c>
      <c r="B89" s="59">
        <v>1816104000</v>
      </c>
      <c r="C89" s="59">
        <v>1636840000</v>
      </c>
      <c r="D89" s="59">
        <v>1607950000</v>
      </c>
      <c r="E89" s="59">
        <v>10000000</v>
      </c>
      <c r="F89" s="59">
        <v>10000000</v>
      </c>
      <c r="N89" s="59">
        <v>100000000</v>
      </c>
      <c r="O89" s="59">
        <v>275000000</v>
      </c>
      <c r="P89" s="59">
        <v>175000000</v>
      </c>
      <c r="AA89" s="59">
        <v>6000000</v>
      </c>
      <c r="AC89" s="59">
        <v>500000</v>
      </c>
      <c r="AD89" s="59">
        <v>300000</v>
      </c>
      <c r="AE89" s="59">
        <v>400000</v>
      </c>
    </row>
    <row r="90" spans="1:32" x14ac:dyDescent="0.35">
      <c r="A90" t="s">
        <v>195</v>
      </c>
      <c r="B90" s="59">
        <v>276390000</v>
      </c>
      <c r="C90" s="59">
        <v>125915000</v>
      </c>
      <c r="D90" s="59">
        <v>231584000</v>
      </c>
      <c r="F90" s="59">
        <v>3992000</v>
      </c>
      <c r="N90" s="59">
        <v>26285000</v>
      </c>
      <c r="O90" s="59">
        <v>194635000</v>
      </c>
      <c r="P90" s="59">
        <v>138133000</v>
      </c>
      <c r="AC90" s="59">
        <v>100000</v>
      </c>
    </row>
    <row r="91" spans="1:32" x14ac:dyDescent="0.35">
      <c r="A91" t="s">
        <v>196</v>
      </c>
      <c r="B91" s="59">
        <v>105365678</v>
      </c>
      <c r="C91" s="59">
        <v>98645147</v>
      </c>
      <c r="D91" s="59">
        <v>97685178</v>
      </c>
      <c r="E91" s="59">
        <v>96621990</v>
      </c>
      <c r="F91" s="59">
        <v>95412030</v>
      </c>
      <c r="G91" s="59">
        <v>94672037</v>
      </c>
      <c r="H91" s="59">
        <v>93126667</v>
      </c>
      <c r="I91" s="59">
        <v>91790499</v>
      </c>
      <c r="J91" s="59">
        <v>90632325</v>
      </c>
      <c r="K91" s="59">
        <v>87812022</v>
      </c>
      <c r="L91" s="59">
        <v>85863313</v>
      </c>
      <c r="M91" s="59">
        <v>84912101</v>
      </c>
      <c r="N91" s="59">
        <v>83377092</v>
      </c>
      <c r="O91" s="59">
        <v>87834267</v>
      </c>
      <c r="P91" s="59">
        <v>69199956</v>
      </c>
      <c r="Q91" s="59">
        <v>78273048</v>
      </c>
      <c r="R91" s="59">
        <v>78831805</v>
      </c>
      <c r="S91" s="59">
        <v>77933318</v>
      </c>
      <c r="T91" s="59">
        <v>76573327</v>
      </c>
      <c r="U91" s="59">
        <v>74922885</v>
      </c>
      <c r="V91" s="59">
        <v>71639704</v>
      </c>
      <c r="W91" s="59">
        <v>70696815</v>
      </c>
      <c r="X91" s="59">
        <v>67884750</v>
      </c>
      <c r="Y91" s="59">
        <v>67864503</v>
      </c>
      <c r="Z91" s="59">
        <v>67138677</v>
      </c>
      <c r="AA91" s="59">
        <v>55273799</v>
      </c>
      <c r="AB91" s="59">
        <v>54839075</v>
      </c>
      <c r="AC91" s="59">
        <v>53632637</v>
      </c>
      <c r="AD91" s="59">
        <v>46781543</v>
      </c>
      <c r="AE91" s="59">
        <v>46781543</v>
      </c>
    </row>
    <row r="92" spans="1:32" x14ac:dyDescent="0.35">
      <c r="A92" t="s">
        <v>197</v>
      </c>
      <c r="B92" s="59">
        <v>52226506</v>
      </c>
      <c r="C92" s="59">
        <v>45618738</v>
      </c>
      <c r="D92" s="59">
        <v>44768744</v>
      </c>
      <c r="E92" s="59">
        <v>44830049</v>
      </c>
      <c r="F92" s="59">
        <v>45877818</v>
      </c>
      <c r="G92" s="59">
        <v>47692378</v>
      </c>
      <c r="H92" s="59">
        <v>49062345</v>
      </c>
      <c r="I92" s="59">
        <v>49871187</v>
      </c>
      <c r="J92" s="59">
        <v>51766374</v>
      </c>
      <c r="K92" s="59">
        <v>53397800</v>
      </c>
      <c r="L92" s="59">
        <v>54667185</v>
      </c>
      <c r="M92" s="59">
        <v>59707997</v>
      </c>
      <c r="N92" s="59">
        <v>60277013</v>
      </c>
      <c r="O92" s="59">
        <v>64734188</v>
      </c>
      <c r="P92" s="59">
        <v>69199956</v>
      </c>
      <c r="Q92" s="59">
        <v>78273048</v>
      </c>
      <c r="R92" s="59">
        <v>78831805</v>
      </c>
      <c r="S92" s="59">
        <v>77933318</v>
      </c>
      <c r="T92" s="59">
        <v>76573327</v>
      </c>
      <c r="U92" s="59">
        <v>74922885</v>
      </c>
      <c r="V92" s="59">
        <v>71639704</v>
      </c>
      <c r="W92" s="59">
        <v>70696815</v>
      </c>
      <c r="X92" s="59">
        <v>67884750</v>
      </c>
      <c r="Y92" s="59">
        <v>67864503</v>
      </c>
      <c r="Z92" s="59">
        <v>67138677</v>
      </c>
      <c r="AA92" s="59">
        <v>55273799</v>
      </c>
      <c r="AB92" s="59">
        <v>54839075</v>
      </c>
      <c r="AC92" s="59">
        <v>53632637</v>
      </c>
      <c r="AD92" s="59">
        <v>46781543</v>
      </c>
      <c r="AE92" s="59">
        <v>46781543</v>
      </c>
    </row>
    <row r="93" spans="1:32" x14ac:dyDescent="0.35">
      <c r="A93" t="s">
        <v>198</v>
      </c>
      <c r="B93" s="59">
        <v>53139172</v>
      </c>
      <c r="C93" s="59">
        <v>53026409</v>
      </c>
      <c r="D93" s="59">
        <v>52916434</v>
      </c>
      <c r="E93" s="59">
        <v>51791941</v>
      </c>
      <c r="F93" s="59">
        <v>49534212</v>
      </c>
      <c r="G93" s="59">
        <v>46979659</v>
      </c>
      <c r="H93" s="59">
        <v>44064322</v>
      </c>
      <c r="I93" s="59">
        <v>41919312</v>
      </c>
      <c r="J93" s="59">
        <v>38865951</v>
      </c>
      <c r="K93" s="59">
        <v>34414222</v>
      </c>
      <c r="L93" s="59">
        <v>31196128</v>
      </c>
      <c r="M93" s="59">
        <v>25204104</v>
      </c>
      <c r="N93" s="59">
        <v>23100079</v>
      </c>
      <c r="O93" s="59">
        <v>23100079</v>
      </c>
    </row>
    <row r="95" spans="1:32" x14ac:dyDescent="0.35">
      <c r="A95" s="64" t="s">
        <v>49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1:32" x14ac:dyDescent="0.35">
      <c r="A96" t="s">
        <v>107</v>
      </c>
      <c r="B96" t="s">
        <v>199</v>
      </c>
      <c r="C96" s="58">
        <v>44561</v>
      </c>
      <c r="D96" s="58">
        <v>44196</v>
      </c>
      <c r="E96" s="58">
        <v>43830</v>
      </c>
      <c r="F96" s="58">
        <v>43465</v>
      </c>
      <c r="G96" s="58">
        <v>43100</v>
      </c>
      <c r="H96" s="58">
        <v>42735</v>
      </c>
      <c r="I96" s="58">
        <v>42369</v>
      </c>
      <c r="J96" s="58">
        <v>42004</v>
      </c>
      <c r="K96" s="58">
        <v>41639</v>
      </c>
      <c r="L96" s="58">
        <v>41274</v>
      </c>
      <c r="M96" s="58">
        <v>40908</v>
      </c>
      <c r="N96" s="58">
        <v>40543</v>
      </c>
      <c r="O96" s="58">
        <v>40178</v>
      </c>
      <c r="P96" s="58">
        <v>39813</v>
      </c>
      <c r="Q96" s="58">
        <v>39447</v>
      </c>
      <c r="R96" s="58">
        <v>39082</v>
      </c>
      <c r="S96" s="58">
        <v>38717</v>
      </c>
      <c r="T96" s="58">
        <v>38352</v>
      </c>
      <c r="U96" s="58">
        <v>37986</v>
      </c>
      <c r="V96" s="58">
        <v>37621</v>
      </c>
      <c r="W96" s="58">
        <v>37256</v>
      </c>
      <c r="X96" s="58">
        <v>36891</v>
      </c>
      <c r="Y96" s="58">
        <v>36525</v>
      </c>
      <c r="Z96" s="58">
        <v>36160</v>
      </c>
      <c r="AA96" s="58">
        <v>35795</v>
      </c>
      <c r="AB96" s="58">
        <v>35430</v>
      </c>
      <c r="AC96" s="58">
        <v>35064</v>
      </c>
      <c r="AD96" s="58">
        <v>34699</v>
      </c>
      <c r="AE96" s="58">
        <v>34334</v>
      </c>
      <c r="AF96" s="58">
        <v>33969</v>
      </c>
    </row>
    <row r="97" spans="1:32" x14ac:dyDescent="0.35">
      <c r="A97" t="s">
        <v>200</v>
      </c>
      <c r="B97" s="59">
        <v>3093833000</v>
      </c>
      <c r="C97" s="59">
        <v>2927540000</v>
      </c>
      <c r="D97" s="59">
        <v>1983225000</v>
      </c>
      <c r="E97" s="59">
        <v>2482692000</v>
      </c>
      <c r="F97" s="59">
        <v>2332331000</v>
      </c>
      <c r="G97" s="59">
        <v>2260502000</v>
      </c>
      <c r="H97" s="59">
        <v>2275719000</v>
      </c>
      <c r="I97" s="59">
        <v>2100609000</v>
      </c>
      <c r="J97" s="59">
        <v>1976624000</v>
      </c>
      <c r="K97" s="59">
        <v>1877910000</v>
      </c>
      <c r="L97" s="59">
        <v>1809017000</v>
      </c>
      <c r="M97" s="59">
        <v>1757624000</v>
      </c>
      <c r="N97" s="59">
        <v>1659404000</v>
      </c>
      <c r="O97" s="59">
        <v>1602020000</v>
      </c>
      <c r="P97" s="59">
        <v>1606406000</v>
      </c>
      <c r="Q97" s="59">
        <v>1511577000</v>
      </c>
      <c r="R97" s="59">
        <v>1315325000</v>
      </c>
      <c r="S97" s="59">
        <v>1177643000</v>
      </c>
      <c r="T97" s="59">
        <v>969232000</v>
      </c>
      <c r="U97" s="59">
        <v>773835000</v>
      </c>
      <c r="V97" s="59">
        <v>651970000</v>
      </c>
      <c r="W97" s="59">
        <v>539130000</v>
      </c>
      <c r="X97" s="59">
        <v>438281000</v>
      </c>
      <c r="Y97" s="59">
        <v>347500000</v>
      </c>
      <c r="Z97" s="59">
        <v>265223000</v>
      </c>
      <c r="AA97" s="59">
        <v>208589000</v>
      </c>
      <c r="AB97" s="59">
        <v>160305458</v>
      </c>
      <c r="AC97" s="59">
        <v>117200000</v>
      </c>
      <c r="AD97" s="59">
        <v>85600000</v>
      </c>
      <c r="AE97" s="59">
        <v>67000000</v>
      </c>
      <c r="AF97" s="59">
        <v>52000000</v>
      </c>
    </row>
    <row r="98" spans="1:32" x14ac:dyDescent="0.35">
      <c r="A98" t="s">
        <v>201</v>
      </c>
      <c r="B98" s="59">
        <v>3093833000</v>
      </c>
      <c r="C98" s="59">
        <v>2927540000</v>
      </c>
      <c r="D98" s="59">
        <v>1983225000</v>
      </c>
      <c r="E98" s="59">
        <v>2482692000</v>
      </c>
      <c r="F98" s="59">
        <v>2332331000</v>
      </c>
      <c r="G98" s="59">
        <v>2260502000</v>
      </c>
      <c r="H98" s="59">
        <v>2275719000</v>
      </c>
      <c r="I98" s="59">
        <v>2100609000</v>
      </c>
      <c r="J98" s="59">
        <v>1976624000</v>
      </c>
      <c r="K98" s="59">
        <v>1877910000</v>
      </c>
      <c r="L98" s="59">
        <v>1809017000</v>
      </c>
      <c r="M98" s="59">
        <v>1757624000</v>
      </c>
      <c r="N98" s="59">
        <v>1659404000</v>
      </c>
      <c r="O98" s="59">
        <v>1602020000</v>
      </c>
      <c r="P98" s="59">
        <v>1606406000</v>
      </c>
      <c r="Q98" s="59">
        <v>1511577000</v>
      </c>
      <c r="R98" s="59">
        <v>1315325000</v>
      </c>
      <c r="S98" s="59">
        <v>1177643000</v>
      </c>
      <c r="T98" s="59">
        <v>969232000</v>
      </c>
      <c r="U98" s="59">
        <v>773835000</v>
      </c>
      <c r="V98" s="59">
        <v>651970000</v>
      </c>
      <c r="W98" s="59">
        <v>539130000</v>
      </c>
      <c r="X98" s="59">
        <v>438281000</v>
      </c>
      <c r="Y98" s="59">
        <v>347500000</v>
      </c>
      <c r="Z98" s="59">
        <v>265223000</v>
      </c>
      <c r="AA98" s="59">
        <v>208589000</v>
      </c>
      <c r="AB98" s="59">
        <v>160305458</v>
      </c>
      <c r="AC98" s="59">
        <v>117200000</v>
      </c>
      <c r="AD98" s="59">
        <v>85600000</v>
      </c>
      <c r="AE98" s="59">
        <v>67000000</v>
      </c>
      <c r="AF98" s="59">
        <v>52000000</v>
      </c>
    </row>
    <row r="99" spans="1:32" x14ac:dyDescent="0.35">
      <c r="A99" t="s">
        <v>202</v>
      </c>
      <c r="B99" s="59">
        <v>1844418000</v>
      </c>
      <c r="C99" s="59">
        <v>1725761000</v>
      </c>
      <c r="D99" s="59">
        <v>1236918000</v>
      </c>
      <c r="E99" s="59">
        <v>1461450000</v>
      </c>
      <c r="F99" s="59">
        <v>1367014000</v>
      </c>
      <c r="G99" s="59">
        <v>1296983000</v>
      </c>
      <c r="H99" s="59">
        <v>1286626000</v>
      </c>
      <c r="I99" s="59">
        <v>1188849000</v>
      </c>
      <c r="J99" s="59">
        <v>1136408000</v>
      </c>
      <c r="K99" s="59">
        <v>1058754000</v>
      </c>
      <c r="L99" s="59">
        <v>1030345000</v>
      </c>
      <c r="M99" s="59">
        <v>1444268000</v>
      </c>
      <c r="N99" s="59">
        <v>1358171000</v>
      </c>
      <c r="O99" s="59">
        <v>1325864000</v>
      </c>
      <c r="P99" s="59">
        <v>1347379000</v>
      </c>
      <c r="Q99" s="59">
        <v>1226157000</v>
      </c>
      <c r="R99" s="59">
        <v>1057725000</v>
      </c>
      <c r="S99" s="59">
        <v>934803000</v>
      </c>
      <c r="T99" s="59">
        <v>778982000</v>
      </c>
      <c r="U99" s="59">
        <v>615481000</v>
      </c>
      <c r="V99" s="59">
        <v>516525000</v>
      </c>
      <c r="W99" s="59">
        <v>431236000</v>
      </c>
      <c r="X99" s="59">
        <v>346688000</v>
      </c>
      <c r="Y99" s="59">
        <v>278300000</v>
      </c>
      <c r="Z99" s="59">
        <v>218033000</v>
      </c>
      <c r="AA99" s="59">
        <v>162013000</v>
      </c>
      <c r="AB99" s="59">
        <v>125570679</v>
      </c>
      <c r="AC99" s="59">
        <v>36700000</v>
      </c>
      <c r="AD99" s="59">
        <v>26900000</v>
      </c>
      <c r="AE99" s="59">
        <v>20700000</v>
      </c>
      <c r="AF99" s="59">
        <v>15900000</v>
      </c>
    </row>
    <row r="100" spans="1:32" x14ac:dyDescent="0.35">
      <c r="A100" t="s">
        <v>203</v>
      </c>
      <c r="B100" s="59">
        <v>1249415000</v>
      </c>
      <c r="C100" s="59">
        <v>1201779000</v>
      </c>
      <c r="D100" s="59">
        <v>746307000</v>
      </c>
      <c r="E100" s="59">
        <v>1021242000</v>
      </c>
      <c r="F100" s="59">
        <v>965317000</v>
      </c>
      <c r="G100" s="59">
        <v>963519000</v>
      </c>
      <c r="H100" s="59">
        <v>989093000</v>
      </c>
      <c r="I100" s="59">
        <v>911760000</v>
      </c>
      <c r="J100" s="59">
        <v>840216000</v>
      </c>
      <c r="K100" s="59">
        <v>819156000</v>
      </c>
      <c r="L100" s="59">
        <v>778672000</v>
      </c>
      <c r="M100" s="59">
        <v>313356000</v>
      </c>
      <c r="N100" s="59">
        <v>301233000</v>
      </c>
      <c r="O100" s="59">
        <v>276156000</v>
      </c>
      <c r="P100" s="59">
        <v>259027000</v>
      </c>
      <c r="Q100" s="59">
        <v>285420000</v>
      </c>
      <c r="R100" s="59">
        <v>257600000</v>
      </c>
      <c r="S100" s="59">
        <v>242840000</v>
      </c>
      <c r="T100" s="59">
        <v>190250000</v>
      </c>
      <c r="U100" s="59">
        <v>158354000</v>
      </c>
      <c r="V100" s="59">
        <v>135445000</v>
      </c>
      <c r="W100" s="59">
        <v>107894000</v>
      </c>
      <c r="X100" s="59">
        <v>91593000</v>
      </c>
      <c r="Y100" s="59">
        <v>69200000</v>
      </c>
      <c r="Z100" s="59">
        <v>47190000</v>
      </c>
      <c r="AA100" s="59">
        <v>46576000</v>
      </c>
      <c r="AB100" s="59">
        <v>34734779</v>
      </c>
      <c r="AC100" s="59">
        <v>80500000</v>
      </c>
      <c r="AD100" s="59">
        <v>58700000</v>
      </c>
      <c r="AE100" s="59">
        <v>46300000</v>
      </c>
      <c r="AF100" s="59">
        <v>36100000</v>
      </c>
    </row>
    <row r="101" spans="1:32" x14ac:dyDescent="0.35">
      <c r="A101" t="s">
        <v>204</v>
      </c>
      <c r="B101" s="59">
        <v>1110017000</v>
      </c>
      <c r="C101" s="59">
        <v>1081812000</v>
      </c>
      <c r="D101" s="59">
        <v>875584000</v>
      </c>
      <c r="E101" s="59">
        <v>893094000</v>
      </c>
      <c r="F101" s="59">
        <v>828508000</v>
      </c>
      <c r="G101" s="59">
        <v>800331000</v>
      </c>
      <c r="H101" s="59">
        <v>787986000</v>
      </c>
      <c r="I101" s="59">
        <v>740503000</v>
      </c>
      <c r="J101" s="59">
        <v>694789000</v>
      </c>
      <c r="K101" s="59">
        <v>658763000</v>
      </c>
      <c r="L101" s="59">
        <v>630437000</v>
      </c>
      <c r="M101" s="59">
        <v>168221000</v>
      </c>
      <c r="N101" s="59">
        <v>167869000</v>
      </c>
      <c r="O101" s="59">
        <v>175898000</v>
      </c>
      <c r="P101" s="59">
        <v>168904000</v>
      </c>
      <c r="Q101" s="59">
        <v>174617000</v>
      </c>
      <c r="R101" s="59">
        <v>150759000</v>
      </c>
      <c r="S101" s="59">
        <v>113658000</v>
      </c>
      <c r="T101" s="59">
        <v>91369000</v>
      </c>
      <c r="U101" s="59">
        <v>75636000</v>
      </c>
      <c r="V101" s="59">
        <v>65188000</v>
      </c>
      <c r="W101" s="59">
        <v>52455000</v>
      </c>
      <c r="X101" s="59">
        <v>45456000</v>
      </c>
      <c r="Y101" s="59">
        <v>38400000</v>
      </c>
      <c r="Z101" s="59">
        <v>29476000</v>
      </c>
      <c r="AA101" s="59">
        <v>32342000</v>
      </c>
      <c r="AB101" s="59">
        <v>25978027</v>
      </c>
      <c r="AC101" s="59">
        <v>70200000</v>
      </c>
      <c r="AD101" s="59">
        <v>49700000</v>
      </c>
      <c r="AE101" s="59">
        <v>39600000</v>
      </c>
      <c r="AF101" s="59">
        <v>31800000</v>
      </c>
    </row>
    <row r="102" spans="1:32" x14ac:dyDescent="0.35">
      <c r="A102" t="s">
        <v>205</v>
      </c>
      <c r="B102" s="59">
        <v>190832000</v>
      </c>
      <c r="C102" s="59">
        <v>186136000</v>
      </c>
      <c r="D102" s="59">
        <v>157644000</v>
      </c>
      <c r="E102" s="59">
        <v>160199000</v>
      </c>
      <c r="F102" s="59">
        <v>154770000</v>
      </c>
      <c r="G102" s="59">
        <v>141533000</v>
      </c>
      <c r="H102" s="59">
        <v>146042000</v>
      </c>
      <c r="I102" s="59">
        <v>137402000</v>
      </c>
      <c r="J102" s="59">
        <v>119094000</v>
      </c>
      <c r="K102" s="59">
        <v>114728000</v>
      </c>
      <c r="L102" s="59">
        <v>104156000</v>
      </c>
      <c r="M102" s="59">
        <v>96263000</v>
      </c>
      <c r="N102" s="59">
        <v>95729000</v>
      </c>
      <c r="O102" s="59">
        <v>100714000</v>
      </c>
      <c r="P102" s="59">
        <v>95614000</v>
      </c>
      <c r="Q102" s="59">
        <v>110415000</v>
      </c>
      <c r="R102" s="59">
        <v>97695000</v>
      </c>
      <c r="S102" s="59">
        <v>68523000</v>
      </c>
      <c r="T102" s="59">
        <v>55426000</v>
      </c>
      <c r="U102" s="59">
        <v>47676000</v>
      </c>
      <c r="V102" s="59">
        <v>42333000</v>
      </c>
      <c r="W102" s="59">
        <v>34998000</v>
      </c>
      <c r="X102" s="59">
        <v>31774000</v>
      </c>
      <c r="Y102" s="59">
        <v>27500000</v>
      </c>
      <c r="Z102" s="59">
        <v>20936000</v>
      </c>
      <c r="AA102" s="59">
        <v>19000000</v>
      </c>
      <c r="AB102" s="59">
        <v>15234312</v>
      </c>
      <c r="AC102" s="59">
        <v>64300000</v>
      </c>
      <c r="AD102" s="59">
        <v>46100000</v>
      </c>
      <c r="AE102" s="59">
        <v>37300000</v>
      </c>
      <c r="AF102" s="59">
        <v>30400000</v>
      </c>
    </row>
    <row r="103" spans="1:32" x14ac:dyDescent="0.35">
      <c r="A103" t="s">
        <v>206</v>
      </c>
      <c r="B103" s="59">
        <v>190832000</v>
      </c>
      <c r="C103" s="59">
        <v>186136000</v>
      </c>
      <c r="D103" s="59">
        <v>157644000</v>
      </c>
      <c r="E103" s="59">
        <v>160199000</v>
      </c>
      <c r="F103" s="59">
        <v>154770000</v>
      </c>
      <c r="G103" s="59">
        <v>141533000</v>
      </c>
      <c r="H103" s="59">
        <v>146042000</v>
      </c>
      <c r="I103" s="59">
        <v>137402000</v>
      </c>
      <c r="J103" s="59">
        <v>119094000</v>
      </c>
      <c r="K103" s="59">
        <v>114728000</v>
      </c>
      <c r="L103" s="59">
        <v>104156000</v>
      </c>
      <c r="M103" s="59">
        <v>673759000</v>
      </c>
      <c r="N103" s="59">
        <v>637836000</v>
      </c>
      <c r="O103" s="59">
        <v>629292000</v>
      </c>
    </row>
    <row r="104" spans="1:32" x14ac:dyDescent="0.35">
      <c r="A104" t="s">
        <v>207</v>
      </c>
      <c r="M104" s="59">
        <v>567358000</v>
      </c>
      <c r="N104" s="59">
        <v>536954000</v>
      </c>
      <c r="O104" s="59">
        <v>528578000</v>
      </c>
    </row>
    <row r="105" spans="1:32" x14ac:dyDescent="0.35">
      <c r="A105" t="s">
        <v>208</v>
      </c>
      <c r="B105" s="59">
        <v>190832000</v>
      </c>
      <c r="C105" s="59">
        <v>186136000</v>
      </c>
      <c r="D105" s="59">
        <v>157644000</v>
      </c>
      <c r="E105" s="59">
        <v>160199000</v>
      </c>
      <c r="F105" s="59">
        <v>154770000</v>
      </c>
      <c r="G105" s="59">
        <v>141533000</v>
      </c>
      <c r="H105" s="59">
        <v>146042000</v>
      </c>
      <c r="I105" s="59">
        <v>137402000</v>
      </c>
      <c r="J105" s="59">
        <v>119094000</v>
      </c>
      <c r="K105" s="59">
        <v>114728000</v>
      </c>
      <c r="L105" s="59">
        <v>104156000</v>
      </c>
      <c r="M105" s="59">
        <v>106401000</v>
      </c>
      <c r="N105" s="59">
        <v>100882000</v>
      </c>
      <c r="O105" s="59">
        <v>100714000</v>
      </c>
    </row>
    <row r="106" spans="1:32" x14ac:dyDescent="0.35">
      <c r="A106" t="s">
        <v>209</v>
      </c>
      <c r="B106" s="59">
        <v>89153000</v>
      </c>
      <c r="C106" s="59">
        <v>89654000</v>
      </c>
      <c r="D106" s="59">
        <v>91415000</v>
      </c>
      <c r="E106" s="59">
        <v>88133000</v>
      </c>
      <c r="F106" s="59">
        <v>95976000</v>
      </c>
      <c r="G106" s="59">
        <v>92729000</v>
      </c>
      <c r="H106" s="59">
        <v>88010000</v>
      </c>
      <c r="I106" s="59">
        <v>85563000</v>
      </c>
      <c r="J106" s="59">
        <v>82835000</v>
      </c>
      <c r="K106" s="59">
        <v>78558000</v>
      </c>
      <c r="L106" s="59">
        <v>74433000</v>
      </c>
      <c r="M106" s="59">
        <v>71958000</v>
      </c>
      <c r="N106" s="59">
        <v>72140000</v>
      </c>
      <c r="O106" s="59">
        <v>75184000</v>
      </c>
      <c r="P106" s="59">
        <v>73290000</v>
      </c>
      <c r="Q106" s="59">
        <v>64202000</v>
      </c>
      <c r="R106" s="59">
        <v>53064000</v>
      </c>
      <c r="S106" s="59">
        <v>45135000</v>
      </c>
      <c r="T106" s="59">
        <v>35943000</v>
      </c>
      <c r="U106" s="59">
        <v>27960000</v>
      </c>
      <c r="V106" s="59">
        <v>22855000</v>
      </c>
      <c r="W106" s="59">
        <v>17457000</v>
      </c>
      <c r="X106" s="59">
        <v>13682000</v>
      </c>
      <c r="Y106" s="59">
        <v>10900000</v>
      </c>
      <c r="Z106" s="59">
        <v>8540000</v>
      </c>
      <c r="AA106" s="59">
        <v>6696000</v>
      </c>
      <c r="AB106" s="59">
        <v>10743715</v>
      </c>
      <c r="AC106" s="59">
        <v>5900000</v>
      </c>
      <c r="AD106" s="59">
        <v>3600000</v>
      </c>
      <c r="AE106" s="59">
        <v>2300000</v>
      </c>
      <c r="AF106" s="59">
        <v>1400000</v>
      </c>
    </row>
    <row r="107" spans="1:32" x14ac:dyDescent="0.35">
      <c r="A107" t="s">
        <v>210</v>
      </c>
      <c r="B107" s="59">
        <v>89153000</v>
      </c>
      <c r="C107" s="59">
        <v>89654000</v>
      </c>
      <c r="D107" s="59">
        <v>91415000</v>
      </c>
      <c r="E107" s="59">
        <v>88133000</v>
      </c>
      <c r="F107" s="59">
        <v>95976000</v>
      </c>
      <c r="G107" s="59">
        <v>92729000</v>
      </c>
      <c r="H107" s="59">
        <v>88010000</v>
      </c>
      <c r="I107" s="59">
        <v>85563000</v>
      </c>
      <c r="J107" s="59">
        <v>82835000</v>
      </c>
      <c r="K107" s="59">
        <v>78558000</v>
      </c>
      <c r="L107" s="59">
        <v>74433000</v>
      </c>
      <c r="M107" s="59">
        <v>71958000</v>
      </c>
      <c r="N107" s="59">
        <v>72140000</v>
      </c>
      <c r="O107" s="59">
        <v>75184000</v>
      </c>
      <c r="P107" s="59">
        <v>73290000</v>
      </c>
      <c r="Q107" s="59">
        <v>64202000</v>
      </c>
      <c r="R107" s="59">
        <v>53064000</v>
      </c>
      <c r="S107" s="59">
        <v>45135000</v>
      </c>
      <c r="T107" s="59">
        <v>35943000</v>
      </c>
      <c r="U107" s="59">
        <v>27960000</v>
      </c>
      <c r="V107" s="59">
        <v>22855000</v>
      </c>
      <c r="W107" s="59">
        <v>17457000</v>
      </c>
      <c r="X107" s="59">
        <v>13682000</v>
      </c>
      <c r="Y107" s="59">
        <v>10900000</v>
      </c>
      <c r="Z107" s="59">
        <v>8540000</v>
      </c>
      <c r="AA107" s="59">
        <v>6696000</v>
      </c>
      <c r="AB107" s="59">
        <v>10743715</v>
      </c>
      <c r="AC107" s="59">
        <v>5900000</v>
      </c>
      <c r="AD107" s="59">
        <v>3600000</v>
      </c>
      <c r="AE107" s="59">
        <v>2300000</v>
      </c>
      <c r="AF107" s="59">
        <v>1400000</v>
      </c>
    </row>
    <row r="108" spans="1:32" x14ac:dyDescent="0.35">
      <c r="A108" t="s">
        <v>211</v>
      </c>
      <c r="B108" s="59">
        <v>830032000</v>
      </c>
      <c r="C108" s="59">
        <v>806022000</v>
      </c>
      <c r="D108" s="59">
        <v>626525000</v>
      </c>
      <c r="E108" s="59">
        <v>644762000</v>
      </c>
      <c r="F108" s="59">
        <v>577762000</v>
      </c>
      <c r="G108" s="59">
        <v>566069000</v>
      </c>
      <c r="H108" s="59">
        <v>553934000</v>
      </c>
      <c r="I108" s="59">
        <v>517538000</v>
      </c>
      <c r="J108" s="59">
        <v>492860000</v>
      </c>
      <c r="K108" s="59">
        <v>465477000</v>
      </c>
      <c r="L108" s="59">
        <v>451848000</v>
      </c>
      <c r="M108" s="59">
        <v>428442000</v>
      </c>
      <c r="N108" s="59">
        <v>408362000</v>
      </c>
      <c r="O108" s="59">
        <v>402877000</v>
      </c>
      <c r="AA108" s="59">
        <v>6646000</v>
      </c>
    </row>
    <row r="109" spans="1:32" x14ac:dyDescent="0.35">
      <c r="A109" t="s">
        <v>212</v>
      </c>
      <c r="B109" s="59">
        <v>139398000</v>
      </c>
      <c r="C109" s="59">
        <v>119967000</v>
      </c>
      <c r="D109" s="59">
        <v>-129277000</v>
      </c>
      <c r="E109" s="59">
        <v>128148000</v>
      </c>
      <c r="F109" s="59">
        <v>136809000</v>
      </c>
      <c r="G109" s="59">
        <v>163188000</v>
      </c>
      <c r="H109" s="59">
        <v>201107000</v>
      </c>
      <c r="I109" s="59">
        <v>171257000</v>
      </c>
      <c r="J109" s="59">
        <v>145427000</v>
      </c>
      <c r="K109" s="59">
        <v>160393000</v>
      </c>
      <c r="L109" s="59">
        <v>148235000</v>
      </c>
      <c r="M109" s="59">
        <v>145135000</v>
      </c>
      <c r="N109" s="59">
        <v>133364000</v>
      </c>
      <c r="O109" s="59">
        <v>100258000</v>
      </c>
      <c r="P109" s="59">
        <v>90123000</v>
      </c>
      <c r="Q109" s="59">
        <v>110803000</v>
      </c>
      <c r="R109" s="59">
        <v>106841000</v>
      </c>
      <c r="S109" s="59">
        <v>129182000</v>
      </c>
      <c r="T109" s="59">
        <v>98881000</v>
      </c>
      <c r="U109" s="59">
        <v>82718000</v>
      </c>
      <c r="V109" s="59">
        <v>70257000</v>
      </c>
      <c r="W109" s="59">
        <v>55439000</v>
      </c>
      <c r="X109" s="59">
        <v>46137000</v>
      </c>
      <c r="Y109" s="59">
        <v>30800000</v>
      </c>
      <c r="Z109" s="59">
        <v>17714000</v>
      </c>
      <c r="AA109" s="59">
        <v>14234000</v>
      </c>
      <c r="AB109" s="59">
        <v>8756752</v>
      </c>
      <c r="AC109" s="59">
        <v>10300000</v>
      </c>
      <c r="AD109" s="59">
        <v>9000000</v>
      </c>
      <c r="AE109" s="59">
        <v>6700000</v>
      </c>
      <c r="AF109" s="59">
        <v>4300000</v>
      </c>
    </row>
    <row r="110" spans="1:32" x14ac:dyDescent="0.35">
      <c r="A110" t="s">
        <v>213</v>
      </c>
      <c r="B110" s="59">
        <v>-9465000</v>
      </c>
      <c r="C110" s="59">
        <v>-10698000</v>
      </c>
      <c r="D110" s="59">
        <v>-8599000</v>
      </c>
      <c r="E110" s="59">
        <v>-2497000</v>
      </c>
      <c r="F110" s="59">
        <v>-6783000</v>
      </c>
      <c r="G110" s="59">
        <v>-6379000</v>
      </c>
      <c r="H110" s="59">
        <v>-9225000</v>
      </c>
      <c r="I110" s="59">
        <v>-5894000</v>
      </c>
      <c r="J110" s="59">
        <v>-6187000</v>
      </c>
      <c r="K110" s="59">
        <v>-4504000</v>
      </c>
      <c r="L110" s="59">
        <v>-4725000</v>
      </c>
      <c r="M110" s="59">
        <v>-4076000</v>
      </c>
      <c r="N110" s="59">
        <v>-16616000</v>
      </c>
      <c r="O110" s="59">
        <v>-23061000</v>
      </c>
      <c r="P110" s="59">
        <v>-12939000</v>
      </c>
      <c r="Q110" s="59">
        <v>-6149000</v>
      </c>
      <c r="R110" s="59">
        <v>4245000</v>
      </c>
      <c r="S110" s="59">
        <v>3918000</v>
      </c>
      <c r="Z110" s="59">
        <v>2955000</v>
      </c>
      <c r="AA110" s="59">
        <v>520000</v>
      </c>
      <c r="AB110" s="59">
        <v>498341</v>
      </c>
    </row>
    <row r="111" spans="1:32" x14ac:dyDescent="0.35">
      <c r="A111" t="s">
        <v>214</v>
      </c>
      <c r="M111" s="59">
        <v>842000</v>
      </c>
      <c r="N111" s="59">
        <v>192000</v>
      </c>
      <c r="O111" s="59">
        <v>372000</v>
      </c>
      <c r="P111" s="59">
        <v>1849000</v>
      </c>
      <c r="Q111" s="59">
        <v>4703000</v>
      </c>
      <c r="AB111" s="59">
        <v>511809</v>
      </c>
    </row>
    <row r="112" spans="1:32" x14ac:dyDescent="0.35">
      <c r="A112" t="s">
        <v>215</v>
      </c>
      <c r="B112" s="59">
        <v>9465000</v>
      </c>
      <c r="C112" s="59">
        <v>10698000</v>
      </c>
      <c r="D112" s="59">
        <v>8599000</v>
      </c>
      <c r="M112" s="59">
        <v>4918000</v>
      </c>
      <c r="N112" s="59">
        <v>16808000</v>
      </c>
      <c r="O112" s="59">
        <v>23433000</v>
      </c>
      <c r="P112" s="59">
        <v>14788000</v>
      </c>
      <c r="Q112" s="59">
        <v>10852000</v>
      </c>
      <c r="AB112" s="59">
        <v>13468</v>
      </c>
    </row>
    <row r="113" spans="1:32" x14ac:dyDescent="0.35">
      <c r="A113" t="s">
        <v>216</v>
      </c>
      <c r="D113" s="59">
        <v>8599000</v>
      </c>
      <c r="E113" s="59">
        <v>2497000</v>
      </c>
      <c r="F113" s="59">
        <v>6783000</v>
      </c>
      <c r="G113" s="59">
        <v>6379000</v>
      </c>
      <c r="H113" s="59">
        <v>9225000</v>
      </c>
      <c r="I113" s="59">
        <v>5894000</v>
      </c>
      <c r="J113" s="59">
        <v>6187000</v>
      </c>
      <c r="K113" s="59">
        <v>4504000</v>
      </c>
      <c r="L113" s="59">
        <v>4725000</v>
      </c>
      <c r="R113" s="59">
        <v>-4245000</v>
      </c>
      <c r="S113" s="59">
        <v>-3918000</v>
      </c>
      <c r="Z113" s="59">
        <v>-2955000</v>
      </c>
      <c r="AA113" s="59">
        <v>-520000</v>
      </c>
    </row>
    <row r="114" spans="1:32" x14ac:dyDescent="0.35">
      <c r="A114" t="s">
        <v>217</v>
      </c>
      <c r="B114" s="59">
        <v>-37603000</v>
      </c>
      <c r="C114" s="59">
        <v>-37649000</v>
      </c>
      <c r="D114" s="59">
        <v>-218160000</v>
      </c>
      <c r="E114" s="59">
        <v>14683000</v>
      </c>
      <c r="F114" s="59">
        <v>-22615000</v>
      </c>
      <c r="G114" s="59">
        <v>-10343000</v>
      </c>
      <c r="H114" s="59">
        <v>-114000</v>
      </c>
      <c r="I114" s="59">
        <v>-6011000</v>
      </c>
      <c r="J114" s="59">
        <v>-696000</v>
      </c>
      <c r="K114" s="59">
        <v>561000</v>
      </c>
      <c r="L114" s="59">
        <v>-9536000</v>
      </c>
      <c r="M114" s="59">
        <v>-11916000</v>
      </c>
      <c r="N114" s="59">
        <v>-5659000</v>
      </c>
      <c r="O114" s="59">
        <v>-25890000</v>
      </c>
      <c r="P114" s="59">
        <v>-3929000</v>
      </c>
      <c r="Q114" s="59">
        <v>1009000</v>
      </c>
      <c r="R114" s="59">
        <v>2048000</v>
      </c>
      <c r="S114" s="59">
        <v>557000</v>
      </c>
      <c r="T114" s="59">
        <v>966000</v>
      </c>
      <c r="U114" s="59">
        <v>2944000</v>
      </c>
      <c r="V114" s="59">
        <v>2178000</v>
      </c>
      <c r="W114" s="59">
        <v>1654000</v>
      </c>
      <c r="X114" s="59">
        <v>-439000</v>
      </c>
      <c r="Y114" s="59">
        <v>600000</v>
      </c>
      <c r="Z114" s="59">
        <v>435000</v>
      </c>
      <c r="AA114" s="59">
        <v>420000</v>
      </c>
      <c r="AB114" s="59">
        <v>-359696</v>
      </c>
      <c r="AC114" s="59">
        <v>1300000</v>
      </c>
      <c r="AD114" s="59">
        <v>1800000</v>
      </c>
      <c r="AE114" s="59">
        <v>800000</v>
      </c>
    </row>
    <row r="115" spans="1:32" x14ac:dyDescent="0.35">
      <c r="A115" t="s">
        <v>218</v>
      </c>
      <c r="C115">
        <v>0</v>
      </c>
      <c r="D115">
        <v>0</v>
      </c>
      <c r="E115" s="59">
        <v>39233000</v>
      </c>
      <c r="F115" s="59">
        <v>-4754000</v>
      </c>
    </row>
    <row r="116" spans="1:32" x14ac:dyDescent="0.35">
      <c r="A116" t="s">
        <v>219</v>
      </c>
      <c r="B116" s="59">
        <v>-37603000</v>
      </c>
      <c r="C116" s="59">
        <v>-37649000</v>
      </c>
      <c r="D116" s="59">
        <v>-218160000</v>
      </c>
      <c r="E116" s="59">
        <v>-24550000</v>
      </c>
      <c r="F116" s="59">
        <v>-17861000</v>
      </c>
      <c r="G116" s="59">
        <v>-10343000</v>
      </c>
      <c r="H116" s="59">
        <v>-114000</v>
      </c>
      <c r="I116" s="59">
        <v>-6011000</v>
      </c>
      <c r="J116" s="59">
        <v>-696000</v>
      </c>
      <c r="K116" s="59">
        <v>561000</v>
      </c>
      <c r="L116" s="59">
        <v>-9536000</v>
      </c>
      <c r="M116" s="59">
        <v>-11916000</v>
      </c>
      <c r="N116" s="59">
        <v>-5659000</v>
      </c>
      <c r="O116" s="59">
        <v>-25890000</v>
      </c>
      <c r="P116" s="59">
        <v>-3929000</v>
      </c>
      <c r="Q116" s="59">
        <v>1009000</v>
      </c>
      <c r="R116" s="59">
        <v>2048000</v>
      </c>
      <c r="S116" s="59">
        <v>557000</v>
      </c>
      <c r="T116" s="59">
        <v>966000</v>
      </c>
      <c r="U116" s="59">
        <v>2944000</v>
      </c>
      <c r="V116" s="59">
        <v>2178000</v>
      </c>
      <c r="W116" s="59">
        <v>1654000</v>
      </c>
      <c r="X116" s="59">
        <v>-439000</v>
      </c>
      <c r="Y116" s="59">
        <v>600000</v>
      </c>
      <c r="Z116" s="59">
        <v>435000</v>
      </c>
      <c r="AA116" s="59">
        <v>420000</v>
      </c>
      <c r="AB116" s="59">
        <v>-359696</v>
      </c>
      <c r="AC116" s="59">
        <v>1300000</v>
      </c>
      <c r="AD116" s="59">
        <v>1800000</v>
      </c>
      <c r="AE116" s="59">
        <v>800000</v>
      </c>
    </row>
    <row r="117" spans="1:32" x14ac:dyDescent="0.35">
      <c r="A117" t="s">
        <v>220</v>
      </c>
      <c r="B117" s="59">
        <v>19851000</v>
      </c>
      <c r="C117" s="59">
        <v>19510000</v>
      </c>
      <c r="D117" s="59">
        <v>-1173000</v>
      </c>
      <c r="E117" s="59">
        <v>6303000</v>
      </c>
    </row>
    <row r="118" spans="1:32" x14ac:dyDescent="0.35">
      <c r="A118" t="s">
        <v>221</v>
      </c>
      <c r="D118" s="59">
        <v>219333000</v>
      </c>
      <c r="E118" s="59">
        <v>18247000</v>
      </c>
      <c r="F118" s="59">
        <v>17861000</v>
      </c>
      <c r="G118" s="59">
        <v>10343000</v>
      </c>
      <c r="H118" s="59">
        <v>114000</v>
      </c>
      <c r="I118" s="59">
        <v>6011000</v>
      </c>
      <c r="J118" s="59">
        <v>696000</v>
      </c>
      <c r="K118" s="59">
        <v>-561000</v>
      </c>
      <c r="L118" s="59">
        <v>9536000</v>
      </c>
      <c r="M118" s="59">
        <v>1547000</v>
      </c>
      <c r="N118">
        <v>0</v>
      </c>
      <c r="O118" s="59">
        <v>26541000</v>
      </c>
      <c r="P118" s="59">
        <v>2952000</v>
      </c>
    </row>
    <row r="119" spans="1:32" x14ac:dyDescent="0.35">
      <c r="A119" t="s">
        <v>222</v>
      </c>
      <c r="B119" s="59">
        <v>17752000</v>
      </c>
      <c r="C119" s="59">
        <v>18139000</v>
      </c>
      <c r="D119" s="59">
        <v>219333000</v>
      </c>
      <c r="E119" s="59">
        <v>18247000</v>
      </c>
      <c r="F119" s="59">
        <v>17861000</v>
      </c>
      <c r="G119" s="59">
        <v>10343000</v>
      </c>
      <c r="H119" s="59">
        <v>114000</v>
      </c>
      <c r="I119" s="59">
        <v>6011000</v>
      </c>
      <c r="J119" s="59">
        <v>696000</v>
      </c>
      <c r="K119" s="59">
        <v>-561000</v>
      </c>
      <c r="L119" s="59">
        <v>9536000</v>
      </c>
    </row>
    <row r="120" spans="1:32" x14ac:dyDescent="0.35">
      <c r="A120" t="s">
        <v>223</v>
      </c>
      <c r="M120" s="59">
        <v>10369000</v>
      </c>
      <c r="N120" s="59">
        <v>5659000</v>
      </c>
      <c r="O120" s="59">
        <v>-651000</v>
      </c>
      <c r="P120" s="59">
        <v>977000</v>
      </c>
    </row>
    <row r="121" spans="1:32" x14ac:dyDescent="0.35">
      <c r="A121" t="s">
        <v>224</v>
      </c>
      <c r="B121" s="59">
        <v>92330000</v>
      </c>
      <c r="C121" s="59">
        <v>71620000</v>
      </c>
      <c r="D121" s="59">
        <v>-356036000</v>
      </c>
      <c r="E121" s="59">
        <v>140334000</v>
      </c>
      <c r="F121" s="59">
        <v>107411000</v>
      </c>
      <c r="G121" s="59">
        <v>146466000</v>
      </c>
      <c r="H121" s="59">
        <v>191768000</v>
      </c>
      <c r="I121" s="59">
        <v>159352000</v>
      </c>
      <c r="J121" s="59">
        <v>138544000</v>
      </c>
      <c r="K121" s="59">
        <v>156450000</v>
      </c>
      <c r="L121" s="59">
        <v>133974000</v>
      </c>
      <c r="M121" s="59">
        <v>129143000</v>
      </c>
      <c r="N121" s="59">
        <v>111089000</v>
      </c>
      <c r="O121" s="59">
        <v>51307000</v>
      </c>
      <c r="P121" s="59">
        <v>73255000</v>
      </c>
      <c r="Q121" s="59">
        <v>105663000</v>
      </c>
      <c r="R121" s="59">
        <v>113134000</v>
      </c>
      <c r="S121" s="59">
        <v>133657000</v>
      </c>
      <c r="T121" s="59">
        <v>102081000</v>
      </c>
      <c r="U121" s="59">
        <v>89128000</v>
      </c>
      <c r="V121" s="59">
        <v>76320000</v>
      </c>
      <c r="W121" s="59">
        <v>61421000</v>
      </c>
      <c r="X121" s="59">
        <v>50358000</v>
      </c>
      <c r="Y121" s="59">
        <v>34200000</v>
      </c>
      <c r="Z121" s="59">
        <v>21104000</v>
      </c>
      <c r="AA121" s="59">
        <v>15174000</v>
      </c>
      <c r="AB121" s="59">
        <v>8895397</v>
      </c>
      <c r="AC121" s="59">
        <v>11600000</v>
      </c>
      <c r="AD121" s="59">
        <v>10700000</v>
      </c>
      <c r="AE121" s="59">
        <v>7500000</v>
      </c>
    </row>
    <row r="122" spans="1:32" x14ac:dyDescent="0.35">
      <c r="A122" t="s">
        <v>225</v>
      </c>
      <c r="B122" s="59">
        <v>662000</v>
      </c>
      <c r="C122" s="59">
        <v>-753000</v>
      </c>
      <c r="D122" s="59">
        <v>-102671000</v>
      </c>
      <c r="E122" s="59">
        <v>13041000</v>
      </c>
      <c r="F122" s="59">
        <v>8376000</v>
      </c>
      <c r="G122" s="59">
        <v>-10926000</v>
      </c>
      <c r="H122" s="59">
        <v>52274000</v>
      </c>
      <c r="I122" s="59">
        <v>42829000</v>
      </c>
      <c r="J122" s="59">
        <v>37268000</v>
      </c>
      <c r="K122" s="59">
        <v>42094000</v>
      </c>
      <c r="L122" s="59">
        <v>35551000</v>
      </c>
      <c r="M122" s="59">
        <v>33423000</v>
      </c>
      <c r="N122" s="59">
        <v>29376000</v>
      </c>
      <c r="O122" s="59">
        <v>8474000</v>
      </c>
      <c r="P122" s="59">
        <v>20962000</v>
      </c>
      <c r="Q122" s="59">
        <v>31699000</v>
      </c>
      <c r="R122" s="59">
        <v>31852000</v>
      </c>
      <c r="S122" s="59">
        <v>46111000</v>
      </c>
      <c r="T122" s="59">
        <v>35543000</v>
      </c>
      <c r="U122" s="59">
        <v>31292000</v>
      </c>
      <c r="V122" s="59">
        <v>27245000</v>
      </c>
      <c r="W122" s="59">
        <v>22112000</v>
      </c>
      <c r="X122" s="59">
        <v>18257000</v>
      </c>
      <c r="Y122" s="59">
        <v>12500000</v>
      </c>
      <c r="Z122" s="59">
        <v>7073000</v>
      </c>
      <c r="AA122" s="59">
        <v>5235000</v>
      </c>
      <c r="AB122" s="59">
        <v>2983755</v>
      </c>
      <c r="AC122" s="59">
        <v>3000000</v>
      </c>
      <c r="AD122" s="59">
        <v>3500000</v>
      </c>
      <c r="AE122" s="59">
        <v>2800000</v>
      </c>
    </row>
    <row r="123" spans="1:32" x14ac:dyDescent="0.35">
      <c r="A123" t="s">
        <v>226</v>
      </c>
      <c r="B123" s="59">
        <v>73496000</v>
      </c>
      <c r="C123" s="59">
        <v>49131000</v>
      </c>
      <c r="D123" s="59">
        <v>-277107000</v>
      </c>
      <c r="E123" s="59">
        <v>127293000</v>
      </c>
      <c r="F123" s="59">
        <v>99035000</v>
      </c>
      <c r="G123" s="59">
        <v>157392000</v>
      </c>
      <c r="H123" s="59">
        <v>139494000</v>
      </c>
      <c r="I123" s="59">
        <v>116523000</v>
      </c>
      <c r="J123" s="59">
        <v>101276000</v>
      </c>
      <c r="K123" s="59">
        <v>114356000</v>
      </c>
      <c r="L123" s="59">
        <v>98423000</v>
      </c>
      <c r="M123" s="59">
        <v>95720000</v>
      </c>
      <c r="N123" s="59">
        <v>81713000</v>
      </c>
      <c r="O123" s="59">
        <v>42833000</v>
      </c>
      <c r="P123" s="59">
        <v>52293000</v>
      </c>
      <c r="Q123" s="59">
        <v>73964000</v>
      </c>
      <c r="R123" s="59">
        <v>81282000</v>
      </c>
      <c r="S123" s="59">
        <v>87546000</v>
      </c>
      <c r="T123" s="59">
        <v>66538000</v>
      </c>
      <c r="U123" s="59">
        <v>57836000</v>
      </c>
      <c r="V123" s="59">
        <v>49075000</v>
      </c>
      <c r="W123" s="59">
        <v>39309000</v>
      </c>
      <c r="X123" s="59">
        <v>32101000</v>
      </c>
      <c r="Y123" s="59">
        <v>21700000</v>
      </c>
      <c r="Z123" s="59">
        <v>7684000</v>
      </c>
      <c r="AA123" s="59">
        <v>9939000</v>
      </c>
      <c r="AB123" s="59">
        <v>5911642</v>
      </c>
      <c r="AC123" s="59">
        <v>8600000</v>
      </c>
      <c r="AD123" s="59">
        <v>7200000</v>
      </c>
      <c r="AE123" s="59">
        <v>4700000</v>
      </c>
      <c r="AF123" s="59">
        <v>4200000</v>
      </c>
    </row>
    <row r="124" spans="1:32" x14ac:dyDescent="0.35">
      <c r="A124" t="s">
        <v>227</v>
      </c>
      <c r="B124" s="59">
        <v>91668000</v>
      </c>
      <c r="C124" s="59">
        <v>72373000</v>
      </c>
      <c r="D124" s="59">
        <v>-253365000</v>
      </c>
      <c r="E124" s="59">
        <v>127293000</v>
      </c>
      <c r="F124" s="59">
        <v>99035000</v>
      </c>
      <c r="G124" s="59">
        <v>157392000</v>
      </c>
      <c r="H124" s="59">
        <v>139494000</v>
      </c>
      <c r="I124" s="59">
        <v>116523000</v>
      </c>
      <c r="J124" s="59">
        <v>101276000</v>
      </c>
      <c r="K124" s="59">
        <v>114356000</v>
      </c>
      <c r="L124" s="59">
        <v>98423000</v>
      </c>
      <c r="M124" s="59">
        <v>95720000</v>
      </c>
      <c r="N124" s="59">
        <v>81713000</v>
      </c>
      <c r="O124" s="59">
        <v>42833000</v>
      </c>
      <c r="P124" s="59">
        <v>52293000</v>
      </c>
      <c r="Q124" s="59">
        <v>73964000</v>
      </c>
      <c r="R124" s="59">
        <v>81282000</v>
      </c>
      <c r="S124" s="59">
        <v>87546000</v>
      </c>
      <c r="T124" s="59">
        <v>66538000</v>
      </c>
      <c r="U124" s="59">
        <v>57836000</v>
      </c>
      <c r="V124" s="59">
        <v>49075000</v>
      </c>
      <c r="W124" s="59">
        <v>39309000</v>
      </c>
      <c r="X124" s="59">
        <v>32101000</v>
      </c>
      <c r="Y124" s="59">
        <v>21700000</v>
      </c>
      <c r="Z124" s="59">
        <v>7684000</v>
      </c>
      <c r="AA124" s="59">
        <v>9939000</v>
      </c>
      <c r="AB124" s="59">
        <v>5911642</v>
      </c>
      <c r="AC124" s="59">
        <v>8600000</v>
      </c>
      <c r="AD124" s="59">
        <v>7200000</v>
      </c>
      <c r="AE124" s="59">
        <v>4700000</v>
      </c>
      <c r="AF124" s="59">
        <v>4200000</v>
      </c>
    </row>
    <row r="125" spans="1:32" x14ac:dyDescent="0.35">
      <c r="A125" t="s">
        <v>228</v>
      </c>
      <c r="B125" s="59">
        <v>91668000</v>
      </c>
      <c r="C125" s="59">
        <v>72373000</v>
      </c>
      <c r="D125" s="59">
        <v>-253365000</v>
      </c>
      <c r="E125" s="59">
        <v>127293000</v>
      </c>
      <c r="F125" s="59">
        <v>99035000</v>
      </c>
      <c r="G125" s="59">
        <v>157392000</v>
      </c>
      <c r="H125" s="59">
        <v>139494000</v>
      </c>
      <c r="I125" s="59">
        <v>116523000</v>
      </c>
      <c r="J125" s="59">
        <v>101276000</v>
      </c>
      <c r="K125" s="59">
        <v>114356000</v>
      </c>
      <c r="L125" s="59">
        <v>98423000</v>
      </c>
      <c r="M125" s="59">
        <v>95720000</v>
      </c>
      <c r="N125" s="59">
        <v>81713000</v>
      </c>
      <c r="O125" s="59">
        <v>42833000</v>
      </c>
      <c r="P125" s="59">
        <v>52293000</v>
      </c>
      <c r="Q125" s="59">
        <v>73964000</v>
      </c>
      <c r="R125" s="59">
        <v>81282000</v>
      </c>
      <c r="S125" s="59">
        <v>87546000</v>
      </c>
      <c r="T125" s="59">
        <v>66538000</v>
      </c>
      <c r="U125" s="59">
        <v>57836000</v>
      </c>
      <c r="V125" s="59">
        <v>49075000</v>
      </c>
      <c r="W125" s="59">
        <v>39309000</v>
      </c>
      <c r="X125" s="59">
        <v>32101000</v>
      </c>
      <c r="Y125" s="59">
        <v>21700000</v>
      </c>
      <c r="Z125" s="59">
        <v>14031000</v>
      </c>
      <c r="AA125" s="59">
        <v>9939000</v>
      </c>
      <c r="AB125" s="59">
        <v>5911642</v>
      </c>
      <c r="AC125" s="59">
        <v>8600000</v>
      </c>
      <c r="AD125" s="59">
        <v>7200000</v>
      </c>
      <c r="AE125" s="59">
        <v>4700000</v>
      </c>
      <c r="AF125" s="59">
        <v>4200000</v>
      </c>
    </row>
    <row r="126" spans="1:32" x14ac:dyDescent="0.35">
      <c r="A126" t="s">
        <v>229</v>
      </c>
      <c r="B126" s="59">
        <v>91668000</v>
      </c>
      <c r="C126" s="59">
        <v>72373000</v>
      </c>
      <c r="D126" s="59">
        <v>-253365000</v>
      </c>
      <c r="E126" s="59">
        <v>127293000</v>
      </c>
      <c r="F126" s="59">
        <v>99035000</v>
      </c>
      <c r="G126" s="59">
        <v>157392000</v>
      </c>
      <c r="H126" s="59">
        <v>139494000</v>
      </c>
      <c r="I126" s="59">
        <v>116523000</v>
      </c>
      <c r="J126" s="59">
        <v>101276000</v>
      </c>
      <c r="K126" s="59">
        <v>114356000</v>
      </c>
      <c r="L126" s="59">
        <v>98423000</v>
      </c>
      <c r="M126" s="59">
        <v>95720000</v>
      </c>
      <c r="N126" s="59">
        <v>81713000</v>
      </c>
      <c r="O126" s="59">
        <v>42833000</v>
      </c>
      <c r="P126" s="59">
        <v>52293000</v>
      </c>
      <c r="Q126" s="59">
        <v>73964000</v>
      </c>
      <c r="R126" s="59">
        <v>81282000</v>
      </c>
      <c r="S126" s="59">
        <v>87546000</v>
      </c>
      <c r="T126" s="59">
        <v>66538000</v>
      </c>
      <c r="U126" s="59">
        <v>57836000</v>
      </c>
      <c r="V126" s="59">
        <v>49075000</v>
      </c>
      <c r="W126" s="59">
        <v>39309000</v>
      </c>
      <c r="X126" s="59">
        <v>32101000</v>
      </c>
      <c r="Y126" s="59">
        <v>21700000</v>
      </c>
      <c r="Z126" s="59">
        <v>14031000</v>
      </c>
      <c r="AA126" s="59">
        <v>9939000</v>
      </c>
      <c r="AB126" s="59">
        <v>5911642</v>
      </c>
      <c r="AC126" s="59">
        <v>8600000</v>
      </c>
      <c r="AD126" s="59">
        <v>7200000</v>
      </c>
      <c r="AE126" s="59">
        <v>4700000</v>
      </c>
      <c r="AF126" s="59">
        <v>4200000</v>
      </c>
    </row>
    <row r="127" spans="1:32" x14ac:dyDescent="0.35">
      <c r="A127" t="s">
        <v>230</v>
      </c>
      <c r="C127" s="59">
        <v>18661000</v>
      </c>
      <c r="D127" s="59">
        <v>13485000</v>
      </c>
    </row>
    <row r="128" spans="1:32" x14ac:dyDescent="0.35">
      <c r="A128" t="s">
        <v>231</v>
      </c>
      <c r="C128" s="59">
        <v>4581000</v>
      </c>
      <c r="D128" s="59">
        <v>10257000</v>
      </c>
    </row>
    <row r="129" spans="1:32" x14ac:dyDescent="0.35">
      <c r="A129" t="s">
        <v>232</v>
      </c>
      <c r="B129" s="59">
        <v>73496000</v>
      </c>
      <c r="C129" s="59">
        <v>49131000</v>
      </c>
      <c r="D129" s="59">
        <v>-277107000</v>
      </c>
      <c r="E129" s="59">
        <v>127293000</v>
      </c>
      <c r="F129" s="59">
        <v>99035000</v>
      </c>
      <c r="G129" s="59">
        <v>157392000</v>
      </c>
      <c r="H129" s="59">
        <v>139494000</v>
      </c>
      <c r="I129" s="59">
        <v>116523000</v>
      </c>
      <c r="J129" s="59">
        <v>101276000</v>
      </c>
      <c r="K129" s="59">
        <v>114356000</v>
      </c>
      <c r="L129" s="59">
        <v>98423000</v>
      </c>
      <c r="M129" s="59">
        <v>95720000</v>
      </c>
      <c r="N129" s="59">
        <v>81713000</v>
      </c>
      <c r="O129" s="59">
        <v>42833000</v>
      </c>
      <c r="P129" s="59">
        <v>52293000</v>
      </c>
      <c r="Q129" s="59">
        <v>73964000</v>
      </c>
      <c r="R129" s="59">
        <v>81282000</v>
      </c>
      <c r="S129" s="59">
        <v>87546000</v>
      </c>
      <c r="T129" s="59">
        <v>66538000</v>
      </c>
      <c r="U129" s="59">
        <v>57836000</v>
      </c>
      <c r="V129" s="59">
        <v>49075000</v>
      </c>
      <c r="W129" s="59">
        <v>39309000</v>
      </c>
      <c r="X129" s="59">
        <v>32101000</v>
      </c>
      <c r="Y129" s="59">
        <v>21700000</v>
      </c>
      <c r="Z129" s="59">
        <v>7684000</v>
      </c>
      <c r="AA129" s="59">
        <v>9939000</v>
      </c>
      <c r="AB129" s="59">
        <v>5911642</v>
      </c>
      <c r="AC129" s="59">
        <v>8600000</v>
      </c>
      <c r="AD129" s="59">
        <v>7200000</v>
      </c>
      <c r="AE129" s="59">
        <v>4700000</v>
      </c>
      <c r="AF129" s="59">
        <v>4200000</v>
      </c>
    </row>
    <row r="130" spans="1:32" x14ac:dyDescent="0.35">
      <c r="A130" t="s">
        <v>233</v>
      </c>
      <c r="D130">
        <v>-6.32</v>
      </c>
      <c r="E130">
        <v>2.9</v>
      </c>
      <c r="F130">
        <v>2.19</v>
      </c>
      <c r="G130">
        <v>3.35</v>
      </c>
      <c r="H130">
        <v>2.91</v>
      </c>
      <c r="I130">
        <v>2.39</v>
      </c>
      <c r="J130">
        <v>2.04</v>
      </c>
      <c r="K130">
        <v>2.19</v>
      </c>
      <c r="L130">
        <v>1.85</v>
      </c>
      <c r="M130">
        <v>1.7</v>
      </c>
      <c r="N130">
        <v>1.39</v>
      </c>
      <c r="O130">
        <v>0.72</v>
      </c>
      <c r="P130">
        <v>0.82</v>
      </c>
      <c r="Q130">
        <v>1.02</v>
      </c>
      <c r="R130">
        <v>1.04</v>
      </c>
      <c r="S130">
        <v>1.1200000000000001</v>
      </c>
      <c r="T130">
        <v>0.86</v>
      </c>
      <c r="U130">
        <v>0.76700000000000002</v>
      </c>
      <c r="V130">
        <v>0.66700000000000004</v>
      </c>
      <c r="W130">
        <v>0.55300000000000005</v>
      </c>
      <c r="X130">
        <v>0.46200000000000002</v>
      </c>
      <c r="Y130">
        <v>0.32</v>
      </c>
      <c r="Z130">
        <v>0.113</v>
      </c>
      <c r="AA130">
        <v>0.17599999999999999</v>
      </c>
      <c r="AB130">
        <v>0.105</v>
      </c>
      <c r="AC130">
        <v>0.156</v>
      </c>
      <c r="AD130">
        <v>0.13800000000000001</v>
      </c>
      <c r="AE130">
        <v>0.10199999999999999</v>
      </c>
      <c r="AF130">
        <v>0.11600000000000001</v>
      </c>
    </row>
    <row r="131" spans="1:32" x14ac:dyDescent="0.35">
      <c r="A131" t="s">
        <v>234</v>
      </c>
      <c r="D131">
        <v>-6.32</v>
      </c>
      <c r="E131">
        <v>2.86</v>
      </c>
      <c r="F131">
        <v>2.14</v>
      </c>
      <c r="G131">
        <v>3.27</v>
      </c>
      <c r="H131">
        <v>2.83</v>
      </c>
      <c r="I131">
        <v>2.2999999999999998</v>
      </c>
      <c r="J131">
        <v>1.96</v>
      </c>
      <c r="K131">
        <v>2.1</v>
      </c>
      <c r="L131">
        <v>1.78</v>
      </c>
      <c r="M131">
        <v>1.64</v>
      </c>
      <c r="N131">
        <v>1.35</v>
      </c>
      <c r="O131">
        <v>0.71</v>
      </c>
      <c r="P131">
        <v>0.82</v>
      </c>
      <c r="Q131">
        <v>1.01</v>
      </c>
      <c r="R131">
        <v>1.02</v>
      </c>
      <c r="S131">
        <v>1.0900000000000001</v>
      </c>
      <c r="T131">
        <v>0.84</v>
      </c>
      <c r="U131">
        <v>0.747</v>
      </c>
      <c r="V131">
        <v>0.64</v>
      </c>
      <c r="W131">
        <v>0.52700000000000002</v>
      </c>
      <c r="X131">
        <v>0.42699999999999999</v>
      </c>
      <c r="Y131">
        <v>0.30499999999999999</v>
      </c>
      <c r="Z131">
        <v>0.11</v>
      </c>
      <c r="AA131">
        <v>0.17199999999999999</v>
      </c>
      <c r="AB131">
        <v>0.105</v>
      </c>
      <c r="AC131">
        <v>0.156</v>
      </c>
      <c r="AD131">
        <v>0.13800000000000001</v>
      </c>
      <c r="AE131">
        <v>0.10199999999999999</v>
      </c>
      <c r="AF131">
        <v>0.11600000000000001</v>
      </c>
    </row>
    <row r="132" spans="1:32" x14ac:dyDescent="0.35">
      <c r="A132" t="s">
        <v>235</v>
      </c>
      <c r="D132" s="59">
        <v>43869000</v>
      </c>
      <c r="E132" s="59">
        <v>43949000</v>
      </c>
      <c r="F132" s="59">
        <v>45263000</v>
      </c>
      <c r="G132" s="59">
        <v>46930000</v>
      </c>
      <c r="H132" s="59">
        <v>47981000</v>
      </c>
      <c r="I132" s="59">
        <v>48833000</v>
      </c>
      <c r="J132" s="59">
        <v>49567000</v>
      </c>
      <c r="K132" s="59">
        <v>52229000</v>
      </c>
      <c r="L132" s="59">
        <v>53185000</v>
      </c>
      <c r="M132" s="59">
        <v>56378000</v>
      </c>
      <c r="N132" s="59">
        <v>58905000</v>
      </c>
      <c r="O132" s="59">
        <v>59362000</v>
      </c>
      <c r="P132" s="59">
        <v>63822000</v>
      </c>
      <c r="Q132" s="59">
        <v>72475000</v>
      </c>
      <c r="R132" s="59">
        <v>78181000</v>
      </c>
      <c r="S132" s="59">
        <v>78354000</v>
      </c>
      <c r="T132" s="59">
        <v>77613000</v>
      </c>
      <c r="U132" s="59">
        <v>75633000</v>
      </c>
      <c r="V132" s="59">
        <v>73899000</v>
      </c>
      <c r="W132" s="59">
        <v>71199000</v>
      </c>
      <c r="X132" s="59">
        <v>69369750</v>
      </c>
      <c r="Y132" s="59">
        <v>67705875</v>
      </c>
      <c r="Z132" s="59">
        <v>67446000</v>
      </c>
      <c r="AA132" s="59">
        <v>56841750</v>
      </c>
      <c r="AB132" s="59">
        <v>56071202</v>
      </c>
      <c r="AC132" s="59">
        <v>55230523</v>
      </c>
      <c r="AD132" s="59">
        <v>52205690</v>
      </c>
      <c r="AE132" s="59">
        <v>45932528</v>
      </c>
      <c r="AF132" s="59">
        <v>36309879</v>
      </c>
    </row>
    <row r="133" spans="1:32" x14ac:dyDescent="0.35">
      <c r="A133" t="s">
        <v>236</v>
      </c>
      <c r="D133" s="59">
        <v>43869000</v>
      </c>
      <c r="E133" s="59">
        <v>44545000</v>
      </c>
      <c r="F133" s="59">
        <v>46215000</v>
      </c>
      <c r="G133" s="59">
        <v>48152000</v>
      </c>
      <c r="H133" s="59">
        <v>49372000</v>
      </c>
      <c r="I133" s="59">
        <v>50605000</v>
      </c>
      <c r="J133" s="59">
        <v>51584000</v>
      </c>
      <c r="K133" s="59">
        <v>54377000</v>
      </c>
      <c r="L133" s="59">
        <v>55211000</v>
      </c>
      <c r="M133" s="59">
        <v>58190000</v>
      </c>
      <c r="N133" s="59">
        <v>60446000</v>
      </c>
      <c r="O133" s="59">
        <v>60082000</v>
      </c>
      <c r="P133" s="59">
        <v>64009000</v>
      </c>
      <c r="Q133" s="59">
        <v>73504000</v>
      </c>
      <c r="R133" s="59">
        <v>79460000</v>
      </c>
      <c r="S133" s="59">
        <v>80176000</v>
      </c>
      <c r="T133" s="59">
        <v>79395000</v>
      </c>
      <c r="U133" s="59">
        <v>77772000</v>
      </c>
      <c r="V133" s="59">
        <v>76737000</v>
      </c>
      <c r="W133" s="59">
        <v>74845500</v>
      </c>
      <c r="X133" s="59">
        <v>75287250</v>
      </c>
      <c r="Y133" s="59">
        <v>71512875</v>
      </c>
      <c r="Z133" s="59">
        <v>69430500</v>
      </c>
      <c r="AA133" s="59">
        <v>57823875</v>
      </c>
      <c r="AB133" s="59">
        <v>56071202</v>
      </c>
      <c r="AC133" s="59">
        <v>55230523</v>
      </c>
      <c r="AD133" s="59">
        <v>52205690</v>
      </c>
      <c r="AE133" s="59">
        <v>45932528</v>
      </c>
      <c r="AF133" s="59">
        <v>36309879</v>
      </c>
    </row>
    <row r="134" spans="1:32" x14ac:dyDescent="0.35">
      <c r="A134" t="s">
        <v>237</v>
      </c>
      <c r="B134" s="59">
        <v>101795000</v>
      </c>
      <c r="C134" s="59">
        <v>82318000</v>
      </c>
      <c r="D134" s="59">
        <v>-347437000</v>
      </c>
      <c r="E134" s="59">
        <v>103598000</v>
      </c>
      <c r="F134" s="59">
        <v>118948000</v>
      </c>
      <c r="G134" s="59">
        <v>152845000</v>
      </c>
      <c r="H134" s="59">
        <v>200993000</v>
      </c>
      <c r="I134" s="59">
        <v>165246000</v>
      </c>
      <c r="J134" s="59">
        <v>144731000</v>
      </c>
      <c r="K134" s="59">
        <v>160954000</v>
      </c>
      <c r="L134" s="59">
        <v>138699000</v>
      </c>
      <c r="M134" s="59">
        <v>133450000</v>
      </c>
      <c r="N134" s="59">
        <v>128211000</v>
      </c>
      <c r="O134" s="59">
        <v>73717000</v>
      </c>
      <c r="P134" s="59">
        <v>87171000</v>
      </c>
      <c r="Q134" s="59">
        <v>110803000</v>
      </c>
      <c r="R134" s="59">
        <v>106841000</v>
      </c>
      <c r="S134" s="59">
        <v>129182000</v>
      </c>
      <c r="T134" s="59">
        <v>98881000</v>
      </c>
      <c r="U134" s="59">
        <v>82718000</v>
      </c>
      <c r="V134" s="59">
        <v>70257000</v>
      </c>
      <c r="W134" s="59">
        <v>55439000</v>
      </c>
      <c r="X134" s="59">
        <v>46137000</v>
      </c>
      <c r="Y134" s="59">
        <v>30800000</v>
      </c>
      <c r="Z134" s="59">
        <v>17714000</v>
      </c>
      <c r="AA134" s="59">
        <v>14234000</v>
      </c>
      <c r="AB134" s="59">
        <v>8756752</v>
      </c>
      <c r="AC134" s="59">
        <v>10300000</v>
      </c>
      <c r="AD134" s="59">
        <v>9000000</v>
      </c>
      <c r="AE134" s="59">
        <v>6700000</v>
      </c>
      <c r="AF134" s="59">
        <v>4300000</v>
      </c>
    </row>
    <row r="135" spans="1:32" x14ac:dyDescent="0.35">
      <c r="A135" t="s">
        <v>238</v>
      </c>
      <c r="B135" s="59">
        <v>2954435000</v>
      </c>
      <c r="C135" s="59">
        <v>2807573000</v>
      </c>
      <c r="D135" s="59">
        <v>2112502000</v>
      </c>
      <c r="E135" s="59">
        <v>2354544000</v>
      </c>
      <c r="F135" s="59">
        <v>2195522000</v>
      </c>
      <c r="G135" s="59">
        <v>2097314000</v>
      </c>
      <c r="H135" s="59">
        <v>2074612000</v>
      </c>
      <c r="I135" s="59">
        <v>1929352000</v>
      </c>
      <c r="J135" s="59">
        <v>1831197000</v>
      </c>
      <c r="K135" s="59">
        <v>1717517000</v>
      </c>
      <c r="L135" s="59">
        <v>1660782000</v>
      </c>
      <c r="M135" s="59">
        <v>1612489000</v>
      </c>
      <c r="N135" s="59">
        <v>1526040000</v>
      </c>
      <c r="O135" s="59">
        <v>1501762000</v>
      </c>
      <c r="P135" s="59">
        <v>1516283000</v>
      </c>
      <c r="Q135" s="59">
        <v>1400774000</v>
      </c>
      <c r="R135" s="59">
        <v>1208484000</v>
      </c>
      <c r="S135" s="59">
        <v>1048461000</v>
      </c>
      <c r="T135" s="59">
        <v>870351000</v>
      </c>
      <c r="U135" s="59">
        <v>691117000</v>
      </c>
      <c r="V135" s="59">
        <v>581713000</v>
      </c>
      <c r="W135" s="59">
        <v>483691000</v>
      </c>
      <c r="X135" s="59">
        <v>392144000</v>
      </c>
      <c r="Y135" s="59">
        <v>316700000</v>
      </c>
      <c r="Z135" s="59">
        <v>247509000</v>
      </c>
      <c r="AA135" s="59">
        <v>194355000</v>
      </c>
      <c r="AB135" s="59">
        <v>151548706</v>
      </c>
      <c r="AC135" s="59">
        <v>106900000</v>
      </c>
      <c r="AD135" s="59">
        <v>76600000</v>
      </c>
      <c r="AE135" s="59">
        <v>60300000</v>
      </c>
      <c r="AF135" s="59">
        <v>47700000</v>
      </c>
    </row>
    <row r="136" spans="1:32" x14ac:dyDescent="0.35">
      <c r="A136" t="s">
        <v>239</v>
      </c>
      <c r="B136" s="59">
        <v>91668000</v>
      </c>
      <c r="C136" s="59">
        <v>72373000</v>
      </c>
      <c r="D136" s="59">
        <v>-253365000</v>
      </c>
      <c r="E136" s="59">
        <v>127293000</v>
      </c>
      <c r="F136" s="59">
        <v>99035000</v>
      </c>
      <c r="G136" s="59">
        <v>157392000</v>
      </c>
      <c r="H136" s="59">
        <v>139494000</v>
      </c>
      <c r="I136" s="59">
        <v>116523000</v>
      </c>
      <c r="J136" s="59">
        <v>101276000</v>
      </c>
      <c r="K136" s="59">
        <v>114356000</v>
      </c>
      <c r="L136" s="59">
        <v>98423000</v>
      </c>
      <c r="M136" s="59">
        <v>95720000</v>
      </c>
      <c r="N136" s="59">
        <v>81713000</v>
      </c>
      <c r="O136" s="59">
        <v>42833000</v>
      </c>
      <c r="P136" s="59">
        <v>52293000</v>
      </c>
      <c r="Q136" s="59">
        <v>73964000</v>
      </c>
      <c r="R136" s="59">
        <v>81282000</v>
      </c>
      <c r="S136" s="59">
        <v>87546000</v>
      </c>
      <c r="T136" s="59">
        <v>66538000</v>
      </c>
      <c r="U136" s="59">
        <v>57836000</v>
      </c>
      <c r="V136" s="59">
        <v>49075000</v>
      </c>
      <c r="W136" s="59">
        <v>39309000</v>
      </c>
      <c r="X136" s="59">
        <v>32101000</v>
      </c>
      <c r="Y136" s="59">
        <v>21700000</v>
      </c>
      <c r="Z136" s="59">
        <v>7684000</v>
      </c>
      <c r="AA136" s="59">
        <v>9939000</v>
      </c>
      <c r="AB136" s="59">
        <v>5911642</v>
      </c>
      <c r="AC136" s="59">
        <v>8600000</v>
      </c>
      <c r="AD136" s="59">
        <v>7200000</v>
      </c>
      <c r="AE136" s="59">
        <v>4700000</v>
      </c>
      <c r="AF136" s="59">
        <v>4200000</v>
      </c>
    </row>
    <row r="137" spans="1:32" x14ac:dyDescent="0.35">
      <c r="A137" t="s">
        <v>240</v>
      </c>
      <c r="B137" s="63">
        <v>129001388.97400001</v>
      </c>
      <c r="C137" s="59">
        <v>99856770</v>
      </c>
      <c r="D137" s="59">
        <v>-98035080</v>
      </c>
      <c r="E137" s="59">
        <v>149559850</v>
      </c>
      <c r="F137" s="59">
        <v>115502842</v>
      </c>
      <c r="G137" s="59">
        <v>166959275</v>
      </c>
      <c r="H137" s="59">
        <v>139576878</v>
      </c>
      <c r="I137" s="59">
        <v>120917041</v>
      </c>
      <c r="J137" s="59">
        <v>101784776</v>
      </c>
      <c r="K137" s="59">
        <v>113945909</v>
      </c>
      <c r="L137" s="59">
        <v>105431960</v>
      </c>
      <c r="M137" s="63">
        <v>104552066.15899999</v>
      </c>
      <c r="N137" s="63">
        <v>85875553.150999993</v>
      </c>
      <c r="O137" s="63">
        <v>64446939.034000002</v>
      </c>
      <c r="P137" s="63">
        <v>55097712.265000001</v>
      </c>
      <c r="Q137" s="63">
        <v>73257700.954999998</v>
      </c>
      <c r="R137" s="63">
        <v>79810598.511999995</v>
      </c>
      <c r="S137" s="63">
        <v>87181162.229000002</v>
      </c>
      <c r="T137" s="63">
        <v>65908346.019000001</v>
      </c>
      <c r="U137" s="63">
        <v>55925610.626999997</v>
      </c>
      <c r="V137" s="63">
        <v>47674510.612999998</v>
      </c>
      <c r="W137" s="63">
        <v>38250451.848999999</v>
      </c>
      <c r="X137" s="63">
        <v>32380843.103</v>
      </c>
      <c r="Y137" s="63">
        <v>21319298.245999999</v>
      </c>
      <c r="Z137" s="63">
        <v>7394790.1349999998</v>
      </c>
      <c r="AA137" s="63">
        <v>9663899.1699999999</v>
      </c>
      <c r="AB137" s="63">
        <v>6150686.3039999995</v>
      </c>
      <c r="AC137" s="63">
        <v>7636206.8969999999</v>
      </c>
      <c r="AD137" s="63">
        <v>5988785.0470000003</v>
      </c>
      <c r="AE137" s="63">
        <v>4198666.6670000004</v>
      </c>
      <c r="AF137" s="59">
        <v>4200000</v>
      </c>
    </row>
    <row r="138" spans="1:32" x14ac:dyDescent="0.35">
      <c r="A138" t="s">
        <v>241</v>
      </c>
      <c r="M138" s="59">
        <v>842000</v>
      </c>
      <c r="N138" s="59">
        <v>192000</v>
      </c>
      <c r="O138" s="59">
        <v>372000</v>
      </c>
      <c r="P138" s="59">
        <v>1849000</v>
      </c>
      <c r="Q138" s="59">
        <v>4703000</v>
      </c>
      <c r="AB138" s="59">
        <v>511809</v>
      </c>
    </row>
    <row r="139" spans="1:32" x14ac:dyDescent="0.35">
      <c r="A139" t="s">
        <v>242</v>
      </c>
      <c r="B139" s="59">
        <v>9465000</v>
      </c>
      <c r="C139" s="59">
        <v>10698000</v>
      </c>
      <c r="D139" s="59">
        <v>8599000</v>
      </c>
      <c r="M139" s="59">
        <v>4918000</v>
      </c>
      <c r="N139" s="59">
        <v>16808000</v>
      </c>
      <c r="O139" s="59">
        <v>23433000</v>
      </c>
      <c r="P139" s="59">
        <v>14788000</v>
      </c>
      <c r="Q139" s="59">
        <v>10852000</v>
      </c>
      <c r="AB139" s="59">
        <v>13468</v>
      </c>
    </row>
    <row r="140" spans="1:32" x14ac:dyDescent="0.35">
      <c r="A140" t="s">
        <v>243</v>
      </c>
      <c r="B140" s="59">
        <v>-9465000</v>
      </c>
      <c r="C140" s="59">
        <v>-10698000</v>
      </c>
      <c r="D140" s="59">
        <v>-8599000</v>
      </c>
      <c r="E140" s="59">
        <v>-2497000</v>
      </c>
      <c r="F140" s="59">
        <v>-6783000</v>
      </c>
      <c r="G140" s="59">
        <v>-6379000</v>
      </c>
      <c r="H140" s="59">
        <v>-9225000</v>
      </c>
      <c r="I140" s="59">
        <v>-5894000</v>
      </c>
      <c r="J140" s="59">
        <v>-6187000</v>
      </c>
      <c r="K140" s="59">
        <v>-4504000</v>
      </c>
      <c r="L140" s="59">
        <v>-4725000</v>
      </c>
      <c r="M140" s="59">
        <v>-4076000</v>
      </c>
      <c r="N140" s="59">
        <v>-16616000</v>
      </c>
      <c r="O140" s="59">
        <v>-23061000</v>
      </c>
      <c r="P140" s="59">
        <v>-12939000</v>
      </c>
      <c r="Q140" s="59">
        <v>-6149000</v>
      </c>
      <c r="R140" s="59">
        <v>4245000</v>
      </c>
      <c r="S140" s="59">
        <v>3918000</v>
      </c>
      <c r="Z140" s="59">
        <v>2955000</v>
      </c>
      <c r="AA140" s="59">
        <v>520000</v>
      </c>
      <c r="AB140" s="59">
        <v>498341</v>
      </c>
    </row>
    <row r="141" spans="1:32" x14ac:dyDescent="0.35">
      <c r="A141" t="s">
        <v>62</v>
      </c>
      <c r="B141" s="59">
        <v>101795000</v>
      </c>
      <c r="C141" s="59">
        <v>82318000</v>
      </c>
      <c r="D141" s="59">
        <v>-347437000</v>
      </c>
      <c r="E141" s="59">
        <v>128148000</v>
      </c>
      <c r="F141" s="59">
        <v>136809000</v>
      </c>
      <c r="G141" s="59">
        <v>163188000</v>
      </c>
      <c r="H141" s="59">
        <v>201107000</v>
      </c>
      <c r="I141" s="59">
        <v>171257000</v>
      </c>
      <c r="J141" s="59">
        <v>145427000</v>
      </c>
      <c r="K141" s="59">
        <v>160393000</v>
      </c>
      <c r="L141" s="59">
        <v>148235000</v>
      </c>
      <c r="M141" s="59">
        <v>134061000</v>
      </c>
      <c r="N141" s="59">
        <v>127897000</v>
      </c>
      <c r="O141" s="59">
        <v>74740000</v>
      </c>
      <c r="P141" s="59">
        <v>88043000</v>
      </c>
      <c r="Q141" s="59">
        <v>116515000</v>
      </c>
      <c r="R141" s="59">
        <v>106841000</v>
      </c>
      <c r="S141" s="59">
        <v>129182000</v>
      </c>
      <c r="T141" s="59">
        <v>98881000</v>
      </c>
      <c r="U141" s="59">
        <v>82718000</v>
      </c>
      <c r="V141" s="59">
        <v>70257000</v>
      </c>
      <c r="W141" s="59">
        <v>55439000</v>
      </c>
      <c r="X141" s="59">
        <v>46137000</v>
      </c>
      <c r="Y141" s="59">
        <v>30800000</v>
      </c>
      <c r="Z141" s="59">
        <v>17714000</v>
      </c>
      <c r="AA141" s="59">
        <v>14234000</v>
      </c>
      <c r="AB141" s="59">
        <v>8908865</v>
      </c>
      <c r="AC141" s="59">
        <v>10300000</v>
      </c>
      <c r="AD141" s="59">
        <v>9000000</v>
      </c>
      <c r="AE141" s="59">
        <v>6700000</v>
      </c>
      <c r="AF141" s="59">
        <v>4300000</v>
      </c>
    </row>
    <row r="142" spans="1:32" x14ac:dyDescent="0.35">
      <c r="A142" t="s">
        <v>244</v>
      </c>
      <c r="B142" s="59">
        <v>190948000</v>
      </c>
    </row>
    <row r="143" spans="1:32" x14ac:dyDescent="0.35">
      <c r="A143" t="s">
        <v>245</v>
      </c>
      <c r="B143" s="59">
        <v>1844418000</v>
      </c>
      <c r="C143" s="59">
        <v>1725761000</v>
      </c>
      <c r="D143" s="59">
        <v>1236918000</v>
      </c>
      <c r="E143" s="59">
        <v>1461450000</v>
      </c>
      <c r="F143" s="59">
        <v>1367014000</v>
      </c>
      <c r="G143" s="59">
        <v>1296983000</v>
      </c>
      <c r="H143" s="59">
        <v>1286626000</v>
      </c>
      <c r="I143" s="59">
        <v>1188849000</v>
      </c>
      <c r="J143" s="59">
        <v>1136408000</v>
      </c>
      <c r="K143" s="59">
        <v>1058754000</v>
      </c>
      <c r="L143" s="59">
        <v>1030345000</v>
      </c>
      <c r="M143" s="59">
        <v>1444268000</v>
      </c>
      <c r="N143" s="59">
        <v>1358171000</v>
      </c>
      <c r="O143" s="59">
        <v>1325864000</v>
      </c>
      <c r="P143" s="59">
        <v>1347379000</v>
      </c>
      <c r="Q143" s="59">
        <v>1226157000</v>
      </c>
      <c r="R143" s="59">
        <v>1057725000</v>
      </c>
      <c r="S143" s="59">
        <v>934803000</v>
      </c>
      <c r="T143" s="59">
        <v>778982000</v>
      </c>
      <c r="U143" s="59">
        <v>615481000</v>
      </c>
      <c r="V143" s="59">
        <v>516525000</v>
      </c>
      <c r="W143" s="59">
        <v>431236000</v>
      </c>
      <c r="X143" s="59">
        <v>346688000</v>
      </c>
      <c r="Y143" s="59">
        <v>278300000</v>
      </c>
      <c r="Z143" s="59">
        <v>218033000</v>
      </c>
      <c r="AA143" s="59">
        <v>162013000</v>
      </c>
      <c r="AB143" s="59">
        <v>125570679</v>
      </c>
      <c r="AC143" s="59">
        <v>36700000</v>
      </c>
      <c r="AD143" s="59">
        <v>26900000</v>
      </c>
      <c r="AE143" s="59">
        <v>20700000</v>
      </c>
      <c r="AF143" s="59">
        <v>15900000</v>
      </c>
    </row>
    <row r="144" spans="1:32" x14ac:dyDescent="0.35">
      <c r="A144" t="s">
        <v>246</v>
      </c>
      <c r="B144" s="59">
        <v>89153000</v>
      </c>
      <c r="C144" s="59">
        <v>89654000</v>
      </c>
      <c r="D144" s="59">
        <v>91415000</v>
      </c>
      <c r="E144" s="59">
        <v>88133000</v>
      </c>
      <c r="F144" s="59">
        <v>95976000</v>
      </c>
      <c r="G144" s="59">
        <v>92729000</v>
      </c>
      <c r="H144" s="59">
        <v>88010000</v>
      </c>
      <c r="I144" s="59">
        <v>85563000</v>
      </c>
      <c r="J144" s="59">
        <v>82835000</v>
      </c>
      <c r="K144" s="59">
        <v>78558000</v>
      </c>
      <c r="L144" s="59">
        <v>74433000</v>
      </c>
      <c r="M144" s="59">
        <v>71958000</v>
      </c>
      <c r="N144" s="59">
        <v>72140000</v>
      </c>
      <c r="O144" s="59">
        <v>75184000</v>
      </c>
      <c r="P144" s="59">
        <v>73290000</v>
      </c>
      <c r="Q144" s="59">
        <v>64202000</v>
      </c>
      <c r="R144" s="59">
        <v>53064000</v>
      </c>
      <c r="S144" s="59">
        <v>45135000</v>
      </c>
      <c r="T144" s="59">
        <v>35943000</v>
      </c>
      <c r="U144" s="59">
        <v>27960000</v>
      </c>
      <c r="V144" s="59">
        <v>22855000</v>
      </c>
      <c r="W144" s="59">
        <v>17457000</v>
      </c>
      <c r="X144" s="59">
        <v>13682000</v>
      </c>
      <c r="Y144" s="59">
        <v>10900000</v>
      </c>
      <c r="Z144" s="59">
        <v>8540000</v>
      </c>
      <c r="AA144" s="59">
        <v>6696000</v>
      </c>
      <c r="AB144" s="59">
        <v>10743715</v>
      </c>
      <c r="AC144" s="59">
        <v>5900000</v>
      </c>
      <c r="AD144" s="59">
        <v>3600000</v>
      </c>
      <c r="AE144" s="59">
        <v>2300000</v>
      </c>
      <c r="AF144" s="59">
        <v>1400000</v>
      </c>
    </row>
    <row r="145" spans="1:32" x14ac:dyDescent="0.35">
      <c r="A145" t="s">
        <v>247</v>
      </c>
      <c r="B145" s="59">
        <v>91668000</v>
      </c>
      <c r="C145" s="59">
        <v>72373000</v>
      </c>
      <c r="D145" s="59">
        <v>-253365000</v>
      </c>
      <c r="E145" s="59">
        <v>127293000</v>
      </c>
      <c r="F145" s="59">
        <v>99035000</v>
      </c>
      <c r="G145" s="59">
        <v>157392000</v>
      </c>
      <c r="H145" s="59">
        <v>139494000</v>
      </c>
      <c r="I145" s="59">
        <v>116523000</v>
      </c>
      <c r="J145" s="59">
        <v>101276000</v>
      </c>
      <c r="K145" s="59">
        <v>114356000</v>
      </c>
      <c r="L145" s="59">
        <v>98423000</v>
      </c>
      <c r="M145" s="59">
        <v>95720000</v>
      </c>
      <c r="N145" s="59">
        <v>81713000</v>
      </c>
      <c r="O145" s="59">
        <v>42833000</v>
      </c>
      <c r="P145" s="59">
        <v>52293000</v>
      </c>
      <c r="Q145" s="59">
        <v>73964000</v>
      </c>
      <c r="R145" s="59">
        <v>81282000</v>
      </c>
      <c r="S145" s="59">
        <v>87546000</v>
      </c>
      <c r="T145" s="59">
        <v>66538000</v>
      </c>
      <c r="U145" s="59">
        <v>57836000</v>
      </c>
      <c r="V145" s="59">
        <v>49075000</v>
      </c>
      <c r="W145" s="59">
        <v>39309000</v>
      </c>
      <c r="X145" s="59">
        <v>32101000</v>
      </c>
      <c r="Y145" s="59">
        <v>21700000</v>
      </c>
      <c r="Z145" s="59">
        <v>7684000</v>
      </c>
      <c r="AA145" s="59">
        <v>9939000</v>
      </c>
      <c r="AB145" s="59">
        <v>5911642</v>
      </c>
      <c r="AC145" s="59">
        <v>8600000</v>
      </c>
      <c r="AD145" s="59">
        <v>7200000</v>
      </c>
      <c r="AE145" s="59">
        <v>4700000</v>
      </c>
      <c r="AF145" s="59">
        <v>4200000</v>
      </c>
    </row>
    <row r="146" spans="1:32" x14ac:dyDescent="0.35">
      <c r="A146" t="s">
        <v>248</v>
      </c>
      <c r="B146" s="59">
        <v>-37603000</v>
      </c>
      <c r="C146" s="59">
        <v>-37649000</v>
      </c>
      <c r="D146" s="59">
        <v>-218160000</v>
      </c>
      <c r="E146" s="59">
        <v>-24550000</v>
      </c>
      <c r="F146" s="59">
        <v>-17861000</v>
      </c>
      <c r="G146" s="59">
        <v>-10343000</v>
      </c>
      <c r="H146" s="59">
        <v>-114000</v>
      </c>
      <c r="I146" s="59">
        <v>-6011000</v>
      </c>
      <c r="J146" s="59">
        <v>-696000</v>
      </c>
      <c r="K146" s="59">
        <v>561000</v>
      </c>
      <c r="L146" s="59">
        <v>-9536000</v>
      </c>
      <c r="M146" s="59">
        <v>-11916000</v>
      </c>
      <c r="N146" s="59">
        <v>-5659000</v>
      </c>
      <c r="O146" s="59">
        <v>-25890000</v>
      </c>
      <c r="P146" s="59">
        <v>-3929000</v>
      </c>
      <c r="Q146" s="59">
        <v>1009000</v>
      </c>
      <c r="R146" s="59">
        <v>2048000</v>
      </c>
      <c r="S146" s="59">
        <v>557000</v>
      </c>
      <c r="T146" s="59">
        <v>966000</v>
      </c>
      <c r="U146" s="59">
        <v>2944000</v>
      </c>
      <c r="V146" s="59">
        <v>2178000</v>
      </c>
      <c r="W146" s="59">
        <v>1654000</v>
      </c>
      <c r="X146" s="59">
        <v>-439000</v>
      </c>
      <c r="Y146" s="59">
        <v>600000</v>
      </c>
      <c r="Z146" s="59">
        <v>435000</v>
      </c>
      <c r="AA146" s="59">
        <v>420000</v>
      </c>
      <c r="AB146" s="59">
        <v>-359696</v>
      </c>
      <c r="AC146" s="59">
        <v>1300000</v>
      </c>
      <c r="AD146" s="59">
        <v>1800000</v>
      </c>
      <c r="AE146" s="59">
        <v>800000</v>
      </c>
    </row>
    <row r="147" spans="1:32" x14ac:dyDescent="0.35">
      <c r="A147" t="s">
        <v>249</v>
      </c>
      <c r="B147" s="59">
        <v>-37603000</v>
      </c>
      <c r="C147" s="59">
        <v>-37649000</v>
      </c>
      <c r="D147" s="59">
        <v>-218160000</v>
      </c>
      <c r="E147" s="59">
        <v>-24550000</v>
      </c>
      <c r="F147" s="59">
        <v>-17861000</v>
      </c>
      <c r="G147" s="59">
        <v>-10343000</v>
      </c>
      <c r="H147" s="59">
        <v>-114000</v>
      </c>
      <c r="I147" s="59">
        <v>-6011000</v>
      </c>
      <c r="J147" s="59">
        <v>-696000</v>
      </c>
      <c r="K147" s="59">
        <v>561000</v>
      </c>
      <c r="L147" s="59">
        <v>-9536000</v>
      </c>
      <c r="M147" s="59">
        <v>-11916000</v>
      </c>
      <c r="N147" s="59">
        <v>-5659000</v>
      </c>
      <c r="O147" s="59">
        <v>-25890000</v>
      </c>
      <c r="P147" s="59">
        <v>-3929000</v>
      </c>
      <c r="Q147" s="59">
        <v>1009000</v>
      </c>
      <c r="R147" s="59">
        <v>2048000</v>
      </c>
      <c r="S147" s="59">
        <v>557000</v>
      </c>
      <c r="T147" s="59">
        <v>966000</v>
      </c>
      <c r="U147" s="59">
        <v>2944000</v>
      </c>
      <c r="V147" s="59">
        <v>2178000</v>
      </c>
      <c r="W147" s="59">
        <v>1654000</v>
      </c>
      <c r="X147" s="59">
        <v>-439000</v>
      </c>
      <c r="Y147" s="59">
        <v>600000</v>
      </c>
      <c r="Z147" s="59">
        <v>435000</v>
      </c>
      <c r="AA147" s="59">
        <v>420000</v>
      </c>
      <c r="AB147" s="59">
        <v>-359696</v>
      </c>
      <c r="AC147" s="59">
        <v>1300000</v>
      </c>
      <c r="AD147" s="59">
        <v>1800000</v>
      </c>
      <c r="AE147" s="59">
        <v>800000</v>
      </c>
    </row>
    <row r="148" spans="1:32" x14ac:dyDescent="0.35">
      <c r="A148" t="s">
        <v>250</v>
      </c>
      <c r="B148" s="59">
        <v>228551000</v>
      </c>
      <c r="C148" s="59">
        <v>209621000</v>
      </c>
      <c r="D148" s="59">
        <v>-37862000</v>
      </c>
      <c r="E148" s="59">
        <v>240831000</v>
      </c>
      <c r="F148" s="59">
        <v>250646000</v>
      </c>
      <c r="G148" s="59">
        <v>266260000</v>
      </c>
      <c r="H148" s="59">
        <v>289231000</v>
      </c>
      <c r="I148" s="59">
        <v>262831000</v>
      </c>
      <c r="J148" s="59">
        <v>228958000</v>
      </c>
      <c r="K148" s="59">
        <v>238390000</v>
      </c>
      <c r="L148" s="59">
        <v>232204000</v>
      </c>
      <c r="M148" s="59">
        <v>217935000</v>
      </c>
      <c r="N148" s="59">
        <v>205696000</v>
      </c>
      <c r="O148" s="59">
        <v>175814000</v>
      </c>
      <c r="P148" s="59">
        <v>165262000</v>
      </c>
      <c r="Q148" s="59">
        <v>179708000</v>
      </c>
      <c r="R148" s="59">
        <v>157857000</v>
      </c>
      <c r="S148" s="59">
        <v>173760000</v>
      </c>
      <c r="T148" s="59">
        <v>133858000</v>
      </c>
      <c r="U148" s="59">
        <v>107734000</v>
      </c>
      <c r="V148" s="59">
        <v>90934000</v>
      </c>
      <c r="W148" s="59">
        <v>71242000</v>
      </c>
      <c r="X148" s="59">
        <v>60258000</v>
      </c>
      <c r="Y148" s="59">
        <v>41100000</v>
      </c>
      <c r="Z148" s="59">
        <v>25819000</v>
      </c>
      <c r="AA148" s="59">
        <v>20510000</v>
      </c>
      <c r="AB148" s="59">
        <v>20012276</v>
      </c>
      <c r="AC148" s="59">
        <v>14900000</v>
      </c>
      <c r="AD148" s="59">
        <v>10800000</v>
      </c>
      <c r="AE148" s="59">
        <v>8200000</v>
      </c>
      <c r="AF148" s="59">
        <v>5700000</v>
      </c>
    </row>
    <row r="149" spans="1:32" x14ac:dyDescent="0.35">
      <c r="A149" t="s">
        <v>251</v>
      </c>
      <c r="B149">
        <v>7.0000000000000001E-3</v>
      </c>
      <c r="C149">
        <v>0.27</v>
      </c>
      <c r="D149">
        <v>0.28799999999999998</v>
      </c>
      <c r="E149">
        <v>9.2999999999999999E-2</v>
      </c>
      <c r="F149">
        <v>7.8E-2</v>
      </c>
      <c r="G149">
        <v>7.4999999999999997E-2</v>
      </c>
      <c r="H149">
        <v>0.27300000000000002</v>
      </c>
      <c r="I149">
        <v>0.26900000000000002</v>
      </c>
      <c r="J149">
        <v>0.26900000000000002</v>
      </c>
      <c r="K149">
        <v>0.26900000000000002</v>
      </c>
      <c r="L149">
        <v>0.26500000000000001</v>
      </c>
      <c r="M149">
        <v>0.25900000000000001</v>
      </c>
      <c r="N149">
        <v>0.26400000000000001</v>
      </c>
      <c r="O149">
        <v>0.16500000000000001</v>
      </c>
      <c r="P149">
        <v>0.28599999999999998</v>
      </c>
      <c r="Q149">
        <v>0.3</v>
      </c>
      <c r="R149">
        <v>0.28199999999999997</v>
      </c>
      <c r="S149">
        <v>0.34499999999999997</v>
      </c>
      <c r="T149">
        <v>0.34799999999999998</v>
      </c>
      <c r="U149">
        <v>0.35099999999999998</v>
      </c>
      <c r="V149">
        <v>0.35699999999999998</v>
      </c>
      <c r="W149">
        <v>0.36</v>
      </c>
      <c r="X149">
        <v>0.36299999999999999</v>
      </c>
      <c r="Y149">
        <v>0.36499999999999999</v>
      </c>
      <c r="Z149">
        <v>0.33500000000000002</v>
      </c>
      <c r="AA149">
        <v>0.34499999999999997</v>
      </c>
      <c r="AB149">
        <v>0.33500000000000002</v>
      </c>
      <c r="AC149">
        <v>0.25900000000000001</v>
      </c>
      <c r="AD149">
        <v>0.32700000000000001</v>
      </c>
      <c r="AE149">
        <v>0.373</v>
      </c>
      <c r="AF149">
        <v>0.4</v>
      </c>
    </row>
    <row r="150" spans="1:32" x14ac:dyDescent="0.35">
      <c r="A150" t="s">
        <v>252</v>
      </c>
      <c r="B150" s="63">
        <v>-269611.02600000001</v>
      </c>
      <c r="C150" s="59">
        <v>-10165230</v>
      </c>
      <c r="D150" s="59">
        <v>-62830080</v>
      </c>
      <c r="E150" s="59">
        <v>-2283150</v>
      </c>
      <c r="F150" s="59">
        <v>-1393158</v>
      </c>
      <c r="G150" s="59">
        <v>-775725</v>
      </c>
      <c r="H150" s="59">
        <v>-31122</v>
      </c>
      <c r="I150" s="59">
        <v>-1616959</v>
      </c>
      <c r="J150" s="59">
        <v>-187224</v>
      </c>
      <c r="K150" s="59">
        <v>150909</v>
      </c>
      <c r="L150" s="59">
        <v>-2527040</v>
      </c>
      <c r="M150" s="63">
        <v>-3083933.841</v>
      </c>
      <c r="N150" s="63">
        <v>-1496446.8489999999</v>
      </c>
      <c r="O150" s="63">
        <v>-4276060.966</v>
      </c>
      <c r="P150" s="63">
        <v>-1124287.7350000001</v>
      </c>
      <c r="Q150" s="63">
        <v>302700.95500000002</v>
      </c>
      <c r="R150" s="63">
        <v>576598.51199999999</v>
      </c>
      <c r="S150" s="63">
        <v>192162.22899999999</v>
      </c>
      <c r="T150" s="63">
        <v>336346.01899999997</v>
      </c>
      <c r="U150" s="63">
        <v>1033610.627</v>
      </c>
      <c r="V150" s="63">
        <v>777510.61300000001</v>
      </c>
      <c r="W150" s="63">
        <v>595451.84900000005</v>
      </c>
      <c r="X150" s="63">
        <v>-159156.897</v>
      </c>
      <c r="Y150" s="63">
        <v>219298.24600000001</v>
      </c>
      <c r="Z150" s="63">
        <v>145790.13500000001</v>
      </c>
      <c r="AA150" s="63">
        <v>144899.17000000001</v>
      </c>
      <c r="AB150" s="63">
        <v>-120651.696</v>
      </c>
      <c r="AC150" s="63">
        <v>336206.897</v>
      </c>
      <c r="AD150" s="63">
        <v>588785.04700000002</v>
      </c>
      <c r="AE150" s="63">
        <v>298666.66700000002</v>
      </c>
      <c r="AF150">
        <v>0</v>
      </c>
    </row>
    <row r="152" spans="1:32" x14ac:dyDescent="0.35">
      <c r="A152" s="64" t="s">
        <v>329</v>
      </c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</row>
    <row r="153" spans="1:32" x14ac:dyDescent="0.35">
      <c r="A153" t="s">
        <v>107</v>
      </c>
      <c r="B153" t="s">
        <v>199</v>
      </c>
      <c r="C153" s="58">
        <v>44561</v>
      </c>
      <c r="D153" s="58">
        <v>44196</v>
      </c>
      <c r="E153" s="58">
        <v>43830</v>
      </c>
      <c r="F153" s="58">
        <v>43465</v>
      </c>
      <c r="G153" s="58">
        <v>43100</v>
      </c>
      <c r="H153" s="58">
        <v>42735</v>
      </c>
      <c r="I153" s="58">
        <v>42369</v>
      </c>
      <c r="J153" s="58">
        <v>42004</v>
      </c>
      <c r="K153" s="58">
        <v>41639</v>
      </c>
      <c r="L153" s="58">
        <v>41274</v>
      </c>
      <c r="M153" s="58">
        <v>40908</v>
      </c>
      <c r="N153" s="58">
        <v>40543</v>
      </c>
      <c r="O153" s="58">
        <v>40178</v>
      </c>
      <c r="P153" s="58">
        <v>39813</v>
      </c>
      <c r="Q153" s="58">
        <v>39447</v>
      </c>
      <c r="R153" s="58">
        <v>39082</v>
      </c>
      <c r="S153" s="58">
        <v>38717</v>
      </c>
      <c r="T153" s="58">
        <v>38352</v>
      </c>
      <c r="U153" s="58">
        <v>37986</v>
      </c>
      <c r="V153" s="58">
        <v>37621</v>
      </c>
      <c r="W153" s="58">
        <v>37256</v>
      </c>
      <c r="X153" s="58">
        <v>36891</v>
      </c>
      <c r="Y153" s="58">
        <v>36525</v>
      </c>
      <c r="Z153" s="58">
        <v>36160</v>
      </c>
      <c r="AA153" s="58">
        <v>35795</v>
      </c>
      <c r="AB153" s="58">
        <v>35430</v>
      </c>
      <c r="AC153" s="58">
        <v>35064</v>
      </c>
      <c r="AD153" s="58">
        <v>34699</v>
      </c>
      <c r="AE153" s="58">
        <v>34334</v>
      </c>
      <c r="AF153" s="58">
        <v>33969</v>
      </c>
    </row>
    <row r="154" spans="1:32" x14ac:dyDescent="0.35">
      <c r="A154" t="s">
        <v>254</v>
      </c>
      <c r="C154" s="59">
        <v>213006000</v>
      </c>
      <c r="D154" s="59">
        <v>2908000</v>
      </c>
      <c r="E154" s="59">
        <v>218761000</v>
      </c>
      <c r="F154" s="59">
        <v>291315000</v>
      </c>
      <c r="G154" s="59">
        <v>238796000</v>
      </c>
      <c r="H154" s="59">
        <v>302520000</v>
      </c>
      <c r="I154" s="59">
        <v>235423000</v>
      </c>
      <c r="J154" s="59">
        <v>239649000</v>
      </c>
      <c r="K154" s="59">
        <v>204785000</v>
      </c>
      <c r="L154" s="59">
        <v>195371000</v>
      </c>
      <c r="M154" s="59">
        <v>196064000</v>
      </c>
      <c r="N154" s="59">
        <v>165236000</v>
      </c>
      <c r="O154" s="59">
        <v>197135000</v>
      </c>
      <c r="P154" s="59">
        <v>169185000</v>
      </c>
      <c r="Q154" s="59">
        <v>160101000</v>
      </c>
      <c r="R154" s="59">
        <v>152655000</v>
      </c>
      <c r="S154" s="59">
        <v>165512000</v>
      </c>
      <c r="T154" s="59">
        <v>150138000</v>
      </c>
      <c r="U154" s="59">
        <v>116654000</v>
      </c>
      <c r="V154" s="59">
        <v>93452000</v>
      </c>
      <c r="W154" s="59">
        <v>75853000</v>
      </c>
      <c r="X154" s="59">
        <v>56336000</v>
      </c>
      <c r="Y154" s="59">
        <v>37800000</v>
      </c>
      <c r="Z154" s="59">
        <v>27034000</v>
      </c>
      <c r="AA154" s="59">
        <v>11491000</v>
      </c>
      <c r="AB154" s="59">
        <v>9563252</v>
      </c>
      <c r="AC154" s="59">
        <v>12800000</v>
      </c>
      <c r="AD154" s="59">
        <v>7600000</v>
      </c>
      <c r="AE154" s="59">
        <v>1900000</v>
      </c>
      <c r="AF154" s="59">
        <v>3600000</v>
      </c>
    </row>
    <row r="155" spans="1:32" x14ac:dyDescent="0.35">
      <c r="A155" t="s">
        <v>255</v>
      </c>
      <c r="C155" s="59">
        <v>213006000</v>
      </c>
      <c r="D155" s="59">
        <v>2908000</v>
      </c>
      <c r="E155" s="59">
        <v>218761000</v>
      </c>
      <c r="F155" s="59">
        <v>291315000</v>
      </c>
      <c r="G155" s="59">
        <v>238796000</v>
      </c>
      <c r="H155" s="59">
        <v>302520000</v>
      </c>
      <c r="I155" s="59">
        <v>235423000</v>
      </c>
      <c r="J155" s="59">
        <v>239649000</v>
      </c>
      <c r="K155" s="59">
        <v>204785000</v>
      </c>
      <c r="L155" s="59">
        <v>195371000</v>
      </c>
      <c r="M155" s="59">
        <v>196064000</v>
      </c>
      <c r="N155" s="59">
        <v>165236000</v>
      </c>
      <c r="O155" s="59">
        <v>197135000</v>
      </c>
      <c r="P155" s="59">
        <v>169185000</v>
      </c>
      <c r="Q155" s="59">
        <v>160101000</v>
      </c>
      <c r="R155" s="59">
        <v>152655000</v>
      </c>
      <c r="S155" s="59">
        <v>165512000</v>
      </c>
      <c r="T155" s="59">
        <v>150138000</v>
      </c>
      <c r="U155" s="59">
        <v>116654000</v>
      </c>
      <c r="V155" s="59">
        <v>93452000</v>
      </c>
      <c r="W155" s="59">
        <v>75853000</v>
      </c>
      <c r="X155" s="59">
        <v>56336000</v>
      </c>
      <c r="Y155" s="59">
        <v>37800000</v>
      </c>
      <c r="Z155" s="59">
        <v>27034000</v>
      </c>
      <c r="AA155" s="59">
        <v>11491000</v>
      </c>
      <c r="AB155" s="59">
        <v>9563252</v>
      </c>
      <c r="AC155" s="59">
        <v>12800000</v>
      </c>
      <c r="AD155" s="59">
        <v>7600000</v>
      </c>
      <c r="AE155" s="59">
        <v>1900000</v>
      </c>
      <c r="AF155" s="59">
        <v>3600000</v>
      </c>
    </row>
    <row r="156" spans="1:32" x14ac:dyDescent="0.35">
      <c r="A156" t="s">
        <v>256</v>
      </c>
      <c r="C156" s="59">
        <v>72373000</v>
      </c>
      <c r="D156" s="59">
        <v>-253365000</v>
      </c>
      <c r="E156" s="59">
        <v>127293000</v>
      </c>
      <c r="F156" s="59">
        <v>99035000</v>
      </c>
      <c r="G156" s="59">
        <v>157392000</v>
      </c>
      <c r="H156" s="59">
        <v>139494000</v>
      </c>
      <c r="I156" s="59">
        <v>116523000</v>
      </c>
      <c r="J156" s="59">
        <v>101276000</v>
      </c>
      <c r="K156" s="59">
        <v>114356000</v>
      </c>
      <c r="L156" s="59">
        <v>98423000</v>
      </c>
      <c r="M156" s="59">
        <v>95720000</v>
      </c>
      <c r="N156" s="59">
        <v>81713000</v>
      </c>
      <c r="O156" s="59">
        <v>42833000</v>
      </c>
      <c r="P156" s="59">
        <v>52293000</v>
      </c>
      <c r="Q156" s="59">
        <v>73964000</v>
      </c>
      <c r="R156" s="59">
        <v>81282000</v>
      </c>
      <c r="S156" s="59">
        <v>87546000</v>
      </c>
      <c r="T156" s="59">
        <v>66538000</v>
      </c>
      <c r="U156" s="59">
        <v>57836000</v>
      </c>
      <c r="V156" s="59">
        <v>49075000</v>
      </c>
      <c r="W156" s="59">
        <v>39309000</v>
      </c>
      <c r="X156" s="59">
        <v>32101000</v>
      </c>
      <c r="Y156" s="59">
        <v>21700000</v>
      </c>
      <c r="Z156" s="59">
        <v>7684000</v>
      </c>
      <c r="AA156" s="59">
        <v>9939000</v>
      </c>
      <c r="AB156" s="59">
        <v>5911642</v>
      </c>
      <c r="AC156" s="59">
        <v>8600000</v>
      </c>
      <c r="AD156" s="59">
        <v>7200000</v>
      </c>
      <c r="AE156" s="59">
        <v>4700000</v>
      </c>
      <c r="AF156" s="59">
        <v>4200000</v>
      </c>
    </row>
    <row r="157" spans="1:32" x14ac:dyDescent="0.35">
      <c r="A157" t="s">
        <v>257</v>
      </c>
      <c r="E157" s="59">
        <v>-39233000</v>
      </c>
      <c r="F157" s="59">
        <v>4754000</v>
      </c>
      <c r="N157" s="59">
        <v>7376000</v>
      </c>
      <c r="O157" s="59">
        <v>7421000</v>
      </c>
      <c r="R157" s="59">
        <v>66000</v>
      </c>
      <c r="S157" s="59">
        <v>8000</v>
      </c>
      <c r="T157" s="59">
        <v>13159000</v>
      </c>
      <c r="U157" s="59">
        <v>8063000</v>
      </c>
      <c r="V157" s="59">
        <v>-1797000</v>
      </c>
      <c r="W157" s="59">
        <v>-1549000</v>
      </c>
      <c r="X157" s="59">
        <v>-11000</v>
      </c>
      <c r="Y157" s="59">
        <v>100000</v>
      </c>
      <c r="Z157" s="59">
        <v>9000</v>
      </c>
      <c r="AA157" s="59">
        <v>186000</v>
      </c>
      <c r="AB157" s="59">
        <v>244851</v>
      </c>
      <c r="AC157" s="59">
        <v>100000</v>
      </c>
      <c r="AD157" s="59">
        <v>100000</v>
      </c>
    </row>
    <row r="158" spans="1:32" x14ac:dyDescent="0.35">
      <c r="A158" t="s">
        <v>258</v>
      </c>
      <c r="N158" s="59">
        <v>7376000</v>
      </c>
      <c r="O158" s="59">
        <v>7421000</v>
      </c>
      <c r="R158" s="59">
        <v>12000</v>
      </c>
      <c r="S158" s="59">
        <v>16000</v>
      </c>
      <c r="Z158" s="59">
        <v>9000</v>
      </c>
      <c r="AA158" s="59">
        <v>64000</v>
      </c>
      <c r="AB158" s="59">
        <v>254101</v>
      </c>
    </row>
    <row r="159" spans="1:32" x14ac:dyDescent="0.35">
      <c r="A159" t="s">
        <v>259</v>
      </c>
      <c r="C159">
        <v>0</v>
      </c>
      <c r="D159">
        <v>0</v>
      </c>
      <c r="E159" s="59">
        <v>-39233000</v>
      </c>
      <c r="F159" s="59">
        <v>4754000</v>
      </c>
    </row>
    <row r="160" spans="1:32" x14ac:dyDescent="0.35">
      <c r="A160" t="s">
        <v>260</v>
      </c>
      <c r="C160" s="59">
        <v>89654000</v>
      </c>
      <c r="D160" s="59">
        <v>91415000</v>
      </c>
      <c r="E160" s="59">
        <v>88133000</v>
      </c>
      <c r="F160" s="59">
        <v>95976000</v>
      </c>
      <c r="G160" s="59">
        <v>92729000</v>
      </c>
      <c r="H160" s="59">
        <v>88010000</v>
      </c>
      <c r="I160" s="59">
        <v>85563000</v>
      </c>
      <c r="J160" s="59">
        <v>82835000</v>
      </c>
      <c r="K160" s="59">
        <v>78558000</v>
      </c>
      <c r="L160" s="59">
        <v>74433000</v>
      </c>
      <c r="M160" s="59">
        <v>71958000</v>
      </c>
      <c r="N160" s="59">
        <v>72140000</v>
      </c>
      <c r="O160" s="59">
        <v>75184000</v>
      </c>
      <c r="P160" s="59">
        <v>73290000</v>
      </c>
      <c r="Q160" s="59">
        <v>64202000</v>
      </c>
      <c r="R160" s="59">
        <v>53064000</v>
      </c>
      <c r="S160" s="59">
        <v>45135000</v>
      </c>
      <c r="T160" s="59">
        <v>35943000</v>
      </c>
      <c r="U160" s="59">
        <v>27960000</v>
      </c>
      <c r="V160" s="59">
        <v>22855000</v>
      </c>
      <c r="W160" s="59">
        <v>17457000</v>
      </c>
      <c r="X160" s="59">
        <v>13682000</v>
      </c>
      <c r="Y160" s="59">
        <v>10900000</v>
      </c>
      <c r="Z160" s="59">
        <v>8540000</v>
      </c>
      <c r="AA160" s="59">
        <v>6696000</v>
      </c>
      <c r="AB160" s="59">
        <v>10743715</v>
      </c>
      <c r="AC160" s="59">
        <v>5900000</v>
      </c>
      <c r="AD160" s="59">
        <v>3600000</v>
      </c>
      <c r="AE160" s="59">
        <v>2300000</v>
      </c>
      <c r="AF160" s="59">
        <v>1400000</v>
      </c>
    </row>
    <row r="161" spans="1:32" x14ac:dyDescent="0.35">
      <c r="A161" t="s">
        <v>261</v>
      </c>
      <c r="C161" s="59">
        <v>89654000</v>
      </c>
      <c r="D161" s="59">
        <v>91415000</v>
      </c>
      <c r="E161" s="59">
        <v>88133000</v>
      </c>
      <c r="F161" s="59">
        <v>95976000</v>
      </c>
      <c r="G161" s="59">
        <v>92729000</v>
      </c>
      <c r="H161" s="59">
        <v>88010000</v>
      </c>
      <c r="I161" s="59">
        <v>85563000</v>
      </c>
      <c r="J161" s="59">
        <v>82835000</v>
      </c>
      <c r="K161" s="59">
        <v>78558000</v>
      </c>
      <c r="L161" s="59">
        <v>74433000</v>
      </c>
      <c r="M161" s="59">
        <v>71958000</v>
      </c>
      <c r="N161" s="59">
        <v>72140000</v>
      </c>
      <c r="O161" s="59">
        <v>75184000</v>
      </c>
      <c r="P161" s="59">
        <v>73290000</v>
      </c>
      <c r="Q161" s="59">
        <v>64202000</v>
      </c>
      <c r="R161" s="59">
        <v>53064000</v>
      </c>
      <c r="S161" s="59">
        <v>45135000</v>
      </c>
      <c r="T161" s="59">
        <v>35943000</v>
      </c>
      <c r="U161" s="59">
        <v>27960000</v>
      </c>
      <c r="V161" s="59">
        <v>22855000</v>
      </c>
      <c r="W161" s="59">
        <v>17457000</v>
      </c>
      <c r="X161" s="59">
        <v>13682000</v>
      </c>
      <c r="Y161" s="59">
        <v>10900000</v>
      </c>
      <c r="Z161" s="59">
        <v>8540000</v>
      </c>
      <c r="AA161" s="59">
        <v>6696000</v>
      </c>
      <c r="AB161" s="59">
        <v>10743715</v>
      </c>
      <c r="AC161" s="59">
        <v>5900000</v>
      </c>
      <c r="AD161" s="59">
        <v>3600000</v>
      </c>
      <c r="AE161" s="59">
        <v>2300000</v>
      </c>
      <c r="AF161" s="59">
        <v>1400000</v>
      </c>
    </row>
    <row r="162" spans="1:32" x14ac:dyDescent="0.35">
      <c r="A162" t="s">
        <v>262</v>
      </c>
      <c r="C162" s="59">
        <v>-20849000</v>
      </c>
      <c r="D162" s="59">
        <v>-67228000</v>
      </c>
      <c r="E162" s="59">
        <v>-2197000</v>
      </c>
      <c r="F162" s="59">
        <v>-5510000</v>
      </c>
      <c r="G162" s="59">
        <v>-25180000</v>
      </c>
      <c r="H162" s="59">
        <v>12717000</v>
      </c>
      <c r="I162" s="59">
        <v>13685000</v>
      </c>
      <c r="J162" s="59">
        <v>9110000</v>
      </c>
      <c r="K162" s="59">
        <v>11792000</v>
      </c>
      <c r="L162" s="59">
        <v>-10323000</v>
      </c>
      <c r="M162" s="59">
        <v>8751000</v>
      </c>
      <c r="N162" s="59">
        <v>-3854000</v>
      </c>
      <c r="O162" s="59">
        <v>-5915000</v>
      </c>
      <c r="P162" s="59">
        <v>21357000</v>
      </c>
      <c r="Q162" s="59">
        <v>1842000</v>
      </c>
      <c r="R162" s="59">
        <v>8574000</v>
      </c>
      <c r="S162" s="59">
        <v>27863000</v>
      </c>
      <c r="T162" s="59">
        <v>16668000</v>
      </c>
      <c r="U162" s="59">
        <v>11884000</v>
      </c>
      <c r="V162" s="59">
        <v>11358000</v>
      </c>
      <c r="W162" s="59">
        <v>4388000</v>
      </c>
      <c r="X162" s="59">
        <v>345000</v>
      </c>
      <c r="Y162" s="59">
        <v>1900000</v>
      </c>
      <c r="Z162" s="59">
        <v>-2965000</v>
      </c>
      <c r="AA162" s="59">
        <v>2447000</v>
      </c>
      <c r="AB162" s="59">
        <v>-559459</v>
      </c>
      <c r="AC162" s="59">
        <v>900000</v>
      </c>
      <c r="AD162" s="59">
        <v>400000</v>
      </c>
      <c r="AE162" s="59">
        <v>1100000</v>
      </c>
      <c r="AF162" s="59">
        <v>-800000</v>
      </c>
    </row>
    <row r="163" spans="1:32" x14ac:dyDescent="0.35">
      <c r="A163" t="s">
        <v>263</v>
      </c>
      <c r="C163" s="59">
        <v>-20849000</v>
      </c>
      <c r="D163" s="59">
        <v>-67228000</v>
      </c>
      <c r="E163" s="59">
        <v>-2197000</v>
      </c>
      <c r="F163" s="59">
        <v>-5510000</v>
      </c>
      <c r="G163" s="59">
        <v>-25180000</v>
      </c>
      <c r="H163" s="59">
        <v>12717000</v>
      </c>
      <c r="I163" s="59">
        <v>13685000</v>
      </c>
      <c r="J163" s="59">
        <v>9110000</v>
      </c>
      <c r="K163" s="59">
        <v>11792000</v>
      </c>
      <c r="L163" s="59">
        <v>-10323000</v>
      </c>
      <c r="M163" s="59">
        <v>8751000</v>
      </c>
      <c r="N163" s="59">
        <v>-3854000</v>
      </c>
      <c r="O163" s="59">
        <v>-5915000</v>
      </c>
      <c r="P163" s="59">
        <v>21357000</v>
      </c>
      <c r="Q163" s="59">
        <v>1842000</v>
      </c>
      <c r="R163" s="59">
        <v>8574000</v>
      </c>
      <c r="S163" s="59">
        <v>27863000</v>
      </c>
      <c r="T163" s="59">
        <v>16668000</v>
      </c>
      <c r="U163" s="59">
        <v>11884000</v>
      </c>
      <c r="V163" s="59">
        <v>11358000</v>
      </c>
      <c r="W163" s="59">
        <v>4388000</v>
      </c>
      <c r="X163" s="59">
        <v>345000</v>
      </c>
      <c r="Y163" s="59">
        <v>1900000</v>
      </c>
      <c r="Z163" s="59">
        <v>-2965000</v>
      </c>
      <c r="AA163" s="59">
        <v>2447000</v>
      </c>
      <c r="AB163" s="59">
        <v>-559459</v>
      </c>
      <c r="AC163" s="59">
        <v>900000</v>
      </c>
      <c r="AD163" s="59">
        <v>400000</v>
      </c>
      <c r="AE163" s="59">
        <v>1100000</v>
      </c>
      <c r="AF163" s="59">
        <v>-800000</v>
      </c>
    </row>
    <row r="164" spans="1:32" x14ac:dyDescent="0.35">
      <c r="A164" t="s">
        <v>264</v>
      </c>
      <c r="Z164">
        <v>0</v>
      </c>
      <c r="AA164" s="59">
        <v>6646000</v>
      </c>
    </row>
    <row r="165" spans="1:32" x14ac:dyDescent="0.35">
      <c r="A165" t="s">
        <v>265</v>
      </c>
      <c r="C165" s="59">
        <v>17937000</v>
      </c>
      <c r="D165" s="59">
        <v>208066000</v>
      </c>
      <c r="E165" s="59">
        <v>16223000</v>
      </c>
      <c r="F165" s="59">
        <v>16411000</v>
      </c>
      <c r="G165" s="59">
        <v>10586000</v>
      </c>
      <c r="H165" s="59">
        <v>114000</v>
      </c>
      <c r="I165" s="59">
        <v>6011000</v>
      </c>
      <c r="J165" s="59">
        <v>245000</v>
      </c>
      <c r="K165" s="59">
        <v>3294000</v>
      </c>
      <c r="L165" s="59">
        <v>5469000</v>
      </c>
      <c r="M165" s="59">
        <v>1547000</v>
      </c>
      <c r="N165">
        <v>0</v>
      </c>
      <c r="O165" s="59">
        <v>26541000</v>
      </c>
      <c r="P165" s="59">
        <v>2952000</v>
      </c>
    </row>
    <row r="166" spans="1:32" x14ac:dyDescent="0.35">
      <c r="A166" t="s">
        <v>266</v>
      </c>
      <c r="C166" s="59">
        <v>22988000</v>
      </c>
      <c r="D166" s="59">
        <v>21350000</v>
      </c>
      <c r="E166" s="59">
        <v>19373000</v>
      </c>
      <c r="F166" s="59">
        <v>19988000</v>
      </c>
      <c r="G166" s="59">
        <v>16457000</v>
      </c>
      <c r="H166" s="59">
        <v>21473000</v>
      </c>
      <c r="I166" s="59">
        <v>20053000</v>
      </c>
      <c r="J166" s="59">
        <v>16817000</v>
      </c>
      <c r="K166" s="59">
        <v>14135000</v>
      </c>
      <c r="L166" s="59">
        <v>10838000</v>
      </c>
      <c r="M166" s="59">
        <v>9635000</v>
      </c>
      <c r="N166" s="59">
        <v>10913000</v>
      </c>
      <c r="O166" s="59">
        <v>14610000</v>
      </c>
      <c r="P166" s="59">
        <v>13132000</v>
      </c>
      <c r="Q166" s="59">
        <v>18172000</v>
      </c>
      <c r="R166" s="59">
        <v>18225000</v>
      </c>
    </row>
    <row r="167" spans="1:32" x14ac:dyDescent="0.35">
      <c r="A167" t="s">
        <v>267</v>
      </c>
      <c r="H167" s="59">
        <v>-13861000</v>
      </c>
      <c r="I167" s="59">
        <v>-12309000</v>
      </c>
      <c r="J167" s="59">
        <v>-8861000</v>
      </c>
      <c r="K167" s="59">
        <v>-7765000</v>
      </c>
      <c r="L167" s="59">
        <v>-2801000</v>
      </c>
      <c r="M167" s="59">
        <v>-741000</v>
      </c>
      <c r="N167" s="59">
        <v>-3357000</v>
      </c>
      <c r="O167" s="59">
        <v>-857000</v>
      </c>
      <c r="P167" s="59">
        <v>-410000</v>
      </c>
      <c r="Q167" s="59">
        <v>-1577000</v>
      </c>
      <c r="R167" s="59">
        <v>-2213000</v>
      </c>
    </row>
    <row r="168" spans="1:32" x14ac:dyDescent="0.35">
      <c r="A168" t="s">
        <v>268</v>
      </c>
      <c r="H168" s="59">
        <v>3592000</v>
      </c>
      <c r="I168" s="59">
        <v>2615000</v>
      </c>
      <c r="J168" s="59">
        <v>2059000</v>
      </c>
      <c r="K168" s="59">
        <v>-464000</v>
      </c>
      <c r="L168" s="59">
        <v>1259000</v>
      </c>
      <c r="M168" s="59">
        <v>1023000</v>
      </c>
      <c r="N168" s="59">
        <v>178000</v>
      </c>
      <c r="O168" s="59">
        <v>1957000</v>
      </c>
      <c r="P168" s="59">
        <v>-145000</v>
      </c>
      <c r="Q168" s="59">
        <v>-15000</v>
      </c>
      <c r="R168" s="59">
        <v>-1500000</v>
      </c>
      <c r="Y168" s="59">
        <v>200000</v>
      </c>
      <c r="Z168" s="59">
        <v>6347000</v>
      </c>
      <c r="AC168" s="59">
        <v>-300000</v>
      </c>
      <c r="AD168" s="59">
        <v>100000</v>
      </c>
      <c r="AE168" s="59">
        <v>-400000</v>
      </c>
      <c r="AF168" s="59">
        <v>-200000</v>
      </c>
    </row>
    <row r="169" spans="1:32" x14ac:dyDescent="0.35">
      <c r="A169" t="s">
        <v>269</v>
      </c>
      <c r="C169" s="59">
        <v>30903000</v>
      </c>
      <c r="D169" s="59">
        <v>2670000</v>
      </c>
      <c r="E169" s="59">
        <v>9169000</v>
      </c>
      <c r="F169" s="59">
        <v>60661000</v>
      </c>
      <c r="G169" s="59">
        <v>-13188000</v>
      </c>
      <c r="H169" s="59">
        <v>50981000</v>
      </c>
      <c r="I169" s="59">
        <v>3282000</v>
      </c>
      <c r="J169" s="59">
        <v>36168000</v>
      </c>
      <c r="K169" s="59">
        <v>-9121000</v>
      </c>
      <c r="L169" s="59">
        <v>18073000</v>
      </c>
      <c r="M169" s="59">
        <v>8171000</v>
      </c>
      <c r="N169" s="59">
        <v>127000</v>
      </c>
      <c r="O169" s="59">
        <v>35361000</v>
      </c>
      <c r="P169" s="59">
        <v>6716000</v>
      </c>
      <c r="Q169" s="59">
        <v>3513000</v>
      </c>
      <c r="R169" s="59">
        <v>-4843000</v>
      </c>
      <c r="S169" s="59">
        <v>4960000</v>
      </c>
      <c r="T169" s="59">
        <v>17830000</v>
      </c>
      <c r="U169" s="59">
        <v>10911000</v>
      </c>
      <c r="V169" s="59">
        <v>11961000</v>
      </c>
      <c r="W169" s="59">
        <v>16248000</v>
      </c>
      <c r="X169" s="59">
        <v>10219000</v>
      </c>
      <c r="Y169" s="59">
        <v>3000000</v>
      </c>
      <c r="Z169" s="59">
        <v>7419000</v>
      </c>
      <c r="AA169" s="59">
        <v>-14423000</v>
      </c>
      <c r="AB169" s="59">
        <v>-6777497</v>
      </c>
      <c r="AC169" s="59">
        <v>-2400000</v>
      </c>
      <c r="AD169" s="59">
        <v>-3800000</v>
      </c>
      <c r="AE169" s="59">
        <v>-5800000</v>
      </c>
      <c r="AF169" s="59">
        <v>-1000000</v>
      </c>
    </row>
    <row r="170" spans="1:32" x14ac:dyDescent="0.35">
      <c r="A170" t="s">
        <v>270</v>
      </c>
      <c r="C170" s="59">
        <v>-24816000</v>
      </c>
      <c r="D170" s="59">
        <v>15148000</v>
      </c>
      <c r="E170" s="59">
        <v>3777000</v>
      </c>
      <c r="F170" s="59">
        <v>3680000</v>
      </c>
      <c r="G170" s="59">
        <v>-7188000</v>
      </c>
      <c r="H170" s="59">
        <v>6593000</v>
      </c>
      <c r="I170" s="59">
        <v>-9320000</v>
      </c>
      <c r="J170" s="59">
        <v>-11946000</v>
      </c>
      <c r="K170" s="59">
        <v>-2009000</v>
      </c>
      <c r="L170" s="59">
        <v>-19228000</v>
      </c>
      <c r="M170" s="59">
        <v>-1582000</v>
      </c>
      <c r="N170" s="59">
        <v>-4653000</v>
      </c>
      <c r="O170" s="59">
        <v>6531000</v>
      </c>
      <c r="P170" s="59">
        <v>27034000</v>
      </c>
      <c r="Q170" s="59">
        <v>-17952000</v>
      </c>
      <c r="R170" s="59">
        <v>-24885000</v>
      </c>
      <c r="S170" s="59">
        <v>-2903000</v>
      </c>
      <c r="T170" s="59">
        <v>-5738000</v>
      </c>
      <c r="U170" s="59">
        <v>-6072000</v>
      </c>
      <c r="V170" s="59">
        <v>-4589000</v>
      </c>
      <c r="W170" s="59">
        <v>745000</v>
      </c>
      <c r="X170" s="59">
        <v>-9250000</v>
      </c>
      <c r="Y170" s="59">
        <v>-1800000</v>
      </c>
      <c r="Z170" s="59">
        <v>2889000</v>
      </c>
      <c r="AA170" s="59">
        <v>-7439000</v>
      </c>
      <c r="AB170" s="59">
        <v>-1481177</v>
      </c>
      <c r="AC170" s="59">
        <v>-1200000</v>
      </c>
      <c r="AD170" s="59">
        <v>-2700000</v>
      </c>
      <c r="AE170" s="59">
        <v>-3500000</v>
      </c>
      <c r="AF170" s="59">
        <v>-200000</v>
      </c>
    </row>
    <row r="171" spans="1:32" x14ac:dyDescent="0.35">
      <c r="A171" t="s">
        <v>271</v>
      </c>
      <c r="F171" s="59">
        <v>-1018000</v>
      </c>
      <c r="G171" s="59">
        <v>-4233000</v>
      </c>
      <c r="H171" s="59">
        <v>-1473000</v>
      </c>
      <c r="I171" s="59">
        <v>1011000</v>
      </c>
      <c r="J171" s="59">
        <v>-5079000</v>
      </c>
      <c r="K171" s="59">
        <v>4477000</v>
      </c>
      <c r="L171" s="59">
        <v>-3224000</v>
      </c>
      <c r="M171" s="59">
        <v>4850000</v>
      </c>
      <c r="N171" s="59">
        <v>-4832000</v>
      </c>
      <c r="O171" s="59">
        <v>1185000</v>
      </c>
      <c r="P171" s="59">
        <v>-1190000</v>
      </c>
      <c r="Q171" s="59">
        <v>292000</v>
      </c>
      <c r="R171" s="59">
        <v>-3531000</v>
      </c>
      <c r="S171" s="59">
        <v>384000</v>
      </c>
      <c r="Z171" s="59">
        <v>-1309000</v>
      </c>
      <c r="AA171" s="59">
        <v>219000</v>
      </c>
      <c r="AB171" s="59">
        <v>-169821</v>
      </c>
    </row>
    <row r="172" spans="1:32" x14ac:dyDescent="0.35">
      <c r="A172" t="s">
        <v>272</v>
      </c>
      <c r="C172" s="59">
        <v>-3478000</v>
      </c>
      <c r="D172" s="59">
        <v>7921000</v>
      </c>
      <c r="E172" s="59">
        <v>-5766000</v>
      </c>
      <c r="F172" s="59">
        <v>3667000</v>
      </c>
      <c r="G172" s="59">
        <v>-7634000</v>
      </c>
      <c r="H172" s="59">
        <v>-916000</v>
      </c>
      <c r="I172" s="59">
        <v>-755000</v>
      </c>
      <c r="J172" s="59">
        <v>2223000</v>
      </c>
      <c r="K172" s="59">
        <v>-6642000</v>
      </c>
      <c r="L172" s="59">
        <v>-626000</v>
      </c>
      <c r="M172" s="59">
        <v>-5174000</v>
      </c>
      <c r="N172" s="59">
        <v>-834000</v>
      </c>
      <c r="O172" s="59">
        <v>930000</v>
      </c>
      <c r="P172" s="59">
        <v>926000</v>
      </c>
      <c r="Q172" s="59">
        <v>-3283000</v>
      </c>
      <c r="R172" s="59">
        <v>-1656000</v>
      </c>
      <c r="S172" s="59">
        <v>-8632000</v>
      </c>
      <c r="T172" s="59">
        <v>-2093000</v>
      </c>
      <c r="U172" s="59">
        <v>-2449000</v>
      </c>
      <c r="V172" s="59">
        <v>-7214000</v>
      </c>
      <c r="W172" s="59">
        <v>-1443000</v>
      </c>
      <c r="X172" s="59">
        <v>-1207000</v>
      </c>
      <c r="Y172" s="59">
        <v>-2300000</v>
      </c>
      <c r="Z172" s="59">
        <v>-785000</v>
      </c>
      <c r="AA172" s="59">
        <v>-863000</v>
      </c>
      <c r="AB172" s="59">
        <v>-1494446</v>
      </c>
      <c r="AC172" s="59">
        <v>-1500000</v>
      </c>
      <c r="AD172" s="59">
        <v>-200000</v>
      </c>
      <c r="AE172" s="59">
        <v>-400000</v>
      </c>
      <c r="AF172" s="59">
        <v>100000</v>
      </c>
    </row>
    <row r="173" spans="1:32" x14ac:dyDescent="0.35">
      <c r="A173" t="s">
        <v>273</v>
      </c>
      <c r="C173" s="59">
        <v>-1137000</v>
      </c>
      <c r="D173" s="59">
        <v>8563000</v>
      </c>
      <c r="E173" s="59">
        <v>-4133000</v>
      </c>
      <c r="F173" s="59">
        <v>6262000</v>
      </c>
      <c r="G173" s="59">
        <v>-5227000</v>
      </c>
      <c r="H173" s="59">
        <v>-10462000</v>
      </c>
      <c r="I173" s="59">
        <v>-3743000</v>
      </c>
      <c r="J173" s="59">
        <v>4362000</v>
      </c>
      <c r="K173" s="59">
        <v>-2708000</v>
      </c>
      <c r="L173" s="59">
        <v>-3389000</v>
      </c>
      <c r="M173" s="59">
        <v>-8153000</v>
      </c>
      <c r="N173" s="59">
        <v>-474000</v>
      </c>
      <c r="O173" s="59">
        <v>-3217000</v>
      </c>
      <c r="P173" s="59">
        <v>3225000</v>
      </c>
      <c r="Q173" s="59">
        <v>-6618000</v>
      </c>
      <c r="R173" s="59">
        <v>-6678000</v>
      </c>
      <c r="S173" s="59">
        <v>-4937000</v>
      </c>
      <c r="T173" s="59">
        <v>613000</v>
      </c>
      <c r="U173" s="59">
        <v>-3353000</v>
      </c>
      <c r="V173" s="59">
        <v>-3976000</v>
      </c>
      <c r="W173" s="59">
        <v>-1663000</v>
      </c>
      <c r="Z173" s="59">
        <v>137000</v>
      </c>
      <c r="AA173" s="59">
        <v>119000</v>
      </c>
      <c r="AB173" s="59">
        <v>-648607</v>
      </c>
    </row>
    <row r="174" spans="1:32" x14ac:dyDescent="0.35">
      <c r="A174" t="s">
        <v>274</v>
      </c>
      <c r="C174" s="59">
        <v>46425000</v>
      </c>
      <c r="D174" s="59">
        <v>-10314000</v>
      </c>
      <c r="E174" s="59">
        <v>17904000</v>
      </c>
      <c r="F174" s="59">
        <v>23917000</v>
      </c>
      <c r="G174" s="59">
        <v>33210000</v>
      </c>
      <c r="H174" s="59">
        <v>36747000</v>
      </c>
      <c r="I174" s="59">
        <v>22899000</v>
      </c>
      <c r="J174" s="59">
        <v>45174000</v>
      </c>
      <c r="K174" s="59">
        <v>11977000</v>
      </c>
      <c r="L174" s="59">
        <v>41164000</v>
      </c>
      <c r="M174" s="59">
        <v>23625000</v>
      </c>
      <c r="N174" s="59">
        <v>14723000</v>
      </c>
      <c r="O174" s="59">
        <v>33525000</v>
      </c>
      <c r="P174" s="59">
        <v>-27123000</v>
      </c>
      <c r="Q174" s="59">
        <v>54302000</v>
      </c>
      <c r="R174" s="59">
        <v>40265000</v>
      </c>
      <c r="S174" s="59">
        <v>29566000</v>
      </c>
      <c r="T174" s="59">
        <v>6045000</v>
      </c>
      <c r="U174" s="59">
        <v>11157000</v>
      </c>
      <c r="V174" s="59">
        <v>-4046000</v>
      </c>
      <c r="W174" s="59">
        <v>1173000</v>
      </c>
      <c r="X174" s="59">
        <v>4608000</v>
      </c>
      <c r="Y174" s="59">
        <v>1800000</v>
      </c>
      <c r="Z174" s="59">
        <v>6368000</v>
      </c>
      <c r="AA174" s="59">
        <v>4681000</v>
      </c>
      <c r="AB174" s="59">
        <v>3081880</v>
      </c>
      <c r="AC174" s="59">
        <v>5500000</v>
      </c>
      <c r="AD174" s="59">
        <v>1200000</v>
      </c>
      <c r="AE174" s="59">
        <v>800000</v>
      </c>
      <c r="AF174" s="59">
        <v>-1000000</v>
      </c>
    </row>
    <row r="175" spans="1:32" x14ac:dyDescent="0.35">
      <c r="A175" t="s">
        <v>275</v>
      </c>
      <c r="C175" s="59">
        <v>-3678000</v>
      </c>
      <c r="D175" s="59">
        <v>-2005000</v>
      </c>
      <c r="E175" s="59">
        <v>2326000</v>
      </c>
      <c r="F175" s="59">
        <v>5601000</v>
      </c>
      <c r="G175" s="59">
        <v>3771000</v>
      </c>
      <c r="H175" s="59">
        <v>752000</v>
      </c>
      <c r="I175" s="59">
        <v>-14287000</v>
      </c>
      <c r="J175" s="59">
        <v>5326000</v>
      </c>
      <c r="K175" s="59">
        <v>-11580000</v>
      </c>
      <c r="L175" s="59">
        <v>10839000</v>
      </c>
      <c r="M175" s="59">
        <v>3508000</v>
      </c>
      <c r="N175" s="59">
        <v>-3261000</v>
      </c>
      <c r="O175" s="59">
        <v>3938000</v>
      </c>
      <c r="P175" s="59">
        <v>-29328000</v>
      </c>
      <c r="Q175" s="59">
        <v>13506000</v>
      </c>
      <c r="R175" s="59">
        <v>7405000</v>
      </c>
      <c r="S175" s="59">
        <v>2795000</v>
      </c>
      <c r="Z175" s="59">
        <v>3329000</v>
      </c>
      <c r="AA175" s="59">
        <v>2994000</v>
      </c>
      <c r="AB175" s="59">
        <v>355970</v>
      </c>
    </row>
    <row r="176" spans="1:32" x14ac:dyDescent="0.35">
      <c r="A176" t="s">
        <v>276</v>
      </c>
      <c r="I176" s="59">
        <v>-1356000</v>
      </c>
      <c r="J176" s="59">
        <v>-12854000</v>
      </c>
      <c r="N176" s="59">
        <v>-1964000</v>
      </c>
      <c r="O176" s="59">
        <v>7865000</v>
      </c>
      <c r="P176" s="59">
        <v>-9281000</v>
      </c>
      <c r="Q176" s="59">
        <v>1152000</v>
      </c>
      <c r="R176" s="59">
        <v>-6015000</v>
      </c>
      <c r="S176" s="59">
        <v>2686000</v>
      </c>
      <c r="Z176" s="59">
        <v>4097000</v>
      </c>
      <c r="AA176" s="59">
        <v>-168000</v>
      </c>
      <c r="AB176" s="59">
        <v>759747</v>
      </c>
    </row>
    <row r="177" spans="1:32" x14ac:dyDescent="0.35">
      <c r="A177" t="s">
        <v>277</v>
      </c>
      <c r="I177" s="59">
        <v>-1356000</v>
      </c>
      <c r="J177" s="59">
        <v>-12854000</v>
      </c>
      <c r="N177" s="59">
        <v>-1964000</v>
      </c>
      <c r="O177" s="59">
        <v>7865000</v>
      </c>
      <c r="P177" s="59">
        <v>-9281000</v>
      </c>
      <c r="Q177" s="59">
        <v>1152000</v>
      </c>
      <c r="R177" s="59">
        <v>-6015000</v>
      </c>
      <c r="S177" s="59">
        <v>2686000</v>
      </c>
      <c r="Z177" s="59">
        <v>4097000</v>
      </c>
      <c r="AA177" s="59">
        <v>-168000</v>
      </c>
      <c r="AB177" s="59">
        <v>759747</v>
      </c>
    </row>
    <row r="178" spans="1:32" x14ac:dyDescent="0.35">
      <c r="A178" t="s">
        <v>278</v>
      </c>
      <c r="C178" s="59">
        <v>-3678000</v>
      </c>
      <c r="D178" s="59">
        <v>-2005000</v>
      </c>
      <c r="E178" s="59">
        <v>2326000</v>
      </c>
      <c r="F178" s="59">
        <v>5601000</v>
      </c>
      <c r="G178" s="59">
        <v>3771000</v>
      </c>
      <c r="H178" s="59">
        <v>752000</v>
      </c>
      <c r="I178" s="59">
        <v>-12931000</v>
      </c>
      <c r="J178" s="59">
        <v>18180000</v>
      </c>
      <c r="K178" s="59">
        <v>-11580000</v>
      </c>
      <c r="L178" s="59">
        <v>10839000</v>
      </c>
      <c r="M178" s="59">
        <v>3508000</v>
      </c>
      <c r="N178" s="59">
        <v>-1297000</v>
      </c>
      <c r="O178" s="59">
        <v>-3927000</v>
      </c>
      <c r="P178" s="59">
        <v>-20047000</v>
      </c>
      <c r="Q178" s="59">
        <v>12354000</v>
      </c>
      <c r="R178" s="59">
        <v>13420000</v>
      </c>
      <c r="S178" s="59">
        <v>109000</v>
      </c>
      <c r="Z178" s="59">
        <v>-768000</v>
      </c>
      <c r="AA178" s="59">
        <v>3162000</v>
      </c>
      <c r="AB178" s="59">
        <v>-403777</v>
      </c>
    </row>
    <row r="179" spans="1:32" x14ac:dyDescent="0.35">
      <c r="A179" t="s">
        <v>279</v>
      </c>
      <c r="C179" s="59">
        <v>50103000</v>
      </c>
      <c r="D179" s="59">
        <v>-8309000</v>
      </c>
      <c r="E179" s="59">
        <v>15578000</v>
      </c>
      <c r="F179" s="59">
        <v>18316000</v>
      </c>
      <c r="G179" s="59">
        <v>29439000</v>
      </c>
      <c r="H179" s="59">
        <v>35995000</v>
      </c>
      <c r="I179" s="59">
        <v>37186000</v>
      </c>
      <c r="J179" s="59">
        <v>39848000</v>
      </c>
      <c r="K179" s="59">
        <v>23557000</v>
      </c>
      <c r="L179" s="59">
        <v>30325000</v>
      </c>
      <c r="M179" s="59">
        <v>20117000</v>
      </c>
      <c r="N179" s="59">
        <v>17984000</v>
      </c>
      <c r="O179" s="59">
        <v>29587000</v>
      </c>
      <c r="P179" s="59">
        <v>2205000</v>
      </c>
      <c r="Q179" s="59">
        <v>40796000</v>
      </c>
      <c r="R179" s="59">
        <v>32860000</v>
      </c>
      <c r="S179" s="59">
        <v>26771000</v>
      </c>
      <c r="Z179" s="59">
        <v>3039000</v>
      </c>
      <c r="AA179" s="59">
        <v>1687000</v>
      </c>
      <c r="AB179" s="59">
        <v>2725910</v>
      </c>
    </row>
    <row r="180" spans="1:32" x14ac:dyDescent="0.35">
      <c r="A180" t="s">
        <v>280</v>
      </c>
      <c r="C180" s="59">
        <v>-9227000</v>
      </c>
      <c r="D180" s="59">
        <v>-6019000</v>
      </c>
      <c r="E180" s="59">
        <v>-11989000</v>
      </c>
      <c r="F180" s="59">
        <v>7406000</v>
      </c>
      <c r="G180" s="59">
        <v>-9034000</v>
      </c>
      <c r="H180" s="59">
        <v>-2818000</v>
      </c>
      <c r="I180" s="59">
        <v>-5799000</v>
      </c>
      <c r="J180" s="59">
        <v>-3645000</v>
      </c>
      <c r="K180" s="59">
        <v>-3997000</v>
      </c>
      <c r="L180" s="59">
        <v>-6533000</v>
      </c>
      <c r="T180" s="59">
        <v>-10400000</v>
      </c>
      <c r="U180" s="59">
        <v>-3441000</v>
      </c>
      <c r="V180" s="59">
        <v>-2507000</v>
      </c>
      <c r="W180" s="59">
        <v>-898000</v>
      </c>
      <c r="X180" s="59">
        <v>-25000</v>
      </c>
      <c r="Y180" s="59">
        <v>-1500000</v>
      </c>
      <c r="Z180">
        <v>0</v>
      </c>
      <c r="AA180" s="59">
        <v>-9411000</v>
      </c>
      <c r="AB180" s="59">
        <v>-5520040</v>
      </c>
      <c r="AC180" s="59">
        <v>-5400000</v>
      </c>
      <c r="AD180" s="59">
        <v>-3200000</v>
      </c>
      <c r="AE180" s="59">
        <v>-3000000</v>
      </c>
      <c r="AF180" s="59">
        <v>-600000</v>
      </c>
    </row>
    <row r="181" spans="1:32" x14ac:dyDescent="0.35">
      <c r="A181" t="s">
        <v>281</v>
      </c>
      <c r="D181" s="59">
        <v>-3324000</v>
      </c>
      <c r="E181" s="59">
        <v>9695000</v>
      </c>
      <c r="T181" s="59">
        <v>29403000</v>
      </c>
      <c r="U181" s="59">
        <v>15069000</v>
      </c>
      <c r="V181" s="59">
        <v>34293000</v>
      </c>
      <c r="W181" s="59">
        <v>18334000</v>
      </c>
      <c r="X181" s="59">
        <v>16093000</v>
      </c>
      <c r="Y181" s="59">
        <v>6800000</v>
      </c>
      <c r="AC181" s="59">
        <v>200000</v>
      </c>
      <c r="AD181" s="59">
        <v>1100000</v>
      </c>
      <c r="AE181" s="59">
        <v>300000</v>
      </c>
      <c r="AF181" s="59">
        <v>700000</v>
      </c>
    </row>
    <row r="182" spans="1:32" x14ac:dyDescent="0.35">
      <c r="A182" t="s">
        <v>282</v>
      </c>
      <c r="C182" s="59">
        <v>23136000</v>
      </c>
      <c r="D182" s="59">
        <v>-12629000</v>
      </c>
      <c r="E182" s="59">
        <v>9376000</v>
      </c>
      <c r="F182" s="59">
        <v>15729000</v>
      </c>
      <c r="G182" s="59">
        <v>-17315000</v>
      </c>
      <c r="H182" s="59">
        <v>21837000</v>
      </c>
      <c r="I182" s="59">
        <v>-5799000</v>
      </c>
      <c r="J182" s="59">
        <v>-3645000</v>
      </c>
      <c r="K182" s="59">
        <v>-5742000</v>
      </c>
      <c r="L182" s="59">
        <v>6685000</v>
      </c>
      <c r="M182" s="59">
        <v>-545000</v>
      </c>
      <c r="N182" s="59">
        <v>-8635000</v>
      </c>
      <c r="O182" s="59">
        <v>-2408000</v>
      </c>
      <c r="P182" s="59">
        <v>2654000</v>
      </c>
      <c r="Q182" s="59">
        <v>-22936000</v>
      </c>
      <c r="R182" s="59">
        <v>-11889000</v>
      </c>
      <c r="S182" s="59">
        <v>-8134000</v>
      </c>
      <c r="Z182" s="59">
        <v>-1190000</v>
      </c>
      <c r="AA182" s="59">
        <v>-1510000</v>
      </c>
      <c r="AB182" s="59">
        <v>-715107</v>
      </c>
    </row>
    <row r="183" spans="1:32" x14ac:dyDescent="0.35">
      <c r="A183" t="s">
        <v>283</v>
      </c>
      <c r="C183" s="59">
        <v>-68610000</v>
      </c>
      <c r="D183" s="59">
        <v>-50914000</v>
      </c>
      <c r="E183" s="59">
        <v>-363060000</v>
      </c>
      <c r="F183" s="59">
        <v>-130389000</v>
      </c>
      <c r="G183" s="59">
        <v>-140433000</v>
      </c>
      <c r="H183" s="59">
        <v>-159461000</v>
      </c>
      <c r="I183" s="59">
        <v>-155701000</v>
      </c>
      <c r="J183" s="59">
        <v>-115861000</v>
      </c>
      <c r="K183" s="59">
        <v>-107943000</v>
      </c>
      <c r="L183" s="59">
        <v>-88154000</v>
      </c>
      <c r="M183" s="59">
        <v>-77616000</v>
      </c>
      <c r="N183" s="59">
        <v>-41847000</v>
      </c>
      <c r="O183" s="59">
        <v>-36243000</v>
      </c>
      <c r="P183" s="59">
        <v>-73438000</v>
      </c>
      <c r="Q183" s="59">
        <v>-133106000</v>
      </c>
      <c r="R183" s="59">
        <v>-127236000</v>
      </c>
      <c r="S183" s="59">
        <v>-180310000</v>
      </c>
      <c r="T183" s="59">
        <v>-178465000</v>
      </c>
      <c r="U183" s="59">
        <v>-124328000</v>
      </c>
      <c r="V183" s="59">
        <v>-108251000</v>
      </c>
      <c r="W183" s="59">
        <v>-99746000</v>
      </c>
      <c r="X183" s="59">
        <v>-58251000</v>
      </c>
      <c r="Y183" s="59">
        <v>-34900000</v>
      </c>
      <c r="Z183" s="59">
        <v>-53172000</v>
      </c>
      <c r="AA183" s="59">
        <v>-29428000</v>
      </c>
      <c r="AB183" s="59">
        <v>-18257895</v>
      </c>
      <c r="AC183" s="59">
        <v>-6100000</v>
      </c>
      <c r="AD183" s="59">
        <v>-37500000</v>
      </c>
      <c r="AE183" s="59">
        <v>-3200000</v>
      </c>
      <c r="AF183" s="59">
        <v>-13100000</v>
      </c>
    </row>
    <row r="184" spans="1:32" x14ac:dyDescent="0.35">
      <c r="A184" t="s">
        <v>284</v>
      </c>
      <c r="C184" s="59">
        <v>-68610000</v>
      </c>
      <c r="D184" s="59">
        <v>-50914000</v>
      </c>
      <c r="E184" s="59">
        <v>-363060000</v>
      </c>
      <c r="F184" s="59">
        <v>-130389000</v>
      </c>
      <c r="G184" s="59">
        <v>-140433000</v>
      </c>
      <c r="H184" s="59">
        <v>-159461000</v>
      </c>
      <c r="I184" s="59">
        <v>-155701000</v>
      </c>
      <c r="J184" s="59">
        <v>-115861000</v>
      </c>
      <c r="K184" s="59">
        <v>-107943000</v>
      </c>
      <c r="L184" s="59">
        <v>-88154000</v>
      </c>
      <c r="M184" s="59">
        <v>-77616000</v>
      </c>
      <c r="N184" s="59">
        <v>-41847000</v>
      </c>
      <c r="O184" s="59">
        <v>-36243000</v>
      </c>
      <c r="P184" s="59">
        <v>-73438000</v>
      </c>
      <c r="Q184" s="59">
        <v>-133106000</v>
      </c>
      <c r="R184" s="59">
        <v>-127236000</v>
      </c>
      <c r="S184" s="59">
        <v>-180310000</v>
      </c>
      <c r="T184" s="59">
        <v>-178465000</v>
      </c>
      <c r="U184" s="59">
        <v>-124328000</v>
      </c>
      <c r="V184" s="59">
        <v>-108251000</v>
      </c>
      <c r="W184" s="59">
        <v>-99746000</v>
      </c>
      <c r="X184" s="59">
        <v>-58251000</v>
      </c>
      <c r="Y184" s="59">
        <v>-34900000</v>
      </c>
      <c r="Z184" s="59">
        <v>-53172000</v>
      </c>
      <c r="AA184" s="59">
        <v>-29428000</v>
      </c>
      <c r="AB184" s="59">
        <v>-18257895</v>
      </c>
      <c r="AC184" s="59">
        <v>-6100000</v>
      </c>
      <c r="AD184" s="59">
        <v>-37500000</v>
      </c>
      <c r="AE184" s="59">
        <v>-3200000</v>
      </c>
      <c r="AF184" s="59">
        <v>-13100000</v>
      </c>
    </row>
    <row r="185" spans="1:32" x14ac:dyDescent="0.35">
      <c r="A185" t="s">
        <v>285</v>
      </c>
      <c r="C185" s="59">
        <v>-66943000</v>
      </c>
      <c r="D185" s="59">
        <v>-50329000</v>
      </c>
      <c r="E185" s="59">
        <v>-73765000</v>
      </c>
      <c r="F185" s="59">
        <v>-102909000</v>
      </c>
      <c r="G185" s="59">
        <v>-120779000</v>
      </c>
      <c r="H185" s="59">
        <v>-115821000</v>
      </c>
      <c r="I185" s="59">
        <v>-153941000</v>
      </c>
      <c r="J185" s="59">
        <v>-113982000</v>
      </c>
      <c r="K185" s="59">
        <v>-106289000</v>
      </c>
      <c r="L185" s="59">
        <v>-86442000</v>
      </c>
      <c r="M185" s="59">
        <v>-76746000</v>
      </c>
      <c r="N185" s="59">
        <v>-41847000</v>
      </c>
      <c r="O185" s="59">
        <v>-37243000</v>
      </c>
      <c r="P185" s="59">
        <v>-84907000</v>
      </c>
      <c r="Q185" s="59">
        <v>-211025000</v>
      </c>
      <c r="R185" s="59">
        <v>-185738000</v>
      </c>
      <c r="S185" s="59">
        <v>-170162000</v>
      </c>
      <c r="T185" s="59">
        <v>-161898000</v>
      </c>
      <c r="U185" s="59">
        <v>-105560000</v>
      </c>
      <c r="V185" s="59">
        <v>-86618000</v>
      </c>
      <c r="W185" s="59">
        <v>-74324000</v>
      </c>
      <c r="X185" s="59">
        <v>-39216000</v>
      </c>
      <c r="Y185" s="59">
        <v>-38600000</v>
      </c>
      <c r="Z185" s="59">
        <v>-27966000</v>
      </c>
      <c r="AA185" s="59">
        <v>-21656000</v>
      </c>
      <c r="AB185" s="59">
        <v>-23238345</v>
      </c>
      <c r="AC185" s="59">
        <v>-29500000</v>
      </c>
      <c r="AD185" s="59">
        <v>-13100000</v>
      </c>
      <c r="AE185" s="59">
        <v>-7500000</v>
      </c>
      <c r="AF185" s="59">
        <v>-2600000</v>
      </c>
    </row>
    <row r="186" spans="1:32" x14ac:dyDescent="0.35">
      <c r="A186" t="s">
        <v>286</v>
      </c>
      <c r="C186" s="59">
        <v>-66943000</v>
      </c>
      <c r="D186" s="59">
        <v>-50329000</v>
      </c>
      <c r="E186" s="59">
        <v>-73765000</v>
      </c>
      <c r="F186" s="59">
        <v>-102909000</v>
      </c>
      <c r="G186" s="59">
        <v>-120779000</v>
      </c>
      <c r="H186" s="59">
        <v>-115821000</v>
      </c>
      <c r="I186" s="59">
        <v>-153941000</v>
      </c>
      <c r="J186" s="59">
        <v>-113982000</v>
      </c>
      <c r="K186" s="59">
        <v>-106289000</v>
      </c>
      <c r="L186" s="59">
        <v>-86442000</v>
      </c>
      <c r="M186" s="59">
        <v>-76746000</v>
      </c>
      <c r="N186" s="59">
        <v>-41847000</v>
      </c>
      <c r="O186" s="59">
        <v>-37243000</v>
      </c>
      <c r="P186" s="59">
        <v>-84907000</v>
      </c>
      <c r="Q186" s="59">
        <v>-211025000</v>
      </c>
      <c r="R186" s="59">
        <v>-185738000</v>
      </c>
      <c r="S186" s="59">
        <v>-170162000</v>
      </c>
      <c r="T186" s="59">
        <v>-161898000</v>
      </c>
      <c r="U186" s="59">
        <v>-105560000</v>
      </c>
      <c r="V186" s="59">
        <v>-86618000</v>
      </c>
      <c r="W186" s="59">
        <v>-74324000</v>
      </c>
      <c r="X186" s="59">
        <v>-39216000</v>
      </c>
      <c r="Y186" s="59">
        <v>-38600000</v>
      </c>
      <c r="Z186" s="59">
        <v>-27966000</v>
      </c>
      <c r="AA186" s="59">
        <v>-21703000</v>
      </c>
      <c r="AB186" s="59">
        <v>-23247595</v>
      </c>
      <c r="AC186" s="59">
        <v>-29500000</v>
      </c>
      <c r="AD186" s="59">
        <v>-13100000</v>
      </c>
      <c r="AE186" s="59">
        <v>-7500000</v>
      </c>
      <c r="AF186" s="59">
        <v>-2600000</v>
      </c>
    </row>
    <row r="187" spans="1:32" x14ac:dyDescent="0.35">
      <c r="A187" t="s">
        <v>287</v>
      </c>
      <c r="Z187">
        <v>0</v>
      </c>
      <c r="AA187" s="59">
        <v>47000</v>
      </c>
      <c r="AB187" s="59">
        <v>9250</v>
      </c>
    </row>
    <row r="188" spans="1:32" x14ac:dyDescent="0.35">
      <c r="A188" t="s">
        <v>288</v>
      </c>
      <c r="C188" s="59">
        <v>-606000</v>
      </c>
      <c r="D188" s="59">
        <v>-585000</v>
      </c>
      <c r="E188" s="59">
        <v>-2100000</v>
      </c>
      <c r="F188" s="59">
        <v>-3020000</v>
      </c>
      <c r="G188" s="59">
        <v>-1654000</v>
      </c>
      <c r="H188" s="59">
        <v>-1640000</v>
      </c>
      <c r="I188" s="59">
        <v>-1760000</v>
      </c>
      <c r="J188" s="59">
        <v>-1879000</v>
      </c>
      <c r="K188" s="59">
        <v>-1654000</v>
      </c>
      <c r="L188" s="59">
        <v>-1712000</v>
      </c>
      <c r="M188" s="59">
        <v>-870000</v>
      </c>
    </row>
    <row r="189" spans="1:32" x14ac:dyDescent="0.35">
      <c r="A189" t="s">
        <v>289</v>
      </c>
      <c r="C189" s="59">
        <v>-606000</v>
      </c>
      <c r="D189" s="59">
        <v>-585000</v>
      </c>
      <c r="E189" s="59">
        <v>-2100000</v>
      </c>
      <c r="F189" s="59">
        <v>-3020000</v>
      </c>
      <c r="G189" s="59">
        <v>-1654000</v>
      </c>
      <c r="H189" s="59">
        <v>-1640000</v>
      </c>
      <c r="I189" s="59">
        <v>-1760000</v>
      </c>
      <c r="J189" s="59">
        <v>-1879000</v>
      </c>
      <c r="K189" s="59">
        <v>-1654000</v>
      </c>
      <c r="L189" s="59">
        <v>-1712000</v>
      </c>
      <c r="M189" s="59">
        <v>-870000</v>
      </c>
    </row>
    <row r="190" spans="1:32" x14ac:dyDescent="0.35">
      <c r="A190" t="s">
        <v>290</v>
      </c>
      <c r="C190">
        <v>0</v>
      </c>
      <c r="D190">
        <v>0</v>
      </c>
      <c r="E190" s="59">
        <v>-264695000</v>
      </c>
      <c r="F190" s="59">
        <v>-25000000</v>
      </c>
      <c r="G190" s="59">
        <v>-18000000</v>
      </c>
      <c r="H190" s="59">
        <v>-42000000</v>
      </c>
    </row>
    <row r="191" spans="1:32" x14ac:dyDescent="0.35">
      <c r="A191" t="s">
        <v>291</v>
      </c>
      <c r="C191">
        <v>0</v>
      </c>
      <c r="D191">
        <v>0</v>
      </c>
      <c r="E191" s="59">
        <v>-264695000</v>
      </c>
      <c r="F191" s="59">
        <v>-25000000</v>
      </c>
      <c r="G191" s="59">
        <v>-18000000</v>
      </c>
      <c r="H191" s="59">
        <v>-42000000</v>
      </c>
    </row>
    <row r="192" spans="1:32" x14ac:dyDescent="0.35">
      <c r="A192" t="s">
        <v>292</v>
      </c>
      <c r="M192">
        <v>0</v>
      </c>
      <c r="N192">
        <v>0</v>
      </c>
      <c r="O192" s="59">
        <v>1000000</v>
      </c>
      <c r="P192" s="59">
        <v>11469000</v>
      </c>
      <c r="Q192" s="59">
        <v>77919000</v>
      </c>
      <c r="R192" s="59">
        <v>58502000</v>
      </c>
      <c r="S192" s="59">
        <v>-10148000</v>
      </c>
      <c r="T192" s="59">
        <v>-16567000</v>
      </c>
      <c r="U192" s="59">
        <v>-18768000</v>
      </c>
      <c r="V192" s="59">
        <v>-21633000</v>
      </c>
      <c r="W192" s="59">
        <v>-25422000</v>
      </c>
      <c r="X192" s="59">
        <v>-19035000</v>
      </c>
      <c r="Y192" s="59">
        <v>3700000</v>
      </c>
      <c r="Z192" s="59">
        <v>-25206000</v>
      </c>
      <c r="AA192" s="59">
        <v>-7772000</v>
      </c>
      <c r="AB192" s="59">
        <v>4980450</v>
      </c>
      <c r="AC192" s="59">
        <v>23400000</v>
      </c>
      <c r="AD192" s="59">
        <v>-24400000</v>
      </c>
      <c r="AE192" s="59">
        <v>4300000</v>
      </c>
      <c r="AF192" s="59">
        <v>-10500000</v>
      </c>
    </row>
    <row r="193" spans="1:32" x14ac:dyDescent="0.35">
      <c r="A193" t="s">
        <v>293</v>
      </c>
      <c r="O193">
        <v>0</v>
      </c>
      <c r="P193">
        <v>0</v>
      </c>
      <c r="Q193" s="59">
        <v>-47865000</v>
      </c>
      <c r="R193" s="59">
        <v>-57473000</v>
      </c>
      <c r="S193" s="59">
        <v>-97863000</v>
      </c>
      <c r="T193" s="59">
        <v>-113467000</v>
      </c>
      <c r="U193" s="59">
        <v>-174203000</v>
      </c>
      <c r="V193" s="59">
        <v>-119971000</v>
      </c>
      <c r="W193" s="59">
        <v>-121670000</v>
      </c>
      <c r="X193" s="59">
        <v>-64446000</v>
      </c>
      <c r="Y193" s="59">
        <v>-35800000</v>
      </c>
      <c r="Z193" s="59">
        <v>-51774000</v>
      </c>
      <c r="AA193" s="59">
        <v>-10605000</v>
      </c>
      <c r="AB193">
        <v>0</v>
      </c>
      <c r="AC193" s="59">
        <v>-1100000</v>
      </c>
      <c r="AD193" s="59">
        <v>-111200000</v>
      </c>
      <c r="AE193" s="59">
        <v>-6600000</v>
      </c>
      <c r="AF193" s="59">
        <v>-13900000</v>
      </c>
    </row>
    <row r="194" spans="1:32" x14ac:dyDescent="0.35">
      <c r="A194" t="s">
        <v>294</v>
      </c>
      <c r="M194">
        <v>0</v>
      </c>
      <c r="N194">
        <v>0</v>
      </c>
      <c r="O194" s="59">
        <v>1000000</v>
      </c>
      <c r="P194" s="59">
        <v>11469000</v>
      </c>
      <c r="Q194" s="59">
        <v>125784000</v>
      </c>
      <c r="R194" s="59">
        <v>115975000</v>
      </c>
      <c r="S194" s="59">
        <v>87715000</v>
      </c>
      <c r="T194" s="59">
        <v>96900000</v>
      </c>
      <c r="U194" s="59">
        <v>155435000</v>
      </c>
      <c r="V194" s="59">
        <v>98338000</v>
      </c>
      <c r="W194" s="59">
        <v>96248000</v>
      </c>
      <c r="X194" s="59">
        <v>45411000</v>
      </c>
      <c r="Y194" s="59">
        <v>39500000</v>
      </c>
      <c r="Z194" s="59">
        <v>26568000</v>
      </c>
      <c r="AA194" s="59">
        <v>2833000</v>
      </c>
      <c r="AB194" s="59">
        <v>4980450</v>
      </c>
      <c r="AC194" s="59">
        <v>24500000</v>
      </c>
      <c r="AD194" s="59">
        <v>86800000</v>
      </c>
      <c r="AE194" s="59">
        <v>10900000</v>
      </c>
      <c r="AF194" s="59">
        <v>3400000</v>
      </c>
    </row>
    <row r="195" spans="1:32" x14ac:dyDescent="0.35">
      <c r="A195" t="s">
        <v>295</v>
      </c>
      <c r="C195" s="59">
        <v>-1061000</v>
      </c>
      <c r="E195" s="59">
        <v>-22500000</v>
      </c>
      <c r="F195" s="59">
        <v>540000</v>
      </c>
    </row>
    <row r="196" spans="1:32" x14ac:dyDescent="0.35">
      <c r="A196" t="s">
        <v>296</v>
      </c>
      <c r="C196" s="59">
        <v>-108827000</v>
      </c>
      <c r="D196" s="59">
        <v>143692000</v>
      </c>
      <c r="E196" s="59">
        <v>176020000</v>
      </c>
      <c r="F196" s="59">
        <v>-140291000</v>
      </c>
      <c r="G196" s="59">
        <v>-146091000</v>
      </c>
      <c r="H196" s="59">
        <v>-133074000</v>
      </c>
      <c r="I196" s="59">
        <v>-93886000</v>
      </c>
      <c r="J196" s="59">
        <v>-127521000</v>
      </c>
      <c r="K196" s="59">
        <v>-118660000</v>
      </c>
      <c r="L196" s="59">
        <v>-71859000</v>
      </c>
      <c r="M196" s="59">
        <v>-151856000</v>
      </c>
      <c r="N196" s="59">
        <v>-115485000</v>
      </c>
      <c r="O196" s="59">
        <v>-167542000</v>
      </c>
      <c r="P196" s="59">
        <v>-52249000</v>
      </c>
      <c r="Q196" s="59">
        <v>-34918000</v>
      </c>
      <c r="R196" s="59">
        <v>-11681000</v>
      </c>
      <c r="S196" s="59">
        <v>31809000</v>
      </c>
      <c r="T196" s="59">
        <v>27201000</v>
      </c>
      <c r="U196" s="59">
        <v>11808000</v>
      </c>
      <c r="V196" s="59">
        <v>14523000</v>
      </c>
      <c r="W196" s="59">
        <v>3634000</v>
      </c>
      <c r="X196" s="59">
        <v>12173000</v>
      </c>
      <c r="Y196" s="59">
        <v>3600000</v>
      </c>
      <c r="Z196" s="59">
        <v>62000</v>
      </c>
      <c r="AA196" s="59">
        <v>52944000</v>
      </c>
      <c r="AB196" s="59">
        <v>7152890</v>
      </c>
      <c r="AC196" s="59">
        <v>3000000</v>
      </c>
      <c r="AD196" s="59">
        <v>29300000</v>
      </c>
      <c r="AE196" s="59">
        <v>-500000</v>
      </c>
      <c r="AF196" s="59">
        <v>11700000</v>
      </c>
    </row>
    <row r="197" spans="1:32" x14ac:dyDescent="0.35">
      <c r="A197" t="s">
        <v>297</v>
      </c>
      <c r="C197" s="59">
        <v>-108827000</v>
      </c>
      <c r="D197" s="59">
        <v>143692000</v>
      </c>
      <c r="E197" s="59">
        <v>176020000</v>
      </c>
      <c r="F197" s="59">
        <v>-140291000</v>
      </c>
      <c r="G197" s="59">
        <v>-146091000</v>
      </c>
      <c r="H197" s="59">
        <v>-133074000</v>
      </c>
      <c r="I197" s="59">
        <v>-93886000</v>
      </c>
      <c r="J197" s="59">
        <v>-127521000</v>
      </c>
      <c r="K197" s="59">
        <v>-118660000</v>
      </c>
      <c r="L197" s="59">
        <v>-71859000</v>
      </c>
      <c r="M197" s="59">
        <v>-151856000</v>
      </c>
      <c r="N197" s="59">
        <v>-115485000</v>
      </c>
      <c r="O197" s="59">
        <v>-167542000</v>
      </c>
      <c r="P197" s="59">
        <v>-52249000</v>
      </c>
      <c r="Q197" s="59">
        <v>-34918000</v>
      </c>
      <c r="R197" s="59">
        <v>-11681000</v>
      </c>
      <c r="S197" s="59">
        <v>31809000</v>
      </c>
      <c r="T197" s="59">
        <v>27201000</v>
      </c>
      <c r="U197" s="59">
        <v>11808000</v>
      </c>
      <c r="V197" s="59">
        <v>14523000</v>
      </c>
      <c r="W197" s="59">
        <v>3634000</v>
      </c>
      <c r="X197" s="59">
        <v>12173000</v>
      </c>
      <c r="Y197" s="59">
        <v>3600000</v>
      </c>
      <c r="Z197" s="59">
        <v>62000</v>
      </c>
      <c r="AA197" s="59">
        <v>52944000</v>
      </c>
      <c r="AB197" s="59">
        <v>7152890</v>
      </c>
      <c r="AC197" s="59">
        <v>3000000</v>
      </c>
      <c r="AD197" s="59">
        <v>29300000</v>
      </c>
      <c r="AE197" s="59">
        <v>-500000</v>
      </c>
      <c r="AF197" s="59">
        <v>11700000</v>
      </c>
    </row>
    <row r="198" spans="1:32" x14ac:dyDescent="0.35">
      <c r="A198" t="s">
        <v>298</v>
      </c>
      <c r="C198" s="59">
        <v>195000000</v>
      </c>
      <c r="D198" s="59">
        <v>-10000000</v>
      </c>
      <c r="E198" s="59">
        <v>280000000</v>
      </c>
      <c r="F198">
        <v>0</v>
      </c>
      <c r="G198" s="59">
        <v>10000000</v>
      </c>
      <c r="H198">
        <v>0</v>
      </c>
      <c r="I198">
        <v>0</v>
      </c>
      <c r="J198">
        <v>0</v>
      </c>
      <c r="L198">
        <v>0</v>
      </c>
      <c r="M198" s="59">
        <v>3383000</v>
      </c>
      <c r="N198" s="59">
        <v>-97331000</v>
      </c>
      <c r="O198" s="59">
        <v>-175000000</v>
      </c>
      <c r="P198" s="59">
        <v>100000000</v>
      </c>
      <c r="Q198" s="59">
        <v>175000000</v>
      </c>
      <c r="Z198">
        <v>0</v>
      </c>
      <c r="AA198" s="59">
        <v>-6000000</v>
      </c>
      <c r="AB198" s="59">
        <v>6000000</v>
      </c>
      <c r="AE198" s="59">
        <v>-300000</v>
      </c>
      <c r="AF198" s="59">
        <v>-4200000</v>
      </c>
    </row>
    <row r="199" spans="1:32" x14ac:dyDescent="0.35">
      <c r="A199" t="s">
        <v>299</v>
      </c>
      <c r="C199" s="59">
        <v>345000000</v>
      </c>
      <c r="D199" s="59">
        <v>-10000000</v>
      </c>
      <c r="E199" s="59">
        <v>280000000</v>
      </c>
      <c r="F199">
        <v>0</v>
      </c>
      <c r="G199" s="59">
        <v>10000000</v>
      </c>
      <c r="H199">
        <v>0</v>
      </c>
      <c r="I199">
        <v>0</v>
      </c>
      <c r="J199">
        <v>0</v>
      </c>
      <c r="L199">
        <v>0</v>
      </c>
      <c r="M199" s="59">
        <v>3383000</v>
      </c>
      <c r="N199" s="59">
        <v>-97331000</v>
      </c>
      <c r="O199" s="59">
        <v>-175000000</v>
      </c>
      <c r="P199" s="59">
        <v>100000000</v>
      </c>
      <c r="Q199" s="59">
        <v>175000000</v>
      </c>
      <c r="Z199">
        <v>0</v>
      </c>
      <c r="AA199" s="59">
        <v>-6000000</v>
      </c>
      <c r="AB199" s="59">
        <v>6000000</v>
      </c>
    </row>
    <row r="200" spans="1:32" x14ac:dyDescent="0.35">
      <c r="A200" t="s">
        <v>300</v>
      </c>
      <c r="C200" s="59">
        <v>345000000</v>
      </c>
      <c r="D200" s="59">
        <v>90000000</v>
      </c>
      <c r="E200" s="59">
        <v>335000000</v>
      </c>
      <c r="F200" s="59">
        <v>70000000</v>
      </c>
      <c r="G200" s="59">
        <v>85000000</v>
      </c>
      <c r="H200" s="59">
        <v>35000000</v>
      </c>
      <c r="I200" s="59">
        <v>60000000</v>
      </c>
      <c r="J200" s="59">
        <v>25000000</v>
      </c>
      <c r="M200" s="59">
        <v>5070000</v>
      </c>
      <c r="N200" s="59">
        <v>4198000</v>
      </c>
      <c r="P200" s="59">
        <v>100000000</v>
      </c>
      <c r="Q200" s="59">
        <v>175000000</v>
      </c>
      <c r="AB200" s="59">
        <v>6000000</v>
      </c>
    </row>
    <row r="201" spans="1:32" x14ac:dyDescent="0.35">
      <c r="A201" t="s">
        <v>301</v>
      </c>
      <c r="D201" s="59">
        <v>-100000000</v>
      </c>
      <c r="E201" s="59">
        <v>-55000000</v>
      </c>
      <c r="F201" s="59">
        <v>-70000000</v>
      </c>
      <c r="G201" s="59">
        <v>-75000000</v>
      </c>
      <c r="H201" s="59">
        <v>-35000000</v>
      </c>
      <c r="I201" s="59">
        <v>-60000000</v>
      </c>
      <c r="J201" s="59">
        <v>-25000000</v>
      </c>
      <c r="L201">
        <v>0</v>
      </c>
      <c r="M201" s="59">
        <v>-1687000</v>
      </c>
      <c r="N201" s="59">
        <v>-101529000</v>
      </c>
    </row>
    <row r="202" spans="1:32" x14ac:dyDescent="0.35">
      <c r="A202" t="s">
        <v>302</v>
      </c>
      <c r="C202" s="59">
        <v>-150000000</v>
      </c>
      <c r="D202" s="59">
        <v>-10000000</v>
      </c>
      <c r="E202" s="59">
        <v>280000000</v>
      </c>
      <c r="F202">
        <v>0</v>
      </c>
      <c r="G202" s="59">
        <v>10000000</v>
      </c>
      <c r="H202">
        <v>0</v>
      </c>
      <c r="I202">
        <v>0</v>
      </c>
      <c r="J202">
        <v>0</v>
      </c>
      <c r="L202">
        <v>0</v>
      </c>
    </row>
    <row r="203" spans="1:32" x14ac:dyDescent="0.35">
      <c r="A203" t="s">
        <v>303</v>
      </c>
      <c r="C203">
        <v>0</v>
      </c>
      <c r="D203" s="59">
        <v>90000000</v>
      </c>
      <c r="E203" s="59">
        <v>335000000</v>
      </c>
      <c r="F203" s="59">
        <v>70000000</v>
      </c>
      <c r="G203" s="59">
        <v>85000000</v>
      </c>
      <c r="H203" s="59">
        <v>35000000</v>
      </c>
      <c r="I203" s="59">
        <v>60000000</v>
      </c>
      <c r="J203" s="59">
        <v>25000000</v>
      </c>
    </row>
    <row r="204" spans="1:32" x14ac:dyDescent="0.35">
      <c r="A204" t="s">
        <v>304</v>
      </c>
      <c r="C204" s="59">
        <v>-150000000</v>
      </c>
      <c r="D204" s="59">
        <v>-100000000</v>
      </c>
      <c r="E204" s="59">
        <v>-55000000</v>
      </c>
      <c r="F204" s="59">
        <v>-70000000</v>
      </c>
      <c r="G204" s="59">
        <v>-75000000</v>
      </c>
      <c r="H204" s="59">
        <v>-35000000</v>
      </c>
      <c r="I204" s="59">
        <v>-60000000</v>
      </c>
      <c r="J204" s="59">
        <v>-25000000</v>
      </c>
      <c r="L204">
        <v>0</v>
      </c>
    </row>
    <row r="205" spans="1:32" x14ac:dyDescent="0.35">
      <c r="A205" t="s">
        <v>305</v>
      </c>
      <c r="C205" s="59">
        <v>169234000</v>
      </c>
      <c r="D205" s="59">
        <v>-3621000</v>
      </c>
      <c r="E205" s="59">
        <v>-50982000</v>
      </c>
      <c r="F205" s="59">
        <v>-109276000</v>
      </c>
      <c r="G205" s="59">
        <v>-122975000</v>
      </c>
      <c r="H205" s="59">
        <v>-146467000</v>
      </c>
      <c r="I205" s="59">
        <v>-109371000</v>
      </c>
      <c r="J205" s="59">
        <v>-140483000</v>
      </c>
      <c r="K205" s="59">
        <v>-183659000</v>
      </c>
      <c r="L205" s="59">
        <v>-101392000</v>
      </c>
      <c r="M205" s="59">
        <v>-172126000</v>
      </c>
      <c r="N205" s="59">
        <v>-52088000</v>
      </c>
      <c r="P205" s="59">
        <v>-172459000</v>
      </c>
      <c r="Q205" s="59">
        <v>-249028000</v>
      </c>
      <c r="R205" s="59">
        <v>-49994000</v>
      </c>
      <c r="S205" s="59">
        <v>-3985000</v>
      </c>
      <c r="T205" s="59">
        <v>7054000</v>
      </c>
      <c r="U205" s="59">
        <v>11808000</v>
      </c>
      <c r="V205" s="59">
        <v>14523000</v>
      </c>
      <c r="W205" s="59">
        <v>3662000</v>
      </c>
      <c r="X205" s="59">
        <v>12203000</v>
      </c>
      <c r="Y205" s="59">
        <v>3700000</v>
      </c>
      <c r="Z205" s="59">
        <v>-3466000</v>
      </c>
      <c r="AA205" s="59">
        <v>58621000</v>
      </c>
      <c r="AB205">
        <v>861</v>
      </c>
      <c r="AC205" s="59">
        <v>3000000</v>
      </c>
      <c r="AD205" s="59">
        <v>29300000</v>
      </c>
      <c r="AF205" s="59">
        <v>20100000</v>
      </c>
    </row>
    <row r="206" spans="1:32" x14ac:dyDescent="0.35">
      <c r="A206" t="s">
        <v>306</v>
      </c>
      <c r="C206" s="59">
        <v>175000000</v>
      </c>
      <c r="T206" s="59">
        <v>16313000</v>
      </c>
      <c r="U206" s="59">
        <v>12655000</v>
      </c>
      <c r="V206" s="59">
        <v>21582000</v>
      </c>
      <c r="W206" s="59">
        <v>5860000</v>
      </c>
      <c r="X206" s="59">
        <v>13521000</v>
      </c>
      <c r="Y206" s="59">
        <v>6000000</v>
      </c>
      <c r="Z206" s="59">
        <v>2000</v>
      </c>
      <c r="AA206" s="59">
        <v>58621000</v>
      </c>
      <c r="AB206">
        <v>861</v>
      </c>
      <c r="AC206" s="59">
        <v>3000000</v>
      </c>
      <c r="AD206" s="59">
        <v>29300000</v>
      </c>
      <c r="AF206" s="59">
        <v>20100000</v>
      </c>
    </row>
    <row r="207" spans="1:32" x14ac:dyDescent="0.35">
      <c r="A207" t="s">
        <v>307</v>
      </c>
      <c r="C207" s="59">
        <v>-5766000</v>
      </c>
      <c r="D207" s="59">
        <v>-3621000</v>
      </c>
      <c r="E207" s="59">
        <v>-50982000</v>
      </c>
      <c r="F207" s="59">
        <v>-109276000</v>
      </c>
      <c r="G207" s="59">
        <v>-122975000</v>
      </c>
      <c r="H207" s="59">
        <v>-146467000</v>
      </c>
      <c r="I207" s="59">
        <v>-109371000</v>
      </c>
      <c r="J207" s="59">
        <v>-140483000</v>
      </c>
      <c r="K207" s="59">
        <v>-183659000</v>
      </c>
      <c r="L207" s="59">
        <v>-101392000</v>
      </c>
      <c r="M207" s="59">
        <v>-172126000</v>
      </c>
      <c r="N207" s="59">
        <v>-52088000</v>
      </c>
      <c r="O207">
        <v>0</v>
      </c>
      <c r="P207" s="59">
        <v>-172459000</v>
      </c>
      <c r="Q207" s="59">
        <v>-249028000</v>
      </c>
      <c r="R207" s="59">
        <v>-49994000</v>
      </c>
      <c r="S207" s="59">
        <v>-3985000</v>
      </c>
      <c r="T207" s="59">
        <v>-9259000</v>
      </c>
      <c r="U207" s="59">
        <v>-847000</v>
      </c>
      <c r="V207" s="59">
        <v>-7059000</v>
      </c>
      <c r="W207" s="59">
        <v>-2198000</v>
      </c>
      <c r="X207" s="59">
        <v>-1318000</v>
      </c>
      <c r="Y207" s="59">
        <v>-2300000</v>
      </c>
      <c r="Z207" s="59">
        <v>-3468000</v>
      </c>
    </row>
    <row r="208" spans="1:32" x14ac:dyDescent="0.35">
      <c r="A208" t="s">
        <v>308</v>
      </c>
      <c r="C208" s="59">
        <v>-443751000</v>
      </c>
      <c r="D208" s="59">
        <v>200000000</v>
      </c>
    </row>
    <row r="209" spans="1:32" x14ac:dyDescent="0.35">
      <c r="A209" t="s">
        <v>309</v>
      </c>
      <c r="C209">
        <v>0</v>
      </c>
      <c r="D209" s="59">
        <v>200000000</v>
      </c>
    </row>
    <row r="210" spans="1:32" x14ac:dyDescent="0.35">
      <c r="A210" t="s">
        <v>310</v>
      </c>
      <c r="C210" s="59">
        <v>-443751000</v>
      </c>
    </row>
    <row r="211" spans="1:32" x14ac:dyDescent="0.35">
      <c r="A211" t="s">
        <v>311</v>
      </c>
      <c r="C211" s="59">
        <v>-18998000</v>
      </c>
      <c r="D211" s="59">
        <v>-15791000</v>
      </c>
      <c r="E211" s="59">
        <v>-60722000</v>
      </c>
      <c r="F211" s="59">
        <v>-56251000</v>
      </c>
      <c r="G211" s="59">
        <v>-49889000</v>
      </c>
      <c r="H211" s="59">
        <v>-42371000</v>
      </c>
      <c r="I211" s="59">
        <v>-35969000</v>
      </c>
      <c r="J211" s="59">
        <v>-30332000</v>
      </c>
      <c r="K211" s="59">
        <v>-27191000</v>
      </c>
      <c r="L211" s="59">
        <v>-12762000</v>
      </c>
      <c r="R211">
        <v>0</v>
      </c>
      <c r="S211">
        <v>0</v>
      </c>
      <c r="T211" s="59">
        <v>-83000</v>
      </c>
      <c r="W211" s="59">
        <v>-28000</v>
      </c>
      <c r="X211" s="59">
        <v>-30000</v>
      </c>
      <c r="AF211" s="59">
        <v>-4400000</v>
      </c>
    </row>
    <row r="212" spans="1:32" x14ac:dyDescent="0.35">
      <c r="A212" t="s">
        <v>312</v>
      </c>
      <c r="C212" s="59">
        <v>-337000</v>
      </c>
      <c r="D212" s="59">
        <v>-15791000</v>
      </c>
      <c r="E212" s="59">
        <v>-60722000</v>
      </c>
      <c r="F212" s="59">
        <v>-56251000</v>
      </c>
      <c r="G212" s="59">
        <v>-49889000</v>
      </c>
      <c r="H212" s="59">
        <v>-42371000</v>
      </c>
      <c r="I212" s="59">
        <v>-35969000</v>
      </c>
      <c r="J212" s="59">
        <v>-30332000</v>
      </c>
      <c r="K212" s="59">
        <v>-27191000</v>
      </c>
      <c r="L212" s="59">
        <v>-12762000</v>
      </c>
    </row>
    <row r="213" spans="1:32" x14ac:dyDescent="0.35">
      <c r="A213" t="s">
        <v>313</v>
      </c>
      <c r="C213" s="59">
        <v>-18661000</v>
      </c>
    </row>
    <row r="214" spans="1:32" x14ac:dyDescent="0.35">
      <c r="A214" t="s">
        <v>314</v>
      </c>
      <c r="C214" s="59">
        <v>24786000</v>
      </c>
      <c r="D214" s="59">
        <v>611000</v>
      </c>
      <c r="E214" s="59">
        <v>7724000</v>
      </c>
      <c r="F214" s="59">
        <v>8576000</v>
      </c>
      <c r="G214" s="59">
        <v>9036000</v>
      </c>
      <c r="H214" s="59">
        <v>28378000</v>
      </c>
      <c r="I214" s="59">
        <v>27997000</v>
      </c>
      <c r="J214" s="59">
        <v>22940000</v>
      </c>
      <c r="K214" s="59">
        <v>72896000</v>
      </c>
      <c r="L214" s="59">
        <v>39283000</v>
      </c>
      <c r="M214" s="59">
        <v>16146000</v>
      </c>
      <c r="N214" s="59">
        <v>30577000</v>
      </c>
      <c r="O214" s="59">
        <v>1683000</v>
      </c>
      <c r="P214" s="59">
        <v>2669000</v>
      </c>
      <c r="Q214" s="59">
        <v>8251000</v>
      </c>
      <c r="R214" s="59">
        <v>9533000</v>
      </c>
      <c r="S214" s="59">
        <v>12960000</v>
      </c>
      <c r="Z214" s="59">
        <v>3528000</v>
      </c>
      <c r="AA214" s="59">
        <v>323000</v>
      </c>
      <c r="AB214" s="59">
        <v>1152029</v>
      </c>
    </row>
    <row r="215" spans="1:32" x14ac:dyDescent="0.35">
      <c r="A215" t="s">
        <v>315</v>
      </c>
      <c r="C215" s="59">
        <v>-35098000</v>
      </c>
      <c r="D215" s="59">
        <v>-27507000</v>
      </c>
      <c r="F215" s="59">
        <v>16660000</v>
      </c>
      <c r="G215" s="59">
        <v>7737000</v>
      </c>
      <c r="H215" s="59">
        <v>27386000</v>
      </c>
      <c r="I215" s="59">
        <v>23457000</v>
      </c>
      <c r="J215" s="59">
        <v>20354000</v>
      </c>
      <c r="K215" s="59">
        <v>19294000</v>
      </c>
      <c r="L215" s="59">
        <v>3012000</v>
      </c>
      <c r="M215" s="59">
        <v>741000</v>
      </c>
      <c r="N215" s="59">
        <v>3357000</v>
      </c>
      <c r="O215" s="59">
        <v>5775000</v>
      </c>
      <c r="P215" s="59">
        <v>17541000</v>
      </c>
      <c r="Q215" s="59">
        <v>30859000</v>
      </c>
      <c r="R215" s="59">
        <v>28780000</v>
      </c>
      <c r="S215" s="59">
        <v>22834000</v>
      </c>
      <c r="T215" s="59">
        <v>20230000</v>
      </c>
      <c r="Y215" s="59">
        <v>-100000</v>
      </c>
      <c r="AE215" s="59">
        <v>-200000</v>
      </c>
      <c r="AF215" s="59">
        <v>200000</v>
      </c>
    </row>
    <row r="216" spans="1:32" x14ac:dyDescent="0.35">
      <c r="A216" t="s">
        <v>316</v>
      </c>
      <c r="C216" s="59">
        <v>189627000</v>
      </c>
      <c r="D216" s="59">
        <v>154085000</v>
      </c>
      <c r="E216" s="59">
        <v>58416000</v>
      </c>
      <c r="F216" s="59">
        <v>26578000</v>
      </c>
      <c r="G216" s="59">
        <v>6008000</v>
      </c>
      <c r="H216" s="59">
        <v>53839000</v>
      </c>
      <c r="I216" s="59">
        <v>43854000</v>
      </c>
      <c r="J216" s="59">
        <v>58018000</v>
      </c>
      <c r="K216" s="59">
        <v>61751000</v>
      </c>
      <c r="L216" s="59">
        <v>83569000</v>
      </c>
      <c r="M216" s="59">
        <v>48211000</v>
      </c>
      <c r="N216" s="59">
        <v>81619000</v>
      </c>
      <c r="O216" s="59">
        <v>73715000</v>
      </c>
      <c r="P216" s="59">
        <v>80365000</v>
      </c>
      <c r="Q216" s="59">
        <v>36867000</v>
      </c>
      <c r="R216" s="59">
        <v>44790000</v>
      </c>
      <c r="S216" s="59">
        <v>31052000</v>
      </c>
      <c r="T216" s="59">
        <v>14041000</v>
      </c>
      <c r="U216" s="59">
        <v>15167000</v>
      </c>
      <c r="V216" s="59">
        <v>11033000</v>
      </c>
      <c r="W216" s="59">
        <v>14025000</v>
      </c>
      <c r="X216" s="59">
        <v>34284000</v>
      </c>
      <c r="Y216" s="59">
        <v>24000000</v>
      </c>
      <c r="Z216" s="59">
        <v>17467000</v>
      </c>
      <c r="AA216" s="59">
        <v>43543000</v>
      </c>
      <c r="AB216" s="59">
        <v>8535960</v>
      </c>
      <c r="AC216">
        <v>0</v>
      </c>
      <c r="AD216">
        <v>0</v>
      </c>
      <c r="AE216">
        <v>0</v>
      </c>
      <c r="AF216">
        <v>0</v>
      </c>
    </row>
    <row r="217" spans="1:32" x14ac:dyDescent="0.35">
      <c r="A217" t="s">
        <v>317</v>
      </c>
      <c r="C217" s="59">
        <v>35569000</v>
      </c>
      <c r="D217" s="59">
        <v>95686000</v>
      </c>
      <c r="E217" s="59">
        <v>31721000</v>
      </c>
      <c r="F217" s="59">
        <v>20635000</v>
      </c>
      <c r="G217" s="59">
        <v>-47728000</v>
      </c>
      <c r="H217" s="59">
        <v>9985000</v>
      </c>
      <c r="I217" s="59">
        <v>-14164000</v>
      </c>
      <c r="J217" s="59">
        <v>-3733000</v>
      </c>
      <c r="K217" s="59">
        <v>-21818000</v>
      </c>
      <c r="L217" s="59">
        <v>35358000</v>
      </c>
      <c r="M217" s="59">
        <v>-33408000</v>
      </c>
      <c r="N217" s="59">
        <v>7904000</v>
      </c>
      <c r="O217" s="59">
        <v>-6650000</v>
      </c>
      <c r="P217" s="59">
        <v>43498000</v>
      </c>
      <c r="Q217" s="59">
        <v>-7923000</v>
      </c>
      <c r="R217" s="59">
        <v>13738000</v>
      </c>
      <c r="S217" s="59">
        <v>17011000</v>
      </c>
      <c r="T217" s="59">
        <v>-1126000</v>
      </c>
      <c r="U217" s="59">
        <v>4134000</v>
      </c>
      <c r="V217" s="59">
        <v>-276000</v>
      </c>
      <c r="W217" s="59">
        <v>-20259000</v>
      </c>
      <c r="X217" s="59">
        <v>10258000</v>
      </c>
      <c r="Y217" s="59">
        <v>6500000</v>
      </c>
      <c r="Z217" s="59">
        <v>-26076000</v>
      </c>
      <c r="AA217" s="59">
        <v>35007000</v>
      </c>
      <c r="AB217" s="59">
        <v>-1541753</v>
      </c>
      <c r="AC217" s="59">
        <v>9700000</v>
      </c>
      <c r="AD217" s="59">
        <v>-600000</v>
      </c>
      <c r="AE217" s="59">
        <v>-1800000</v>
      </c>
      <c r="AF217" s="59">
        <v>2200000</v>
      </c>
    </row>
    <row r="218" spans="1:32" x14ac:dyDescent="0.35">
      <c r="A218" t="s">
        <v>318</v>
      </c>
      <c r="C218" s="59">
        <v>-27000</v>
      </c>
      <c r="D218" s="59">
        <v>-17000</v>
      </c>
      <c r="E218" s="59">
        <v>117000</v>
      </c>
      <c r="F218" s="59">
        <v>-65000</v>
      </c>
      <c r="G218" s="59">
        <v>-103000</v>
      </c>
    </row>
    <row r="219" spans="1:32" x14ac:dyDescent="0.35">
      <c r="A219" t="s">
        <v>319</v>
      </c>
      <c r="C219" s="59">
        <v>154085000</v>
      </c>
      <c r="D219" s="59">
        <v>58416000</v>
      </c>
      <c r="E219" s="59">
        <v>26578000</v>
      </c>
      <c r="F219" s="59">
        <v>6008000</v>
      </c>
      <c r="G219" s="59">
        <v>53839000</v>
      </c>
      <c r="H219" s="59">
        <v>43854000</v>
      </c>
      <c r="I219" s="59">
        <v>58018000</v>
      </c>
      <c r="J219" s="59">
        <v>61751000</v>
      </c>
      <c r="K219" s="59">
        <v>83569000</v>
      </c>
      <c r="L219" s="59">
        <v>48211000</v>
      </c>
      <c r="M219" s="59">
        <v>81619000</v>
      </c>
      <c r="N219" s="59">
        <v>73715000</v>
      </c>
      <c r="O219" s="59">
        <v>80365000</v>
      </c>
      <c r="P219" s="59">
        <v>36867000</v>
      </c>
      <c r="Q219" s="59">
        <v>44790000</v>
      </c>
      <c r="R219" s="59">
        <v>31052000</v>
      </c>
      <c r="S219" s="59">
        <v>14041000</v>
      </c>
      <c r="T219" s="59">
        <v>15167000</v>
      </c>
      <c r="U219" s="59">
        <v>11033000</v>
      </c>
      <c r="V219" s="59">
        <v>11309000</v>
      </c>
      <c r="W219" s="59">
        <v>34284000</v>
      </c>
      <c r="X219" s="59">
        <v>24026000</v>
      </c>
      <c r="Y219" s="59">
        <v>17500000</v>
      </c>
      <c r="Z219" s="59">
        <v>43543000</v>
      </c>
      <c r="AA219" s="59">
        <v>8536000</v>
      </c>
      <c r="AB219" s="59">
        <v>10077713</v>
      </c>
      <c r="AC219" s="59">
        <v>400000</v>
      </c>
      <c r="AD219" s="59">
        <v>1100000</v>
      </c>
      <c r="AE219" s="59">
        <v>2800000</v>
      </c>
      <c r="AF219" s="59">
        <v>500000</v>
      </c>
    </row>
    <row r="220" spans="1:32" x14ac:dyDescent="0.35">
      <c r="A220" t="s">
        <v>320</v>
      </c>
      <c r="AC220" s="59">
        <v>-10100000</v>
      </c>
      <c r="AD220" s="59">
        <v>-500000</v>
      </c>
      <c r="AE220" s="59">
        <v>-1000000</v>
      </c>
      <c r="AF220" s="59">
        <v>-2700000</v>
      </c>
    </row>
    <row r="221" spans="1:32" x14ac:dyDescent="0.35">
      <c r="A221" t="s">
        <v>321</v>
      </c>
      <c r="C221" s="59">
        <v>13031000</v>
      </c>
      <c r="D221" s="59">
        <v>2968000</v>
      </c>
      <c r="E221" s="59">
        <v>20778000</v>
      </c>
      <c r="F221" s="59">
        <v>10149000</v>
      </c>
      <c r="G221" s="59">
        <v>31582000</v>
      </c>
      <c r="H221" s="59">
        <v>17932000</v>
      </c>
      <c r="I221" s="59">
        <v>30410000</v>
      </c>
      <c r="J221" s="59">
        <v>41074000</v>
      </c>
      <c r="K221" s="59">
        <v>37259000</v>
      </c>
      <c r="L221" s="59">
        <v>40954000</v>
      </c>
      <c r="M221" s="59">
        <v>27246000</v>
      </c>
      <c r="N221" s="59">
        <v>31038000</v>
      </c>
      <c r="O221" s="59">
        <v>18576000</v>
      </c>
    </row>
    <row r="222" spans="1:32" x14ac:dyDescent="0.35">
      <c r="A222" t="s">
        <v>322</v>
      </c>
      <c r="C222" s="59">
        <v>9586000</v>
      </c>
      <c r="D222" s="59">
        <v>13045000</v>
      </c>
      <c r="E222" s="59">
        <v>1646000</v>
      </c>
      <c r="F222" s="59">
        <v>8156000</v>
      </c>
      <c r="G222" s="59">
        <v>7128000</v>
      </c>
      <c r="H222" s="59">
        <v>6038000</v>
      </c>
      <c r="I222" s="59">
        <v>6057000</v>
      </c>
      <c r="J222" s="59">
        <v>5430000</v>
      </c>
      <c r="K222" s="59">
        <v>4602000</v>
      </c>
      <c r="L222" s="59">
        <v>4434000</v>
      </c>
      <c r="M222" s="59">
        <v>4250000</v>
      </c>
      <c r="N222" s="59">
        <v>17492000</v>
      </c>
      <c r="O222" s="59">
        <v>24486000</v>
      </c>
    </row>
    <row r="223" spans="1:32" x14ac:dyDescent="0.35">
      <c r="A223" t="s">
        <v>323</v>
      </c>
      <c r="C223" s="59">
        <v>-67549000</v>
      </c>
      <c r="D223" s="59">
        <v>-50914000</v>
      </c>
      <c r="E223" s="59">
        <v>-75865000</v>
      </c>
      <c r="F223" s="59">
        <v>-105929000</v>
      </c>
      <c r="G223" s="59">
        <v>-122433000</v>
      </c>
      <c r="H223" s="59">
        <v>-117461000</v>
      </c>
      <c r="I223" s="59">
        <v>-155701000</v>
      </c>
      <c r="J223" s="59">
        <v>-115861000</v>
      </c>
      <c r="K223" s="59">
        <v>-107943000</v>
      </c>
      <c r="L223" s="59">
        <v>-88154000</v>
      </c>
      <c r="M223" s="59">
        <v>-77616000</v>
      </c>
      <c r="N223" s="59">
        <v>-41847000</v>
      </c>
      <c r="O223" s="59">
        <v>-37243000</v>
      </c>
      <c r="P223" s="59">
        <v>-84907000</v>
      </c>
      <c r="Q223" s="59">
        <v>-211025000</v>
      </c>
      <c r="R223" s="59">
        <v>-185738000</v>
      </c>
      <c r="S223" s="59">
        <v>-170162000</v>
      </c>
      <c r="T223" s="59">
        <v>-161898000</v>
      </c>
      <c r="U223" s="59">
        <v>-105560000</v>
      </c>
      <c r="V223" s="59">
        <v>-86618000</v>
      </c>
      <c r="W223" s="59">
        <v>-74324000</v>
      </c>
      <c r="X223" s="59">
        <v>-39216000</v>
      </c>
      <c r="Y223" s="59">
        <v>-38600000</v>
      </c>
      <c r="Z223" s="59">
        <v>-27966000</v>
      </c>
      <c r="AA223" s="59">
        <v>-21703000</v>
      </c>
      <c r="AB223" s="59">
        <v>-23247595</v>
      </c>
      <c r="AC223" s="59">
        <v>-29500000</v>
      </c>
      <c r="AD223" s="59">
        <v>-13100000</v>
      </c>
      <c r="AE223" s="59">
        <v>-7500000</v>
      </c>
      <c r="AF223" s="59">
        <v>-2600000</v>
      </c>
    </row>
    <row r="224" spans="1:32" x14ac:dyDescent="0.35">
      <c r="A224" t="s">
        <v>324</v>
      </c>
      <c r="C224" s="59">
        <v>175000000</v>
      </c>
      <c r="D224" s="59">
        <v>200000000</v>
      </c>
      <c r="T224" s="59">
        <v>16313000</v>
      </c>
      <c r="U224" s="59">
        <v>12655000</v>
      </c>
      <c r="V224" s="59">
        <v>21582000</v>
      </c>
      <c r="W224" s="59">
        <v>5860000</v>
      </c>
      <c r="X224" s="59">
        <v>13521000</v>
      </c>
      <c r="Y224" s="59">
        <v>6000000</v>
      </c>
      <c r="Z224" s="59">
        <v>2000</v>
      </c>
      <c r="AA224" s="59">
        <v>58621000</v>
      </c>
      <c r="AB224">
        <v>861</v>
      </c>
      <c r="AC224" s="59">
        <v>3000000</v>
      </c>
      <c r="AD224" s="59">
        <v>29300000</v>
      </c>
      <c r="AF224" s="59">
        <v>20100000</v>
      </c>
    </row>
    <row r="225" spans="1:32" x14ac:dyDescent="0.35">
      <c r="A225" t="s">
        <v>325</v>
      </c>
      <c r="C225" s="59">
        <v>345000000</v>
      </c>
      <c r="D225" s="59">
        <v>90000000</v>
      </c>
      <c r="E225" s="59">
        <v>335000000</v>
      </c>
      <c r="F225" s="59">
        <v>70000000</v>
      </c>
      <c r="G225" s="59">
        <v>85000000</v>
      </c>
      <c r="H225" s="59">
        <v>35000000</v>
      </c>
      <c r="I225" s="59">
        <v>60000000</v>
      </c>
      <c r="J225" s="59">
        <v>25000000</v>
      </c>
      <c r="M225" s="59">
        <v>5070000</v>
      </c>
      <c r="N225" s="59">
        <v>4198000</v>
      </c>
      <c r="P225" s="59">
        <v>100000000</v>
      </c>
      <c r="Q225" s="59">
        <v>175000000</v>
      </c>
      <c r="AB225" s="59">
        <v>6000000</v>
      </c>
    </row>
    <row r="226" spans="1:32" x14ac:dyDescent="0.35">
      <c r="A226" t="s">
        <v>326</v>
      </c>
      <c r="C226" s="59">
        <v>-150000000</v>
      </c>
      <c r="D226" s="59">
        <v>-100000000</v>
      </c>
      <c r="E226" s="59">
        <v>-55000000</v>
      </c>
      <c r="F226" s="59">
        <v>-70000000</v>
      </c>
      <c r="G226" s="59">
        <v>-75000000</v>
      </c>
      <c r="H226" s="59">
        <v>-35000000</v>
      </c>
      <c r="I226" s="59">
        <v>-60000000</v>
      </c>
      <c r="J226" s="59">
        <v>-25000000</v>
      </c>
      <c r="L226">
        <v>0</v>
      </c>
      <c r="M226" s="59">
        <v>-1687000</v>
      </c>
      <c r="N226" s="59">
        <v>-101529000</v>
      </c>
    </row>
    <row r="227" spans="1:32" x14ac:dyDescent="0.35">
      <c r="A227" t="s">
        <v>327</v>
      </c>
      <c r="C227" s="59">
        <v>-449517000</v>
      </c>
      <c r="D227" s="59">
        <v>-3621000</v>
      </c>
      <c r="E227" s="59">
        <v>-50982000</v>
      </c>
      <c r="F227" s="59">
        <v>-109276000</v>
      </c>
      <c r="G227" s="59">
        <v>-122975000</v>
      </c>
      <c r="H227" s="59">
        <v>-146467000</v>
      </c>
      <c r="I227" s="59">
        <v>-109371000</v>
      </c>
      <c r="J227" s="59">
        <v>-140483000</v>
      </c>
      <c r="K227" s="59">
        <v>-183659000</v>
      </c>
      <c r="L227" s="59">
        <v>-101392000</v>
      </c>
      <c r="M227" s="59">
        <v>-172126000</v>
      </c>
      <c r="N227" s="59">
        <v>-52088000</v>
      </c>
      <c r="O227">
        <v>0</v>
      </c>
      <c r="P227" s="59">
        <v>-172459000</v>
      </c>
      <c r="Q227" s="59">
        <v>-249028000</v>
      </c>
      <c r="R227" s="59">
        <v>-49994000</v>
      </c>
      <c r="S227" s="59">
        <v>-3985000</v>
      </c>
      <c r="T227" s="59">
        <v>-9259000</v>
      </c>
      <c r="U227" s="59">
        <v>-847000</v>
      </c>
      <c r="V227" s="59">
        <v>-7059000</v>
      </c>
      <c r="W227" s="59">
        <v>-2198000</v>
      </c>
      <c r="X227" s="59">
        <v>-1318000</v>
      </c>
      <c r="Y227" s="59">
        <v>-2300000</v>
      </c>
      <c r="Z227" s="59">
        <v>-3468000</v>
      </c>
    </row>
    <row r="228" spans="1:32" x14ac:dyDescent="0.35">
      <c r="A228" t="s">
        <v>328</v>
      </c>
      <c r="C228" s="59">
        <v>145457000</v>
      </c>
      <c r="D228" s="59">
        <v>-48006000</v>
      </c>
      <c r="E228" s="59">
        <v>142896000</v>
      </c>
      <c r="F228" s="59">
        <v>185386000</v>
      </c>
      <c r="G228" s="59">
        <v>116363000</v>
      </c>
      <c r="H228" s="59">
        <v>185059000</v>
      </c>
      <c r="I228" s="59">
        <v>79722000</v>
      </c>
      <c r="J228" s="59">
        <v>123788000</v>
      </c>
      <c r="K228" s="59">
        <v>96842000</v>
      </c>
      <c r="L228" s="59">
        <v>107217000</v>
      </c>
      <c r="M228" s="59">
        <v>118448000</v>
      </c>
      <c r="N228" s="59">
        <v>123389000</v>
      </c>
      <c r="O228" s="59">
        <v>159892000</v>
      </c>
      <c r="P228" s="59">
        <v>84278000</v>
      </c>
      <c r="Q228" s="59">
        <v>-50924000</v>
      </c>
      <c r="R228" s="59">
        <v>-33083000</v>
      </c>
      <c r="S228" s="59">
        <v>-4650000</v>
      </c>
      <c r="T228" s="59">
        <v>-11760000</v>
      </c>
      <c r="U228" s="59">
        <v>11094000</v>
      </c>
      <c r="V228" s="59">
        <v>6834000</v>
      </c>
      <c r="W228" s="59">
        <v>1529000</v>
      </c>
      <c r="X228" s="59">
        <v>17120000</v>
      </c>
      <c r="Y228" s="59">
        <v>-800000</v>
      </c>
      <c r="Z228" s="59">
        <v>-932000</v>
      </c>
      <c r="AA228" s="59">
        <v>-10212000</v>
      </c>
      <c r="AB228" s="59">
        <v>-13684343</v>
      </c>
      <c r="AC228" s="59">
        <v>-16700000</v>
      </c>
      <c r="AD228" s="59">
        <v>-5500000</v>
      </c>
      <c r="AE228" s="59">
        <v>-5600000</v>
      </c>
      <c r="AF228" s="59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LBO Summary Model</vt:lpstr>
      <vt:lpstr>Yahoo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2021-12-02T14:03:05Z</dcterms:created>
  <dcterms:modified xsi:type="dcterms:W3CDTF">2022-05-05T13:58:15Z</dcterms:modified>
</cp:coreProperties>
</file>