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<sst xmlns="http://schemas.openxmlformats.org/spreadsheetml/2006/main" count="107" uniqueCount="77">
  <si>
    <t>Tranche</t>
  </si>
  <si>
    <t>Par amount</t>
  </si>
  <si>
    <t>Coupon</t>
  </si>
  <si>
    <t xml:space="preserve"> </t>
  </si>
  <si>
    <t>Price</t>
  </si>
  <si>
    <t>AAA/Aaa</t>
  </si>
  <si>
    <t>AA/Aa2</t>
  </si>
  <si>
    <t>B</t>
  </si>
  <si>
    <t>A/A2</t>
  </si>
  <si>
    <t>C</t>
  </si>
  <si>
    <t>BBB/Baa2</t>
  </si>
  <si>
    <t>D</t>
  </si>
  <si>
    <t>BB/Ba2</t>
  </si>
  <si>
    <t>NR</t>
  </si>
  <si>
    <t>Equity</t>
  </si>
  <si>
    <t>Capital Structure</t>
  </si>
  <si>
    <t>Discount margin 
Libor+</t>
  </si>
  <si>
    <t>WACD
Libor +</t>
  </si>
  <si>
    <t xml:space="preserve">  Total Debt</t>
  </si>
  <si>
    <t xml:space="preserve"> % Debt</t>
  </si>
  <si>
    <t xml:space="preserve"> %  
Cap</t>
  </si>
  <si>
    <t>Portfolio of Leveraged Loans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</si>
  <si>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</si>
  <si>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</si>
  <si>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</si>
  <si>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</si>
  <si>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</si>
  <si>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</si>
  <si>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</si>
  <si>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</si>
  <si>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</si>
  <si>
    <t>Company 10</t>
  </si>
  <si>
    <t>Company 11</t>
  </si>
  <si>
    <t>Company 12</t>
  </si>
  <si>
    <t>Company 13</t>
  </si>
  <si>
    <t>Company 14</t>
  </si>
  <si>
    <t>Company 15</t>
  </si>
  <si>
    <t>Company 16</t>
  </si>
  <si>
    <t>Company 17</t>
  </si>
  <si>
    <t>Company 18</t>
  </si>
  <si>
    <t>Company 19</t>
  </si>
  <si>
    <t>Company 20</t>
  </si>
  <si>
    <t>B+</t>
  </si>
  <si>
    <t>B-</t>
  </si>
  <si>
    <t>BB-</t>
  </si>
  <si>
    <t>CCC</t>
  </si>
  <si>
    <t>BB</t>
  </si>
  <si>
    <t xml:space="preserve"> Rating
S&amp;P/M</t>
  </si>
  <si>
    <t>Rating
S&amp;P</t>
  </si>
  <si>
    <t>Annual</t>
  </si>
  <si>
    <t>Income
L+</t>
  </si>
  <si>
    <t>Annual 
Debt Svc</t>
  </si>
  <si>
    <t>Margin</t>
  </si>
  <si>
    <t>Equity CF</t>
  </si>
  <si>
    <t>ROE</t>
  </si>
  <si>
    <t>Arbitrage Cash Flow CLO Model</t>
  </si>
  <si>
    <t>WAI</t>
  </si>
  <si>
    <t>Default Rate</t>
  </si>
  <si>
    <t>Recovery</t>
  </si>
  <si>
    <t>LGD rate</t>
  </si>
  <si>
    <t>LGD</t>
  </si>
  <si>
    <t>RAROC</t>
  </si>
  <si>
    <t>RAROC %</t>
  </si>
  <si>
    <t>BASE CASE</t>
  </si>
  <si>
    <t>BREAK EVEN</t>
  </si>
  <si>
    <t>E</t>
  </si>
  <si>
    <t>A</t>
  </si>
  <si>
    <t>L+120</t>
  </si>
  <si>
    <t>L+185</t>
  </si>
  <si>
    <t>L+285</t>
  </si>
  <si>
    <t>L+375</t>
  </si>
  <si>
    <t>L+420</t>
  </si>
  <si>
    <t>Company 21</t>
  </si>
  <si>
    <t>Company 22</t>
  </si>
  <si>
    <t>Company 23</t>
  </si>
  <si>
    <t>Company 24</t>
  </si>
  <si>
    <t>Company 25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</si>
</sst>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0.0%"/>
    <numFmt numFmtId="170" formatCode="_(* #,##0.0_);_(* \(#,##0.0\);_(* &quot;-&quot;?_);_(@_)"/>
    <numFmt numFmtId="171" formatCode="_(* #,##0_);_(* \(#,##0\);_(* &quot;-&quot;??_);_(@_)"/>
    <numFmt numFmtId="172" formatCode="_(* #,##0_);_(* \(#,##0\);_(* &quot;-&quot;?_);_(@_)"/>
    <numFmt numFmtId="173" formatCode="0.000%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168" fontId="5" fillId="0" borderId="0" xfId="42" applyNumberFormat="1" applyFont="1" applyAlignment="1">
      <alignment horizontal="center" wrapText="1"/>
    </xf>
    <xf numFmtId="169" fontId="5" fillId="0" borderId="0" xfId="57" applyNumberFormat="1" applyFont="1" applyAlignment="1">
      <alignment horizontal="center" wrapText="1"/>
    </xf>
    <xf numFmtId="169" fontId="5" fillId="0" borderId="13" xfId="57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2" fontId="5" fillId="0" borderId="0" xfId="0" applyNumberFormat="1" applyFont="1" applyBorder="1" applyAlignment="1">
      <alignment horizontal="right" vertical="top" wrapText="1"/>
    </xf>
    <xf numFmtId="169" fontId="5" fillId="0" borderId="0" xfId="57" applyNumberFormat="1" applyFont="1" applyBorder="1" applyAlignment="1">
      <alignment horizontal="center" wrapText="1"/>
    </xf>
    <xf numFmtId="168" fontId="5" fillId="0" borderId="12" xfId="42" applyNumberFormat="1" applyFont="1" applyBorder="1" applyAlignment="1">
      <alignment horizontal="center" wrapText="1"/>
    </xf>
    <xf numFmtId="169" fontId="5" fillId="0" borderId="12" xfId="57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168" fontId="5" fillId="0" borderId="10" xfId="42" applyNumberFormat="1" applyFont="1" applyBorder="1" applyAlignment="1">
      <alignment horizontal="center" wrapText="1"/>
    </xf>
    <xf numFmtId="169" fontId="5" fillId="0" borderId="10" xfId="57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168" fontId="5" fillId="0" borderId="10" xfId="42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171" fontId="0" fillId="0" borderId="0" xfId="42" applyNumberFormat="1" applyFont="1" applyAlignment="1">
      <alignment/>
    </xf>
    <xf numFmtId="168" fontId="0" fillId="0" borderId="0" xfId="0" applyNumberFormat="1" applyFont="1" applyAlignment="1">
      <alignment/>
    </xf>
    <xf numFmtId="171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69" fontId="0" fillId="0" borderId="0" xfId="57" applyNumberFormat="1" applyFont="1" applyAlignment="1">
      <alignment/>
    </xf>
    <xf numFmtId="43" fontId="0" fillId="0" borderId="0" xfId="42" applyFont="1" applyAlignment="1">
      <alignment/>
    </xf>
    <xf numFmtId="43" fontId="0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73" fontId="0" fillId="0" borderId="0" xfId="57" applyNumberFormat="1" applyFont="1" applyAlignment="1">
      <alignment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173" fontId="1" fillId="33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2"/>
  <sheetViews>
    <sheetView tabSelected="1" zoomScalePageLayoutView="0" workbookViewId="0" topLeftCell="A43">
      <selection activeCell="J70" sqref="J70"/>
    </sheetView>
  </sheetViews>
  <sheetFormatPr defaultColWidth="9.140625" defaultRowHeight="12.75"/>
  <cols>
    <col min="1" max="1" width="4.28125" style="0" customWidth="1"/>
    <col min="2" max="2" width="12.7109375" style="0" customWidth="1"/>
    <col min="3" max="3" width="8.28125" style="0" customWidth="1"/>
    <col min="4" max="4" width="9.8515625" style="0" customWidth="1"/>
    <col min="5" max="5" width="7.8515625" style="0" customWidth="1"/>
    <col min="6" max="6" width="10.8515625" style="0" customWidth="1"/>
    <col min="7" max="7" width="11.140625" style="0" customWidth="1"/>
    <col min="8" max="8" width="10.28125" style="0" customWidth="1"/>
    <col min="9" max="10" width="9.140625" style="1" customWidth="1"/>
  </cols>
  <sheetData>
    <row r="2" spans="2:10" ht="20.25">
      <c r="B2" s="4" t="s">
        <v>55</v>
      </c>
      <c r="J2" s="2"/>
    </row>
    <row r="3" spans="2:10" ht="12.75">
      <c r="B3" s="3"/>
      <c r="J3" s="2"/>
    </row>
    <row r="4" spans="2:10" ht="12.75">
      <c r="B4" s="3" t="s">
        <v>15</v>
      </c>
      <c r="C4" s="10"/>
      <c r="D4" s="10"/>
      <c r="E4" s="10"/>
      <c r="F4" s="10"/>
      <c r="G4" s="10"/>
      <c r="H4" s="10"/>
      <c r="I4" s="11"/>
      <c r="J4" s="12"/>
    </row>
    <row r="5" spans="2:10" ht="15">
      <c r="B5" s="57" t="s">
        <v>0</v>
      </c>
      <c r="C5" s="54" t="s">
        <v>1</v>
      </c>
      <c r="D5" s="13"/>
      <c r="E5" s="13"/>
      <c r="F5" s="54" t="s">
        <v>47</v>
      </c>
      <c r="G5" s="59" t="s">
        <v>16</v>
      </c>
      <c r="H5" s="54" t="s">
        <v>2</v>
      </c>
      <c r="I5" s="14" t="s">
        <v>3</v>
      </c>
      <c r="J5" s="14"/>
    </row>
    <row r="6" spans="2:10" ht="28.5" customHeight="1">
      <c r="B6" s="58"/>
      <c r="C6" s="56"/>
      <c r="D6" s="15" t="s">
        <v>20</v>
      </c>
      <c r="E6" s="15" t="s">
        <v>19</v>
      </c>
      <c r="F6" s="56"/>
      <c r="G6" s="60"/>
      <c r="H6" s="56"/>
      <c r="I6" s="16" t="s">
        <v>4</v>
      </c>
      <c r="J6" s="17" t="s">
        <v>17</v>
      </c>
    </row>
    <row r="7" spans="2:10" ht="14.25">
      <c r="B7" s="18" t="s">
        <v>66</v>
      </c>
      <c r="C7" s="19">
        <v>429</v>
      </c>
      <c r="D7" s="20">
        <f aca="true" t="shared" si="0" ref="D7:D14">+C7/$C$14</f>
        <v>0.6439024390243903</v>
      </c>
      <c r="E7" s="21">
        <f>+C7/$C$12</f>
        <v>0.711737868104521</v>
      </c>
      <c r="F7" s="22" t="s">
        <v>5</v>
      </c>
      <c r="G7" s="23">
        <v>120</v>
      </c>
      <c r="H7" s="22" t="s">
        <v>67</v>
      </c>
      <c r="I7" s="23">
        <v>99.7695</v>
      </c>
      <c r="J7" s="24">
        <f>+G7*E7</f>
        <v>85.40854417254252</v>
      </c>
    </row>
    <row r="8" spans="2:10" ht="14.25">
      <c r="B8" s="18" t="s">
        <v>7</v>
      </c>
      <c r="C8" s="19">
        <v>61.75</v>
      </c>
      <c r="D8" s="20">
        <f t="shared" si="0"/>
        <v>0.09268292682926829</v>
      </c>
      <c r="E8" s="25">
        <f>+C8/$C$12</f>
        <v>0.10244711737868105</v>
      </c>
      <c r="F8" s="22" t="s">
        <v>6</v>
      </c>
      <c r="G8" s="23">
        <v>185</v>
      </c>
      <c r="H8" s="22" t="s">
        <v>68</v>
      </c>
      <c r="I8" s="23">
        <v>97.3653</v>
      </c>
      <c r="J8" s="24">
        <f>+G8*E8</f>
        <v>18.952716715055995</v>
      </c>
    </row>
    <row r="9" spans="2:10" ht="14.25">
      <c r="B9" s="18" t="s">
        <v>9</v>
      </c>
      <c r="C9" s="19">
        <v>53.5</v>
      </c>
      <c r="D9" s="20">
        <f t="shared" si="0"/>
        <v>0.0803001876172608</v>
      </c>
      <c r="E9" s="25">
        <f>+C9/$C$12</f>
        <v>0.08875985068436333</v>
      </c>
      <c r="F9" s="22" t="s">
        <v>8</v>
      </c>
      <c r="G9" s="23">
        <v>285</v>
      </c>
      <c r="H9" s="22" t="s">
        <v>69</v>
      </c>
      <c r="I9" s="23">
        <v>94.8608</v>
      </c>
      <c r="J9" s="24">
        <f>+G9*E9</f>
        <v>25.29655744504355</v>
      </c>
    </row>
    <row r="10" spans="2:10" ht="14.25">
      <c r="B10" s="18" t="s">
        <v>11</v>
      </c>
      <c r="C10" s="19">
        <v>32.5</v>
      </c>
      <c r="D10" s="20">
        <f t="shared" si="0"/>
        <v>0.04878048780487805</v>
      </c>
      <c r="E10" s="25">
        <f>+C10/$C$12</f>
        <v>0.05391953546246371</v>
      </c>
      <c r="F10" s="22" t="s">
        <v>10</v>
      </c>
      <c r="G10" s="23">
        <v>375</v>
      </c>
      <c r="H10" s="22" t="s">
        <v>70</v>
      </c>
      <c r="I10" s="23">
        <v>90.0358</v>
      </c>
      <c r="J10" s="24">
        <f>+G10*E10</f>
        <v>20.21982579842389</v>
      </c>
    </row>
    <row r="11" spans="2:10" ht="14.25">
      <c r="B11" s="18" t="s">
        <v>65</v>
      </c>
      <c r="C11" s="26">
        <v>26</v>
      </c>
      <c r="D11" s="27">
        <f t="shared" si="0"/>
        <v>0.03902439024390244</v>
      </c>
      <c r="E11" s="27">
        <f>+C11/$C$12</f>
        <v>0.043135628369970966</v>
      </c>
      <c r="F11" s="28" t="s">
        <v>12</v>
      </c>
      <c r="G11" s="23">
        <v>420</v>
      </c>
      <c r="H11" s="22" t="s">
        <v>71</v>
      </c>
      <c r="I11" s="23">
        <v>93.9848</v>
      </c>
      <c r="J11" s="24">
        <f>+G11*E11</f>
        <v>18.116963915387807</v>
      </c>
    </row>
    <row r="12" spans="2:10" ht="15" customHeight="1">
      <c r="B12" s="18" t="s">
        <v>18</v>
      </c>
      <c r="C12" s="19">
        <f>SUM(C7:C11)</f>
        <v>602.75</v>
      </c>
      <c r="D12" s="25">
        <f t="shared" si="0"/>
        <v>0.9046904315196999</v>
      </c>
      <c r="E12" s="20">
        <f>SUM(E7:E11)</f>
        <v>1</v>
      </c>
      <c r="F12" s="22"/>
      <c r="G12" s="23"/>
      <c r="H12" s="22"/>
      <c r="I12" s="23"/>
      <c r="J12" s="24"/>
    </row>
    <row r="13" spans="2:10" ht="14.25">
      <c r="B13" s="18" t="s">
        <v>14</v>
      </c>
      <c r="C13" s="19">
        <v>63.5</v>
      </c>
      <c r="D13" s="20">
        <f t="shared" si="0"/>
        <v>0.09530956848030019</v>
      </c>
      <c r="E13" s="20"/>
      <c r="F13" s="22" t="s">
        <v>13</v>
      </c>
      <c r="G13" s="61" t="s">
        <v>3</v>
      </c>
      <c r="H13" s="61"/>
      <c r="I13" s="18" t="s">
        <v>3</v>
      </c>
      <c r="J13" s="11"/>
    </row>
    <row r="14" spans="2:10" ht="15" thickBot="1">
      <c r="B14" s="29"/>
      <c r="C14" s="30">
        <f>+C13+C12</f>
        <v>666.25</v>
      </c>
      <c r="D14" s="31">
        <f t="shared" si="0"/>
        <v>1</v>
      </c>
      <c r="E14" s="25"/>
      <c r="F14" s="29"/>
      <c r="G14" s="29"/>
      <c r="H14" s="29"/>
      <c r="I14" s="32"/>
      <c r="J14" s="33">
        <f>SUM(J6:J11)</f>
        <v>167.99460804645378</v>
      </c>
    </row>
    <row r="15" spans="2:10" ht="13.5" thickTop="1">
      <c r="B15" s="10"/>
      <c r="C15" s="10"/>
      <c r="D15" s="10"/>
      <c r="E15" s="10"/>
      <c r="F15" s="10"/>
      <c r="G15" s="10"/>
      <c r="H15" s="10"/>
      <c r="I15" s="11"/>
      <c r="J15" s="11"/>
    </row>
    <row r="16" spans="2:10" ht="13.5">
      <c r="B16" s="62" t="s">
        <v>21</v>
      </c>
      <c r="C16" s="63"/>
      <c r="D16" s="63"/>
      <c r="E16" s="10"/>
      <c r="F16" s="10"/>
      <c r="G16" s="10"/>
      <c r="H16" s="10"/>
      <c r="I16" s="11"/>
      <c r="J16" s="11"/>
    </row>
    <row r="17" spans="2:10" ht="15">
      <c r="B17" s="50"/>
      <c r="C17" s="54" t="s">
        <v>1</v>
      </c>
      <c r="D17" s="13"/>
      <c r="E17" s="54" t="s">
        <v>48</v>
      </c>
      <c r="F17" s="59" t="s">
        <v>16</v>
      </c>
      <c r="G17" s="51" t="s">
        <v>49</v>
      </c>
      <c r="H17" s="10"/>
      <c r="I17" s="11"/>
      <c r="J17" s="11"/>
    </row>
    <row r="18" spans="2:10" ht="30">
      <c r="B18" s="52"/>
      <c r="C18" s="56"/>
      <c r="D18" s="15" t="s">
        <v>20</v>
      </c>
      <c r="E18" s="56"/>
      <c r="F18" s="60"/>
      <c r="G18" s="53" t="s">
        <v>50</v>
      </c>
      <c r="H18" s="10"/>
      <c r="I18" s="7" t="s">
        <v>56</v>
      </c>
      <c r="J18" s="11"/>
    </row>
    <row r="19" spans="2:10" ht="14.25">
      <c r="B19" s="10" t="s">
        <v>22</v>
      </c>
      <c r="C19" s="19">
        <v>21</v>
      </c>
      <c r="D19" s="20">
        <f aca="true" t="shared" si="1" ref="D19:D44">+C19/$C$44</f>
        <v>0.03151969981238274</v>
      </c>
      <c r="E19" s="34" t="s">
        <v>42</v>
      </c>
      <c r="F19" s="34">
        <v>350</v>
      </c>
      <c r="G19" s="35">
        <f>+(F19/100*C19)*10000</f>
        <v>735000</v>
      </c>
      <c r="H19" s="10"/>
      <c r="I19" s="43">
        <f>+F19*D19</f>
        <v>11.03189493433396</v>
      </c>
      <c r="J19" s="11"/>
    </row>
    <row r="20" spans="2:10" ht="14.25">
      <c r="B20" s="10" t="s">
        <v>23</v>
      </c>
      <c r="C20" s="19">
        <v>35</v>
      </c>
      <c r="D20" s="20">
        <f t="shared" si="1"/>
        <v>0.0525328330206379</v>
      </c>
      <c r="E20" s="34" t="s">
        <v>43</v>
      </c>
      <c r="F20" s="34">
        <v>500</v>
      </c>
      <c r="G20" s="35">
        <f aca="true" t="shared" si="2" ref="G20:G36">+(F20/100*C20)*10000</f>
        <v>1750000</v>
      </c>
      <c r="H20" s="10"/>
      <c r="I20" s="43">
        <f aca="true" t="shared" si="3" ref="I20:I36">+F20*D20</f>
        <v>26.26641651031895</v>
      </c>
      <c r="J20" s="11"/>
    </row>
    <row r="21" spans="2:10" ht="14.25">
      <c r="B21" s="10" t="s">
        <v>24</v>
      </c>
      <c r="C21" s="19">
        <v>25</v>
      </c>
      <c r="D21" s="20">
        <f t="shared" si="1"/>
        <v>0.0375234521575985</v>
      </c>
      <c r="E21" s="34" t="s">
        <v>7</v>
      </c>
      <c r="F21" s="34">
        <v>450</v>
      </c>
      <c r="G21" s="35">
        <f t="shared" si="2"/>
        <v>1125000</v>
      </c>
      <c r="H21" s="10"/>
      <c r="I21" s="43">
        <f t="shared" si="3"/>
        <v>16.885553470919326</v>
      </c>
      <c r="J21" s="11"/>
    </row>
    <row r="22" spans="2:10" ht="14.25">
      <c r="B22" s="10" t="s">
        <v>25</v>
      </c>
      <c r="C22" s="19">
        <v>22</v>
      </c>
      <c r="D22" s="20">
        <f t="shared" si="1"/>
        <v>0.03302063789868668</v>
      </c>
      <c r="E22" s="34" t="s">
        <v>42</v>
      </c>
      <c r="F22" s="34">
        <v>375</v>
      </c>
      <c r="G22" s="35">
        <f t="shared" si="2"/>
        <v>825000</v>
      </c>
      <c r="H22" s="10"/>
      <c r="I22" s="43">
        <f t="shared" si="3"/>
        <v>12.382739212007504</v>
      </c>
      <c r="J22" s="11"/>
    </row>
    <row r="23" spans="2:10" ht="14.25">
      <c r="B23" s="10" t="s">
        <v>26</v>
      </c>
      <c r="C23" s="19">
        <v>30</v>
      </c>
      <c r="D23" s="20">
        <f t="shared" si="1"/>
        <v>0.0450281425891182</v>
      </c>
      <c r="E23" s="34" t="s">
        <v>42</v>
      </c>
      <c r="F23" s="34">
        <v>375</v>
      </c>
      <c r="G23" s="35">
        <f t="shared" si="2"/>
        <v>1125000</v>
      </c>
      <c r="H23" s="10"/>
      <c r="I23" s="43">
        <f t="shared" si="3"/>
        <v>16.885553470919323</v>
      </c>
      <c r="J23" s="11"/>
    </row>
    <row r="24" spans="2:10" ht="14.25">
      <c r="B24" s="10" t="s">
        <v>27</v>
      </c>
      <c r="C24" s="19">
        <v>15</v>
      </c>
      <c r="D24" s="20">
        <f t="shared" si="1"/>
        <v>0.0225140712945591</v>
      </c>
      <c r="E24" s="34" t="s">
        <v>44</v>
      </c>
      <c r="F24" s="34">
        <v>325</v>
      </c>
      <c r="G24" s="35">
        <f t="shared" si="2"/>
        <v>487500</v>
      </c>
      <c r="H24" s="10"/>
      <c r="I24" s="43">
        <f t="shared" si="3"/>
        <v>7.317073170731708</v>
      </c>
      <c r="J24" s="11"/>
    </row>
    <row r="25" spans="2:10" ht="14.25">
      <c r="B25" s="10" t="s">
        <v>28</v>
      </c>
      <c r="C25" s="19">
        <v>15</v>
      </c>
      <c r="D25" s="20">
        <f t="shared" si="1"/>
        <v>0.0225140712945591</v>
      </c>
      <c r="E25" s="34" t="s">
        <v>42</v>
      </c>
      <c r="F25" s="34">
        <v>375</v>
      </c>
      <c r="G25" s="35">
        <f t="shared" si="2"/>
        <v>562500</v>
      </c>
      <c r="H25" s="10"/>
      <c r="I25" s="43">
        <f t="shared" si="3"/>
        <v>8.442776735459661</v>
      </c>
      <c r="J25" s="11"/>
    </row>
    <row r="26" spans="2:10" ht="14.25">
      <c r="B26" s="10" t="s">
        <v>29</v>
      </c>
      <c r="C26" s="19">
        <v>25</v>
      </c>
      <c r="D26" s="20">
        <f t="shared" si="1"/>
        <v>0.0375234521575985</v>
      </c>
      <c r="E26" s="34" t="s">
        <v>7</v>
      </c>
      <c r="F26" s="34">
        <v>425</v>
      </c>
      <c r="G26" s="35">
        <f t="shared" si="2"/>
        <v>1062500</v>
      </c>
      <c r="H26" s="10"/>
      <c r="I26" s="43">
        <f t="shared" si="3"/>
        <v>15.947467166979363</v>
      </c>
      <c r="J26" s="11"/>
    </row>
    <row r="27" spans="2:10" ht="14.25">
      <c r="B27" s="10" t="s">
        <v>30</v>
      </c>
      <c r="C27" s="19">
        <v>19.25</v>
      </c>
      <c r="D27" s="20">
        <f t="shared" si="1"/>
        <v>0.028893058161350845</v>
      </c>
      <c r="E27" s="34" t="s">
        <v>43</v>
      </c>
      <c r="F27" s="34">
        <v>550</v>
      </c>
      <c r="G27" s="35">
        <f t="shared" si="2"/>
        <v>1058750</v>
      </c>
      <c r="H27" s="10"/>
      <c r="I27" s="43">
        <f t="shared" si="3"/>
        <v>15.891181988742964</v>
      </c>
      <c r="J27" s="11"/>
    </row>
    <row r="28" spans="2:10" ht="14.25">
      <c r="B28" s="10" t="s">
        <v>31</v>
      </c>
      <c r="C28" s="19">
        <v>25</v>
      </c>
      <c r="D28" s="20">
        <f t="shared" si="1"/>
        <v>0.0375234521575985</v>
      </c>
      <c r="E28" s="34" t="s">
        <v>45</v>
      </c>
      <c r="F28" s="34">
        <v>750</v>
      </c>
      <c r="G28" s="35">
        <f t="shared" si="2"/>
        <v>1875000</v>
      </c>
      <c r="H28" s="10"/>
      <c r="I28" s="43">
        <f t="shared" si="3"/>
        <v>28.142589118198877</v>
      </c>
      <c r="J28" s="11"/>
    </row>
    <row r="29" spans="2:10" ht="14.25">
      <c r="B29" s="10" t="s">
        <v>32</v>
      </c>
      <c r="C29" s="19">
        <v>30</v>
      </c>
      <c r="D29" s="20">
        <f t="shared" si="1"/>
        <v>0.0450281425891182</v>
      </c>
      <c r="E29" s="34" t="s">
        <v>42</v>
      </c>
      <c r="F29" s="34">
        <v>375</v>
      </c>
      <c r="G29" s="35">
        <f t="shared" si="2"/>
        <v>1125000</v>
      </c>
      <c r="H29" s="10"/>
      <c r="I29" s="43">
        <f t="shared" si="3"/>
        <v>16.885553470919323</v>
      </c>
      <c r="J29" s="11"/>
    </row>
    <row r="30" spans="2:10" ht="14.25">
      <c r="B30" s="10" t="s">
        <v>33</v>
      </c>
      <c r="C30" s="19">
        <v>25</v>
      </c>
      <c r="D30" s="20">
        <f t="shared" si="1"/>
        <v>0.0375234521575985</v>
      </c>
      <c r="E30" s="34" t="s">
        <v>43</v>
      </c>
      <c r="F30" s="34">
        <v>600</v>
      </c>
      <c r="G30" s="35">
        <f t="shared" si="2"/>
        <v>1500000</v>
      </c>
      <c r="H30" s="10"/>
      <c r="I30" s="43">
        <f t="shared" si="3"/>
        <v>22.514071294559102</v>
      </c>
      <c r="J30" s="11"/>
    </row>
    <row r="31" spans="2:10" ht="14.25">
      <c r="B31" s="10" t="s">
        <v>34</v>
      </c>
      <c r="C31" s="19">
        <v>30</v>
      </c>
      <c r="D31" s="20">
        <f t="shared" si="1"/>
        <v>0.0450281425891182</v>
      </c>
      <c r="E31" s="34" t="s">
        <v>7</v>
      </c>
      <c r="F31" s="34">
        <v>475</v>
      </c>
      <c r="G31" s="35">
        <f t="shared" si="2"/>
        <v>1425000</v>
      </c>
      <c r="H31" s="10"/>
      <c r="I31" s="43">
        <f t="shared" si="3"/>
        <v>21.388367729831145</v>
      </c>
      <c r="J31" s="11"/>
    </row>
    <row r="32" spans="2:10" ht="14.25">
      <c r="B32" s="10" t="s">
        <v>35</v>
      </c>
      <c r="C32" s="19">
        <v>15</v>
      </c>
      <c r="D32" s="20">
        <f t="shared" si="1"/>
        <v>0.0225140712945591</v>
      </c>
      <c r="E32" s="34" t="s">
        <v>42</v>
      </c>
      <c r="F32" s="34">
        <v>425</v>
      </c>
      <c r="G32" s="35">
        <f t="shared" si="2"/>
        <v>637500</v>
      </c>
      <c r="H32" s="10"/>
      <c r="I32" s="43">
        <f t="shared" si="3"/>
        <v>9.568480300187618</v>
      </c>
      <c r="J32" s="11"/>
    </row>
    <row r="33" spans="2:10" ht="14.25">
      <c r="B33" s="10" t="s">
        <v>36</v>
      </c>
      <c r="C33" s="19">
        <v>30</v>
      </c>
      <c r="D33" s="20">
        <f t="shared" si="1"/>
        <v>0.0450281425891182</v>
      </c>
      <c r="E33" s="34" t="s">
        <v>42</v>
      </c>
      <c r="F33" s="34">
        <v>350</v>
      </c>
      <c r="G33" s="35">
        <f t="shared" si="2"/>
        <v>1050000</v>
      </c>
      <c r="H33" s="10"/>
      <c r="I33" s="43">
        <f t="shared" si="3"/>
        <v>15.75984990619137</v>
      </c>
      <c r="J33" s="11"/>
    </row>
    <row r="34" spans="2:10" ht="14.25">
      <c r="B34" s="10" t="s">
        <v>37</v>
      </c>
      <c r="C34" s="19">
        <v>32</v>
      </c>
      <c r="D34" s="20">
        <f t="shared" si="1"/>
        <v>0.04803001876172608</v>
      </c>
      <c r="E34" s="34" t="s">
        <v>46</v>
      </c>
      <c r="F34" s="34">
        <v>300</v>
      </c>
      <c r="G34" s="35">
        <f t="shared" si="2"/>
        <v>960000</v>
      </c>
      <c r="H34" s="10"/>
      <c r="I34" s="43">
        <f t="shared" si="3"/>
        <v>14.409005628517823</v>
      </c>
      <c r="J34" s="11"/>
    </row>
    <row r="35" spans="2:10" ht="14.25">
      <c r="B35" s="10" t="s">
        <v>38</v>
      </c>
      <c r="C35" s="19">
        <v>27</v>
      </c>
      <c r="D35" s="20">
        <f t="shared" si="1"/>
        <v>0.04052532833020638</v>
      </c>
      <c r="E35" s="34" t="s">
        <v>42</v>
      </c>
      <c r="F35" s="34">
        <v>375</v>
      </c>
      <c r="G35" s="35">
        <f t="shared" si="2"/>
        <v>1012500</v>
      </c>
      <c r="H35" s="10"/>
      <c r="I35" s="43">
        <f t="shared" si="3"/>
        <v>15.196998123827393</v>
      </c>
      <c r="J35" s="11"/>
    </row>
    <row r="36" spans="2:10" ht="14.25">
      <c r="B36" s="10" t="s">
        <v>39</v>
      </c>
      <c r="C36" s="19">
        <v>30</v>
      </c>
      <c r="D36" s="20">
        <f t="shared" si="1"/>
        <v>0.0450281425891182</v>
      </c>
      <c r="E36" s="34" t="s">
        <v>43</v>
      </c>
      <c r="F36" s="34">
        <v>500</v>
      </c>
      <c r="G36" s="35">
        <f t="shared" si="2"/>
        <v>1500000</v>
      </c>
      <c r="H36" s="10"/>
      <c r="I36" s="43">
        <f t="shared" si="3"/>
        <v>22.5140712945591</v>
      </c>
      <c r="J36" s="11"/>
    </row>
    <row r="37" spans="2:10" ht="14.25">
      <c r="B37" s="10" t="s">
        <v>40</v>
      </c>
      <c r="C37" s="19">
        <v>28</v>
      </c>
      <c r="D37" s="20">
        <f t="shared" si="1"/>
        <v>0.04202626641651032</v>
      </c>
      <c r="E37" s="34" t="s">
        <v>43</v>
      </c>
      <c r="F37" s="34">
        <v>501</v>
      </c>
      <c r="G37" s="35">
        <f aca="true" t="shared" si="4" ref="G37:G43">+(F37/100*C37)*10000</f>
        <v>1402800</v>
      </c>
      <c r="H37" s="10"/>
      <c r="I37" s="43">
        <f aca="true" t="shared" si="5" ref="I37:I43">+F37*D37</f>
        <v>21.05515947467167</v>
      </c>
      <c r="J37" s="11"/>
    </row>
    <row r="38" spans="2:10" ht="14.25">
      <c r="B38" s="10" t="s">
        <v>41</v>
      </c>
      <c r="C38" s="19">
        <v>35</v>
      </c>
      <c r="D38" s="20">
        <f t="shared" si="1"/>
        <v>0.0525328330206379</v>
      </c>
      <c r="E38" s="34" t="s">
        <v>43</v>
      </c>
      <c r="F38" s="34">
        <v>502</v>
      </c>
      <c r="G38" s="35">
        <f t="shared" si="4"/>
        <v>1757000</v>
      </c>
      <c r="H38" s="10"/>
      <c r="I38" s="43">
        <f t="shared" si="5"/>
        <v>26.371482176360228</v>
      </c>
      <c r="J38" s="11"/>
    </row>
    <row r="39" spans="2:10" ht="14.25">
      <c r="B39" s="10" t="s">
        <v>72</v>
      </c>
      <c r="C39" s="19">
        <v>30</v>
      </c>
      <c r="D39" s="20">
        <f t="shared" si="1"/>
        <v>0.0450281425891182</v>
      </c>
      <c r="E39" s="34" t="s">
        <v>43</v>
      </c>
      <c r="F39" s="34">
        <v>503</v>
      </c>
      <c r="G39" s="35">
        <f t="shared" si="4"/>
        <v>1509000</v>
      </c>
      <c r="H39" s="10"/>
      <c r="I39" s="43">
        <f t="shared" si="5"/>
        <v>22.649155722326455</v>
      </c>
      <c r="J39" s="11"/>
    </row>
    <row r="40" spans="2:10" ht="14.25">
      <c r="B40" s="10" t="s">
        <v>73</v>
      </c>
      <c r="C40" s="19">
        <v>25</v>
      </c>
      <c r="D40" s="20">
        <f t="shared" si="1"/>
        <v>0.0375234521575985</v>
      </c>
      <c r="E40" s="34" t="s">
        <v>43</v>
      </c>
      <c r="F40" s="34">
        <v>504</v>
      </c>
      <c r="G40" s="35">
        <f t="shared" si="4"/>
        <v>1260000</v>
      </c>
      <c r="H40" s="10"/>
      <c r="I40" s="43">
        <f t="shared" si="5"/>
        <v>18.911819887429644</v>
      </c>
      <c r="J40" s="11"/>
    </row>
    <row r="41" spans="2:10" ht="14.25">
      <c r="B41" s="10" t="s">
        <v>74</v>
      </c>
      <c r="C41" s="19">
        <v>30</v>
      </c>
      <c r="D41" s="20">
        <f t="shared" si="1"/>
        <v>0.0450281425891182</v>
      </c>
      <c r="E41" s="34" t="s">
        <v>43</v>
      </c>
      <c r="F41" s="34">
        <v>505</v>
      </c>
      <c r="G41" s="35">
        <f t="shared" si="4"/>
        <v>1515000</v>
      </c>
      <c r="H41" s="10"/>
      <c r="I41" s="43">
        <f t="shared" si="5"/>
        <v>22.73921200750469</v>
      </c>
      <c r="J41" s="11"/>
    </row>
    <row r="42" spans="2:10" ht="14.25">
      <c r="B42" s="10" t="s">
        <v>75</v>
      </c>
      <c r="C42" s="19">
        <v>32</v>
      </c>
      <c r="D42" s="20">
        <f t="shared" si="1"/>
        <v>0.04803001876172608</v>
      </c>
      <c r="E42" s="34" t="s">
        <v>43</v>
      </c>
      <c r="F42" s="34">
        <v>506</v>
      </c>
      <c r="G42" s="35">
        <f t="shared" si="4"/>
        <v>1619199.9999999998</v>
      </c>
      <c r="H42" s="10"/>
      <c r="I42" s="43">
        <f t="shared" si="5"/>
        <v>24.303189493433397</v>
      </c>
      <c r="J42" s="11"/>
    </row>
    <row r="43" spans="2:10" ht="14.25">
      <c r="B43" s="10" t="s">
        <v>76</v>
      </c>
      <c r="C43" s="19">
        <v>35</v>
      </c>
      <c r="D43" s="20">
        <f t="shared" si="1"/>
        <v>0.0525328330206379</v>
      </c>
      <c r="E43" s="34" t="s">
        <v>43</v>
      </c>
      <c r="F43" s="34">
        <v>507</v>
      </c>
      <c r="G43" s="35">
        <f t="shared" si="4"/>
        <v>1774500.0000000002</v>
      </c>
      <c r="H43" s="10"/>
      <c r="I43" s="43">
        <f t="shared" si="5"/>
        <v>26.634146341463417</v>
      </c>
      <c r="J43" s="11"/>
    </row>
    <row r="44" spans="2:10" ht="15" thickBot="1">
      <c r="B44" s="10"/>
      <c r="C44" s="30">
        <f>SUM(C19:C43)</f>
        <v>666.25</v>
      </c>
      <c r="D44" s="31">
        <f t="shared" si="1"/>
        <v>1</v>
      </c>
      <c r="E44" s="34"/>
      <c r="F44" s="10"/>
      <c r="G44" s="37">
        <f>SUM(G19:G43)</f>
        <v>30653750</v>
      </c>
      <c r="H44" s="10"/>
      <c r="I44" s="44">
        <f>SUM(I19:I43)</f>
        <v>460.093808630394</v>
      </c>
      <c r="J44" s="11"/>
    </row>
    <row r="45" spans="2:10" ht="13.5" thickTop="1">
      <c r="B45" s="10"/>
      <c r="C45" s="10"/>
      <c r="D45" s="10"/>
      <c r="E45" s="10"/>
      <c r="F45" s="10"/>
      <c r="G45" s="10"/>
      <c r="H45" s="10"/>
      <c r="I45" s="11"/>
      <c r="J45" s="11"/>
    </row>
    <row r="46" spans="2:10" ht="12.75">
      <c r="B46" s="10"/>
      <c r="C46" s="10"/>
      <c r="D46" s="10"/>
      <c r="E46" s="10"/>
      <c r="F46" s="10"/>
      <c r="G46" s="10"/>
      <c r="H46" s="10"/>
      <c r="I46" s="11"/>
      <c r="J46" s="11"/>
    </row>
    <row r="47" spans="2:10" ht="12.75">
      <c r="B47" s="10"/>
      <c r="C47" s="54" t="s">
        <v>1</v>
      </c>
      <c r="D47" s="9"/>
      <c r="F47" s="10"/>
      <c r="G47" s="54" t="s">
        <v>51</v>
      </c>
      <c r="H47" s="10"/>
      <c r="I47" s="11"/>
      <c r="J47" s="11"/>
    </row>
    <row r="48" spans="2:10" ht="32.25" customHeight="1" thickBot="1">
      <c r="B48" s="10"/>
      <c r="C48" s="55"/>
      <c r="D48" s="8" t="s">
        <v>52</v>
      </c>
      <c r="F48" s="10"/>
      <c r="G48" s="55"/>
      <c r="H48" s="10"/>
      <c r="I48" s="11"/>
      <c r="J48" s="11"/>
    </row>
    <row r="49" spans="2:10" ht="12.75">
      <c r="B49" s="10" t="str">
        <f aca="true" t="shared" si="6" ref="B49:C53">+B7</f>
        <v>A</v>
      </c>
      <c r="C49" s="36">
        <f t="shared" si="6"/>
        <v>429</v>
      </c>
      <c r="D49" s="38">
        <f>+G7</f>
        <v>120</v>
      </c>
      <c r="E49" s="10"/>
      <c r="F49" s="10"/>
      <c r="G49" s="39">
        <f>+(D49/100)*C49*10000</f>
        <v>5148000</v>
      </c>
      <c r="H49" s="10"/>
      <c r="I49" s="11"/>
      <c r="J49" s="11"/>
    </row>
    <row r="50" spans="2:10" ht="12.75">
      <c r="B50" s="10" t="str">
        <f t="shared" si="6"/>
        <v>B</v>
      </c>
      <c r="C50" s="36">
        <f t="shared" si="6"/>
        <v>61.75</v>
      </c>
      <c r="D50" s="38">
        <f>+G8</f>
        <v>185</v>
      </c>
      <c r="E50" s="10"/>
      <c r="F50" s="10"/>
      <c r="G50" s="39">
        <f>+(D50/100)*C50*10000</f>
        <v>1142375</v>
      </c>
      <c r="H50" s="10"/>
      <c r="I50" s="11"/>
      <c r="J50" s="11"/>
    </row>
    <row r="51" spans="2:10" ht="12.75">
      <c r="B51" s="10" t="str">
        <f t="shared" si="6"/>
        <v>C</v>
      </c>
      <c r="C51" s="36">
        <f t="shared" si="6"/>
        <v>53.5</v>
      </c>
      <c r="D51" s="38">
        <f>+G9</f>
        <v>285</v>
      </c>
      <c r="E51" s="10"/>
      <c r="F51" s="10"/>
      <c r="G51" s="39">
        <f>+(D51/100)*C51*10000</f>
        <v>1524750</v>
      </c>
      <c r="H51" s="10"/>
      <c r="I51" s="11"/>
      <c r="J51" s="11"/>
    </row>
    <row r="52" spans="2:10" ht="12.75">
      <c r="B52" s="10" t="str">
        <f t="shared" si="6"/>
        <v>D</v>
      </c>
      <c r="C52" s="36">
        <f t="shared" si="6"/>
        <v>32.5</v>
      </c>
      <c r="D52" s="38">
        <f>+G10</f>
        <v>375</v>
      </c>
      <c r="E52" s="10"/>
      <c r="F52" s="10"/>
      <c r="G52" s="39">
        <f>+(D52/100)*C52*10000</f>
        <v>1218750</v>
      </c>
      <c r="H52" s="10"/>
      <c r="I52" s="11"/>
      <c r="J52" s="11"/>
    </row>
    <row r="53" spans="2:10" ht="12.75">
      <c r="B53" s="10" t="str">
        <f t="shared" si="6"/>
        <v>E</v>
      </c>
      <c r="C53" s="36">
        <f t="shared" si="6"/>
        <v>26</v>
      </c>
      <c r="D53" s="38">
        <f>+G11</f>
        <v>420</v>
      </c>
      <c r="E53" s="10"/>
      <c r="F53" s="10"/>
      <c r="G53" s="39">
        <f>+(D53/100)*C53*10000</f>
        <v>1092000</v>
      </c>
      <c r="H53" s="10"/>
      <c r="I53" s="11"/>
      <c r="J53" s="11"/>
    </row>
    <row r="54" ht="13.5" thickBot="1">
      <c r="G54" s="41">
        <f>SUM(G49:G53)</f>
        <v>10125875</v>
      </c>
    </row>
    <row r="55" ht="13.5" thickTop="1"/>
    <row r="56" spans="2:7" ht="12.75">
      <c r="B56" t="s">
        <v>53</v>
      </c>
      <c r="G56" s="40">
        <f>+G44-G54</f>
        <v>20527875</v>
      </c>
    </row>
    <row r="57" spans="2:7" ht="12.75">
      <c r="B57" t="s">
        <v>54</v>
      </c>
      <c r="G57" s="42">
        <f>+G56/(C13*1000000)</f>
        <v>0.3232736220472441</v>
      </c>
    </row>
    <row r="59" ht="12.75">
      <c r="B59" s="48" t="s">
        <v>63</v>
      </c>
    </row>
    <row r="60" spans="2:7" ht="12.75">
      <c r="B60" t="s">
        <v>57</v>
      </c>
      <c r="G60" s="45">
        <v>0.03</v>
      </c>
    </row>
    <row r="61" spans="2:7" ht="12.75">
      <c r="B61" t="s">
        <v>58</v>
      </c>
      <c r="G61" s="45">
        <v>0.7</v>
      </c>
    </row>
    <row r="62" spans="2:7" ht="12.75">
      <c r="B62" t="s">
        <v>59</v>
      </c>
      <c r="G62" s="47">
        <f>+(1-G61)*G60</f>
        <v>0.009000000000000001</v>
      </c>
    </row>
    <row r="63" spans="2:7" ht="13.5" thickBot="1">
      <c r="B63" t="s">
        <v>60</v>
      </c>
      <c r="G63" s="6">
        <f>+G62*$C$44*1000000</f>
        <v>5996250.000000001</v>
      </c>
    </row>
    <row r="64" ht="13.5" thickTop="1"/>
    <row r="65" spans="2:7" ht="12.75">
      <c r="B65" t="s">
        <v>61</v>
      </c>
      <c r="G65" s="5">
        <f>+G56-G63</f>
        <v>14531625</v>
      </c>
    </row>
    <row r="66" spans="2:7" ht="12.75">
      <c r="B66" t="s">
        <v>62</v>
      </c>
      <c r="G66" s="46">
        <f>+G65/(C13*1000000)</f>
        <v>0.22884448818897637</v>
      </c>
    </row>
    <row r="68" ht="12.75">
      <c r="B68" s="49" t="s">
        <v>64</v>
      </c>
    </row>
    <row r="69" spans="2:7" ht="12.75">
      <c r="B69" t="s">
        <v>57</v>
      </c>
      <c r="G69" s="64">
        <f>+(G44-G54)/((C44*1000000*(1-G70)))</f>
        <v>0.10270356472795496</v>
      </c>
    </row>
    <row r="70" spans="2:7" ht="12.75">
      <c r="B70" t="s">
        <v>58</v>
      </c>
      <c r="G70" s="45">
        <v>0.7</v>
      </c>
    </row>
    <row r="71" spans="2:7" ht="12.75">
      <c r="B71" t="s">
        <v>59</v>
      </c>
      <c r="G71" s="47">
        <f>+(1-G70)*G69</f>
        <v>0.030811069418386492</v>
      </c>
    </row>
    <row r="72" spans="2:7" ht="13.5" thickBot="1">
      <c r="B72" t="s">
        <v>60</v>
      </c>
      <c r="G72" s="6">
        <f>+G71*$C$44*1000000</f>
        <v>20527875</v>
      </c>
    </row>
    <row r="73" ht="13.5" thickTop="1"/>
  </sheetData>
  <sheetProtection/>
  <mergeCells count="12">
    <mergeCell ref="E17:E18"/>
    <mergeCell ref="F17:F18"/>
    <mergeCell ref="C47:C48"/>
    <mergeCell ref="G47:G48"/>
    <mergeCell ref="H5:H6"/>
    <mergeCell ref="B5:B6"/>
    <mergeCell ref="C5:C6"/>
    <mergeCell ref="F5:F6"/>
    <mergeCell ref="G5:G6"/>
    <mergeCell ref="G13:H13"/>
    <mergeCell ref="B16:D16"/>
    <mergeCell ref="C17:C18"/>
  </mergeCells>
  <printOptions/>
  <pageMargins left="0.27" right="0.75" top="0.22" bottom="0.23" header="0.17" footer="0.18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Christakis S. Droussiotis</cp:lastModifiedBy>
  <cp:lastPrinted>2019-04-25T21:25:21Z</cp:lastPrinted>
  <dcterms:created xsi:type="dcterms:W3CDTF">2010-11-18T20:42:37Z</dcterms:created>
  <dcterms:modified xsi:type="dcterms:W3CDTF">2019-04-25T21:29:27Z</dcterms:modified>
  <cp:category/>
  <cp:version/>
  <cp:contentType/>
  <cp:contentStatus/>
</cp:coreProperties>
</file>