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oussch\OneDrive\Documents\School Work\SHU\Courses\FIN 4241 FIN 7225 Mergers &amp; Acquisition\Case Studies\JetBlue bying Spirit Air\"/>
    </mc:Choice>
  </mc:AlternateContent>
  <xr:revisionPtr revIDLastSave="0" documentId="13_ncr:1_{B237AA1C-6E3E-4EF6-8777-22AF0D1B6EA2}" xr6:coauthVersionLast="47" xr6:coauthVersionMax="47" xr10:uidLastSave="{00000000-0000-0000-0000-000000000000}"/>
  <bookViews>
    <workbookView xWindow="-110" yWindow="-110" windowWidth="19420" windowHeight="11500" xr2:uid="{CCA7885D-F3E8-4056-B1DB-153B446F0AA1}"/>
  </bookViews>
  <sheets>
    <sheet name="Financial Model" sheetId="7" r:id="rId1"/>
    <sheet name="JB IS" sheetId="1" r:id="rId2"/>
    <sheet name="JB BS" sheetId="2" r:id="rId3"/>
    <sheet name="JB CF" sheetId="3" r:id="rId4"/>
    <sheet name="SA IS" sheetId="4" r:id="rId5"/>
    <sheet name="SA BS" sheetId="5" r:id="rId6"/>
    <sheet name="SA CF" sheetId="6" r:id="rId7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7" l="1"/>
  <c r="J92" i="7"/>
  <c r="K92" i="7"/>
  <c r="L92" i="7"/>
  <c r="M92" i="7"/>
  <c r="H92" i="7"/>
  <c r="J91" i="7"/>
  <c r="K91" i="7"/>
  <c r="L91" i="7"/>
  <c r="M91" i="7"/>
  <c r="I91" i="7"/>
  <c r="J89" i="7"/>
  <c r="K89" i="7"/>
  <c r="L89" i="7"/>
  <c r="M89" i="7"/>
  <c r="J90" i="7"/>
  <c r="K90" i="7"/>
  <c r="L90" i="7"/>
  <c r="M90" i="7"/>
  <c r="I90" i="7"/>
  <c r="I89" i="7"/>
  <c r="H90" i="7"/>
  <c r="H89" i="7"/>
  <c r="J81" i="7"/>
  <c r="J82" i="7" s="1"/>
  <c r="K81" i="7"/>
  <c r="L81" i="7"/>
  <c r="M81" i="7"/>
  <c r="I81" i="7"/>
  <c r="J79" i="7"/>
  <c r="K79" i="7"/>
  <c r="L79" i="7"/>
  <c r="L82" i="7" s="1"/>
  <c r="M79" i="7"/>
  <c r="M82" i="7" s="1"/>
  <c r="J80" i="7"/>
  <c r="K80" i="7"/>
  <c r="K82" i="7" s="1"/>
  <c r="L80" i="7"/>
  <c r="M80" i="7"/>
  <c r="I80" i="7"/>
  <c r="I79" i="7"/>
  <c r="I82" i="7"/>
  <c r="H82" i="7"/>
  <c r="H80" i="7"/>
  <c r="H79" i="7"/>
  <c r="I121" i="7"/>
  <c r="I120" i="7"/>
  <c r="I119" i="7"/>
  <c r="I116" i="7"/>
  <c r="I115" i="7"/>
  <c r="I111" i="7"/>
  <c r="I110" i="7"/>
  <c r="H121" i="7"/>
  <c r="H120" i="7"/>
  <c r="H119" i="7"/>
  <c r="H116" i="7"/>
  <c r="H115" i="7"/>
  <c r="H111" i="7"/>
  <c r="H110" i="7"/>
  <c r="H107" i="7"/>
  <c r="H106" i="7"/>
  <c r="D80" i="7"/>
  <c r="E80" i="7"/>
  <c r="C80" i="7"/>
  <c r="B111" i="7"/>
  <c r="B116" i="7" s="1"/>
  <c r="B110" i="7"/>
  <c r="B115" i="7" s="1"/>
  <c r="D73" i="7"/>
  <c r="E73" i="7"/>
  <c r="E106" i="7" s="1"/>
  <c r="C73" i="7"/>
  <c r="D132" i="7"/>
  <c r="E132" i="7"/>
  <c r="C132" i="7"/>
  <c r="D131" i="7"/>
  <c r="E131" i="7"/>
  <c r="C131" i="7"/>
  <c r="D129" i="7"/>
  <c r="E129" i="7"/>
  <c r="C129" i="7"/>
  <c r="C90" i="7"/>
  <c r="C89" i="7"/>
  <c r="C79" i="7"/>
  <c r="C110" i="7" s="1"/>
  <c r="C74" i="7"/>
  <c r="E74" i="7"/>
  <c r="H74" i="7" s="1"/>
  <c r="I74" i="7" s="1"/>
  <c r="J74" i="7" s="1"/>
  <c r="K74" i="7" s="1"/>
  <c r="L74" i="7" s="1"/>
  <c r="M74" i="7" s="1"/>
  <c r="E79" i="7"/>
  <c r="E89" i="7"/>
  <c r="E92" i="7" s="1"/>
  <c r="E90" i="7"/>
  <c r="D90" i="7"/>
  <c r="D89" i="7"/>
  <c r="B90" i="7"/>
  <c r="B89" i="7"/>
  <c r="D79" i="7"/>
  <c r="D110" i="7" s="1"/>
  <c r="D74" i="7"/>
  <c r="E59" i="7"/>
  <c r="E58" i="7"/>
  <c r="E53" i="7"/>
  <c r="D65" i="7"/>
  <c r="D64" i="7"/>
  <c r="D61" i="7"/>
  <c r="D57" i="7"/>
  <c r="D56" i="7"/>
  <c r="D54" i="7"/>
  <c r="D52" i="7"/>
  <c r="E52" i="7" s="1"/>
  <c r="D49" i="7"/>
  <c r="D48" i="7"/>
  <c r="C64" i="7"/>
  <c r="C61" i="7"/>
  <c r="C57" i="7"/>
  <c r="C56" i="7"/>
  <c r="C54" i="7"/>
  <c r="C49" i="7"/>
  <c r="C48" i="7"/>
  <c r="J168" i="7"/>
  <c r="K168" i="7" s="1"/>
  <c r="L168" i="7" s="1"/>
  <c r="M168" i="7" s="1"/>
  <c r="J163" i="7"/>
  <c r="K163" i="7" s="1"/>
  <c r="L163" i="7" s="1"/>
  <c r="M163" i="7" s="1"/>
  <c r="J158" i="7"/>
  <c r="K158" i="7" s="1"/>
  <c r="L158" i="7" s="1"/>
  <c r="M158" i="7" s="1"/>
  <c r="E139" i="7"/>
  <c r="B139" i="7"/>
  <c r="B138" i="7"/>
  <c r="B137" i="7"/>
  <c r="H130" i="7"/>
  <c r="D124" i="7"/>
  <c r="C124" i="7"/>
  <c r="I71" i="7"/>
  <c r="I124" i="7" s="1"/>
  <c r="I142" i="7" s="1"/>
  <c r="E71" i="7"/>
  <c r="H71" i="7" s="1"/>
  <c r="H47" i="7"/>
  <c r="P43" i="7"/>
  <c r="I30" i="7"/>
  <c r="I33" i="7" s="1"/>
  <c r="J22" i="7"/>
  <c r="K22" i="7" s="1"/>
  <c r="L22" i="7" s="1"/>
  <c r="I6" i="7"/>
  <c r="D92" i="7" l="1"/>
  <c r="C116" i="7"/>
  <c r="D107" i="7"/>
  <c r="D116" i="7"/>
  <c r="E116" i="7"/>
  <c r="C111" i="7"/>
  <c r="E115" i="7"/>
  <c r="C115" i="7"/>
  <c r="J115" i="7" s="1"/>
  <c r="K115" i="7" s="1"/>
  <c r="L115" i="7" s="1"/>
  <c r="M115" i="7" s="1"/>
  <c r="D106" i="7"/>
  <c r="E110" i="7"/>
  <c r="J110" i="7" s="1"/>
  <c r="K110" i="7" s="1"/>
  <c r="L110" i="7" s="1"/>
  <c r="M110" i="7" s="1"/>
  <c r="E111" i="7"/>
  <c r="C75" i="7"/>
  <c r="C119" i="7" s="1"/>
  <c r="D111" i="7"/>
  <c r="E104" i="7"/>
  <c r="D115" i="7"/>
  <c r="I104" i="7"/>
  <c r="C82" i="7"/>
  <c r="E107" i="7"/>
  <c r="E82" i="7"/>
  <c r="J6" i="7"/>
  <c r="C92" i="7"/>
  <c r="E75" i="7"/>
  <c r="E119" i="7" s="1"/>
  <c r="H73" i="7"/>
  <c r="D82" i="7"/>
  <c r="E54" i="7"/>
  <c r="E49" i="7"/>
  <c r="H49" i="7" s="1"/>
  <c r="D75" i="7"/>
  <c r="E57" i="7"/>
  <c r="H57" i="7" s="1"/>
  <c r="E61" i="7"/>
  <c r="E56" i="7"/>
  <c r="H56" i="7" s="1"/>
  <c r="E64" i="7"/>
  <c r="H64" i="7" s="1"/>
  <c r="C50" i="7"/>
  <c r="C60" i="7"/>
  <c r="D50" i="7"/>
  <c r="D67" i="7"/>
  <c r="C67" i="7"/>
  <c r="C65" i="7" s="1"/>
  <c r="C63" i="7" s="1"/>
  <c r="E48" i="7"/>
  <c r="H48" i="7" s="1"/>
  <c r="D60" i="7"/>
  <c r="D63" i="7"/>
  <c r="J71" i="7"/>
  <c r="J30" i="7"/>
  <c r="J33" i="7" s="1"/>
  <c r="L6" i="7"/>
  <c r="M22" i="7"/>
  <c r="K6" i="7"/>
  <c r="I153" i="7"/>
  <c r="E124" i="7"/>
  <c r="H124" i="7" s="1"/>
  <c r="H142" i="7" s="1"/>
  <c r="J111" i="7" l="1"/>
  <c r="K111" i="7" s="1"/>
  <c r="L111" i="7" s="1"/>
  <c r="M111" i="7" s="1"/>
  <c r="J116" i="7"/>
  <c r="K116" i="7" s="1"/>
  <c r="L116" i="7" s="1"/>
  <c r="M116" i="7" s="1"/>
  <c r="E83" i="7"/>
  <c r="C121" i="7"/>
  <c r="C120" i="7"/>
  <c r="C85" i="7"/>
  <c r="C95" i="7" s="1"/>
  <c r="C93" i="7"/>
  <c r="E120" i="7"/>
  <c r="C83" i="7"/>
  <c r="E93" i="7"/>
  <c r="K71" i="7"/>
  <c r="J104" i="7"/>
  <c r="E121" i="7"/>
  <c r="E85" i="7"/>
  <c r="H85" i="7" s="1"/>
  <c r="H95" i="7" s="1"/>
  <c r="D93" i="7"/>
  <c r="D120" i="7"/>
  <c r="J120" i="7" s="1"/>
  <c r="D119" i="7"/>
  <c r="D76" i="7"/>
  <c r="D121" i="7"/>
  <c r="E76" i="7"/>
  <c r="H76" i="7" s="1"/>
  <c r="I73" i="7"/>
  <c r="H75" i="7"/>
  <c r="D85" i="7"/>
  <c r="E63" i="7"/>
  <c r="E65" i="7"/>
  <c r="E60" i="7"/>
  <c r="H60" i="7" s="1"/>
  <c r="E50" i="7"/>
  <c r="H50" i="7" s="1"/>
  <c r="D83" i="7"/>
  <c r="E67" i="7"/>
  <c r="K30" i="7"/>
  <c r="L30" i="7" s="1"/>
  <c r="J124" i="7"/>
  <c r="J142" i="7" s="1"/>
  <c r="K96" i="7"/>
  <c r="K130" i="7" s="1"/>
  <c r="J96" i="7"/>
  <c r="J130" i="7" s="1"/>
  <c r="I96" i="7"/>
  <c r="I130" i="7" s="1"/>
  <c r="H53" i="7"/>
  <c r="M96" i="7"/>
  <c r="M130" i="7" s="1"/>
  <c r="L96" i="7"/>
  <c r="L130" i="7" s="1"/>
  <c r="H52" i="7"/>
  <c r="N22" i="7"/>
  <c r="M6" i="7"/>
  <c r="I93" i="7" l="1"/>
  <c r="J93" i="7" s="1"/>
  <c r="K93" i="7" s="1"/>
  <c r="L93" i="7" s="1"/>
  <c r="M93" i="7" s="1"/>
  <c r="C86" i="7"/>
  <c r="K124" i="7"/>
  <c r="K104" i="7"/>
  <c r="H132" i="7"/>
  <c r="E86" i="7"/>
  <c r="E95" i="7"/>
  <c r="L71" i="7"/>
  <c r="I83" i="7"/>
  <c r="I132" i="7"/>
  <c r="H93" i="7"/>
  <c r="H83" i="7"/>
  <c r="J83" i="7" s="1"/>
  <c r="K83" i="7" s="1"/>
  <c r="L83" i="7" s="1"/>
  <c r="M83" i="7" s="1"/>
  <c r="H131" i="7"/>
  <c r="J73" i="7"/>
  <c r="I75" i="7"/>
  <c r="H86" i="7"/>
  <c r="D86" i="7"/>
  <c r="D95" i="7"/>
  <c r="K33" i="7"/>
  <c r="J153" i="7"/>
  <c r="H129" i="7"/>
  <c r="L124" i="7"/>
  <c r="L142" i="7" s="1"/>
  <c r="H54" i="7"/>
  <c r="K120" i="7"/>
  <c r="N6" i="7"/>
  <c r="O22" i="7"/>
  <c r="D144" i="7"/>
  <c r="M30" i="7"/>
  <c r="L33" i="7"/>
  <c r="F67" i="7"/>
  <c r="M71" i="7" l="1"/>
  <c r="L104" i="7"/>
  <c r="K142" i="7"/>
  <c r="K153" i="7"/>
  <c r="J121" i="7"/>
  <c r="K121" i="7" s="1"/>
  <c r="L121" i="7" s="1"/>
  <c r="M121" i="7" s="1"/>
  <c r="H134" i="7"/>
  <c r="I131" i="7"/>
  <c r="I85" i="7"/>
  <c r="K73" i="7"/>
  <c r="J75" i="7"/>
  <c r="L153" i="7"/>
  <c r="I129" i="7"/>
  <c r="J119" i="7"/>
  <c r="P25" i="7"/>
  <c r="O25" i="7"/>
  <c r="M25" i="7"/>
  <c r="H24" i="7"/>
  <c r="K25" i="7"/>
  <c r="I25" i="7"/>
  <c r="J25" i="7"/>
  <c r="N25" i="7"/>
  <c r="L25" i="7"/>
  <c r="L120" i="7"/>
  <c r="O6" i="7"/>
  <c r="P22" i="7"/>
  <c r="P6" i="7" s="1"/>
  <c r="N30" i="7"/>
  <c r="M33" i="7"/>
  <c r="P37" i="7"/>
  <c r="O37" i="7"/>
  <c r="H36" i="7"/>
  <c r="H59" i="7"/>
  <c r="K37" i="7"/>
  <c r="I37" i="7"/>
  <c r="N37" i="7"/>
  <c r="M37" i="7"/>
  <c r="L37" i="7"/>
  <c r="J37" i="7"/>
  <c r="M124" i="7" l="1"/>
  <c r="M104" i="7"/>
  <c r="J85" i="7"/>
  <c r="J131" i="7"/>
  <c r="L73" i="7"/>
  <c r="K75" i="7"/>
  <c r="I95" i="7"/>
  <c r="I97" i="7" s="1"/>
  <c r="I125" i="7" s="1"/>
  <c r="I126" i="7" s="1"/>
  <c r="I127" i="7" s="1"/>
  <c r="I134" i="7" s="1"/>
  <c r="I149" i="7" s="1"/>
  <c r="I86" i="7"/>
  <c r="J132" i="7"/>
  <c r="J129" i="7"/>
  <c r="K119" i="7"/>
  <c r="M120" i="7"/>
  <c r="H58" i="7"/>
  <c r="H61" i="7" s="1"/>
  <c r="I26" i="7"/>
  <c r="H27" i="7"/>
  <c r="I24" i="7"/>
  <c r="I38" i="7"/>
  <c r="I39" i="7" s="1"/>
  <c r="H39" i="7"/>
  <c r="I36" i="7"/>
  <c r="H43" i="7"/>
  <c r="O30" i="7"/>
  <c r="N33" i="7"/>
  <c r="M142" i="7" l="1"/>
  <c r="M153" i="7"/>
  <c r="I154" i="7"/>
  <c r="K85" i="7"/>
  <c r="K132" i="7"/>
  <c r="K131" i="7"/>
  <c r="L75" i="7"/>
  <c r="M73" i="7"/>
  <c r="M75" i="7" s="1"/>
  <c r="M131" i="7" s="1"/>
  <c r="J95" i="7"/>
  <c r="J97" i="7" s="1"/>
  <c r="J125" i="7" s="1"/>
  <c r="J126" i="7" s="1"/>
  <c r="J127" i="7" s="1"/>
  <c r="J134" i="7" s="1"/>
  <c r="J149" i="7" s="1"/>
  <c r="J86" i="7"/>
  <c r="K129" i="7"/>
  <c r="L119" i="7"/>
  <c r="P30" i="7"/>
  <c r="P33" i="7" s="1"/>
  <c r="O33" i="7"/>
  <c r="J36" i="7"/>
  <c r="J38" i="7"/>
  <c r="J39" i="7" s="1"/>
  <c r="I43" i="7"/>
  <c r="H149" i="7"/>
  <c r="C139" i="7"/>
  <c r="F139" i="7" s="1"/>
  <c r="J26" i="7"/>
  <c r="J24" i="7"/>
  <c r="I98" i="7"/>
  <c r="I99" i="7" s="1"/>
  <c r="I27" i="7"/>
  <c r="J154" i="7" l="1"/>
  <c r="M85" i="7"/>
  <c r="M132" i="7"/>
  <c r="L85" i="7"/>
  <c r="L132" i="7"/>
  <c r="L131" i="7"/>
  <c r="K95" i="7"/>
  <c r="K97" i="7" s="1"/>
  <c r="K125" i="7" s="1"/>
  <c r="K126" i="7" s="1"/>
  <c r="K127" i="7" s="1"/>
  <c r="K134" i="7" s="1"/>
  <c r="K149" i="7" s="1"/>
  <c r="K86" i="7"/>
  <c r="K154" i="7"/>
  <c r="M119" i="7"/>
  <c r="M129" i="7" s="1"/>
  <c r="L129" i="7"/>
  <c r="C138" i="7"/>
  <c r="C137" i="7"/>
  <c r="H63" i="7"/>
  <c r="G67" i="7"/>
  <c r="I100" i="7"/>
  <c r="I101" i="7" s="1"/>
  <c r="K36" i="7"/>
  <c r="K38" i="7"/>
  <c r="K39" i="7" s="1"/>
  <c r="J43" i="7"/>
  <c r="K26" i="7"/>
  <c r="K24" i="7"/>
  <c r="J98" i="7"/>
  <c r="J99" i="7" s="1"/>
  <c r="J27" i="7"/>
  <c r="L86" i="7" l="1"/>
  <c r="L95" i="7"/>
  <c r="L97" i="7" s="1"/>
  <c r="L125" i="7" s="1"/>
  <c r="L126" i="7" s="1"/>
  <c r="L127" i="7" s="1"/>
  <c r="L134" i="7" s="1"/>
  <c r="L149" i="7" s="1"/>
  <c r="M95" i="7"/>
  <c r="M97" i="7" s="1"/>
  <c r="M125" i="7" s="1"/>
  <c r="M126" i="7" s="1"/>
  <c r="M127" i="7" s="1"/>
  <c r="M134" i="7" s="1"/>
  <c r="M86" i="7"/>
  <c r="M154" i="7"/>
  <c r="J100" i="7"/>
  <c r="J101" i="7" s="1"/>
  <c r="L24" i="7"/>
  <c r="L26" i="7"/>
  <c r="K98" i="7"/>
  <c r="K99" i="7" s="1"/>
  <c r="K27" i="7"/>
  <c r="H67" i="7"/>
  <c r="H65" i="7"/>
  <c r="L36" i="7"/>
  <c r="K43" i="7"/>
  <c r="L38" i="7"/>
  <c r="L39" i="7" s="1"/>
  <c r="M144" i="7" l="1"/>
  <c r="L154" i="7"/>
  <c r="K100" i="7"/>
  <c r="K101" i="7" s="1"/>
  <c r="L98" i="7"/>
  <c r="L99" i="7" s="1"/>
  <c r="L27" i="7"/>
  <c r="M24" i="7"/>
  <c r="M26" i="7"/>
  <c r="L43" i="7"/>
  <c r="M38" i="7"/>
  <c r="M39" i="7" s="1"/>
  <c r="M36" i="7"/>
  <c r="M43" i="7" l="1"/>
  <c r="M147" i="7" s="1"/>
  <c r="N36" i="7"/>
  <c r="N38" i="7"/>
  <c r="N39" i="7" s="1"/>
  <c r="N24" i="7"/>
  <c r="N26" i="7"/>
  <c r="N27" i="7" s="1"/>
  <c r="M98" i="7"/>
  <c r="M99" i="7" s="1"/>
  <c r="M27" i="7"/>
  <c r="L100" i="7"/>
  <c r="L101" i="7" s="1"/>
  <c r="M100" i="7" l="1"/>
  <c r="M101" i="7" s="1"/>
  <c r="O26" i="7"/>
  <c r="O27" i="7" s="1"/>
  <c r="F27" i="7" s="1"/>
  <c r="O24" i="7"/>
  <c r="P26" i="7" s="1"/>
  <c r="P27" i="7" s="1"/>
  <c r="N43" i="7"/>
  <c r="O38" i="7"/>
  <c r="O39" i="7" s="1"/>
  <c r="O36" i="7"/>
  <c r="O43" i="7" l="1"/>
  <c r="P38" i="7"/>
  <c r="P39" i="7" s="1"/>
  <c r="F41" i="7" s="1"/>
  <c r="D137" i="7"/>
  <c r="E137" i="7" s="1"/>
  <c r="F137" i="7" s="1"/>
  <c r="D138" i="7" l="1"/>
  <c r="E138" i="7" s="1"/>
  <c r="F138" i="7" s="1"/>
  <c r="F140" i="7" s="1"/>
  <c r="D145" i="7" s="1"/>
  <c r="M145" i="7" s="1"/>
  <c r="M146" i="7" s="1"/>
  <c r="M148" i="7" s="1"/>
  <c r="M149" i="7" s="1"/>
  <c r="D149" i="7" s="1"/>
</calcChain>
</file>

<file path=xl/sharedStrings.xml><?xml version="1.0" encoding="utf-8"?>
<sst xmlns="http://schemas.openxmlformats.org/spreadsheetml/2006/main" count="584" uniqueCount="368">
  <si>
    <t>name</t>
  </si>
  <si>
    <t>TotalRevenue</t>
  </si>
  <si>
    <t xml:space="preserve">	OperatingRevenue</t>
  </si>
  <si>
    <t>CostOfRevenue</t>
  </si>
  <si>
    <t xml:space="preserve">	Fuel</t>
  </si>
  <si>
    <t xml:space="preserve">	MaintenanceAndRepairs</t>
  </si>
  <si>
    <t xml:space="preserve">	RentandLandingFeesCostofRevenue</t>
  </si>
  <si>
    <t xml:space="preserve">	DDACostofRevenue</t>
  </si>
  <si>
    <t xml:space="preserve">	OtherCostofRevenue</t>
  </si>
  <si>
    <t>GrossProfit</t>
  </si>
  <si>
    <t>OperatingExpense</t>
  </si>
  <si>
    <t xml:space="preserve">	SellingGeneralAndAdministration</t>
  </si>
  <si>
    <t xml:space="preserve">		GeneralAndAdministrativeExpense</t>
  </si>
  <si>
    <t xml:space="preserve">			SalariesAndWages</t>
  </si>
  <si>
    <t xml:space="preserve">			RentAndLandingFees</t>
  </si>
  <si>
    <t xml:space="preserve">			OtherGandA</t>
  </si>
  <si>
    <t xml:space="preserve">		SellingAndMarketingExpense</t>
  </si>
  <si>
    <t xml:space="preserve">	DepreciationAmortizationDepletionIncomeStatement</t>
  </si>
  <si>
    <t xml:space="preserve">		DepreciationAndAmortizationInIncomeStatement</t>
  </si>
  <si>
    <t xml:space="preserve">			DepreciationIncomeStatement</t>
  </si>
  <si>
    <t xml:space="preserve">	OtherOperatingExpenses</t>
  </si>
  <si>
    <t>OperatingIncome</t>
  </si>
  <si>
    <t>NetNonOperatingInterestIncomeExpense</t>
  </si>
  <si>
    <t xml:space="preserve">	InterestIncomeNonOperating</t>
  </si>
  <si>
    <t xml:space="preserve">	InterestExpenseNonOperating</t>
  </si>
  <si>
    <t>OtherIncomeExpense</t>
  </si>
  <si>
    <t xml:space="preserve">	GainOnSaleOfSecurity</t>
  </si>
  <si>
    <t xml:space="preserve">	EarningsFromEquityInterest</t>
  </si>
  <si>
    <t xml:space="preserve">	SpecialIncomeCharges</t>
  </si>
  <si>
    <t xml:space="preserve">		RestructuringAndMergernAcquisition</t>
  </si>
  <si>
    <t xml:space="preserve">		ImpairmentOfCapitalAssets</t>
  </si>
  <si>
    <t xml:space="preserve">		OtherSpecialCharges</t>
  </si>
  <si>
    <t xml:space="preserve">		GainOnSaleOfBusiness</t>
  </si>
  <si>
    <t xml:space="preserve">		GainOnSaleOfPPE</t>
  </si>
  <si>
    <t xml:space="preserve">	OtherNonOperatingIncomeExpenses</t>
  </si>
  <si>
    <t>PretaxIncome</t>
  </si>
  <si>
    <t>TaxProvision</t>
  </si>
  <si>
    <t>NetIncomeCommonStockholders</t>
  </si>
  <si>
    <t xml:space="preserve">	NetIncome</t>
  </si>
  <si>
    <t xml:space="preserve">		NetIncomeIncludingNoncontrollingInterests</t>
  </si>
  <si>
    <t xml:space="preserve">			NetIncomeContinuousOperations</t>
  </si>
  <si>
    <t xml:space="preserve">	PreferredStockDividends</t>
  </si>
  <si>
    <t>AverageDilutionEarnings</t>
  </si>
  <si>
    <t>DilutedNIAvailtoComStockholders</t>
  </si>
  <si>
    <t>BasicEPS</t>
  </si>
  <si>
    <t>DilutedEPS</t>
  </si>
  <si>
    <t>BasicAverageShares</t>
  </si>
  <si>
    <t>DilutedAverageShares</t>
  </si>
  <si>
    <t>TotalOperatingIncomeAsReported</t>
  </si>
  <si>
    <t>RentExpenseSupplemental</t>
  </si>
  <si>
    <t>TotalExpenses</t>
  </si>
  <si>
    <t>InterestIncome</t>
  </si>
  <si>
    <t>InterestExpense</t>
  </si>
  <si>
    <t>NetInterestIncome</t>
  </si>
  <si>
    <t>NetIncomeFromContinuingAndDiscontinuedOperation</t>
  </si>
  <si>
    <t>NormalizedIncome</t>
  </si>
  <si>
    <t>EBIT</t>
  </si>
  <si>
    <t>EBITDA</t>
  </si>
  <si>
    <t>ReconciledCostOfRevenue</t>
  </si>
  <si>
    <t>ReconciledDepreciation</t>
  </si>
  <si>
    <t>NetIncomeFromContinuingOperationNetMinorityInterest</t>
  </si>
  <si>
    <t>TotalUnusualItemsExcludingGoodwill</t>
  </si>
  <si>
    <t>TotalUnusualItems</t>
  </si>
  <si>
    <t>NormalizedEBITDA</t>
  </si>
  <si>
    <t>TaxRateForCalcs</t>
  </si>
  <si>
    <t>TaxEffectOfUnusualItems</t>
  </si>
  <si>
    <t>TotalAssets</t>
  </si>
  <si>
    <t xml:space="preserve">	CurrentAssets</t>
  </si>
  <si>
    <t xml:space="preserve">		CashCashEquivalentsAndShortTermInvestments</t>
  </si>
  <si>
    <t xml:space="preserve">			CashAndCashEquivalents</t>
  </si>
  <si>
    <t xml:space="preserve">				CashEquivalents</t>
  </si>
  <si>
    <t xml:space="preserve">			OtherShortTermInvestments</t>
  </si>
  <si>
    <t xml:space="preserve">		Receivables</t>
  </si>
  <si>
    <t xml:space="preserve">			AccountsReceivable</t>
  </si>
  <si>
    <t xml:space="preserve">				GrossAccountsReceivable</t>
  </si>
  <si>
    <t xml:space="preserve">				AllowanceForDoubtfulAccountsReceivable</t>
  </si>
  <si>
    <t xml:space="preserve">		Inventory</t>
  </si>
  <si>
    <t xml:space="preserve">		PrepaidAssets</t>
  </si>
  <si>
    <t xml:space="preserve">		RestrictedCash</t>
  </si>
  <si>
    <t xml:space="preserve">		CurrentDeferredAssets</t>
  </si>
  <si>
    <t xml:space="preserve">			CurrentDeferredTaxesAssets</t>
  </si>
  <si>
    <t xml:space="preserve">		OtherCurrentAssets</t>
  </si>
  <si>
    <t xml:space="preserve">	TotalNonCurrentAssets</t>
  </si>
  <si>
    <t xml:space="preserve">		NetPPE</t>
  </si>
  <si>
    <t xml:space="preserve">			GrossPPE</t>
  </si>
  <si>
    <t xml:space="preserve">				FlightFleetVehicleAndRelatedEquipments</t>
  </si>
  <si>
    <t xml:space="preserve">				OtherProperties</t>
  </si>
  <si>
    <t xml:space="preserve">				ConstructionInProgress</t>
  </si>
  <si>
    <t xml:space="preserve">			AccumulatedDepreciation</t>
  </si>
  <si>
    <t xml:space="preserve">		GoodwillAndOtherIntangibleAssets</t>
  </si>
  <si>
    <t xml:space="preserve">			OtherIntangibleAssets</t>
  </si>
  <si>
    <t xml:space="preserve">		InvestmentsAndAdvances</t>
  </si>
  <si>
    <t xml:space="preserve">			InvestmentinFinancialAssets</t>
  </si>
  <si>
    <t xml:space="preserve">		OtherNonCurrentAssets</t>
  </si>
  <si>
    <t>TotalLiabilitiesNetMinorityInterest</t>
  </si>
  <si>
    <t xml:space="preserve">	CurrentLiabilities</t>
  </si>
  <si>
    <t xml:space="preserve">		PayablesAndAccruedExpenses</t>
  </si>
  <si>
    <t xml:space="preserve">			Payables</t>
  </si>
  <si>
    <t xml:space="preserve">				AccountsPayable</t>
  </si>
  <si>
    <t xml:space="preserve">			CurrentAccruedExpenses</t>
  </si>
  <si>
    <t xml:space="preserve">		PensionandOtherPostRetirementBenefitPlansCurrent</t>
  </si>
  <si>
    <t xml:space="preserve">		CurrentDebtAndCapitalLeaseObligation</t>
  </si>
  <si>
    <t xml:space="preserve">			CurrentDebt</t>
  </si>
  <si>
    <t xml:space="preserve">				LineOfCredit</t>
  </si>
  <si>
    <t xml:space="preserve">				OtherCurrentBorrowings</t>
  </si>
  <si>
    <t xml:space="preserve">			CurrentCapitalLeaseObligation</t>
  </si>
  <si>
    <t xml:space="preserve">		CurrentDeferredLiabilities</t>
  </si>
  <si>
    <t xml:space="preserve">			CurrentDeferredRevenue</t>
  </si>
  <si>
    <t xml:space="preserve">		OtherCurrentLiabilities</t>
  </si>
  <si>
    <t xml:space="preserve">	TotalNonCurrentLiabilitiesNetMinorityInterest</t>
  </si>
  <si>
    <t xml:space="preserve">		LongTermDebtAndCapitalLeaseObligation</t>
  </si>
  <si>
    <t xml:space="preserve">			LongTermDebt</t>
  </si>
  <si>
    <t xml:space="preserve">			LongTermCapitalLeaseObligation</t>
  </si>
  <si>
    <t xml:space="preserve">		NonCurrentDeferredLiabilities</t>
  </si>
  <si>
    <t xml:space="preserve">			NonCurrentDeferredTaxesLiabilities</t>
  </si>
  <si>
    <t xml:space="preserve">			NonCurrentDeferredRevenue</t>
  </si>
  <si>
    <t xml:space="preserve">		PreferredSecuritiesOutsideStockEquity</t>
  </si>
  <si>
    <t xml:space="preserve">		OtherNonCurrentLiabilities</t>
  </si>
  <si>
    <t>TotalEquityGrossMinorityInterest</t>
  </si>
  <si>
    <t xml:space="preserve">	StockholdersEquity</t>
  </si>
  <si>
    <t xml:space="preserve">		CapitalStock</t>
  </si>
  <si>
    <t xml:space="preserve">			PreferredStock</t>
  </si>
  <si>
    <t xml:space="preserve">			CommonStock</t>
  </si>
  <si>
    <t xml:space="preserve">		RetainedEarnings</t>
  </si>
  <si>
    <t xml:space="preserve">		AdditionalPaidInCapital</t>
  </si>
  <si>
    <t xml:space="preserve">		TreasuryStock</t>
  </si>
  <si>
    <t xml:space="preserve">		GainsLossesNotAffectingRetainedEarnings</t>
  </si>
  <si>
    <t xml:space="preserve">			OtherEquityAdjustments</t>
  </si>
  <si>
    <t xml:space="preserve">		OtherEquityInterest</t>
  </si>
  <si>
    <t>TotalCapitalization</t>
  </si>
  <si>
    <t>CommonStockEquity</t>
  </si>
  <si>
    <t>CapitalLeaseObligations</t>
  </si>
  <si>
    <t>NetTangibleAssets</t>
  </si>
  <si>
    <t>WorkingCapital</t>
  </si>
  <si>
    <t>InvestedCapital</t>
  </si>
  <si>
    <t>TangibleBookValue</t>
  </si>
  <si>
    <t>TotalDebt</t>
  </si>
  <si>
    <t>NetDebt</t>
  </si>
  <si>
    <t>ShareIssued</t>
  </si>
  <si>
    <t>OrdinarySharesNumber</t>
  </si>
  <si>
    <t>TreasurySharesNumber</t>
  </si>
  <si>
    <t>OperatingCashFlow</t>
  </si>
  <si>
    <t xml:space="preserve">	CashFlowFromContinuingOperatingActivities</t>
  </si>
  <si>
    <t xml:space="preserve">		NetIncomeFromContinuingOperations</t>
  </si>
  <si>
    <t xml:space="preserve">		OperatingGainsLosses</t>
  </si>
  <si>
    <t xml:space="preserve">			GainLossOnSaleOfBusiness</t>
  </si>
  <si>
    <t xml:space="preserve">			GainLossOnSaleOfPPE</t>
  </si>
  <si>
    <t xml:space="preserve">			GainLossOnInvestmentSecurities</t>
  </si>
  <si>
    <t xml:space="preserve">		DepreciationAmortizationDepletion</t>
  </si>
  <si>
    <t xml:space="preserve">			DepreciationAndAmortization</t>
  </si>
  <si>
    <t xml:space="preserve">				Depreciation</t>
  </si>
  <si>
    <t xml:space="preserve">				AmortizationCashFlow</t>
  </si>
  <si>
    <t xml:space="preserve">					AmortizationOfIntangibles</t>
  </si>
  <si>
    <t xml:space="preserve">		DeferredTax</t>
  </si>
  <si>
    <t xml:space="preserve">			DeferredIncomeTax</t>
  </si>
  <si>
    <t xml:space="preserve">		AmortizationOfSecurities</t>
  </si>
  <si>
    <t xml:space="preserve">		AssetImpairmentCharge</t>
  </si>
  <si>
    <t xml:space="preserve">		UnrealizedGainLossOnInvestmentSecurities</t>
  </si>
  <si>
    <t xml:space="preserve">		StockBasedCompensation</t>
  </si>
  <si>
    <t xml:space="preserve">		OtherNonCashItems</t>
  </si>
  <si>
    <t xml:space="preserve">		ChangeInWorkingCapital</t>
  </si>
  <si>
    <t xml:space="preserve">			ChangeInReceivables</t>
  </si>
  <si>
    <t xml:space="preserve">				ChangesInAccountReceivables</t>
  </si>
  <si>
    <t xml:space="preserve">			ChangeInInventory</t>
  </si>
  <si>
    <t xml:space="preserve">			ChangeInPayablesAndAccruedExpense</t>
  </si>
  <si>
    <t xml:space="preserve">				ChangeInPayable</t>
  </si>
  <si>
    <t xml:space="preserve">					ChangeInAccountPayable</t>
  </si>
  <si>
    <t xml:space="preserve">			ChangeInOtherCurrentLiabilities</t>
  </si>
  <si>
    <t xml:space="preserve">			ChangeInOtherWorkingCapital</t>
  </si>
  <si>
    <t>InvestingCashFlow</t>
  </si>
  <si>
    <t xml:space="preserve">	CashFlowFromContinuingInvestingActivities</t>
  </si>
  <si>
    <t xml:space="preserve">		CapitalExpenditureReported</t>
  </si>
  <si>
    <t xml:space="preserve">		NetPPEPurchaseAndSale</t>
  </si>
  <si>
    <t xml:space="preserve">			PurchaseOfPPE</t>
  </si>
  <si>
    <t xml:space="preserve">			SaleOfPPE</t>
  </si>
  <si>
    <t xml:space="preserve">		NetBusinessPurchaseAndSale</t>
  </si>
  <si>
    <t xml:space="preserve">			PurchaseOfBusiness</t>
  </si>
  <si>
    <t xml:space="preserve">			SaleOfBusiness</t>
  </si>
  <si>
    <t xml:space="preserve">		NetInvestmentPurchaseAndSale</t>
  </si>
  <si>
    <t xml:space="preserve">			PurchaseOfInvestment</t>
  </si>
  <si>
    <t xml:space="preserve">			SaleOfInvestment</t>
  </si>
  <si>
    <t xml:space="preserve">		NetOtherInvestingChanges</t>
  </si>
  <si>
    <t>FinancingCashFlow</t>
  </si>
  <si>
    <t xml:space="preserve">	CashFlowFromContinuingFinancingActivities</t>
  </si>
  <si>
    <t xml:space="preserve">		NetIssuancePaymentsOfDebt</t>
  </si>
  <si>
    <t xml:space="preserve">			NetLongTermDebtIssuance</t>
  </si>
  <si>
    <t xml:space="preserve">				LongTermDebtIssuance</t>
  </si>
  <si>
    <t xml:space="preserve">				LongTermDebtPayments</t>
  </si>
  <si>
    <t xml:space="preserve">			NetShortTermDebtIssuance</t>
  </si>
  <si>
    <t xml:space="preserve">				ShortTermDebtIssuance</t>
  </si>
  <si>
    <t xml:space="preserve">				ShortTermDebtPayments</t>
  </si>
  <si>
    <t xml:space="preserve">		NetCommonStockIssuance</t>
  </si>
  <si>
    <t xml:space="preserve">			CommonStockIssuance</t>
  </si>
  <si>
    <t xml:space="preserve">			CommonStockPayments</t>
  </si>
  <si>
    <t xml:space="preserve">		NetPreferredStockIssuance</t>
  </si>
  <si>
    <t xml:space="preserve">			PreferredStockIssuance</t>
  </si>
  <si>
    <t xml:space="preserve">		ProceedsFromStockOptionExercised</t>
  </si>
  <si>
    <t xml:space="preserve">		NetOtherFinancingCharges</t>
  </si>
  <si>
    <t>EndCashPosition</t>
  </si>
  <si>
    <t xml:space="preserve">	ChangesInCash</t>
  </si>
  <si>
    <t xml:space="preserve">	BeginningCashPosition</t>
  </si>
  <si>
    <t>IncomeTaxPaidSupplementalData</t>
  </si>
  <si>
    <t>InterestPaidSupplementalData</t>
  </si>
  <si>
    <t>CapitalExpenditure</t>
  </si>
  <si>
    <t>IssuanceOfCapitalStock</t>
  </si>
  <si>
    <t>IssuanceOfDebt</t>
  </si>
  <si>
    <t>RepaymentOfDebt</t>
  </si>
  <si>
    <t>RepurchaseOfCapitalStock</t>
  </si>
  <si>
    <t>FreeCashFlow</t>
  </si>
  <si>
    <t xml:space="preserve">			Amortization</t>
  </si>
  <si>
    <t xml:space="preserve">				AmortizationOfIntangiblesIncomeStatement</t>
  </si>
  <si>
    <t xml:space="preserve">	TotalOtherFinanceCost</t>
  </si>
  <si>
    <t xml:space="preserve">		WriteOff</t>
  </si>
  <si>
    <t xml:space="preserve">			TaxesReceivable</t>
  </si>
  <si>
    <t xml:space="preserve">		AssetsHeldForSaleCurrent</t>
  </si>
  <si>
    <t xml:space="preserve">				Properties</t>
  </si>
  <si>
    <t xml:space="preserve">				MachineryFurnitureEquipment</t>
  </si>
  <si>
    <t xml:space="preserve">		NonCurrentDeferredAssets</t>
  </si>
  <si>
    <t xml:space="preserve">			NonCurrentDeferredTaxesAssets</t>
  </si>
  <si>
    <t xml:space="preserve">		NonCurrentPrepaidAssets</t>
  </si>
  <si>
    <t xml:space="preserve">				TotalTaxPayable</t>
  </si>
  <si>
    <t xml:space="preserve">					IncomeTaxPayable</t>
  </si>
  <si>
    <t xml:space="preserve">				InterestPayable</t>
  </si>
  <si>
    <t xml:space="preserve">		TradeandOtherPayablesNonCurrent</t>
  </si>
  <si>
    <t xml:space="preserve">		DuetoRelatedPartiesNonCurrent</t>
  </si>
  <si>
    <t xml:space="preserve">		LiabilitiesHeldforSaleNonCurrent</t>
  </si>
  <si>
    <t xml:space="preserve">		ProvisionandWriteOffofAssets</t>
  </si>
  <si>
    <t xml:space="preserve">			ChangeInPrepaidAssets</t>
  </si>
  <si>
    <t xml:space="preserve">			ChangeInOtherCurrentAssets</t>
  </si>
  <si>
    <t xml:space="preserve">		InterestReceivedCFI</t>
  </si>
  <si>
    <t>TRANSACTION SOURCES &amp; USES:</t>
  </si>
  <si>
    <t>DEBT ASSUMPTIONS</t>
  </si>
  <si>
    <t>SOURCES</t>
  </si>
  <si>
    <t>Debt Schedule Payment</t>
  </si>
  <si>
    <t>Facility</t>
  </si>
  <si>
    <t>Amount
(millions)</t>
  </si>
  <si>
    <t>% Cap</t>
  </si>
  <si>
    <t>Debt
Capacity</t>
  </si>
  <si>
    <t>Pricing</t>
  </si>
  <si>
    <t>Interest</t>
  </si>
  <si>
    <t>Bank Loan</t>
  </si>
  <si>
    <t>Subordinated Bonds</t>
  </si>
  <si>
    <t xml:space="preserve"> Total Debt</t>
  </si>
  <si>
    <t>Equity</t>
  </si>
  <si>
    <t>EBITDA =</t>
  </si>
  <si>
    <t xml:space="preserve">   Total</t>
  </si>
  <si>
    <t>USES</t>
  </si>
  <si>
    <t>Current Stock Price</t>
  </si>
  <si>
    <t>Premium</t>
  </si>
  <si>
    <t>Purchase 
Stock
 Price</t>
  </si>
  <si>
    <t>Shares
Outs
(millions)</t>
  </si>
  <si>
    <t>1st Yr
EBITDA
(LTM)</t>
  </si>
  <si>
    <t>Purchase of Stock</t>
  </si>
  <si>
    <t>Refinancing of Debt</t>
  </si>
  <si>
    <t>Fees</t>
  </si>
  <si>
    <t>Total</t>
  </si>
  <si>
    <t>DEBT SCHEDULE</t>
  </si>
  <si>
    <t>($ millions)</t>
  </si>
  <si>
    <t>Debt IRR</t>
  </si>
  <si>
    <t xml:space="preserve">   Outstanding</t>
  </si>
  <si>
    <t xml:space="preserve">   Principal Payment</t>
  </si>
  <si>
    <t xml:space="preserve">   Interest Payment</t>
  </si>
  <si>
    <t xml:space="preserve">   Total Payment</t>
  </si>
  <si>
    <t xml:space="preserve">     Debt IRR</t>
  </si>
  <si>
    <t>SOFR Rate</t>
  </si>
  <si>
    <t>SOFR Increase</t>
  </si>
  <si>
    <t>Spread</t>
  </si>
  <si>
    <t>Interest Rate</t>
  </si>
  <si>
    <t>Total Debt Outstanding</t>
  </si>
  <si>
    <t>PROFORMA BALANCE SHEET</t>
  </si>
  <si>
    <t>DEBIT</t>
  </si>
  <si>
    <t>CREDIT</t>
  </si>
  <si>
    <t>Total Current Assets</t>
  </si>
  <si>
    <t>Net PP&amp;E</t>
  </si>
  <si>
    <t>Other LT Assets</t>
  </si>
  <si>
    <t>Goodwill</t>
  </si>
  <si>
    <t>Transaction Fees</t>
  </si>
  <si>
    <t>Total Assets</t>
  </si>
  <si>
    <t>Current Liabilities</t>
  </si>
  <si>
    <t>Existing Debt</t>
  </si>
  <si>
    <t>New Bank Loan</t>
  </si>
  <si>
    <t>New Corporate Bond</t>
  </si>
  <si>
    <t>Other LT Liabilities</t>
  </si>
  <si>
    <t>Total Liabilities</t>
  </si>
  <si>
    <t>Existing Equity</t>
  </si>
  <si>
    <t>Retained Earnings</t>
  </si>
  <si>
    <t>Total Net Worth</t>
  </si>
  <si>
    <t>Total Liabilities &amp; Equity</t>
  </si>
  <si>
    <t>INCOME STATEMENT</t>
  </si>
  <si>
    <t>HISTORICAL</t>
  </si>
  <si>
    <t>PROJECTED</t>
  </si>
  <si>
    <t xml:space="preserve">  Revenue Growth %</t>
  </si>
  <si>
    <t>Cost of Revenues</t>
  </si>
  <si>
    <t xml:space="preserve">  as Percentage of Revenues %</t>
  </si>
  <si>
    <t>Gross Profit</t>
  </si>
  <si>
    <t xml:space="preserve">   Gross Margin</t>
  </si>
  <si>
    <t>Operating Expenses</t>
  </si>
  <si>
    <t>EBITA</t>
  </si>
  <si>
    <t>Less Amortization of Fees</t>
  </si>
  <si>
    <t>years</t>
  </si>
  <si>
    <t>EBT</t>
  </si>
  <si>
    <t>Taxes</t>
  </si>
  <si>
    <t>tax Rate</t>
  </si>
  <si>
    <t>Net Income</t>
  </si>
  <si>
    <t>DCF AND EQUITY IRR</t>
  </si>
  <si>
    <t>Taxes (unlevered)</t>
  </si>
  <si>
    <t>Net Income (unlevered)</t>
  </si>
  <si>
    <t xml:space="preserve">   Percentage of Revenue</t>
  </si>
  <si>
    <t>Plus Amortization of Fees</t>
  </si>
  <si>
    <t>Less Working Capital</t>
  </si>
  <si>
    <t xml:space="preserve">   WC as % of Revenue</t>
  </si>
  <si>
    <t>Less Capex</t>
  </si>
  <si>
    <t xml:space="preserve">  Capex as % of Recvenue</t>
  </si>
  <si>
    <t>Equity Cash Flow (Unlevered)</t>
  </si>
  <si>
    <t>WACC Calculation</t>
  </si>
  <si>
    <t>AT Inter.</t>
  </si>
  <si>
    <t>WACC</t>
  </si>
  <si>
    <t>Terminal Value</t>
  </si>
  <si>
    <t>Assumptions</t>
  </si>
  <si>
    <t>EXIT YR</t>
  </si>
  <si>
    <t xml:space="preserve">  EBITDA Multiple</t>
  </si>
  <si>
    <t>Multiple</t>
  </si>
  <si>
    <t xml:space="preserve">  Perpetutuity Mathod</t>
  </si>
  <si>
    <t>WACC=</t>
  </si>
  <si>
    <t>Growth=</t>
  </si>
  <si>
    <t xml:space="preserve">  Average Terminal Value</t>
  </si>
  <si>
    <t xml:space="preserve">  Less Debt</t>
  </si>
  <si>
    <t>Equity Terminal Value</t>
  </si>
  <si>
    <t>Equity Value + TV</t>
  </si>
  <si>
    <t>IRR=</t>
  </si>
  <si>
    <t>CREDIT ANALYSIS</t>
  </si>
  <si>
    <t>Senior Leverage Ratio</t>
  </si>
  <si>
    <t xml:space="preserve">  Bank Debt / EBITDA</t>
  </si>
  <si>
    <t xml:space="preserve">  Covenant</t>
  </si>
  <si>
    <t xml:space="preserve"> EBITDA Cushion</t>
  </si>
  <si>
    <t>Total Leverage Ratio</t>
  </si>
  <si>
    <t xml:space="preserve"> Total Debt / EBITDA</t>
  </si>
  <si>
    <t>Coverage Ratio</t>
  </si>
  <si>
    <t xml:space="preserve">  EBITDA / Interest</t>
  </si>
  <si>
    <t xml:space="preserve"> Covenant</t>
  </si>
  <si>
    <t>Debt Capacity (DCR) Analysis</t>
  </si>
  <si>
    <t xml:space="preserve">  Total Cash Flows (Unlevered)</t>
  </si>
  <si>
    <t xml:space="preserve">WACD= </t>
  </si>
  <si>
    <t xml:space="preserve">NPV (Debt) = </t>
  </si>
  <si>
    <t>Cushion =</t>
  </si>
  <si>
    <t>Max Debt =</t>
  </si>
  <si>
    <t>Proposed =</t>
  </si>
  <si>
    <t>Proposed/Max =</t>
  </si>
  <si>
    <t>Spirit Air</t>
  </si>
  <si>
    <t>Jet Blue</t>
  </si>
  <si>
    <t xml:space="preserve">Total Revenues </t>
  </si>
  <si>
    <t>Acqusition of Spirit Air by Jet Blue</t>
  </si>
  <si>
    <t>Acquisiiton Analysis</t>
  </si>
  <si>
    <t>Combined
Pre-Trans</t>
  </si>
  <si>
    <t>Combined
Post-Trans</t>
  </si>
  <si>
    <t>Cost of Sales</t>
  </si>
  <si>
    <t>Combined Revenues</t>
  </si>
  <si>
    <t>Combined Operating Expenses</t>
  </si>
  <si>
    <t>Plus Depreciation &amp; Amort</t>
  </si>
  <si>
    <t>OPERATING ASSUMPTIONS</t>
  </si>
  <si>
    <t>Revenue Growth</t>
  </si>
  <si>
    <t>Sprit Air</t>
  </si>
  <si>
    <t>Cost of Revenue as % of Revenue</t>
  </si>
  <si>
    <t>Operating Expenses as % of Revenue</t>
  </si>
  <si>
    <t>Cost of Sales - Synergies</t>
  </si>
  <si>
    <t>Operating Expense Synergies</t>
  </si>
  <si>
    <t>Synergies - Reduction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</si>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</sst>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\x"/>
    <numFmt numFmtId="167" formatCode="_(* #,##0_);_(* \(#,##0\);_(* &quot;-&quot;??_);_(@_)"/>
    <numFmt numFmtId="168" formatCode="0.00\x"/>
    <numFmt numFmtId="169" formatCode="0.00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rgb="FF0000FF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5" fillId="0" borderId="0" xfId="0" applyFont="1"/>
    <xf numFmtId="0" fontId="2" fillId="2" borderId="0" xfId="0" applyFont="1" applyFill="1"/>
    <xf numFmtId="0" fontId="0" fillId="0" borderId="0" xfId="0" applyAlignment="1">
      <alignment vertical="center"/>
    </xf>
    <xf numFmtId="164" fontId="0" fillId="0" borderId="2" xfId="0" applyNumberFormat="1" applyBorder="1"/>
    <xf numFmtId="165" fontId="0" fillId="0" borderId="2" xfId="3" applyNumberFormat="1" applyFont="1" applyBorder="1"/>
    <xf numFmtId="166" fontId="6" fillId="0" borderId="1" xfId="0" applyNumberFormat="1" applyFont="1" applyBorder="1" applyAlignment="1">
      <alignment horizontal="center"/>
    </xf>
    <xf numFmtId="10" fontId="0" fillId="0" borderId="1" xfId="0" quotePrefix="1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0" fillId="0" borderId="1" xfId="0" applyBorder="1"/>
    <xf numFmtId="165" fontId="0" fillId="0" borderId="1" xfId="3" applyNumberFormat="1" applyFont="1" applyBorder="1"/>
    <xf numFmtId="166" fontId="7" fillId="0" borderId="1" xfId="0" applyNumberFormat="1" applyFont="1" applyBorder="1" applyAlignment="1">
      <alignment horizontal="center"/>
    </xf>
    <xf numFmtId="10" fontId="0" fillId="0" borderId="0" xfId="0" applyNumberFormat="1"/>
    <xf numFmtId="164" fontId="0" fillId="0" borderId="1" xfId="0" applyNumberFormat="1" applyBorder="1"/>
    <xf numFmtId="0" fontId="0" fillId="0" borderId="3" xfId="0" applyBorder="1"/>
    <xf numFmtId="164" fontId="4" fillId="0" borderId="4" xfId="0" applyNumberFormat="1" applyFont="1" applyBorder="1"/>
    <xf numFmtId="165" fontId="4" fillId="0" borderId="5" xfId="3" applyNumberFormat="1" applyFont="1" applyBorder="1"/>
    <xf numFmtId="0" fontId="0" fillId="0" borderId="0" xfId="0" applyAlignment="1">
      <alignment horizontal="left"/>
    </xf>
    <xf numFmtId="44" fontId="6" fillId="0" borderId="1" xfId="2" applyFont="1" applyBorder="1"/>
    <xf numFmtId="9" fontId="6" fillId="0" borderId="1" xfId="3" applyFont="1" applyBorder="1" applyAlignment="1">
      <alignment horizontal="center"/>
    </xf>
    <xf numFmtId="44" fontId="8" fillId="3" borderId="1" xfId="2" applyFont="1" applyFill="1" applyBorder="1"/>
    <xf numFmtId="164" fontId="6" fillId="0" borderId="6" xfId="2" applyNumberFormat="1" applyFont="1" applyBorder="1"/>
    <xf numFmtId="164" fontId="4" fillId="0" borderId="1" xfId="0" applyNumberFormat="1" applyFont="1" applyBorder="1"/>
    <xf numFmtId="166" fontId="4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0" borderId="0" xfId="0" applyFont="1"/>
    <xf numFmtId="167" fontId="0" fillId="0" borderId="1" xfId="0" applyNumberFormat="1" applyBorder="1"/>
    <xf numFmtId="167" fontId="0" fillId="0" borderId="1" xfId="1" applyNumberFormat="1" applyFont="1" applyBorder="1"/>
    <xf numFmtId="10" fontId="4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165" fontId="8" fillId="0" borderId="1" xfId="3" applyNumberFormat="1" applyFont="1" applyBorder="1"/>
    <xf numFmtId="165" fontId="4" fillId="0" borderId="1" xfId="3" applyNumberFormat="1" applyFont="1" applyBorder="1"/>
    <xf numFmtId="165" fontId="0" fillId="0" borderId="0" xfId="3" applyNumberFormat="1" applyFont="1" applyBorder="1"/>
    <xf numFmtId="165" fontId="6" fillId="0" borderId="1" xfId="3" applyNumberFormat="1" applyFont="1" applyBorder="1"/>
    <xf numFmtId="10" fontId="10" fillId="0" borderId="7" xfId="0" applyNumberFormat="1" applyFont="1" applyBorder="1" applyAlignment="1">
      <alignment horizontal="center"/>
    </xf>
    <xf numFmtId="0" fontId="2" fillId="2" borderId="0" xfId="0" quotePrefix="1" applyFont="1" applyFill="1"/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167" fontId="0" fillId="0" borderId="10" xfId="1" applyNumberFormat="1" applyFont="1" applyBorder="1"/>
    <xf numFmtId="167" fontId="0" fillId="0" borderId="11" xfId="1" applyNumberFormat="1" applyFont="1" applyBorder="1"/>
    <xf numFmtId="167" fontId="0" fillId="0" borderId="12" xfId="1" applyNumberFormat="1" applyFont="1" applyBorder="1"/>
    <xf numFmtId="167" fontId="0" fillId="0" borderId="0" xfId="1" applyNumberFormat="1" applyFont="1"/>
    <xf numFmtId="167" fontId="0" fillId="0" borderId="13" xfId="1" applyNumberFormat="1" applyFont="1" applyBorder="1"/>
    <xf numFmtId="167" fontId="0" fillId="0" borderId="14" xfId="1" applyNumberFormat="1" applyFont="1" applyBorder="1"/>
    <xf numFmtId="167" fontId="0" fillId="0" borderId="15" xfId="1" applyNumberFormat="1" applyFont="1" applyBorder="1"/>
    <xf numFmtId="167" fontId="0" fillId="0" borderId="16" xfId="1" applyNumberFormat="1" applyFont="1" applyBorder="1"/>
    <xf numFmtId="167" fontId="0" fillId="0" borderId="11" xfId="1" applyNumberFormat="1" applyFont="1" applyFill="1" applyBorder="1"/>
    <xf numFmtId="167" fontId="0" fillId="3" borderId="13" xfId="1" applyNumberFormat="1" applyFont="1" applyFill="1" applyBorder="1"/>
    <xf numFmtId="167" fontId="0" fillId="0" borderId="17" xfId="1" applyNumberFormat="1" applyFont="1" applyBorder="1"/>
    <xf numFmtId="167" fontId="0" fillId="3" borderId="18" xfId="1" applyNumberFormat="1" applyFont="1" applyFill="1" applyBorder="1"/>
    <xf numFmtId="167" fontId="0" fillId="0" borderId="19" xfId="1" applyNumberFormat="1" applyFont="1" applyBorder="1"/>
    <xf numFmtId="167" fontId="0" fillId="0" borderId="20" xfId="1" applyNumberFormat="1" applyFont="1" applyBorder="1"/>
    <xf numFmtId="0" fontId="2" fillId="2" borderId="0" xfId="0" applyFont="1" applyFill="1" applyAlignment="1">
      <alignment horizontal="center" wrapText="1"/>
    </xf>
    <xf numFmtId="165" fontId="0" fillId="0" borderId="0" xfId="3" applyNumberFormat="1" applyFont="1"/>
    <xf numFmtId="165" fontId="6" fillId="3" borderId="1" xfId="3" applyNumberFormat="1" applyFont="1" applyFill="1" applyBorder="1"/>
    <xf numFmtId="165" fontId="0" fillId="0" borderId="1" xfId="3" applyNumberFormat="1" applyFont="1" applyFill="1" applyBorder="1"/>
    <xf numFmtId="165" fontId="8" fillId="3" borderId="1" xfId="3" applyNumberFormat="1" applyFont="1" applyFill="1" applyBorder="1"/>
    <xf numFmtId="165" fontId="4" fillId="0" borderId="1" xfId="3" applyNumberFormat="1" applyFont="1" applyFill="1" applyBorder="1"/>
    <xf numFmtId="9" fontId="0" fillId="0" borderId="0" xfId="0" applyNumberFormat="1"/>
    <xf numFmtId="167" fontId="0" fillId="0" borderId="4" xfId="0" applyNumberFormat="1" applyBorder="1"/>
    <xf numFmtId="3" fontId="0" fillId="0" borderId="1" xfId="0" applyNumberFormat="1" applyBorder="1"/>
    <xf numFmtId="165" fontId="0" fillId="0" borderId="0" xfId="0" applyNumberFormat="1"/>
    <xf numFmtId="10" fontId="0" fillId="0" borderId="0" xfId="3" applyNumberFormat="1" applyFont="1"/>
    <xf numFmtId="10" fontId="6" fillId="0" borderId="0" xfId="0" applyNumberFormat="1" applyFont="1"/>
    <xf numFmtId="10" fontId="0" fillId="0" borderId="22" xfId="0" applyNumberFormat="1" applyBorder="1"/>
    <xf numFmtId="10" fontId="0" fillId="0" borderId="0" xfId="3" applyNumberFormat="1" applyFont="1" applyBorder="1"/>
    <xf numFmtId="166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/>
    <xf numFmtId="167" fontId="0" fillId="0" borderId="23" xfId="0" applyNumberFormat="1" applyBorder="1"/>
    <xf numFmtId="167" fontId="0" fillId="0" borderId="24" xfId="0" applyNumberFormat="1" applyBorder="1"/>
    <xf numFmtId="0" fontId="4" fillId="0" borderId="1" xfId="0" applyFont="1" applyBorder="1" applyAlignment="1">
      <alignment horizontal="right"/>
    </xf>
    <xf numFmtId="165" fontId="4" fillId="3" borderId="1" xfId="0" applyNumberFormat="1" applyFont="1" applyFill="1" applyBorder="1"/>
    <xf numFmtId="164" fontId="4" fillId="0" borderId="22" xfId="0" applyNumberFormat="1" applyFont="1" applyBorder="1"/>
    <xf numFmtId="167" fontId="4" fillId="0" borderId="22" xfId="0" applyNumberFormat="1" applyFont="1" applyBorder="1"/>
    <xf numFmtId="43" fontId="0" fillId="0" borderId="0" xfId="0" applyNumberFormat="1"/>
    <xf numFmtId="168" fontId="0" fillId="0" borderId="1" xfId="0" applyNumberFormat="1" applyBorder="1"/>
    <xf numFmtId="168" fontId="6" fillId="0" borderId="0" xfId="0" applyNumberFormat="1" applyFont="1"/>
    <xf numFmtId="168" fontId="0" fillId="0" borderId="0" xfId="0" applyNumberFormat="1"/>
    <xf numFmtId="169" fontId="0" fillId="0" borderId="1" xfId="3" applyNumberFormat="1" applyFont="1" applyBorder="1"/>
    <xf numFmtId="6" fontId="0" fillId="0" borderId="1" xfId="0" applyNumberFormat="1" applyBorder="1"/>
    <xf numFmtId="9" fontId="0" fillId="0" borderId="1" xfId="0" applyNumberFormat="1" applyBorder="1"/>
    <xf numFmtId="6" fontId="4" fillId="3" borderId="1" xfId="0" applyNumberFormat="1" applyFont="1" applyFill="1" applyBorder="1"/>
    <xf numFmtId="168" fontId="4" fillId="3" borderId="1" xfId="0" applyNumberFormat="1" applyFont="1" applyFill="1" applyBorder="1"/>
    <xf numFmtId="0" fontId="4" fillId="4" borderId="0" xfId="0" applyFont="1" applyFill="1"/>
    <xf numFmtId="0" fontId="0" fillId="4" borderId="0" xfId="0" applyFill="1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4" fillId="4" borderId="22" xfId="0" applyFont="1" applyFill="1" applyBorder="1" applyAlignment="1">
      <alignment horizontal="center"/>
    </xf>
    <xf numFmtId="167" fontId="0" fillId="3" borderId="21" xfId="1" applyNumberFormat="1" applyFont="1" applyFill="1" applyBorder="1"/>
    <xf numFmtId="0" fontId="4" fillId="4" borderId="0" xfId="0" applyFont="1" applyFill="1" applyAlignment="1">
      <alignment horizontal="centerContinuous" vertical="center"/>
    </xf>
    <xf numFmtId="167" fontId="4" fillId="3" borderId="1" xfId="0" applyNumberFormat="1" applyFont="1" applyFill="1" applyBorder="1"/>
    <xf numFmtId="0" fontId="11" fillId="0" borderId="0" xfId="0" applyFont="1"/>
    <xf numFmtId="0" fontId="2" fillId="2" borderId="25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2" xfId="0" applyFont="1" applyFill="1" applyBorder="1"/>
    <xf numFmtId="0" fontId="4" fillId="4" borderId="2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3" fillId="0" borderId="0" xfId="0" applyFont="1"/>
    <xf numFmtId="0" fontId="12" fillId="0" borderId="0" xfId="0" applyFont="1"/>
    <xf numFmtId="167" fontId="12" fillId="0" borderId="1" xfId="1" applyNumberFormat="1" applyFont="1" applyBorder="1"/>
    <xf numFmtId="165" fontId="6" fillId="0" borderId="0" xfId="3" applyNumberFormat="1" applyFont="1" applyBorder="1"/>
    <xf numFmtId="165" fontId="3" fillId="0" borderId="0" xfId="3" applyNumberFormat="1" applyFont="1"/>
    <xf numFmtId="165" fontId="3" fillId="0" borderId="1" xfId="3" applyNumberFormat="1" applyFont="1" applyBorder="1"/>
    <xf numFmtId="167" fontId="4" fillId="0" borderId="1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261D-0868-4A1B-8386-F403BD47F3CB}">
  <dimension ref="A1:AB178"/>
  <sheetViews>
    <sheetView showGridLines="0" tabSelected="1" workbookViewId="0">
      <selection activeCell="K15" sqref="K15"/>
    </sheetView>
  </sheetViews>
  <sheetFormatPr defaultRowHeight="14.5" x14ac:dyDescent="0.35"/>
  <cols>
    <col min="1" max="1" width="3.81640625" customWidth="1"/>
    <col min="2" max="2" width="25.6328125" customWidth="1"/>
    <col min="3" max="4" width="10.26953125" customWidth="1"/>
    <col min="5" max="5" width="12.54296875" customWidth="1"/>
    <col min="6" max="6" width="11.81640625" customWidth="1"/>
    <col min="7" max="7" width="10.26953125" customWidth="1"/>
    <col min="8" max="16" width="11.453125" customWidth="1"/>
    <col min="20" max="20" width="10.54296875" customWidth="1"/>
  </cols>
  <sheetData>
    <row r="1" spans="1:28" ht="21" x14ac:dyDescent="0.5">
      <c r="A1" s="4"/>
      <c r="B1" s="108" t="s">
        <v>351</v>
      </c>
    </row>
    <row r="2" spans="1:28" x14ac:dyDescent="0.35">
      <c r="B2" t="s">
        <v>352</v>
      </c>
    </row>
    <row r="4" spans="1:28" x14ac:dyDescent="0.35">
      <c r="B4" s="92" t="s">
        <v>230</v>
      </c>
      <c r="C4" s="93"/>
      <c r="D4" s="93"/>
      <c r="E4" s="93"/>
      <c r="F4" s="93"/>
      <c r="G4" s="93"/>
      <c r="I4" s="92" t="s">
        <v>231</v>
      </c>
      <c r="J4" s="93"/>
      <c r="K4" s="93"/>
      <c r="L4" s="93"/>
      <c r="M4" s="93"/>
      <c r="N4" s="93"/>
      <c r="O4" s="93"/>
      <c r="P4" s="93"/>
    </row>
    <row r="5" spans="1:28" x14ac:dyDescent="0.35">
      <c r="B5" s="5" t="s">
        <v>232</v>
      </c>
      <c r="C5" s="5"/>
      <c r="D5" s="5"/>
      <c r="E5" s="5"/>
      <c r="F5" s="5"/>
      <c r="G5" s="5"/>
      <c r="I5" s="5" t="s">
        <v>233</v>
      </c>
      <c r="J5" s="5"/>
      <c r="K5" s="5"/>
      <c r="L5" s="5"/>
      <c r="M5" s="5"/>
      <c r="N5" s="5"/>
      <c r="O5" s="5"/>
      <c r="P5" s="5"/>
    </row>
    <row r="6" spans="1:28" s="6" customFormat="1" ht="29" x14ac:dyDescent="0.35">
      <c r="B6" s="94" t="s">
        <v>234</v>
      </c>
      <c r="C6" s="95" t="s">
        <v>235</v>
      </c>
      <c r="D6" s="96" t="s">
        <v>236</v>
      </c>
      <c r="E6" s="97" t="s">
        <v>237</v>
      </c>
      <c r="F6" s="97" t="s">
        <v>238</v>
      </c>
      <c r="G6" s="97" t="s">
        <v>239</v>
      </c>
      <c r="H6"/>
      <c r="I6" s="95">
        <f t="shared" ref="I6:P6" si="0">I22</f>
        <v>2025</v>
      </c>
      <c r="J6" s="95">
        <f t="shared" si="0"/>
        <v>2026</v>
      </c>
      <c r="K6" s="95">
        <f t="shared" si="0"/>
        <v>2027</v>
      </c>
      <c r="L6" s="95">
        <f t="shared" si="0"/>
        <v>2028</v>
      </c>
      <c r="M6" s="95">
        <f t="shared" si="0"/>
        <v>2029</v>
      </c>
      <c r="N6" s="95">
        <f t="shared" si="0"/>
        <v>2030</v>
      </c>
      <c r="O6" s="95">
        <f t="shared" si="0"/>
        <v>2031</v>
      </c>
      <c r="P6" s="95">
        <f t="shared" si="0"/>
        <v>2032</v>
      </c>
      <c r="AB6"/>
    </row>
    <row r="7" spans="1:28" x14ac:dyDescent="0.35">
      <c r="B7" t="s">
        <v>240</v>
      </c>
      <c r="C7" s="7"/>
      <c r="D7" s="8"/>
      <c r="E7" s="9"/>
      <c r="F7" s="10"/>
      <c r="G7" s="11"/>
      <c r="I7" s="12">
        <v>0.01</v>
      </c>
      <c r="J7" s="12">
        <v>0.01</v>
      </c>
      <c r="K7" s="12">
        <v>0.01</v>
      </c>
      <c r="L7" s="12">
        <v>0.01</v>
      </c>
      <c r="M7" s="12">
        <v>0.01</v>
      </c>
      <c r="N7" s="12">
        <v>0.01</v>
      </c>
      <c r="O7" s="12">
        <v>0.94</v>
      </c>
      <c r="P7" s="13"/>
    </row>
    <row r="8" spans="1:28" x14ac:dyDescent="0.35">
      <c r="B8" t="s">
        <v>241</v>
      </c>
      <c r="C8" s="7"/>
      <c r="D8" s="14"/>
      <c r="E8" s="9"/>
      <c r="F8" s="12"/>
      <c r="G8" s="11"/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1</v>
      </c>
    </row>
    <row r="9" spans="1:28" x14ac:dyDescent="0.35">
      <c r="B9" t="s">
        <v>242</v>
      </c>
      <c r="C9" s="7"/>
      <c r="D9" s="14"/>
      <c r="E9" s="15"/>
      <c r="H9" s="16"/>
      <c r="I9" s="16"/>
      <c r="J9" s="16"/>
      <c r="K9" s="16"/>
      <c r="L9" s="16"/>
      <c r="M9" s="16"/>
      <c r="N9" s="16"/>
      <c r="O9" s="16"/>
      <c r="P9" s="16"/>
    </row>
    <row r="10" spans="1:28" ht="15" thickBot="1" x14ac:dyDescent="0.4">
      <c r="L10" s="16"/>
      <c r="M10" s="16"/>
      <c r="N10" s="16"/>
      <c r="O10" s="16"/>
      <c r="P10" s="16"/>
    </row>
    <row r="11" spans="1:28" ht="15" thickBot="1" x14ac:dyDescent="0.4">
      <c r="B11" t="s">
        <v>243</v>
      </c>
      <c r="C11" s="17"/>
      <c r="D11" s="14"/>
      <c r="F11" s="18" t="s">
        <v>244</v>
      </c>
      <c r="G11" s="107"/>
      <c r="H11" s="16"/>
    </row>
    <row r="12" spans="1:28" ht="15" thickBot="1" x14ac:dyDescent="0.4">
      <c r="B12" t="s">
        <v>245</v>
      </c>
      <c r="C12" s="19"/>
      <c r="D12" s="20"/>
    </row>
    <row r="13" spans="1:28" ht="15" thickTop="1" x14ac:dyDescent="0.35"/>
    <row r="14" spans="1:28" x14ac:dyDescent="0.35">
      <c r="B14" s="5" t="s">
        <v>246</v>
      </c>
      <c r="C14" s="5"/>
      <c r="D14" s="5"/>
      <c r="E14" s="5"/>
      <c r="F14" s="5"/>
      <c r="G14" s="5"/>
      <c r="H14" s="5"/>
    </row>
    <row r="15" spans="1:28" ht="43.5" x14ac:dyDescent="0.35">
      <c r="B15" s="98"/>
      <c r="C15" s="95" t="s">
        <v>247</v>
      </c>
      <c r="D15" s="95" t="s">
        <v>248</v>
      </c>
      <c r="E15" s="95" t="s">
        <v>249</v>
      </c>
      <c r="F15" s="95" t="s">
        <v>250</v>
      </c>
      <c r="G15" s="95" t="s">
        <v>235</v>
      </c>
      <c r="H15" s="97" t="s">
        <v>251</v>
      </c>
    </row>
    <row r="16" spans="1:28" x14ac:dyDescent="0.35">
      <c r="B16" s="21" t="s">
        <v>252</v>
      </c>
      <c r="C16" s="22"/>
      <c r="D16" s="23"/>
      <c r="E16" s="24"/>
      <c r="F16" s="13"/>
      <c r="G16" s="17"/>
      <c r="H16" s="25"/>
    </row>
    <row r="17" spans="2:16" x14ac:dyDescent="0.35">
      <c r="B17" s="21" t="s">
        <v>253</v>
      </c>
      <c r="G17" s="17"/>
    </row>
    <row r="18" spans="2:16" ht="15" thickBot="1" x14ac:dyDescent="0.4">
      <c r="B18" s="21" t="s">
        <v>254</v>
      </c>
      <c r="C18" s="12"/>
      <c r="G18" s="17"/>
    </row>
    <row r="19" spans="2:16" ht="15" thickBot="1" x14ac:dyDescent="0.4">
      <c r="B19" s="21" t="s">
        <v>255</v>
      </c>
      <c r="G19" s="26"/>
      <c r="H19" s="27"/>
    </row>
    <row r="21" spans="2:16" x14ac:dyDescent="0.35">
      <c r="B21" s="92" t="s">
        <v>256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</row>
    <row r="22" spans="2:16" s="6" customFormat="1" ht="30.5" customHeight="1" x14ac:dyDescent="0.35">
      <c r="B22" s="28" t="s">
        <v>257</v>
      </c>
      <c r="C22" s="28"/>
      <c r="D22" s="28"/>
      <c r="E22" s="28"/>
      <c r="F22" s="29" t="s">
        <v>258</v>
      </c>
      <c r="G22" s="28"/>
      <c r="H22" s="30">
        <v>2024</v>
      </c>
      <c r="I22" s="28">
        <v>2025</v>
      </c>
      <c r="J22" s="28">
        <f t="shared" ref="J22:P22" si="1">+I22+1</f>
        <v>2026</v>
      </c>
      <c r="K22" s="28">
        <f t="shared" si="1"/>
        <v>2027</v>
      </c>
      <c r="L22" s="28">
        <f t="shared" si="1"/>
        <v>2028</v>
      </c>
      <c r="M22" s="28">
        <f t="shared" si="1"/>
        <v>2029</v>
      </c>
      <c r="N22" s="28">
        <f t="shared" si="1"/>
        <v>2030</v>
      </c>
      <c r="O22" s="28">
        <f t="shared" si="1"/>
        <v>2031</v>
      </c>
      <c r="P22" s="28">
        <f t="shared" si="1"/>
        <v>2032</v>
      </c>
    </row>
    <row r="23" spans="2:16" x14ac:dyDescent="0.35">
      <c r="B23" s="31" t="s">
        <v>240</v>
      </c>
    </row>
    <row r="24" spans="2:16" x14ac:dyDescent="0.35">
      <c r="B24" t="s">
        <v>259</v>
      </c>
      <c r="H24" s="17">
        <f>+C7</f>
        <v>0</v>
      </c>
      <c r="I24" s="32">
        <f>+H24-I25</f>
        <v>0</v>
      </c>
      <c r="J24" s="32">
        <f t="shared" ref="J24:O24" si="2">+I24-J25</f>
        <v>0</v>
      </c>
      <c r="K24" s="32">
        <f t="shared" si="2"/>
        <v>0</v>
      </c>
      <c r="L24" s="32">
        <f t="shared" si="2"/>
        <v>0</v>
      </c>
      <c r="M24" s="32">
        <f t="shared" si="2"/>
        <v>0</v>
      </c>
      <c r="N24" s="32">
        <f t="shared" si="2"/>
        <v>0</v>
      </c>
      <c r="O24" s="32">
        <f t="shared" si="2"/>
        <v>0</v>
      </c>
      <c r="P24" s="13"/>
    </row>
    <row r="25" spans="2:16" x14ac:dyDescent="0.35">
      <c r="B25" t="s">
        <v>260</v>
      </c>
      <c r="I25" s="33">
        <f t="shared" ref="I25:P25" si="3">$C$7*I7</f>
        <v>0</v>
      </c>
      <c r="J25" s="33">
        <f t="shared" si="3"/>
        <v>0</v>
      </c>
      <c r="K25" s="33">
        <f t="shared" si="3"/>
        <v>0</v>
      </c>
      <c r="L25" s="33">
        <f t="shared" si="3"/>
        <v>0</v>
      </c>
      <c r="M25" s="33">
        <f t="shared" si="3"/>
        <v>0</v>
      </c>
      <c r="N25" s="33">
        <f t="shared" si="3"/>
        <v>0</v>
      </c>
      <c r="O25" s="33">
        <f t="shared" si="3"/>
        <v>0</v>
      </c>
      <c r="P25" s="33">
        <f t="shared" si="3"/>
        <v>0</v>
      </c>
    </row>
    <row r="26" spans="2:16" x14ac:dyDescent="0.35">
      <c r="B26" t="s">
        <v>261</v>
      </c>
      <c r="I26" s="33">
        <f>+H24*I33</f>
        <v>0</v>
      </c>
      <c r="J26" s="33">
        <f t="shared" ref="J26:P26" si="4">+I24*J33</f>
        <v>0</v>
      </c>
      <c r="K26" s="33">
        <f t="shared" si="4"/>
        <v>0</v>
      </c>
      <c r="L26" s="33">
        <f t="shared" si="4"/>
        <v>0</v>
      </c>
      <c r="M26" s="33">
        <f t="shared" si="4"/>
        <v>0</v>
      </c>
      <c r="N26" s="33">
        <f t="shared" si="4"/>
        <v>0</v>
      </c>
      <c r="O26" s="33">
        <f t="shared" si="4"/>
        <v>0</v>
      </c>
      <c r="P26" s="33">
        <f t="shared" si="4"/>
        <v>0</v>
      </c>
    </row>
    <row r="27" spans="2:16" x14ac:dyDescent="0.35">
      <c r="B27" t="s">
        <v>262</v>
      </c>
      <c r="F27" s="34" t="e">
        <f>IRR(H27:O27)</f>
        <v>#NUM!</v>
      </c>
      <c r="H27" s="35">
        <f>-H24</f>
        <v>0</v>
      </c>
      <c r="I27" s="32">
        <f>+I26+I25</f>
        <v>0</v>
      </c>
      <c r="J27" s="32">
        <f t="shared" ref="J27:P27" si="5">+J26+J25</f>
        <v>0</v>
      </c>
      <c r="K27" s="32">
        <f t="shared" si="5"/>
        <v>0</v>
      </c>
      <c r="L27" s="32">
        <f t="shared" si="5"/>
        <v>0</v>
      </c>
      <c r="M27" s="32">
        <f t="shared" si="5"/>
        <v>0</v>
      </c>
      <c r="N27" s="32">
        <f t="shared" si="5"/>
        <v>0</v>
      </c>
      <c r="O27" s="32">
        <f t="shared" si="5"/>
        <v>0</v>
      </c>
      <c r="P27" s="32">
        <f t="shared" si="5"/>
        <v>0</v>
      </c>
    </row>
    <row r="28" spans="2:16" x14ac:dyDescent="0.35">
      <c r="B28" t="s">
        <v>263</v>
      </c>
      <c r="F28" s="36"/>
    </row>
    <row r="29" spans="2:16" x14ac:dyDescent="0.35">
      <c r="F29" s="36"/>
    </row>
    <row r="30" spans="2:16" x14ac:dyDescent="0.35">
      <c r="B30" s="37" t="s">
        <v>264</v>
      </c>
      <c r="F30" s="36"/>
      <c r="H30" s="38">
        <v>0.02</v>
      </c>
      <c r="I30" s="39">
        <f>+H30+I31</f>
        <v>2.5000000000000001E-2</v>
      </c>
      <c r="J30" s="39">
        <f t="shared" ref="J30:P30" si="6">+I30+J31</f>
        <v>3.0000000000000002E-2</v>
      </c>
      <c r="K30" s="39">
        <f t="shared" si="6"/>
        <v>3.5000000000000003E-2</v>
      </c>
      <c r="L30" s="39">
        <f t="shared" si="6"/>
        <v>4.5000000000000005E-2</v>
      </c>
      <c r="M30" s="39">
        <f t="shared" si="6"/>
        <v>4.5000000000000005E-2</v>
      </c>
      <c r="N30" s="39">
        <f t="shared" si="6"/>
        <v>4.5000000000000005E-2</v>
      </c>
      <c r="O30" s="39">
        <f t="shared" si="6"/>
        <v>4.5000000000000005E-2</v>
      </c>
      <c r="P30" s="39">
        <f t="shared" si="6"/>
        <v>4.5000000000000005E-2</v>
      </c>
    </row>
    <row r="31" spans="2:16" x14ac:dyDescent="0.35">
      <c r="B31" t="s">
        <v>265</v>
      </c>
      <c r="F31" s="36"/>
      <c r="H31" s="40"/>
      <c r="I31" s="41">
        <v>5.0000000000000001E-3</v>
      </c>
      <c r="J31" s="41">
        <v>5.0000000000000001E-3</v>
      </c>
      <c r="K31" s="41">
        <v>5.0000000000000001E-3</v>
      </c>
      <c r="L31" s="41">
        <v>0.01</v>
      </c>
      <c r="M31" s="41"/>
      <c r="N31" s="41"/>
      <c r="O31" s="41"/>
      <c r="P31" s="41"/>
    </row>
    <row r="32" spans="2:16" x14ac:dyDescent="0.35">
      <c r="B32" t="s">
        <v>266</v>
      </c>
      <c r="F32" s="36"/>
      <c r="H32" s="40"/>
      <c r="I32" s="14">
        <v>0.04</v>
      </c>
      <c r="J32" s="14">
        <v>0.04</v>
      </c>
      <c r="K32" s="14">
        <v>0.04</v>
      </c>
      <c r="L32" s="14">
        <v>0.04</v>
      </c>
      <c r="M32" s="14">
        <v>0.04</v>
      </c>
      <c r="N32" s="14">
        <v>0.04</v>
      </c>
      <c r="O32" s="14">
        <v>0.04</v>
      </c>
      <c r="P32" s="14">
        <v>0.04</v>
      </c>
    </row>
    <row r="33" spans="2:20" x14ac:dyDescent="0.35">
      <c r="B33" t="s">
        <v>267</v>
      </c>
      <c r="F33" s="36"/>
      <c r="H33" s="40"/>
      <c r="I33" s="14">
        <f>+I32+I30</f>
        <v>6.5000000000000002E-2</v>
      </c>
      <c r="J33" s="14">
        <f t="shared" ref="J33:P33" si="7">+J32+J30</f>
        <v>7.0000000000000007E-2</v>
      </c>
      <c r="K33" s="14">
        <f t="shared" si="7"/>
        <v>7.5000000000000011E-2</v>
      </c>
      <c r="L33" s="14">
        <f t="shared" si="7"/>
        <v>8.5000000000000006E-2</v>
      </c>
      <c r="M33" s="14">
        <f t="shared" si="7"/>
        <v>8.5000000000000006E-2</v>
      </c>
      <c r="N33" s="14">
        <f t="shared" si="7"/>
        <v>8.5000000000000006E-2</v>
      </c>
      <c r="O33" s="14">
        <f t="shared" si="7"/>
        <v>8.5000000000000006E-2</v>
      </c>
      <c r="P33" s="14">
        <f t="shared" si="7"/>
        <v>8.5000000000000006E-2</v>
      </c>
    </row>
    <row r="34" spans="2:20" x14ac:dyDescent="0.35">
      <c r="F34" s="36"/>
    </row>
    <row r="35" spans="2:20" x14ac:dyDescent="0.35">
      <c r="B35" s="31" t="s">
        <v>241</v>
      </c>
      <c r="F35" s="36"/>
    </row>
    <row r="36" spans="2:20" x14ac:dyDescent="0.35">
      <c r="B36" t="s">
        <v>259</v>
      </c>
      <c r="F36" s="36"/>
      <c r="H36" s="17">
        <f>+C8</f>
        <v>0</v>
      </c>
      <c r="I36" s="32">
        <f>+H36-I37</f>
        <v>0</v>
      </c>
      <c r="J36" s="32">
        <f t="shared" ref="J36:O36" si="8">+I36-J37</f>
        <v>0</v>
      </c>
      <c r="K36" s="32">
        <f t="shared" si="8"/>
        <v>0</v>
      </c>
      <c r="L36" s="32">
        <f t="shared" si="8"/>
        <v>0</v>
      </c>
      <c r="M36" s="32">
        <f t="shared" si="8"/>
        <v>0</v>
      </c>
      <c r="N36" s="32">
        <f t="shared" si="8"/>
        <v>0</v>
      </c>
      <c r="O36" s="32">
        <f t="shared" si="8"/>
        <v>0</v>
      </c>
      <c r="P36" s="13"/>
    </row>
    <row r="37" spans="2:20" x14ac:dyDescent="0.35">
      <c r="B37" t="s">
        <v>260</v>
      </c>
      <c r="F37" s="36"/>
      <c r="I37" s="33">
        <f t="shared" ref="I37:P37" si="9">$C$8*I8</f>
        <v>0</v>
      </c>
      <c r="J37" s="33">
        <f t="shared" si="9"/>
        <v>0</v>
      </c>
      <c r="K37" s="33">
        <f t="shared" si="9"/>
        <v>0</v>
      </c>
      <c r="L37" s="33">
        <f t="shared" si="9"/>
        <v>0</v>
      </c>
      <c r="M37" s="33">
        <f t="shared" si="9"/>
        <v>0</v>
      </c>
      <c r="N37" s="33">
        <f t="shared" si="9"/>
        <v>0</v>
      </c>
      <c r="O37" s="33">
        <f t="shared" si="9"/>
        <v>0</v>
      </c>
      <c r="P37" s="33">
        <f t="shared" si="9"/>
        <v>0</v>
      </c>
    </row>
    <row r="38" spans="2:20" x14ac:dyDescent="0.35">
      <c r="B38" t="s">
        <v>261</v>
      </c>
      <c r="F38" s="36"/>
      <c r="I38" s="33">
        <f>+H36*I41</f>
        <v>0</v>
      </c>
      <c r="J38" s="33">
        <f t="shared" ref="J38:P38" si="10">+I36*J41</f>
        <v>0</v>
      </c>
      <c r="K38" s="33">
        <f t="shared" si="10"/>
        <v>0</v>
      </c>
      <c r="L38" s="33">
        <f t="shared" si="10"/>
        <v>0</v>
      </c>
      <c r="M38" s="33">
        <f t="shared" si="10"/>
        <v>0</v>
      </c>
      <c r="N38" s="33">
        <f t="shared" si="10"/>
        <v>0</v>
      </c>
      <c r="O38" s="33">
        <f t="shared" si="10"/>
        <v>0</v>
      </c>
      <c r="P38" s="33">
        <f t="shared" si="10"/>
        <v>0</v>
      </c>
    </row>
    <row r="39" spans="2:20" x14ac:dyDescent="0.35">
      <c r="B39" t="s">
        <v>262</v>
      </c>
      <c r="F39" s="36"/>
      <c r="H39" s="35">
        <f>-H36</f>
        <v>0</v>
      </c>
      <c r="I39" s="32">
        <f>+I38+I37</f>
        <v>0</v>
      </c>
      <c r="J39" s="32">
        <f t="shared" ref="J39:P39" si="11">+J38+J37</f>
        <v>0</v>
      </c>
      <c r="K39" s="32">
        <f t="shared" si="11"/>
        <v>0</v>
      </c>
      <c r="L39" s="32">
        <f t="shared" si="11"/>
        <v>0</v>
      </c>
      <c r="M39" s="32">
        <f t="shared" si="11"/>
        <v>0</v>
      </c>
      <c r="N39" s="32">
        <f t="shared" si="11"/>
        <v>0</v>
      </c>
      <c r="O39" s="32">
        <f t="shared" si="11"/>
        <v>0</v>
      </c>
      <c r="P39" s="32">
        <f t="shared" si="11"/>
        <v>0</v>
      </c>
    </row>
    <row r="40" spans="2:20" ht="15" thickBot="1" x14ac:dyDescent="0.4">
      <c r="F40" s="36"/>
    </row>
    <row r="41" spans="2:20" ht="15" thickBot="1" x14ac:dyDescent="0.4">
      <c r="B41" t="s">
        <v>267</v>
      </c>
      <c r="F41" s="42" t="e">
        <f>IRR(H39:P39)</f>
        <v>#NUM!</v>
      </c>
      <c r="I41" s="12">
        <v>0.08</v>
      </c>
      <c r="J41" s="12">
        <v>0.08</v>
      </c>
      <c r="K41" s="12">
        <v>0.08</v>
      </c>
      <c r="L41" s="12">
        <v>0.08</v>
      </c>
      <c r="M41" s="12">
        <v>0.08</v>
      </c>
      <c r="N41" s="12">
        <v>0.08</v>
      </c>
      <c r="O41" s="12">
        <v>0.08</v>
      </c>
      <c r="P41" s="12">
        <v>0.08</v>
      </c>
    </row>
    <row r="43" spans="2:20" x14ac:dyDescent="0.35">
      <c r="B43" t="s">
        <v>268</v>
      </c>
      <c r="H43" s="32">
        <f t="shared" ref="H43" si="12">+H36+H24</f>
        <v>0</v>
      </c>
      <c r="I43" s="32">
        <f>+I36+I24</f>
        <v>0</v>
      </c>
      <c r="J43" s="32">
        <f t="shared" ref="J43:P43" si="13">+J36+J24</f>
        <v>0</v>
      </c>
      <c r="K43" s="32">
        <f t="shared" si="13"/>
        <v>0</v>
      </c>
      <c r="L43" s="32">
        <f t="shared" si="13"/>
        <v>0</v>
      </c>
      <c r="M43" s="32">
        <f t="shared" si="13"/>
        <v>0</v>
      </c>
      <c r="N43" s="32">
        <f t="shared" si="13"/>
        <v>0</v>
      </c>
      <c r="O43" s="32">
        <f t="shared" si="13"/>
        <v>0</v>
      </c>
      <c r="P43" s="32">
        <f t="shared" si="13"/>
        <v>0</v>
      </c>
    </row>
    <row r="45" spans="2:20" ht="15" thickBot="1" x14ac:dyDescent="0.4">
      <c r="B45" s="113" t="s">
        <v>269</v>
      </c>
      <c r="C45" s="114"/>
      <c r="D45" s="114"/>
      <c r="E45" s="113"/>
      <c r="F45" s="113"/>
      <c r="G45" s="113"/>
      <c r="H45" s="113"/>
    </row>
    <row r="46" spans="2:20" ht="30" thickTop="1" thickBot="1" x14ac:dyDescent="0.4">
      <c r="B46" s="92"/>
      <c r="C46" s="112" t="s">
        <v>348</v>
      </c>
      <c r="D46" s="112" t="s">
        <v>349</v>
      </c>
      <c r="E46" s="115" t="s">
        <v>353</v>
      </c>
      <c r="F46" s="101"/>
      <c r="G46" s="101"/>
      <c r="H46" s="115" t="s">
        <v>354</v>
      </c>
    </row>
    <row r="47" spans="2:20" ht="17.5" customHeight="1" x14ac:dyDescent="0.35">
      <c r="B47" s="43" t="s">
        <v>257</v>
      </c>
      <c r="C47" s="110">
        <v>2024</v>
      </c>
      <c r="D47" s="110">
        <v>2024</v>
      </c>
      <c r="E47" s="111">
        <v>2024</v>
      </c>
      <c r="F47" s="109" t="s">
        <v>270</v>
      </c>
      <c r="G47" s="45" t="s">
        <v>271</v>
      </c>
      <c r="H47" s="44">
        <f>+E47</f>
        <v>2024</v>
      </c>
    </row>
    <row r="48" spans="2:20" x14ac:dyDescent="0.35">
      <c r="B48" t="s">
        <v>272</v>
      </c>
      <c r="C48" s="46">
        <f>'SA BS'!B3/1000000</f>
        <v>2109.1219999999998</v>
      </c>
      <c r="D48" s="46">
        <f>'JB BS'!B3/1000000</f>
        <v>4258</v>
      </c>
      <c r="E48" s="46">
        <f>+D48+C48</f>
        <v>6367.1219999999994</v>
      </c>
      <c r="F48" s="47"/>
      <c r="G48" s="48"/>
      <c r="H48" s="46">
        <f>+E48+F48-G48</f>
        <v>6367.1219999999994</v>
      </c>
      <c r="T48" s="49">
        <v>1000000</v>
      </c>
    </row>
    <row r="49" spans="2:8" x14ac:dyDescent="0.35">
      <c r="B49" t="s">
        <v>273</v>
      </c>
      <c r="C49" s="46">
        <f>'SA BS'!B19/1000000</f>
        <v>7190.0110000000004</v>
      </c>
      <c r="D49" s="46">
        <f>'JB BS'!B19/1000000</f>
        <v>11206</v>
      </c>
      <c r="E49" s="46">
        <f t="shared" ref="E49:E53" si="14">+D49+C49</f>
        <v>18396.010999999999</v>
      </c>
      <c r="F49" s="47"/>
      <c r="G49" s="48"/>
      <c r="H49" s="46">
        <f>+E49+F49-G49</f>
        <v>18396.010999999999</v>
      </c>
    </row>
    <row r="50" spans="2:8" ht="15" thickBot="1" x14ac:dyDescent="0.4">
      <c r="B50" t="s">
        <v>274</v>
      </c>
      <c r="C50" s="50">
        <f>C54-C48-C49</f>
        <v>296.04500000000007</v>
      </c>
      <c r="D50" s="50">
        <f>D54-D52-D49-D48</f>
        <v>978</v>
      </c>
      <c r="E50" s="46">
        <f t="shared" si="14"/>
        <v>1274.0450000000001</v>
      </c>
      <c r="F50" s="47"/>
      <c r="G50" s="48"/>
      <c r="H50" s="46">
        <f>+E50+F50-G50</f>
        <v>1274.0450000000001</v>
      </c>
    </row>
    <row r="51" spans="2:8" ht="15" thickTop="1" x14ac:dyDescent="0.35">
      <c r="C51" s="51"/>
      <c r="D51" s="51"/>
      <c r="E51" s="51"/>
      <c r="F51" s="52"/>
      <c r="G51" s="53"/>
      <c r="H51" s="51"/>
    </row>
    <row r="52" spans="2:8" x14ac:dyDescent="0.35">
      <c r="B52" t="s">
        <v>275</v>
      </c>
      <c r="C52" s="46">
        <v>0</v>
      </c>
      <c r="D52" s="46">
        <f>'JB BS'!B25/1000000</f>
        <v>399</v>
      </c>
      <c r="E52" s="46">
        <f t="shared" si="14"/>
        <v>399</v>
      </c>
      <c r="F52" s="54"/>
      <c r="G52" s="48"/>
      <c r="H52" s="46">
        <f>+E52+F52-G52</f>
        <v>399</v>
      </c>
    </row>
    <row r="53" spans="2:8" x14ac:dyDescent="0.35">
      <c r="B53" t="s">
        <v>276</v>
      </c>
      <c r="C53" s="46"/>
      <c r="D53" s="46"/>
      <c r="E53" s="46">
        <f t="shared" si="14"/>
        <v>0</v>
      </c>
      <c r="F53" s="47"/>
      <c r="G53" s="48"/>
      <c r="H53" s="46">
        <f>+E53+F53-G53</f>
        <v>0</v>
      </c>
    </row>
    <row r="54" spans="2:8" ht="15" thickBot="1" x14ac:dyDescent="0.4">
      <c r="B54" t="s">
        <v>277</v>
      </c>
      <c r="C54" s="55">
        <f>'SA BS'!B2/1000000</f>
        <v>9595.1779999999999</v>
      </c>
      <c r="D54" s="55">
        <f>'JB BS'!B2/1000000</f>
        <v>16841</v>
      </c>
      <c r="E54" s="55">
        <f>+D54+C54</f>
        <v>26436.178</v>
      </c>
      <c r="F54" s="52"/>
      <c r="G54" s="53"/>
      <c r="H54" s="55">
        <f>SUM(H48:H53)</f>
        <v>26436.178</v>
      </c>
    </row>
    <row r="55" spans="2:8" ht="15" thickTop="1" x14ac:dyDescent="0.35">
      <c r="C55" s="51"/>
      <c r="D55" s="51"/>
      <c r="E55" s="51"/>
      <c r="F55" s="52"/>
      <c r="G55" s="53"/>
      <c r="H55" s="51"/>
    </row>
    <row r="56" spans="2:8" x14ac:dyDescent="0.35">
      <c r="B56" t="s">
        <v>278</v>
      </c>
      <c r="C56" s="46">
        <f>'SA BS'!B32/1000000</f>
        <v>1769.365</v>
      </c>
      <c r="D56" s="46">
        <f>'JB BS'!B31/1000000</f>
        <v>3881</v>
      </c>
      <c r="E56" s="46">
        <f t="shared" ref="E56:E61" si="15">+D56+C56</f>
        <v>5650.3649999999998</v>
      </c>
      <c r="F56" s="47"/>
      <c r="G56" s="48"/>
      <c r="H56" s="46">
        <f>+E56-F56+G56</f>
        <v>5650.3649999999998</v>
      </c>
    </row>
    <row r="57" spans="2:8" x14ac:dyDescent="0.35">
      <c r="B57" t="s">
        <v>279</v>
      </c>
      <c r="C57" s="46">
        <f>'SA BS'!B50/1000000</f>
        <v>1761.2149999999999</v>
      </c>
      <c r="D57" s="46">
        <f>'JB BS'!B47/1000000</f>
        <v>8147</v>
      </c>
      <c r="E57" s="46">
        <f t="shared" si="15"/>
        <v>9908.2150000000001</v>
      </c>
      <c r="F57" s="47"/>
      <c r="G57" s="48"/>
      <c r="H57" s="46">
        <f>+E57-F57+G57</f>
        <v>9908.2150000000001</v>
      </c>
    </row>
    <row r="58" spans="2:8" x14ac:dyDescent="0.35">
      <c r="B58" t="s">
        <v>280</v>
      </c>
      <c r="C58" s="46"/>
      <c r="D58" s="46"/>
      <c r="E58" s="46">
        <f t="shared" si="15"/>
        <v>0</v>
      </c>
      <c r="F58" s="47"/>
      <c r="G58" s="48"/>
      <c r="H58" s="46">
        <f>+E58-F58+G58</f>
        <v>0</v>
      </c>
    </row>
    <row r="59" spans="2:8" x14ac:dyDescent="0.35">
      <c r="B59" t="s">
        <v>281</v>
      </c>
      <c r="C59" s="46"/>
      <c r="D59" s="46"/>
      <c r="E59" s="46">
        <f t="shared" si="15"/>
        <v>0</v>
      </c>
      <c r="F59" s="47"/>
      <c r="G59" s="48"/>
      <c r="H59" s="46">
        <f>+E59-F59+G59</f>
        <v>0</v>
      </c>
    </row>
    <row r="60" spans="2:8" x14ac:dyDescent="0.35">
      <c r="B60" t="s">
        <v>282</v>
      </c>
      <c r="C60" s="46">
        <f>C61-C57-C56</f>
        <v>6144.732</v>
      </c>
      <c r="D60" s="46">
        <f>D61-D57-D56</f>
        <v>2172</v>
      </c>
      <c r="E60" s="46">
        <f t="shared" si="15"/>
        <v>8316.732</v>
      </c>
      <c r="F60" s="47"/>
      <c r="G60" s="48"/>
      <c r="H60" s="46">
        <f>+E60-F60+G60</f>
        <v>8316.732</v>
      </c>
    </row>
    <row r="61" spans="2:8" ht="15" thickBot="1" x14ac:dyDescent="0.4">
      <c r="B61" t="s">
        <v>283</v>
      </c>
      <c r="C61" s="50">
        <f>'SA BS'!B31/1000000</f>
        <v>9675.3119999999999</v>
      </c>
      <c r="D61" s="50">
        <f>'JB BS'!B30/1000000</f>
        <v>14200</v>
      </c>
      <c r="E61" s="46">
        <f t="shared" si="15"/>
        <v>23875.311999999998</v>
      </c>
      <c r="F61" s="52"/>
      <c r="G61" s="53"/>
      <c r="H61" s="50">
        <f>SUM(H56:H60)</f>
        <v>23875.311999999998</v>
      </c>
    </row>
    <row r="62" spans="2:8" ht="15" thickTop="1" x14ac:dyDescent="0.35">
      <c r="C62" s="51"/>
      <c r="D62" s="51"/>
      <c r="E62" s="51"/>
      <c r="F62" s="52"/>
      <c r="G62" s="53"/>
      <c r="H62" s="51"/>
    </row>
    <row r="63" spans="2:8" x14ac:dyDescent="0.35">
      <c r="B63" t="s">
        <v>284</v>
      </c>
      <c r="C63" s="46">
        <f>C65-C64</f>
        <v>1092.606</v>
      </c>
      <c r="D63" s="46">
        <f>D65-D64</f>
        <v>1977</v>
      </c>
      <c r="E63" s="46">
        <f t="shared" ref="E63:E65" si="16">+D63+C63</f>
        <v>3069.6059999999998</v>
      </c>
      <c r="F63" s="47"/>
      <c r="G63" s="48"/>
      <c r="H63" s="46">
        <f>+E63-F63+G63</f>
        <v>3069.6059999999998</v>
      </c>
    </row>
    <row r="64" spans="2:8" x14ac:dyDescent="0.35">
      <c r="B64" t="s">
        <v>285</v>
      </c>
      <c r="C64" s="51">
        <f>'SA BS'!B64/1000000</f>
        <v>-1172.74</v>
      </c>
      <c r="D64" s="51">
        <f>'JB BS'!C67/1000000</f>
        <v>664</v>
      </c>
      <c r="E64" s="46">
        <f t="shared" si="16"/>
        <v>-508.74</v>
      </c>
      <c r="F64" s="52"/>
      <c r="G64" s="53"/>
      <c r="H64" s="46">
        <f>+E64-F64+G64</f>
        <v>-508.74</v>
      </c>
    </row>
    <row r="65" spans="2:13" ht="15" thickBot="1" x14ac:dyDescent="0.4">
      <c r="B65" t="s">
        <v>286</v>
      </c>
      <c r="C65" s="50">
        <f>C67-C61</f>
        <v>-80.134000000000015</v>
      </c>
      <c r="D65" s="50">
        <f>'JB BS'!B55/1000000</f>
        <v>2641</v>
      </c>
      <c r="E65" s="46">
        <f t="shared" si="16"/>
        <v>2560.866</v>
      </c>
      <c r="F65" s="52"/>
      <c r="G65" s="53"/>
      <c r="H65" s="50">
        <f t="shared" ref="H65" si="17">H64+H63</f>
        <v>2560.866</v>
      </c>
    </row>
    <row r="66" spans="2:13" ht="15.5" thickTop="1" thickBot="1" x14ac:dyDescent="0.4">
      <c r="C66" s="56"/>
      <c r="D66" s="56"/>
      <c r="E66" s="56"/>
      <c r="F66" s="52"/>
      <c r="G66" s="53"/>
      <c r="H66" s="51"/>
    </row>
    <row r="67" spans="2:13" ht="15.5" thickTop="1" thickBot="1" x14ac:dyDescent="0.4">
      <c r="B67" t="s">
        <v>287</v>
      </c>
      <c r="C67" s="57">
        <f>C54</f>
        <v>9595.1779999999999</v>
      </c>
      <c r="D67" s="57">
        <f>D65+D61</f>
        <v>16841</v>
      </c>
      <c r="E67" s="57">
        <f t="shared" ref="E67" si="18">+D67+C67</f>
        <v>26436.178</v>
      </c>
      <c r="F67" s="58">
        <f>SUM(F48:F64)</f>
        <v>0</v>
      </c>
      <c r="G67" s="59">
        <f>SUM(G48:G63)</f>
        <v>0</v>
      </c>
      <c r="H67" s="105">
        <f>+H63+H61</f>
        <v>26944.917999999998</v>
      </c>
    </row>
    <row r="70" spans="2:13" x14ac:dyDescent="0.35">
      <c r="B70" s="92" t="s">
        <v>288</v>
      </c>
      <c r="C70" s="106" t="s">
        <v>289</v>
      </c>
      <c r="D70" s="106"/>
      <c r="E70" s="106"/>
      <c r="H70" s="99"/>
      <c r="I70" s="99" t="s">
        <v>290</v>
      </c>
      <c r="J70" s="99"/>
      <c r="K70" s="99"/>
      <c r="L70" s="99"/>
      <c r="M70" s="99"/>
    </row>
    <row r="71" spans="2:13" x14ac:dyDescent="0.35">
      <c r="B71" s="5"/>
      <c r="C71" s="5">
        <v>2022</v>
      </c>
      <c r="D71" s="5">
        <v>2023</v>
      </c>
      <c r="E71" s="60">
        <f>+E47</f>
        <v>2024</v>
      </c>
      <c r="H71" s="60">
        <f>+$E$71</f>
        <v>2024</v>
      </c>
      <c r="I71" s="5">
        <f>+I22</f>
        <v>2025</v>
      </c>
      <c r="J71" s="5">
        <f>+I71+1</f>
        <v>2026</v>
      </c>
      <c r="K71" s="5">
        <f>+J71+1</f>
        <v>2027</v>
      </c>
      <c r="L71" s="5">
        <f>+K71+1</f>
        <v>2028</v>
      </c>
      <c r="M71" s="5">
        <f>+L71+1</f>
        <v>2029</v>
      </c>
    </row>
    <row r="72" spans="2:13" x14ac:dyDescent="0.35">
      <c r="B72" s="37" t="s">
        <v>356</v>
      </c>
    </row>
    <row r="73" spans="2:13" x14ac:dyDescent="0.35">
      <c r="B73" t="s">
        <v>349</v>
      </c>
      <c r="C73" s="33">
        <f>'JB IS'!B2/1000000</f>
        <v>9158</v>
      </c>
      <c r="D73" s="33">
        <f>'JB IS'!C2/1000000</f>
        <v>9615</v>
      </c>
      <c r="E73" s="33">
        <f>'JB IS'!D2/1000000</f>
        <v>9279</v>
      </c>
      <c r="F73" s="49"/>
      <c r="H73" s="33">
        <f>E73</f>
        <v>9279</v>
      </c>
      <c r="I73" s="33">
        <f>H73*(1+I76)</f>
        <v>9650.16</v>
      </c>
      <c r="J73" s="33">
        <f t="shared" ref="J73:M73" si="19">I73*(1+J76)</f>
        <v>9939.6648000000005</v>
      </c>
      <c r="K73" s="33">
        <f t="shared" si="19"/>
        <v>10237.854744</v>
      </c>
      <c r="L73" s="33">
        <f t="shared" si="19"/>
        <v>10544.99038632</v>
      </c>
      <c r="M73" s="33">
        <f t="shared" si="19"/>
        <v>10861.3400979096</v>
      </c>
    </row>
    <row r="74" spans="2:13" x14ac:dyDescent="0.35">
      <c r="B74" t="s">
        <v>348</v>
      </c>
      <c r="C74" s="33">
        <f>'SA IS'!B2/1000000</f>
        <v>5068.4470000000001</v>
      </c>
      <c r="D74" s="33">
        <f>'SA IS'!C2/1000000</f>
        <v>5362.549</v>
      </c>
      <c r="E74" s="33">
        <f>'SA IS'!D2/1000000</f>
        <v>4913.4210000000003</v>
      </c>
      <c r="F74" s="49"/>
      <c r="H74" s="33">
        <f>E74</f>
        <v>4913.4210000000003</v>
      </c>
      <c r="I74" s="33">
        <f>H74*(1+I76)</f>
        <v>5109.95784</v>
      </c>
      <c r="J74" s="33">
        <f t="shared" ref="J74:M74" si="20">I74*(1+J76)</f>
        <v>5263.2565752</v>
      </c>
      <c r="K74" s="33">
        <f t="shared" si="20"/>
        <v>5421.1542724560004</v>
      </c>
      <c r="L74" s="33">
        <f t="shared" si="20"/>
        <v>5583.7889006296809</v>
      </c>
      <c r="M74" s="33">
        <f t="shared" si="20"/>
        <v>5751.3025676485713</v>
      </c>
    </row>
    <row r="75" spans="2:13" x14ac:dyDescent="0.35">
      <c r="B75" s="37" t="s">
        <v>350</v>
      </c>
      <c r="C75" s="33">
        <f>SUM(C73:C74)</f>
        <v>14226.447</v>
      </c>
      <c r="D75" s="33">
        <f>SUM(D73:D74)</f>
        <v>14977.548999999999</v>
      </c>
      <c r="E75" s="33">
        <f>SUM(E73:E74)</f>
        <v>14192.421</v>
      </c>
      <c r="F75" s="49"/>
      <c r="H75" s="33">
        <f>SUM(H73:H74)</f>
        <v>14192.421</v>
      </c>
      <c r="I75" s="33">
        <f t="shared" ref="I75" si="21">SUM(I73:I74)</f>
        <v>14760.117839999999</v>
      </c>
      <c r="J75" s="33">
        <f t="shared" ref="J75" si="22">SUM(J73:J74)</f>
        <v>15202.9213752</v>
      </c>
      <c r="K75" s="33">
        <f t="shared" ref="K75" si="23">SUM(K73:K74)</f>
        <v>15659.009016456001</v>
      </c>
      <c r="L75" s="33">
        <f t="shared" ref="L75" si="24">SUM(L73:L74)</f>
        <v>16128.779286949681</v>
      </c>
      <c r="M75" s="33">
        <f t="shared" ref="M75" si="25">SUM(M73:M74)</f>
        <v>16612.642665558171</v>
      </c>
    </row>
    <row r="76" spans="2:13" x14ac:dyDescent="0.35">
      <c r="B76" t="s">
        <v>291</v>
      </c>
      <c r="C76" s="40"/>
      <c r="D76" s="40">
        <f>D75/C75-1</f>
        <v>5.2796176023430119E-2</v>
      </c>
      <c r="E76" s="40">
        <f>E75/D75-1</f>
        <v>-5.242032591580903E-2</v>
      </c>
      <c r="F76" s="61"/>
      <c r="H76" s="14">
        <f>+E76</f>
        <v>-5.242032591580903E-2</v>
      </c>
      <c r="I76" s="41">
        <v>0.04</v>
      </c>
      <c r="J76" s="41">
        <v>0.03</v>
      </c>
      <c r="K76" s="41">
        <v>0.03</v>
      </c>
      <c r="L76" s="41">
        <v>0.03</v>
      </c>
      <c r="M76" s="41">
        <v>0.03</v>
      </c>
    </row>
    <row r="77" spans="2:13" x14ac:dyDescent="0.35">
      <c r="C77" s="2"/>
      <c r="D77" s="2"/>
      <c r="E77" s="2"/>
    </row>
    <row r="78" spans="2:13" x14ac:dyDescent="0.35">
      <c r="B78" s="37" t="s">
        <v>355</v>
      </c>
      <c r="C78" s="2"/>
      <c r="D78" s="2"/>
      <c r="E78" s="2"/>
    </row>
    <row r="79" spans="2:13" x14ac:dyDescent="0.35">
      <c r="B79" t="s">
        <v>349</v>
      </c>
      <c r="C79" s="33">
        <f>'JB IS'!B4/1000000</f>
        <v>7771</v>
      </c>
      <c r="D79" s="33">
        <f>'JB IS'!C4/1000000</f>
        <v>7920</v>
      </c>
      <c r="E79" s="33">
        <f>'JB IS'!D4/1000000</f>
        <v>7640</v>
      </c>
      <c r="H79" s="33">
        <f>E79</f>
        <v>7640</v>
      </c>
      <c r="I79" s="33">
        <f>I73*I110</f>
        <v>8027.7276640277232</v>
      </c>
      <c r="J79" s="33">
        <f t="shared" ref="J79:M79" si="26">J73*J110</f>
        <v>8268.5594939485545</v>
      </c>
      <c r="K79" s="33">
        <f t="shared" si="26"/>
        <v>8516.616278767011</v>
      </c>
      <c r="L79" s="33">
        <f t="shared" si="26"/>
        <v>8772.1147671300223</v>
      </c>
      <c r="M79" s="33">
        <f t="shared" si="26"/>
        <v>9035.2782101439225</v>
      </c>
    </row>
    <row r="80" spans="2:13" x14ac:dyDescent="0.35">
      <c r="B80" t="s">
        <v>348</v>
      </c>
      <c r="C80" s="33">
        <f>'SA IS'!B4/1000000</f>
        <v>4311.8</v>
      </c>
      <c r="D80" s="33">
        <f>'SA IS'!C4/1000000</f>
        <v>4771.68</v>
      </c>
      <c r="E80" s="33">
        <f>'SA IS'!D4/1000000</f>
        <v>4704.2139999999999</v>
      </c>
      <c r="H80" s="33">
        <f>E80</f>
        <v>4704.2139999999999</v>
      </c>
      <c r="I80" s="33">
        <f>I74*I111</f>
        <v>4595.4722854365591</v>
      </c>
      <c r="J80" s="33">
        <f t="shared" ref="J80:M80" si="27">J74*J111</f>
        <v>4733.3364539996555</v>
      </c>
      <c r="K80" s="33">
        <f t="shared" si="27"/>
        <v>4875.336547619645</v>
      </c>
      <c r="L80" s="33">
        <f t="shared" si="27"/>
        <v>5021.5966440482352</v>
      </c>
      <c r="M80" s="33">
        <f t="shared" si="27"/>
        <v>5172.2445433696821</v>
      </c>
    </row>
    <row r="81" spans="2:13" x14ac:dyDescent="0.35">
      <c r="B81" s="117" t="s">
        <v>364</v>
      </c>
      <c r="C81" s="118"/>
      <c r="D81" s="118"/>
      <c r="E81" s="118"/>
      <c r="F81" s="117"/>
      <c r="G81" s="117"/>
      <c r="H81" s="117"/>
      <c r="I81" s="33">
        <f>-SUM(I79:I80)*I112</f>
        <v>-631.15999747321416</v>
      </c>
      <c r="J81" s="33">
        <f t="shared" ref="J81:M81" si="28">-SUM(J79:J80)*J112</f>
        <v>-650.09479739741062</v>
      </c>
      <c r="K81" s="33">
        <f t="shared" si="28"/>
        <v>-669.59764131933287</v>
      </c>
      <c r="L81" s="33">
        <f t="shared" si="28"/>
        <v>-689.6855705589129</v>
      </c>
      <c r="M81" s="33">
        <f t="shared" si="28"/>
        <v>-710.37613767568018</v>
      </c>
    </row>
    <row r="82" spans="2:13" x14ac:dyDescent="0.35">
      <c r="B82" t="s">
        <v>292</v>
      </c>
      <c r="C82" s="33">
        <f>SUM(C79:C80)</f>
        <v>12082.8</v>
      </c>
      <c r="D82" s="33">
        <f>SUM(D79:D80)</f>
        <v>12691.68</v>
      </c>
      <c r="E82" s="33">
        <f>SUM(E79:E80)</f>
        <v>12344.214</v>
      </c>
      <c r="H82" s="33">
        <f>SUM(H79:H81)</f>
        <v>12344.214</v>
      </c>
      <c r="I82" s="33">
        <f t="shared" ref="I82:M82" si="29">SUM(I79:I81)</f>
        <v>11992.039951991068</v>
      </c>
      <c r="J82" s="33">
        <f t="shared" si="29"/>
        <v>12351.8011505508</v>
      </c>
      <c r="K82" s="33">
        <f t="shared" si="29"/>
        <v>12722.355185067323</v>
      </c>
      <c r="L82" s="33">
        <f t="shared" si="29"/>
        <v>13104.025840619344</v>
      </c>
      <c r="M82" s="33">
        <f t="shared" si="29"/>
        <v>13497.146615837923</v>
      </c>
    </row>
    <row r="83" spans="2:13" x14ac:dyDescent="0.35">
      <c r="B83" t="s">
        <v>293</v>
      </c>
      <c r="C83" s="14">
        <f>C82/C75</f>
        <v>0.84931958063738611</v>
      </c>
      <c r="D83" s="14">
        <f>D82/D75</f>
        <v>0.84738030234452921</v>
      </c>
      <c r="E83" s="14">
        <f>E82/E75</f>
        <v>0.86977507220226902</v>
      </c>
      <c r="F83" s="61"/>
      <c r="H83" s="14">
        <f>+H82/H75</f>
        <v>0.86977507220226902</v>
      </c>
      <c r="I83" s="62">
        <f>AVERAGE(C83:E83)</f>
        <v>0.85549165172806152</v>
      </c>
      <c r="J83" s="63">
        <f>+I83</f>
        <v>0.85549165172806152</v>
      </c>
      <c r="K83" s="63">
        <f t="shared" ref="K83:M83" si="30">+J83</f>
        <v>0.85549165172806152</v>
      </c>
      <c r="L83" s="63">
        <f t="shared" si="30"/>
        <v>0.85549165172806152</v>
      </c>
      <c r="M83" s="63">
        <f t="shared" si="30"/>
        <v>0.85549165172806152</v>
      </c>
    </row>
    <row r="85" spans="2:13" x14ac:dyDescent="0.35">
      <c r="B85" t="s">
        <v>294</v>
      </c>
      <c r="C85" s="32">
        <f>C75-C82</f>
        <v>2143.6470000000008</v>
      </c>
      <c r="D85" s="32">
        <f>D75-D82</f>
        <v>2285.8689999999988</v>
      </c>
      <c r="E85" s="32">
        <f>E75-E82</f>
        <v>1848.2070000000003</v>
      </c>
      <c r="H85" s="32">
        <f>+E85</f>
        <v>1848.2070000000003</v>
      </c>
      <c r="I85" s="32">
        <f>+I75-I82</f>
        <v>2768.077888008931</v>
      </c>
      <c r="J85" s="32">
        <f>+J75-J82</f>
        <v>2851.1202246491994</v>
      </c>
      <c r="K85" s="32">
        <f>+K75-K82</f>
        <v>2936.6538313886776</v>
      </c>
      <c r="L85" s="32">
        <f>+L75-L82</f>
        <v>3024.7534463303364</v>
      </c>
      <c r="M85" s="32">
        <f>+M75-M82</f>
        <v>3115.4960497202483</v>
      </c>
    </row>
    <row r="86" spans="2:13" x14ac:dyDescent="0.35">
      <c r="B86" t="s">
        <v>295</v>
      </c>
      <c r="C86" s="14">
        <f>C85/C75</f>
        <v>0.15068041936261392</v>
      </c>
      <c r="D86" s="14">
        <f>D85/D75</f>
        <v>0.15261969765547079</v>
      </c>
      <c r="E86" s="14">
        <f>E85/E75</f>
        <v>0.13022492779773093</v>
      </c>
      <c r="H86" s="14">
        <f>+H85/H75</f>
        <v>0.13022492779773093</v>
      </c>
      <c r="I86" s="14">
        <f>+I85/I75</f>
        <v>0.18753765505228048</v>
      </c>
      <c r="J86" s="14">
        <f>+J85/J75</f>
        <v>0.18753765505228051</v>
      </c>
      <c r="K86" s="14">
        <f>+K85/K75</f>
        <v>0.18753765505228062</v>
      </c>
      <c r="L86" s="14">
        <f>+L85/L75</f>
        <v>0.18753765505228054</v>
      </c>
      <c r="M86" s="14">
        <f>+M85/M75</f>
        <v>0.18753765505228065</v>
      </c>
    </row>
    <row r="88" spans="2:13" x14ac:dyDescent="0.35">
      <c r="B88" s="37" t="s">
        <v>357</v>
      </c>
    </row>
    <row r="89" spans="2:13" x14ac:dyDescent="0.35">
      <c r="B89" t="str">
        <f>B79</f>
        <v>Jet Blue</v>
      </c>
      <c r="C89" s="33">
        <f>'JB IS'!B11/1000000</f>
        <v>1572</v>
      </c>
      <c r="D89" s="33">
        <f>'JB IS'!C11/1000000</f>
        <v>1728</v>
      </c>
      <c r="E89" s="33">
        <f>'JB IS'!D11/1000000</f>
        <v>1732</v>
      </c>
      <c r="H89" s="33">
        <f>E89</f>
        <v>1732</v>
      </c>
      <c r="I89" s="33">
        <f>I73*I115</f>
        <v>1730.6932550960391</v>
      </c>
      <c r="J89" s="33">
        <f t="shared" ref="J89:M89" si="31">J73*J115</f>
        <v>1782.6140527489204</v>
      </c>
      <c r="K89" s="33">
        <f t="shared" si="31"/>
        <v>1836.0924743313878</v>
      </c>
      <c r="L89" s="33">
        <f t="shared" si="31"/>
        <v>1891.1752485613295</v>
      </c>
      <c r="M89" s="33">
        <f t="shared" si="31"/>
        <v>1947.9105060181696</v>
      </c>
    </row>
    <row r="90" spans="2:13" x14ac:dyDescent="0.35">
      <c r="B90" t="str">
        <f>B80</f>
        <v>Spirit Air</v>
      </c>
      <c r="C90" s="33">
        <f>'SA IS'!B11/1000000</f>
        <v>888.76800000000003</v>
      </c>
      <c r="D90" s="33">
        <f>'SA IS'!C11/1000000</f>
        <v>983.12300000000005</v>
      </c>
      <c r="E90" s="33">
        <f>'SA IS'!D11/1000000</f>
        <v>1004.6849999999999</v>
      </c>
      <c r="H90" s="33">
        <f>E90</f>
        <v>1004.6849999999999</v>
      </c>
      <c r="I90" s="33">
        <f>I74*I116</f>
        <v>959.24486445377693</v>
      </c>
      <c r="J90" s="33">
        <f t="shared" ref="J90:M90" si="32">J74*J116</f>
        <v>988.02221038739026</v>
      </c>
      <c r="K90" s="33">
        <f t="shared" si="32"/>
        <v>1017.662876699012</v>
      </c>
      <c r="L90" s="33">
        <f t="shared" si="32"/>
        <v>1048.1927629999825</v>
      </c>
      <c r="M90" s="33">
        <f t="shared" si="32"/>
        <v>1079.638545889982</v>
      </c>
    </row>
    <row r="91" spans="2:13" x14ac:dyDescent="0.35">
      <c r="B91" s="117" t="s">
        <v>365</v>
      </c>
      <c r="C91" s="118"/>
      <c r="D91" s="118"/>
      <c r="E91" s="118"/>
      <c r="F91" s="117"/>
      <c r="G91" s="117"/>
      <c r="H91" s="117"/>
      <c r="I91" s="33">
        <f>-SUM(I89:I90)*I117</f>
        <v>-80.698143586494481</v>
      </c>
      <c r="J91" s="33">
        <f t="shared" ref="J91:M91" si="33">-SUM(J89:J90)*J117</f>
        <v>-83.119087894089319</v>
      </c>
      <c r="K91" s="33">
        <f t="shared" si="33"/>
        <v>-85.612660530911981</v>
      </c>
      <c r="L91" s="33">
        <f t="shared" si="33"/>
        <v>-88.181040346839353</v>
      </c>
      <c r="M91" s="33">
        <f t="shared" si="33"/>
        <v>-90.826471557244531</v>
      </c>
    </row>
    <row r="92" spans="2:13" x14ac:dyDescent="0.35">
      <c r="B92" t="s">
        <v>296</v>
      </c>
      <c r="C92" s="33">
        <f>+C90+C89</f>
        <v>2460.768</v>
      </c>
      <c r="D92" s="33">
        <f>+D90+D89</f>
        <v>2711.123</v>
      </c>
      <c r="E92" s="33">
        <f>+E90+E89</f>
        <v>2736.6849999999999</v>
      </c>
      <c r="H92" s="33">
        <f>SUM(H89:H91)</f>
        <v>2736.6849999999999</v>
      </c>
      <c r="I92" s="33">
        <f t="shared" ref="I92:M92" si="34">SUM(I89:I91)</f>
        <v>2609.2399759633217</v>
      </c>
      <c r="J92" s="33">
        <f t="shared" si="34"/>
        <v>2687.5171752422216</v>
      </c>
      <c r="K92" s="33">
        <f t="shared" si="34"/>
        <v>2768.1426904994878</v>
      </c>
      <c r="L92" s="33">
        <f t="shared" si="34"/>
        <v>2851.1869712144726</v>
      </c>
      <c r="M92" s="33">
        <f t="shared" si="34"/>
        <v>2936.7225803509068</v>
      </c>
    </row>
    <row r="93" spans="2:13" x14ac:dyDescent="0.35">
      <c r="B93" t="s">
        <v>293</v>
      </c>
      <c r="C93" s="14">
        <f>C92/C75</f>
        <v>0.17297136804431915</v>
      </c>
      <c r="D93" s="14">
        <f>D92/D75</f>
        <v>0.18101246071703722</v>
      </c>
      <c r="E93" s="14">
        <f>E92/E75</f>
        <v>0.19282721390522448</v>
      </c>
      <c r="F93" s="61"/>
      <c r="H93" s="14">
        <f>+H92/H75</f>
        <v>0.19282721390522448</v>
      </c>
      <c r="I93" s="64">
        <f>AVERAGE(C93:E93)</f>
        <v>0.18227034755552696</v>
      </c>
      <c r="J93" s="65">
        <f>+I93</f>
        <v>0.18227034755552696</v>
      </c>
      <c r="K93" s="65">
        <f t="shared" ref="K93:M93" si="35">+J93</f>
        <v>0.18227034755552696</v>
      </c>
      <c r="L93" s="65">
        <f t="shared" si="35"/>
        <v>0.18227034755552696</v>
      </c>
      <c r="M93" s="65">
        <f t="shared" si="35"/>
        <v>0.18227034755552696</v>
      </c>
    </row>
    <row r="95" spans="2:13" ht="15" thickBot="1" x14ac:dyDescent="0.4">
      <c r="B95" s="37" t="s">
        <v>297</v>
      </c>
      <c r="C95" s="82">
        <f>C85-C92</f>
        <v>-317.12099999999919</v>
      </c>
      <c r="D95" s="82">
        <f>D85-D92</f>
        <v>-425.25400000000127</v>
      </c>
      <c r="E95" s="82">
        <f>E85-E92</f>
        <v>-888.47799999999961</v>
      </c>
      <c r="F95" s="37"/>
      <c r="G95" s="37"/>
      <c r="H95" s="82">
        <f t="shared" ref="H95" si="36">H85-H92</f>
        <v>-888.47799999999961</v>
      </c>
      <c r="I95" s="122">
        <f>+I85-I92</f>
        <v>158.8379120456093</v>
      </c>
      <c r="J95" s="122">
        <f t="shared" ref="J95:M95" si="37">+J85-J92</f>
        <v>163.60304940697779</v>
      </c>
      <c r="K95" s="122">
        <f t="shared" si="37"/>
        <v>168.51114088918985</v>
      </c>
      <c r="L95" s="122">
        <f t="shared" si="37"/>
        <v>173.5664751158638</v>
      </c>
      <c r="M95" s="122">
        <f t="shared" si="37"/>
        <v>178.77346936934146</v>
      </c>
    </row>
    <row r="96" spans="2:13" ht="15" thickTop="1" x14ac:dyDescent="0.35">
      <c r="B96" t="s">
        <v>298</v>
      </c>
      <c r="C96">
        <v>7</v>
      </c>
      <c r="D96" t="s">
        <v>299</v>
      </c>
      <c r="I96" s="33">
        <f>+$G$18/$C$96</f>
        <v>0</v>
      </c>
      <c r="J96" s="33">
        <f>+$G$18/$C$96</f>
        <v>0</v>
      </c>
      <c r="K96" s="33">
        <f>+$G$18/$C$96</f>
        <v>0</v>
      </c>
      <c r="L96" s="33">
        <f>+$G$18/$C$96</f>
        <v>0</v>
      </c>
      <c r="M96" s="33">
        <f>+$G$18/$C$96</f>
        <v>0</v>
      </c>
    </row>
    <row r="97" spans="2:13" x14ac:dyDescent="0.35">
      <c r="B97" t="s">
        <v>56</v>
      </c>
      <c r="I97" s="32">
        <f>+I95-I96</f>
        <v>158.8379120456093</v>
      </c>
      <c r="J97" s="32">
        <f t="shared" ref="J97:M97" si="38">+J95-J96</f>
        <v>163.60304940697779</v>
      </c>
      <c r="K97" s="32">
        <f t="shared" si="38"/>
        <v>168.51114088918985</v>
      </c>
      <c r="L97" s="32">
        <f t="shared" si="38"/>
        <v>173.5664751158638</v>
      </c>
      <c r="M97" s="32">
        <f t="shared" si="38"/>
        <v>178.77346936934146</v>
      </c>
    </row>
    <row r="98" spans="2:13" x14ac:dyDescent="0.35">
      <c r="B98" t="s">
        <v>239</v>
      </c>
      <c r="I98" s="32">
        <f>+I26+I38</f>
        <v>0</v>
      </c>
      <c r="J98" s="32">
        <f>+J26+J38</f>
        <v>0</v>
      </c>
      <c r="K98" s="32">
        <f>+K26+K38</f>
        <v>0</v>
      </c>
      <c r="L98" s="32">
        <f>+L26+L38</f>
        <v>0</v>
      </c>
      <c r="M98" s="32">
        <f>+M26+M38</f>
        <v>0</v>
      </c>
    </row>
    <row r="99" spans="2:13" x14ac:dyDescent="0.35">
      <c r="B99" t="s">
        <v>300</v>
      </c>
      <c r="I99" s="32">
        <f>+I97-I98</f>
        <v>158.8379120456093</v>
      </c>
      <c r="J99" s="32">
        <f t="shared" ref="J99:M99" si="39">+J97-J98</f>
        <v>163.60304940697779</v>
      </c>
      <c r="K99" s="32">
        <f t="shared" si="39"/>
        <v>168.51114088918985</v>
      </c>
      <c r="L99" s="32">
        <f t="shared" si="39"/>
        <v>173.5664751158638</v>
      </c>
      <c r="M99" s="32">
        <f t="shared" si="39"/>
        <v>178.77346936934146</v>
      </c>
    </row>
    <row r="100" spans="2:13" x14ac:dyDescent="0.35">
      <c r="B100" t="s">
        <v>301</v>
      </c>
      <c r="C100" s="66">
        <v>0.22</v>
      </c>
      <c r="D100" t="s">
        <v>302</v>
      </c>
      <c r="I100" s="32">
        <f>+$C$100*I99</f>
        <v>34.944340650034043</v>
      </c>
      <c r="J100" s="32">
        <f t="shared" ref="J100:M100" si="40">+$C$100*J99</f>
        <v>35.992670869535111</v>
      </c>
      <c r="K100" s="32">
        <f t="shared" si="40"/>
        <v>37.072450995621764</v>
      </c>
      <c r="L100" s="32">
        <f t="shared" si="40"/>
        <v>38.184624525490037</v>
      </c>
      <c r="M100" s="32">
        <f t="shared" si="40"/>
        <v>39.330163261255123</v>
      </c>
    </row>
    <row r="101" spans="2:13" ht="15" thickBot="1" x14ac:dyDescent="0.4">
      <c r="B101" t="s">
        <v>303</v>
      </c>
      <c r="I101" s="67">
        <f>+I99-I100</f>
        <v>123.89357139557526</v>
      </c>
      <c r="J101" s="67">
        <f t="shared" ref="J101:M101" si="41">+J99-J100</f>
        <v>127.61037853744267</v>
      </c>
      <c r="K101" s="67">
        <f t="shared" si="41"/>
        <v>131.4386898935681</v>
      </c>
      <c r="L101" s="67">
        <f t="shared" si="41"/>
        <v>135.38185059037374</v>
      </c>
      <c r="M101" s="67">
        <f t="shared" si="41"/>
        <v>139.44330610808635</v>
      </c>
    </row>
    <row r="102" spans="2:13" ht="15" thickTop="1" x14ac:dyDescent="0.35"/>
    <row r="103" spans="2:13" x14ac:dyDescent="0.35">
      <c r="B103" s="92" t="s">
        <v>359</v>
      </c>
      <c r="C103" s="106" t="s">
        <v>289</v>
      </c>
      <c r="D103" s="106"/>
      <c r="E103" s="106"/>
      <c r="H103" s="99"/>
      <c r="I103" s="99" t="s">
        <v>290</v>
      </c>
      <c r="J103" s="99"/>
      <c r="K103" s="99"/>
      <c r="L103" s="99"/>
      <c r="M103" s="99"/>
    </row>
    <row r="104" spans="2:13" x14ac:dyDescent="0.35">
      <c r="B104" s="5"/>
      <c r="C104" s="5">
        <v>2022</v>
      </c>
      <c r="D104" s="5">
        <v>2023</v>
      </c>
      <c r="E104" s="60">
        <f>E71</f>
        <v>2024</v>
      </c>
      <c r="H104" s="60" t="s">
        <v>367</v>
      </c>
      <c r="I104" s="60">
        <f>I71</f>
        <v>2025</v>
      </c>
      <c r="J104" s="60">
        <f>J71</f>
        <v>2026</v>
      </c>
      <c r="K104" s="60">
        <f>K71</f>
        <v>2027</v>
      </c>
      <c r="L104" s="60">
        <f>L71</f>
        <v>2028</v>
      </c>
      <c r="M104" s="60">
        <f>M71</f>
        <v>2029</v>
      </c>
    </row>
    <row r="105" spans="2:13" x14ac:dyDescent="0.35">
      <c r="B105" s="37" t="s">
        <v>360</v>
      </c>
    </row>
    <row r="106" spans="2:13" x14ac:dyDescent="0.35">
      <c r="B106" t="s">
        <v>349</v>
      </c>
      <c r="D106" s="61">
        <f>D73/C73-1</f>
        <v>4.9901725267525565E-2</v>
      </c>
      <c r="E106" s="61">
        <f>E73/D73-1</f>
        <v>-3.494539781591266E-2</v>
      </c>
      <c r="H106" s="69">
        <f>AVERAGE(C106:E106)</f>
        <v>7.4781637258064526E-3</v>
      </c>
      <c r="I106" s="41">
        <v>0.04</v>
      </c>
      <c r="J106" s="41">
        <v>0.04</v>
      </c>
      <c r="K106" s="41">
        <v>0.04</v>
      </c>
      <c r="L106" s="41">
        <v>0.04</v>
      </c>
      <c r="M106" s="41">
        <v>0.04</v>
      </c>
    </row>
    <row r="107" spans="2:13" x14ac:dyDescent="0.35">
      <c r="B107" t="s">
        <v>361</v>
      </c>
      <c r="D107" s="61">
        <f>D74/C74-1</f>
        <v>5.8026058080512533E-2</v>
      </c>
      <c r="E107" s="61">
        <f>E74/D74-1</f>
        <v>-8.3752707900664358E-2</v>
      </c>
      <c r="H107" s="69">
        <f>AVERAGE(C107:E107)</f>
        <v>-1.2863324910075913E-2</v>
      </c>
      <c r="I107" s="41">
        <v>0.04</v>
      </c>
      <c r="J107" s="41">
        <v>0.04</v>
      </c>
      <c r="K107" s="41">
        <v>0.04</v>
      </c>
      <c r="L107" s="41">
        <v>0.04</v>
      </c>
      <c r="M107" s="41">
        <v>0.04</v>
      </c>
    </row>
    <row r="109" spans="2:13" x14ac:dyDescent="0.35">
      <c r="B109" s="37" t="s">
        <v>362</v>
      </c>
    </row>
    <row r="110" spans="2:13" x14ac:dyDescent="0.35">
      <c r="B110" t="str">
        <f>B106</f>
        <v>Jet Blue</v>
      </c>
      <c r="C110" s="61">
        <f>C79/C73</f>
        <v>0.84854771784232363</v>
      </c>
      <c r="D110" s="61">
        <f>D79/D73</f>
        <v>0.82371294851794075</v>
      </c>
      <c r="E110" s="61">
        <f>E79/E73</f>
        <v>0.82336458670115309</v>
      </c>
      <c r="H110" s="69">
        <f t="shared" ref="H110:H111" si="42">AVERAGE(C110:E110)</f>
        <v>0.83187508435380586</v>
      </c>
      <c r="I110" s="41">
        <f>H110</f>
        <v>0.83187508435380586</v>
      </c>
      <c r="J110" s="41">
        <f>I110</f>
        <v>0.83187508435380586</v>
      </c>
      <c r="K110" s="41">
        <f t="shared" ref="K110:M110" si="43">J110</f>
        <v>0.83187508435380586</v>
      </c>
      <c r="L110" s="41">
        <f t="shared" si="43"/>
        <v>0.83187508435380586</v>
      </c>
      <c r="M110" s="41">
        <f t="shared" si="43"/>
        <v>0.83187508435380586</v>
      </c>
    </row>
    <row r="111" spans="2:13" x14ac:dyDescent="0.35">
      <c r="B111" t="str">
        <f>+B107</f>
        <v>Sprit Air</v>
      </c>
      <c r="C111" s="61">
        <f>C80/C74</f>
        <v>0.85071423258445833</v>
      </c>
      <c r="D111" s="61">
        <f>D80/D74</f>
        <v>0.88981564550738845</v>
      </c>
      <c r="E111" s="61">
        <f>E80/E74</f>
        <v>0.95742131602400848</v>
      </c>
      <c r="H111" s="69">
        <f t="shared" si="42"/>
        <v>0.89931706470528505</v>
      </c>
      <c r="I111" s="41">
        <f>H111</f>
        <v>0.89931706470528505</v>
      </c>
      <c r="J111" s="41">
        <f>I111</f>
        <v>0.89931706470528505</v>
      </c>
      <c r="K111" s="41">
        <f t="shared" ref="K111:M111" si="44">J111</f>
        <v>0.89931706470528505</v>
      </c>
      <c r="L111" s="41">
        <f t="shared" si="44"/>
        <v>0.89931706470528505</v>
      </c>
      <c r="M111" s="41">
        <f t="shared" si="44"/>
        <v>0.89931706470528505</v>
      </c>
    </row>
    <row r="112" spans="2:13" x14ac:dyDescent="0.35">
      <c r="B112" s="116" t="s">
        <v>366</v>
      </c>
      <c r="C112" s="120"/>
      <c r="D112" s="120"/>
      <c r="E112" s="120"/>
      <c r="F112" s="116"/>
      <c r="G112" s="116"/>
      <c r="H112" s="116"/>
      <c r="I112" s="121">
        <v>0.05</v>
      </c>
      <c r="J112" s="121">
        <v>0.05</v>
      </c>
      <c r="K112" s="121">
        <v>0.05</v>
      </c>
      <c r="L112" s="121">
        <v>0.05</v>
      </c>
      <c r="M112" s="121">
        <v>0.05</v>
      </c>
    </row>
    <row r="114" spans="2:13" x14ac:dyDescent="0.35">
      <c r="B114" s="37" t="s">
        <v>363</v>
      </c>
    </row>
    <row r="115" spans="2:13" x14ac:dyDescent="0.35">
      <c r="B115" t="str">
        <f>B110</f>
        <v>Jet Blue</v>
      </c>
      <c r="C115" s="61">
        <f>C89/C73</f>
        <v>0.17165319938851278</v>
      </c>
      <c r="D115" s="61">
        <f>D89/D73</f>
        <v>0.17971918876755069</v>
      </c>
      <c r="E115" s="61">
        <f>E89/E73</f>
        <v>0.18665804504795774</v>
      </c>
      <c r="H115" s="69">
        <f t="shared" ref="H115:H116" si="45">AVERAGE(C115:E115)</f>
        <v>0.17934347773467374</v>
      </c>
      <c r="I115" s="41">
        <f>H115</f>
        <v>0.17934347773467374</v>
      </c>
      <c r="J115" s="41">
        <f>I115</f>
        <v>0.17934347773467374</v>
      </c>
      <c r="K115" s="41">
        <f t="shared" ref="K115:M115" si="46">J115</f>
        <v>0.17934347773467374</v>
      </c>
      <c r="L115" s="41">
        <f t="shared" si="46"/>
        <v>0.17934347773467374</v>
      </c>
      <c r="M115" s="41">
        <f t="shared" si="46"/>
        <v>0.17934347773467374</v>
      </c>
    </row>
    <row r="116" spans="2:13" x14ac:dyDescent="0.35">
      <c r="B116" t="str">
        <f>B111</f>
        <v>Sprit Air</v>
      </c>
      <c r="C116" s="61">
        <f>C90/C74</f>
        <v>0.17535312098558001</v>
      </c>
      <c r="D116" s="61">
        <f>D90/D74</f>
        <v>0.18333128517800024</v>
      </c>
      <c r="E116" s="61">
        <f>E90/E74</f>
        <v>0.20447769486880932</v>
      </c>
      <c r="H116" s="69">
        <f t="shared" si="45"/>
        <v>0.18772070034412983</v>
      </c>
      <c r="I116" s="41">
        <f>H116</f>
        <v>0.18772070034412983</v>
      </c>
      <c r="J116" s="41">
        <f>I116</f>
        <v>0.18772070034412983</v>
      </c>
      <c r="K116" s="41">
        <f t="shared" ref="K116:M116" si="47">J116</f>
        <v>0.18772070034412983</v>
      </c>
      <c r="L116" s="41">
        <f t="shared" si="47"/>
        <v>0.18772070034412983</v>
      </c>
      <c r="M116" s="41">
        <f t="shared" si="47"/>
        <v>0.18772070034412983</v>
      </c>
    </row>
    <row r="117" spans="2:13" x14ac:dyDescent="0.35">
      <c r="B117" s="116" t="s">
        <v>366</v>
      </c>
      <c r="C117" s="116"/>
      <c r="D117" s="116"/>
      <c r="E117" s="116"/>
      <c r="F117" s="116"/>
      <c r="G117" s="116"/>
      <c r="H117" s="116"/>
      <c r="I117" s="121">
        <v>0.03</v>
      </c>
      <c r="J117" s="121">
        <v>0.03</v>
      </c>
      <c r="K117" s="121">
        <v>0.03</v>
      </c>
      <c r="L117" s="121">
        <v>0.03</v>
      </c>
      <c r="M117" s="121">
        <v>0.03</v>
      </c>
    </row>
    <row r="119" spans="2:13" x14ac:dyDescent="0.35">
      <c r="B119" t="s">
        <v>307</v>
      </c>
      <c r="C119" s="14">
        <f>+C129/C75</f>
        <v>6.3128200597099185E-2</v>
      </c>
      <c r="D119" s="14">
        <f>+D129/D75</f>
        <v>6.2885589624844501E-2</v>
      </c>
      <c r="E119" s="14">
        <f>+E129/E75</f>
        <v>6.9070174848956362E-2</v>
      </c>
      <c r="H119" s="69">
        <f t="shared" ref="H119:H121" si="48">AVERAGE(C119:E119)</f>
        <v>6.5027988356966687E-2</v>
      </c>
      <c r="I119" s="41">
        <f>H119</f>
        <v>6.5027988356966687E-2</v>
      </c>
      <c r="J119" s="41">
        <f>+I119</f>
        <v>6.5027988356966687E-2</v>
      </c>
      <c r="K119" s="41">
        <f t="shared" ref="K119:M119" si="49">+J119</f>
        <v>6.5027988356966687E-2</v>
      </c>
      <c r="L119" s="41">
        <f t="shared" si="49"/>
        <v>6.5027988356966687E-2</v>
      </c>
      <c r="M119" s="41">
        <f t="shared" si="49"/>
        <v>6.5027988356966687E-2</v>
      </c>
    </row>
    <row r="120" spans="2:13" x14ac:dyDescent="0.35">
      <c r="B120" t="s">
        <v>310</v>
      </c>
      <c r="C120" s="14">
        <f>-C131/C75</f>
        <v>-1.0431979256661902E-3</v>
      </c>
      <c r="D120" s="14">
        <f>-D131/D75</f>
        <v>-1.8167191441002822E-4</v>
      </c>
      <c r="E120" s="14">
        <f>-E131/E75</f>
        <v>1.8615921836027838E-2</v>
      </c>
      <c r="H120" s="69">
        <f t="shared" si="48"/>
        <v>5.7970173319838733E-3</v>
      </c>
      <c r="I120" s="41">
        <f>H120</f>
        <v>5.7970173319838733E-3</v>
      </c>
      <c r="J120" s="41">
        <f>+I120</f>
        <v>5.7970173319838733E-3</v>
      </c>
      <c r="K120" s="41">
        <f t="shared" ref="K120:M120" si="50">+J120</f>
        <v>5.7970173319838733E-3</v>
      </c>
      <c r="L120" s="41">
        <f t="shared" si="50"/>
        <v>5.7970173319838733E-3</v>
      </c>
      <c r="M120" s="41">
        <f t="shared" si="50"/>
        <v>5.7970173319838733E-3</v>
      </c>
    </row>
    <row r="121" spans="2:13" x14ac:dyDescent="0.35">
      <c r="B121" t="s">
        <v>312</v>
      </c>
      <c r="C121" s="14">
        <f>-C132/C75</f>
        <v>5.5190589751608399E-2</v>
      </c>
      <c r="D121" s="14">
        <f>-D132/D75</f>
        <v>7.6772240905371103E-2</v>
      </c>
      <c r="E121" s="14">
        <f>-E132/E75</f>
        <v>0.10516000053831548</v>
      </c>
      <c r="H121" s="69">
        <f t="shared" si="48"/>
        <v>7.9040943731764998E-2</v>
      </c>
      <c r="I121" s="41">
        <f>H121</f>
        <v>7.9040943731764998E-2</v>
      </c>
      <c r="J121" s="41">
        <f>+I121</f>
        <v>7.9040943731764998E-2</v>
      </c>
      <c r="K121" s="41">
        <f t="shared" ref="K121:M121" si="51">+J121</f>
        <v>7.9040943731764998E-2</v>
      </c>
      <c r="L121" s="41">
        <f t="shared" si="51"/>
        <v>7.9040943731764998E-2</v>
      </c>
      <c r="M121" s="41">
        <f t="shared" si="51"/>
        <v>7.9040943731764998E-2</v>
      </c>
    </row>
    <row r="122" spans="2:13" x14ac:dyDescent="0.35">
      <c r="C122" s="40"/>
      <c r="D122" s="40"/>
      <c r="E122" s="40"/>
      <c r="H122" s="119"/>
      <c r="I122" s="119"/>
      <c r="J122" s="119"/>
      <c r="K122" s="119"/>
      <c r="L122" s="119"/>
      <c r="M122" s="119"/>
    </row>
    <row r="123" spans="2:13" x14ac:dyDescent="0.35">
      <c r="B123" s="92" t="s">
        <v>304</v>
      </c>
      <c r="C123" s="100" t="s">
        <v>289</v>
      </c>
      <c r="D123" s="100"/>
      <c r="E123" s="100"/>
      <c r="H123" s="99" t="s">
        <v>290</v>
      </c>
      <c r="I123" s="99"/>
      <c r="J123" s="99"/>
      <c r="K123" s="99"/>
      <c r="L123" s="99"/>
      <c r="M123" s="99"/>
    </row>
    <row r="124" spans="2:13" x14ac:dyDescent="0.35">
      <c r="B124" s="5"/>
      <c r="C124" s="5">
        <f>+C71</f>
        <v>2022</v>
      </c>
      <c r="D124" s="60">
        <f>+D71</f>
        <v>2023</v>
      </c>
      <c r="E124" s="60">
        <f>+E71</f>
        <v>2024</v>
      </c>
      <c r="H124" s="60">
        <f>+E124</f>
        <v>2024</v>
      </c>
      <c r="I124" s="5">
        <f>+I71</f>
        <v>2025</v>
      </c>
      <c r="J124" s="5">
        <f>+J71</f>
        <v>2026</v>
      </c>
      <c r="K124" s="5">
        <f>+K71</f>
        <v>2027</v>
      </c>
      <c r="L124" s="5">
        <f>+L71</f>
        <v>2028</v>
      </c>
      <c r="M124" s="5">
        <f>+M71</f>
        <v>2029</v>
      </c>
    </row>
    <row r="125" spans="2:13" x14ac:dyDescent="0.35">
      <c r="B125" t="s">
        <v>56</v>
      </c>
      <c r="I125" s="32">
        <f>I97</f>
        <v>158.8379120456093</v>
      </c>
      <c r="J125" s="32">
        <f t="shared" ref="J125:M125" si="52">J97</f>
        <v>163.60304940697779</v>
      </c>
      <c r="K125" s="32">
        <f t="shared" si="52"/>
        <v>168.51114088918985</v>
      </c>
      <c r="L125" s="32">
        <f t="shared" si="52"/>
        <v>173.5664751158638</v>
      </c>
      <c r="M125" s="32">
        <f t="shared" si="52"/>
        <v>178.77346936934146</v>
      </c>
    </row>
    <row r="126" spans="2:13" x14ac:dyDescent="0.35">
      <c r="B126" t="s">
        <v>305</v>
      </c>
      <c r="I126" s="32">
        <f>-I125*$C$100</f>
        <v>-34.944340650034043</v>
      </c>
      <c r="J126" s="32">
        <f t="shared" ref="J126:M126" si="53">-J125*$C$100</f>
        <v>-35.992670869535111</v>
      </c>
      <c r="K126" s="32">
        <f t="shared" si="53"/>
        <v>-37.072450995621764</v>
      </c>
      <c r="L126" s="32">
        <f t="shared" si="53"/>
        <v>-38.184624525490037</v>
      </c>
      <c r="M126" s="32">
        <f t="shared" si="53"/>
        <v>-39.330163261255123</v>
      </c>
    </row>
    <row r="127" spans="2:13" ht="15" thickBot="1" x14ac:dyDescent="0.4">
      <c r="B127" t="s">
        <v>306</v>
      </c>
      <c r="I127" s="67">
        <f>+I125+I126</f>
        <v>123.89357139557526</v>
      </c>
      <c r="J127" s="67">
        <f t="shared" ref="J127:M127" si="54">+J125+J126</f>
        <v>127.61037853744267</v>
      </c>
      <c r="K127" s="67">
        <f t="shared" si="54"/>
        <v>131.4386898935681</v>
      </c>
      <c r="L127" s="67">
        <f t="shared" si="54"/>
        <v>135.38185059037374</v>
      </c>
      <c r="M127" s="67">
        <f t="shared" si="54"/>
        <v>139.44330610808635</v>
      </c>
    </row>
    <row r="128" spans="2:13" ht="15" thickTop="1" x14ac:dyDescent="0.35"/>
    <row r="129" spans="2:13" x14ac:dyDescent="0.35">
      <c r="B129" t="s">
        <v>358</v>
      </c>
      <c r="C129" s="32">
        <f>'JB CF'!B10/1000000+'SA CF'!B9/1000000</f>
        <v>898.08999999999992</v>
      </c>
      <c r="D129" s="32">
        <f>'JB CF'!C10/1000000+'SA CF'!C9/1000000</f>
        <v>941.87200000000007</v>
      </c>
      <c r="E129" s="32">
        <f>'JB CF'!D10/1000000+'SA CF'!D9/1000000</f>
        <v>980.27300000000002</v>
      </c>
      <c r="H129" s="68">
        <f>H119*H75</f>
        <v>922.90458754516953</v>
      </c>
      <c r="I129" s="68">
        <f>I119*I75</f>
        <v>959.82077104697623</v>
      </c>
      <c r="J129" s="68">
        <f>J119*J75</f>
        <v>988.6153941783856</v>
      </c>
      <c r="K129" s="68">
        <f>K119*K75</f>
        <v>1018.2738560037371</v>
      </c>
      <c r="L129" s="68">
        <f>L119*L75</f>
        <v>1048.8220716838493</v>
      </c>
      <c r="M129" s="68">
        <f>M119*M75</f>
        <v>1080.2867338343647</v>
      </c>
    </row>
    <row r="130" spans="2:13" x14ac:dyDescent="0.35">
      <c r="B130" t="s">
        <v>308</v>
      </c>
      <c r="H130" s="32">
        <f>H96</f>
        <v>0</v>
      </c>
      <c r="I130" s="32">
        <f>I96</f>
        <v>0</v>
      </c>
      <c r="J130" s="32">
        <f>J96</f>
        <v>0</v>
      </c>
      <c r="K130" s="32">
        <f>K96</f>
        <v>0</v>
      </c>
      <c r="L130" s="32">
        <f>L96</f>
        <v>0</v>
      </c>
      <c r="M130" s="32">
        <f>M96</f>
        <v>0</v>
      </c>
    </row>
    <row r="131" spans="2:13" x14ac:dyDescent="0.35">
      <c r="B131" t="s">
        <v>309</v>
      </c>
      <c r="C131" s="32">
        <f>'JB CF'!B21/1000000+'SA CF'!B20/1000000</f>
        <v>14.840999999999994</v>
      </c>
      <c r="D131" s="32">
        <f>'JB CF'!C21/1000000+'SA CF'!C20/1000000</f>
        <v>2.7210000000000036</v>
      </c>
      <c r="E131" s="32">
        <f>'JB CF'!D21/1000000+'SA CF'!D20/1000000</f>
        <v>-264.20500000000004</v>
      </c>
      <c r="H131" s="32">
        <f>-H120*H75</f>
        <v>-82.2737105198119</v>
      </c>
      <c r="I131" s="32">
        <f>-I120*I75</f>
        <v>-85.56465894060436</v>
      </c>
      <c r="J131" s="32">
        <f>-J120*J75</f>
        <v>-88.131598708822494</v>
      </c>
      <c r="K131" s="32">
        <f>-K120*K75</f>
        <v>-90.775546670087181</v>
      </c>
      <c r="L131" s="32">
        <f>-L120*L75</f>
        <v>-93.498813070189797</v>
      </c>
      <c r="M131" s="32">
        <f>-M120*M75</f>
        <v>-96.303777462295486</v>
      </c>
    </row>
    <row r="132" spans="2:13" x14ac:dyDescent="0.35">
      <c r="B132" t="s">
        <v>311</v>
      </c>
      <c r="C132" s="32">
        <f>'JB CF'!B32/1000000+'SA CF'!B32/1000000</f>
        <v>-785.16600000000005</v>
      </c>
      <c r="D132" s="32">
        <f>'JB CF'!C32/1000000+'SA CF'!C32/1000000</f>
        <v>-1149.8599999999999</v>
      </c>
      <c r="E132" s="32">
        <f>'JB CF'!D32/1000000+'SA CF'!D32/1000000</f>
        <v>-1492.4749999999999</v>
      </c>
      <c r="H132" s="32">
        <f>-H121*H75</f>
        <v>-1121.7823496785199</v>
      </c>
      <c r="I132" s="32">
        <f>-I121*I75</f>
        <v>-1166.6536436656606</v>
      </c>
      <c r="J132" s="32">
        <f>-J121*J75</f>
        <v>-1201.6532529756305</v>
      </c>
      <c r="K132" s="32">
        <f>-K121*K75</f>
        <v>-1237.7028505648996</v>
      </c>
      <c r="L132" s="32">
        <f>-L121*L75</f>
        <v>-1274.8339360818466</v>
      </c>
      <c r="M132" s="32">
        <f>-M121*M75</f>
        <v>-1313.0789541643019</v>
      </c>
    </row>
    <row r="134" spans="2:13" x14ac:dyDescent="0.35">
      <c r="B134" t="s">
        <v>313</v>
      </c>
      <c r="H134" s="32">
        <f>+H127+H129+H130+H131+H132</f>
        <v>-281.15147265316227</v>
      </c>
      <c r="I134" s="32">
        <f>+I127+I129+I130+I131+I132</f>
        <v>-168.50396016371349</v>
      </c>
      <c r="J134" s="32">
        <f>+J127+J129+J130+J131+J132</f>
        <v>-173.55907896862482</v>
      </c>
      <c r="K134" s="32">
        <f>+K127+K129+K130+K131+K132</f>
        <v>-178.7658513376814</v>
      </c>
      <c r="L134" s="32">
        <f>+L127+L129+L130+L131+L132</f>
        <v>-184.12882687781325</v>
      </c>
      <c r="M134" s="32">
        <f>+M127+M129+M130+M131+M132</f>
        <v>-189.65269168414648</v>
      </c>
    </row>
    <row r="136" spans="2:13" x14ac:dyDescent="0.35">
      <c r="B136" s="92" t="s">
        <v>314</v>
      </c>
      <c r="C136" s="101" t="s">
        <v>236</v>
      </c>
      <c r="D136" s="101" t="s">
        <v>239</v>
      </c>
      <c r="E136" s="101" t="s">
        <v>315</v>
      </c>
      <c r="F136" s="101" t="s">
        <v>316</v>
      </c>
    </row>
    <row r="137" spans="2:13" x14ac:dyDescent="0.35">
      <c r="B137" t="str">
        <f>+B7</f>
        <v>Bank Loan</v>
      </c>
      <c r="C137" s="69">
        <f>D7</f>
        <v>0</v>
      </c>
      <c r="D137" s="16" t="e">
        <f>+F27</f>
        <v>#NUM!</v>
      </c>
      <c r="E137" s="16" t="e">
        <f>D137*(1-$C$100)</f>
        <v>#NUM!</v>
      </c>
      <c r="F137" s="70" t="e">
        <f>+E137*C137</f>
        <v>#NUM!</v>
      </c>
    </row>
    <row r="138" spans="2:13" x14ac:dyDescent="0.35">
      <c r="B138" t="str">
        <f>+B8</f>
        <v>Subordinated Bonds</v>
      </c>
      <c r="C138" s="69">
        <f>D8</f>
        <v>0</v>
      </c>
      <c r="D138" s="16" t="e">
        <f>+F41</f>
        <v>#NUM!</v>
      </c>
      <c r="E138" s="16" t="e">
        <f>D138*(1-$C$100)</f>
        <v>#NUM!</v>
      </c>
      <c r="F138" s="70" t="e">
        <f t="shared" ref="F138:F139" si="55">+E138*C138</f>
        <v>#NUM!</v>
      </c>
    </row>
    <row r="139" spans="2:13" x14ac:dyDescent="0.35">
      <c r="B139" t="str">
        <f>+B11</f>
        <v>Equity</v>
      </c>
      <c r="C139" s="69">
        <f>D11</f>
        <v>0</v>
      </c>
      <c r="D139" s="71">
        <v>0.25</v>
      </c>
      <c r="E139" s="16">
        <f>+D139</f>
        <v>0.25</v>
      </c>
      <c r="F139" s="70">
        <f t="shared" si="55"/>
        <v>0</v>
      </c>
    </row>
    <row r="140" spans="2:13" ht="15" thickBot="1" x14ac:dyDescent="0.4">
      <c r="F140" s="72" t="e">
        <f>SUM(F137:F139)</f>
        <v>#NUM!</v>
      </c>
    </row>
    <row r="141" spans="2:13" ht="15" thickTop="1" x14ac:dyDescent="0.35">
      <c r="F141" s="16"/>
      <c r="L141" s="73"/>
    </row>
    <row r="142" spans="2:13" ht="29" x14ac:dyDescent="0.35">
      <c r="B142" s="102"/>
      <c r="C142" s="103"/>
      <c r="D142" s="103"/>
      <c r="E142" s="103"/>
      <c r="F142" s="103"/>
      <c r="G142" s="103"/>
      <c r="H142" s="60">
        <f>+H124</f>
        <v>2024</v>
      </c>
      <c r="I142" s="5">
        <f>+I124</f>
        <v>2025</v>
      </c>
      <c r="J142" s="5">
        <f>+J124</f>
        <v>2026</v>
      </c>
      <c r="K142" s="5">
        <f>+K124</f>
        <v>2027</v>
      </c>
      <c r="L142" s="5">
        <f>+L124</f>
        <v>2028</v>
      </c>
      <c r="M142" s="103">
        <f>+M124</f>
        <v>2029</v>
      </c>
    </row>
    <row r="143" spans="2:13" ht="15" thickBot="1" x14ac:dyDescent="0.4">
      <c r="B143" s="31" t="s">
        <v>317</v>
      </c>
      <c r="C143" s="92" t="s">
        <v>318</v>
      </c>
      <c r="D143" s="93"/>
      <c r="E143" s="93"/>
      <c r="F143" s="93"/>
      <c r="G143" s="93"/>
      <c r="H143" s="93"/>
      <c r="I143" s="93"/>
      <c r="J143" s="93"/>
      <c r="K143" s="93"/>
      <c r="L143" s="93"/>
      <c r="M143" s="104" t="s">
        <v>319</v>
      </c>
    </row>
    <row r="144" spans="2:13" ht="15" thickTop="1" x14ac:dyDescent="0.35">
      <c r="B144" t="s">
        <v>320</v>
      </c>
      <c r="D144" s="74">
        <f>+H19</f>
        <v>0</v>
      </c>
      <c r="E144" t="s">
        <v>321</v>
      </c>
      <c r="M144" s="49">
        <f>+D144*(M95+M129)</f>
        <v>0</v>
      </c>
    </row>
    <row r="145" spans="2:13" x14ac:dyDescent="0.35">
      <c r="B145" t="s">
        <v>322</v>
      </c>
      <c r="C145" s="75" t="s">
        <v>323</v>
      </c>
      <c r="D145" s="16" t="e">
        <f>+F140</f>
        <v>#NUM!</v>
      </c>
      <c r="E145" t="s">
        <v>324</v>
      </c>
      <c r="F145" s="71">
        <v>0.03</v>
      </c>
      <c r="M145" s="76" t="e">
        <f>M134/(D145-F145)</f>
        <v>#NUM!</v>
      </c>
    </row>
    <row r="146" spans="2:13" x14ac:dyDescent="0.35">
      <c r="B146" t="s">
        <v>325</v>
      </c>
      <c r="M146" s="77" t="e">
        <f>AVERAGE(M144:M145)</f>
        <v>#NUM!</v>
      </c>
    </row>
    <row r="147" spans="2:13" x14ac:dyDescent="0.35">
      <c r="B147" t="s">
        <v>326</v>
      </c>
      <c r="M147" s="76">
        <f>-M43</f>
        <v>0</v>
      </c>
    </row>
    <row r="148" spans="2:13" x14ac:dyDescent="0.35">
      <c r="B148" t="s">
        <v>327</v>
      </c>
      <c r="M148" s="78" t="e">
        <f>M146+M147</f>
        <v>#NUM!</v>
      </c>
    </row>
    <row r="149" spans="2:13" ht="15" thickBot="1" x14ac:dyDescent="0.4">
      <c r="B149" t="s">
        <v>328</v>
      </c>
      <c r="C149" s="79" t="s">
        <v>329</v>
      </c>
      <c r="D149" s="80" t="e">
        <f>IRR(H149:M149)</f>
        <v>#VALUE!</v>
      </c>
      <c r="H149" s="81">
        <f>-C11</f>
        <v>0</v>
      </c>
      <c r="I149" s="82">
        <f>+I134</f>
        <v>-168.50396016371349</v>
      </c>
      <c r="J149" s="82">
        <f>+J134</f>
        <v>-173.55907896862482</v>
      </c>
      <c r="K149" s="82">
        <f>+K134</f>
        <v>-178.7658513376814</v>
      </c>
      <c r="L149" s="82">
        <f>+L134</f>
        <v>-184.12882687781325</v>
      </c>
      <c r="M149" s="82" t="e">
        <f>+M134+M148</f>
        <v>#NUM!</v>
      </c>
    </row>
    <row r="150" spans="2:13" ht="15" thickTop="1" x14ac:dyDescent="0.35"/>
    <row r="152" spans="2:13" x14ac:dyDescent="0.35">
      <c r="B152" s="92" t="s">
        <v>330</v>
      </c>
      <c r="C152" s="99"/>
      <c r="D152" s="99"/>
      <c r="E152" s="99"/>
      <c r="F152" s="99"/>
      <c r="G152" s="99"/>
      <c r="H152" s="99" t="s">
        <v>290</v>
      </c>
      <c r="I152" s="99"/>
      <c r="J152" s="99"/>
      <c r="K152" s="99"/>
      <c r="L152" s="99"/>
      <c r="M152" s="99"/>
    </row>
    <row r="153" spans="2:13" x14ac:dyDescent="0.35">
      <c r="B153" s="5"/>
      <c r="C153" s="5"/>
      <c r="D153" s="60"/>
      <c r="E153" s="60"/>
      <c r="F153" s="60"/>
      <c r="G153" s="60"/>
      <c r="H153" s="60"/>
      <c r="I153" s="5">
        <f>+I124</f>
        <v>2025</v>
      </c>
      <c r="J153" s="5">
        <f>+J124</f>
        <v>2026</v>
      </c>
      <c r="K153" s="5">
        <f>+K124</f>
        <v>2027</v>
      </c>
      <c r="L153" s="5">
        <f>+L124</f>
        <v>2028</v>
      </c>
      <c r="M153" s="5">
        <f>+M124</f>
        <v>2029</v>
      </c>
    </row>
    <row r="154" spans="2:13" ht="15" thickBot="1" x14ac:dyDescent="0.4">
      <c r="B154" t="s">
        <v>57</v>
      </c>
      <c r="I154" s="82">
        <f>+I95+I129</f>
        <v>1118.6586830925855</v>
      </c>
      <c r="J154" s="82">
        <f>+J95+J129</f>
        <v>1152.2184435853633</v>
      </c>
      <c r="K154" s="82">
        <f>+K95+K129</f>
        <v>1186.784996892927</v>
      </c>
      <c r="L154" s="82">
        <f>+L95+L129</f>
        <v>1222.3885467997131</v>
      </c>
      <c r="M154" s="82">
        <f>+M95+M129</f>
        <v>1259.0602032037061</v>
      </c>
    </row>
    <row r="155" spans="2:13" ht="15" thickTop="1" x14ac:dyDescent="0.35"/>
    <row r="156" spans="2:13" x14ac:dyDescent="0.35">
      <c r="B156" s="37" t="s">
        <v>331</v>
      </c>
    </row>
    <row r="157" spans="2:13" x14ac:dyDescent="0.35">
      <c r="B157" t="s">
        <v>332</v>
      </c>
      <c r="H157" s="83"/>
      <c r="I157" s="84"/>
      <c r="J157" s="84"/>
      <c r="K157" s="84"/>
      <c r="L157" s="84"/>
      <c r="M157" s="84"/>
    </row>
    <row r="158" spans="2:13" x14ac:dyDescent="0.35">
      <c r="B158" t="s">
        <v>333</v>
      </c>
      <c r="I158" s="85">
        <v>3.5</v>
      </c>
      <c r="J158" s="86">
        <f>+I158-0.5</f>
        <v>3</v>
      </c>
      <c r="K158" s="86">
        <f t="shared" ref="K158:M158" si="56">+J158-0.5</f>
        <v>2.5</v>
      </c>
      <c r="L158" s="86">
        <f t="shared" si="56"/>
        <v>2</v>
      </c>
      <c r="M158" s="86">
        <f t="shared" si="56"/>
        <v>1.5</v>
      </c>
    </row>
    <row r="159" spans="2:13" x14ac:dyDescent="0.35">
      <c r="B159" t="s">
        <v>334</v>
      </c>
      <c r="I159" s="32"/>
      <c r="J159" s="32"/>
      <c r="K159" s="32"/>
      <c r="L159" s="32"/>
      <c r="M159" s="32"/>
    </row>
    <row r="161" spans="2:13" x14ac:dyDescent="0.35">
      <c r="B161" s="37" t="s">
        <v>335</v>
      </c>
    </row>
    <row r="162" spans="2:13" x14ac:dyDescent="0.35">
      <c r="B162" t="s">
        <v>336</v>
      </c>
      <c r="H162" s="83"/>
      <c r="I162" s="84"/>
      <c r="J162" s="84"/>
      <c r="K162" s="84"/>
      <c r="L162" s="84"/>
      <c r="M162" s="84"/>
    </row>
    <row r="163" spans="2:13" x14ac:dyDescent="0.35">
      <c r="B163" t="s">
        <v>333</v>
      </c>
      <c r="I163" s="85">
        <v>6.5</v>
      </c>
      <c r="J163" s="86">
        <f>+I163-0.5</f>
        <v>6</v>
      </c>
      <c r="K163" s="86">
        <f t="shared" ref="K163:M163" si="57">+J163-0.5</f>
        <v>5.5</v>
      </c>
      <c r="L163" s="86">
        <f t="shared" si="57"/>
        <v>5</v>
      </c>
      <c r="M163" s="86">
        <f t="shared" si="57"/>
        <v>4.5</v>
      </c>
    </row>
    <row r="164" spans="2:13" x14ac:dyDescent="0.35">
      <c r="B164" t="s">
        <v>334</v>
      </c>
      <c r="I164" s="32"/>
      <c r="J164" s="32"/>
      <c r="K164" s="32"/>
      <c r="L164" s="32"/>
      <c r="M164" s="32"/>
    </row>
    <row r="166" spans="2:13" x14ac:dyDescent="0.35">
      <c r="B166" s="37" t="s">
        <v>337</v>
      </c>
    </row>
    <row r="167" spans="2:13" x14ac:dyDescent="0.35">
      <c r="B167" t="s">
        <v>338</v>
      </c>
      <c r="I167" s="84"/>
      <c r="J167" s="84"/>
      <c r="K167" s="84"/>
      <c r="L167" s="84"/>
      <c r="M167" s="84"/>
    </row>
    <row r="168" spans="2:13" x14ac:dyDescent="0.35">
      <c r="B168" t="s">
        <v>339</v>
      </c>
      <c r="I168" s="85">
        <v>2</v>
      </c>
      <c r="J168" s="86">
        <f>+I168+0.25</f>
        <v>2.25</v>
      </c>
      <c r="K168" s="86">
        <f t="shared" ref="K168:M168" si="58">+J168+0.25</f>
        <v>2.5</v>
      </c>
      <c r="L168" s="86">
        <f t="shared" si="58"/>
        <v>2.75</v>
      </c>
      <c r="M168" s="86">
        <f t="shared" si="58"/>
        <v>3</v>
      </c>
    </row>
    <row r="169" spans="2:13" x14ac:dyDescent="0.35">
      <c r="B169" t="s">
        <v>334</v>
      </c>
      <c r="I169" s="32"/>
      <c r="J169" s="32"/>
      <c r="K169" s="32"/>
      <c r="L169" s="32"/>
      <c r="M169" s="32"/>
    </row>
    <row r="171" spans="2:13" x14ac:dyDescent="0.35">
      <c r="B171" s="37" t="s">
        <v>340</v>
      </c>
    </row>
    <row r="172" spans="2:13" x14ac:dyDescent="0.35">
      <c r="B172" t="s">
        <v>341</v>
      </c>
      <c r="I172" s="32"/>
      <c r="J172" s="32"/>
      <c r="K172" s="32"/>
      <c r="L172" s="32"/>
      <c r="M172" s="32"/>
    </row>
    <row r="173" spans="2:13" x14ac:dyDescent="0.35">
      <c r="G173" s="75" t="s">
        <v>342</v>
      </c>
      <c r="H173" s="87"/>
    </row>
    <row r="174" spans="2:13" x14ac:dyDescent="0.35">
      <c r="G174" s="75" t="s">
        <v>343</v>
      </c>
      <c r="H174" s="88"/>
    </row>
    <row r="175" spans="2:13" x14ac:dyDescent="0.35">
      <c r="G175" s="75" t="s">
        <v>344</v>
      </c>
      <c r="H175" s="89">
        <v>0.2</v>
      </c>
    </row>
    <row r="176" spans="2:13" x14ac:dyDescent="0.35">
      <c r="G176" s="75" t="s">
        <v>345</v>
      </c>
      <c r="H176" s="90"/>
    </row>
    <row r="177" spans="7:8" x14ac:dyDescent="0.35">
      <c r="G177" s="75" t="s">
        <v>346</v>
      </c>
      <c r="H177" s="17"/>
    </row>
    <row r="178" spans="7:8" x14ac:dyDescent="0.35">
      <c r="G178" s="75" t="s">
        <v>347</v>
      </c>
      <c r="H178" s="91"/>
    </row>
  </sheetData>
  <mergeCells count="1">
    <mergeCell ref="C123:E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4D7-DA9B-4CFA-B95D-89C9A70600BD}">
  <dimension ref="A1:AA66"/>
  <sheetViews>
    <sheetView workbookViewId="0">
      <selection activeCell="C15" sqref="C15"/>
    </sheetView>
  </sheetViews>
  <sheetFormatPr defaultRowHeight="14.5" x14ac:dyDescent="0.35"/>
  <cols>
    <col min="1" max="1" width="47.1796875" bestFit="1" customWidth="1"/>
    <col min="2" max="5" width="14.1796875" bestFit="1" customWidth="1"/>
    <col min="6" max="6" width="15.7265625" bestFit="1" customWidth="1"/>
    <col min="7" max="7" width="13.54296875" bestFit="1" customWidth="1"/>
    <col min="8" max="20" width="12.453125" bestFit="1" customWidth="1"/>
    <col min="21" max="21" width="13.1796875" bestFit="1" customWidth="1"/>
    <col min="22" max="23" width="12.453125" bestFit="1" customWidth="1"/>
    <col min="24" max="24" width="11.54296875" bestFit="1" customWidth="1"/>
    <col min="25" max="26" width="10.90625" bestFit="1" customWidth="1"/>
    <col min="27" max="27" width="10.54296875" bestFit="1" customWidth="1"/>
  </cols>
  <sheetData>
    <row r="1" spans="1:27" x14ac:dyDescent="0.35">
      <c r="A1" t="s">
        <v>0</v>
      </c>
      <c r="B1" s="1">
        <v>44926</v>
      </c>
      <c r="C1" s="1">
        <v>45291</v>
      </c>
      <c r="D1" s="1">
        <v>45657</v>
      </c>
      <c r="E1" s="1">
        <v>44561</v>
      </c>
      <c r="F1" s="1">
        <v>44196</v>
      </c>
      <c r="G1" s="1">
        <v>43830</v>
      </c>
      <c r="H1" s="1">
        <v>43465</v>
      </c>
      <c r="I1" s="1">
        <v>43100</v>
      </c>
      <c r="J1" s="1">
        <v>42735</v>
      </c>
      <c r="K1" s="1">
        <v>42369</v>
      </c>
      <c r="L1" s="1">
        <v>42004</v>
      </c>
      <c r="M1" s="1">
        <v>41639</v>
      </c>
      <c r="N1" s="1">
        <v>41274</v>
      </c>
      <c r="O1" s="1">
        <v>40908</v>
      </c>
      <c r="P1" s="1">
        <v>40543</v>
      </c>
      <c r="Q1" s="1">
        <v>40178</v>
      </c>
      <c r="R1" s="1">
        <v>39813</v>
      </c>
      <c r="S1" s="1">
        <v>39447</v>
      </c>
      <c r="T1" s="1">
        <v>39082</v>
      </c>
      <c r="U1" s="1">
        <v>38717</v>
      </c>
      <c r="V1" s="1">
        <v>38352</v>
      </c>
      <c r="W1" s="1">
        <v>37986</v>
      </c>
      <c r="X1" s="1">
        <v>37621</v>
      </c>
      <c r="Y1" s="1">
        <v>37256</v>
      </c>
      <c r="Z1" s="1">
        <v>36891</v>
      </c>
      <c r="AA1" s="1">
        <v>36525</v>
      </c>
    </row>
    <row r="2" spans="1:27" x14ac:dyDescent="0.35">
      <c r="A2" t="s">
        <v>1</v>
      </c>
      <c r="B2" s="2">
        <v>9158000000</v>
      </c>
      <c r="C2" s="2">
        <v>9615000000</v>
      </c>
      <c r="D2" s="2">
        <v>9279000000</v>
      </c>
      <c r="E2" s="2">
        <v>6037000000</v>
      </c>
      <c r="F2" s="2">
        <v>2957000000</v>
      </c>
      <c r="G2" s="2">
        <v>8094000000</v>
      </c>
      <c r="H2" s="2">
        <v>7658000000</v>
      </c>
      <c r="I2" s="2">
        <v>7012000000</v>
      </c>
      <c r="J2" s="2">
        <v>6584000000</v>
      </c>
      <c r="K2" s="2">
        <v>6416000000</v>
      </c>
      <c r="L2" s="2">
        <v>5817000000</v>
      </c>
      <c r="M2" s="2">
        <v>5441000000</v>
      </c>
      <c r="N2" s="2">
        <v>4982000000</v>
      </c>
      <c r="O2" s="2">
        <v>4504000000</v>
      </c>
      <c r="P2" s="2">
        <v>3779000000</v>
      </c>
      <c r="Q2" s="2">
        <v>3286000000</v>
      </c>
      <c r="R2" s="2">
        <v>3388000000</v>
      </c>
      <c r="S2" s="2">
        <v>2842000000</v>
      </c>
      <c r="T2" s="2">
        <v>2363000000</v>
      </c>
      <c r="U2" s="2">
        <v>1701000000</v>
      </c>
      <c r="V2" s="2">
        <v>1265000000</v>
      </c>
      <c r="W2" s="2">
        <v>998000000</v>
      </c>
      <c r="X2" s="2">
        <v>635000000</v>
      </c>
      <c r="Y2" s="2">
        <v>321000000</v>
      </c>
      <c r="Z2" s="2">
        <v>104618000</v>
      </c>
      <c r="AA2">
        <v>0</v>
      </c>
    </row>
    <row r="3" spans="1:27" x14ac:dyDescent="0.35">
      <c r="A3" t="s">
        <v>2</v>
      </c>
      <c r="B3" s="2">
        <v>8586000000</v>
      </c>
      <c r="C3" s="2">
        <v>9008000000</v>
      </c>
      <c r="D3" s="2">
        <v>8617000000</v>
      </c>
      <c r="E3" s="2">
        <v>5609000000</v>
      </c>
      <c r="F3" s="2">
        <v>2733000000</v>
      </c>
      <c r="G3" s="2">
        <v>7786000000</v>
      </c>
      <c r="H3" s="2">
        <v>7381000000</v>
      </c>
      <c r="I3" s="2">
        <v>6761000000</v>
      </c>
      <c r="J3" s="2">
        <v>6380000000</v>
      </c>
      <c r="K3" s="2">
        <v>5893000000</v>
      </c>
      <c r="L3" s="2">
        <v>5343000000</v>
      </c>
      <c r="M3" s="2">
        <v>4971000000</v>
      </c>
      <c r="N3" s="2">
        <v>4550000000</v>
      </c>
      <c r="O3" s="2">
        <v>4080000000</v>
      </c>
      <c r="P3" s="2">
        <v>3412000000</v>
      </c>
      <c r="Q3" s="2">
        <v>3286000000</v>
      </c>
      <c r="R3" s="2">
        <v>3388000000</v>
      </c>
      <c r="S3" s="2">
        <v>2842000000</v>
      </c>
      <c r="T3" s="2">
        <v>2363000000</v>
      </c>
      <c r="U3" s="2">
        <v>1701000000</v>
      </c>
      <c r="V3" s="2">
        <v>1265000000</v>
      </c>
      <c r="W3" s="2">
        <v>998000000</v>
      </c>
      <c r="X3" s="2">
        <v>635000000</v>
      </c>
      <c r="Y3" s="2">
        <v>321000000</v>
      </c>
      <c r="Z3" s="2">
        <v>104618000</v>
      </c>
      <c r="AA3">
        <v>0</v>
      </c>
    </row>
    <row r="4" spans="1:27" x14ac:dyDescent="0.35">
      <c r="A4" t="s">
        <v>3</v>
      </c>
      <c r="B4" s="2">
        <v>7771000000</v>
      </c>
      <c r="C4" s="2">
        <v>7920000000</v>
      </c>
      <c r="D4" s="2">
        <v>7640000000</v>
      </c>
      <c r="E4" s="2">
        <v>5687000000</v>
      </c>
      <c r="F4" s="2">
        <v>4082000000</v>
      </c>
      <c r="G4" s="2">
        <v>5884000000</v>
      </c>
      <c r="H4" s="2">
        <v>5603000000</v>
      </c>
      <c r="I4" s="2">
        <v>4836000000</v>
      </c>
      <c r="J4" s="2">
        <v>4195000000</v>
      </c>
      <c r="K4" s="2">
        <v>4187000000</v>
      </c>
      <c r="L4" s="2">
        <v>4389000000</v>
      </c>
      <c r="M4" s="2">
        <v>4189000000</v>
      </c>
      <c r="N4" s="2">
        <v>3853000000</v>
      </c>
      <c r="O4" s="2">
        <v>3451000000</v>
      </c>
      <c r="P4" s="2">
        <v>2752000000</v>
      </c>
      <c r="Q4" s="2">
        <v>755000000</v>
      </c>
      <c r="R4" s="2">
        <v>1196000000</v>
      </c>
      <c r="S4" s="2">
        <v>731000000</v>
      </c>
      <c r="T4" s="2">
        <v>1689000000</v>
      </c>
      <c r="U4" s="2">
        <v>1215000000</v>
      </c>
      <c r="V4" s="2">
        <v>837000000</v>
      </c>
      <c r="W4" s="2">
        <v>587000000</v>
      </c>
      <c r="X4" s="2">
        <v>381472000</v>
      </c>
    </row>
    <row r="5" spans="1:27" x14ac:dyDescent="0.35">
      <c r="A5" t="s">
        <v>4</v>
      </c>
      <c r="B5" s="2">
        <v>3190000000</v>
      </c>
      <c r="C5" s="2">
        <v>2807000000</v>
      </c>
      <c r="D5" s="2">
        <v>2343000000</v>
      </c>
      <c r="E5" s="2">
        <v>1436000000</v>
      </c>
      <c r="F5" s="2">
        <v>631000000</v>
      </c>
      <c r="G5" s="2">
        <v>1847000000</v>
      </c>
      <c r="H5" s="2">
        <v>1899000000</v>
      </c>
      <c r="I5" s="2">
        <v>1363000000</v>
      </c>
      <c r="J5" s="2">
        <v>1074000000</v>
      </c>
      <c r="K5" s="2">
        <v>1348000000</v>
      </c>
      <c r="L5" s="2">
        <v>1912000000</v>
      </c>
      <c r="M5" s="2">
        <v>1899000000</v>
      </c>
      <c r="N5" s="2">
        <v>1806000000</v>
      </c>
      <c r="O5" s="2">
        <v>1664000000</v>
      </c>
      <c r="P5" s="2">
        <v>1115000000</v>
      </c>
    </row>
    <row r="6" spans="1:27" x14ac:dyDescent="0.35">
      <c r="A6" t="s">
        <v>5</v>
      </c>
      <c r="B6" s="2">
        <v>591000000</v>
      </c>
      <c r="C6" s="2">
        <v>654000000</v>
      </c>
      <c r="D6" s="2">
        <v>628000000</v>
      </c>
      <c r="E6" s="2">
        <v>626000000</v>
      </c>
      <c r="F6" s="2">
        <v>441000000</v>
      </c>
      <c r="G6" s="2">
        <v>619000000</v>
      </c>
      <c r="H6" s="2">
        <v>625000000</v>
      </c>
      <c r="I6" s="2">
        <v>622000000</v>
      </c>
      <c r="J6" s="2">
        <v>563000000</v>
      </c>
      <c r="K6" s="2">
        <v>490000000</v>
      </c>
      <c r="L6" s="2">
        <v>418000000</v>
      </c>
      <c r="M6" s="2">
        <v>432000000</v>
      </c>
      <c r="N6" s="2">
        <v>338000000</v>
      </c>
      <c r="O6" s="2">
        <v>227000000</v>
      </c>
      <c r="P6" s="2">
        <v>172000000</v>
      </c>
    </row>
    <row r="7" spans="1:27" x14ac:dyDescent="0.35">
      <c r="A7" t="s">
        <v>6</v>
      </c>
      <c r="B7" s="2">
        <v>658000000</v>
      </c>
      <c r="C7" s="2">
        <v>783000000</v>
      </c>
      <c r="D7" s="2">
        <v>751000000</v>
      </c>
      <c r="E7" s="2">
        <v>727000000</v>
      </c>
      <c r="F7" s="2">
        <v>443000000</v>
      </c>
      <c r="G7" s="2">
        <v>573000000</v>
      </c>
      <c r="H7" s="2">
        <v>566000000</v>
      </c>
      <c r="I7" s="2">
        <v>540000000</v>
      </c>
      <c r="J7" s="2">
        <v>467000000</v>
      </c>
      <c r="K7" s="2">
        <v>464000000</v>
      </c>
      <c r="L7" s="2">
        <v>445000000</v>
      </c>
      <c r="M7" s="2">
        <v>433000000</v>
      </c>
      <c r="N7" s="2">
        <v>407000000</v>
      </c>
      <c r="O7" s="2">
        <v>380000000</v>
      </c>
      <c r="P7" s="2">
        <v>354000000</v>
      </c>
    </row>
    <row r="8" spans="1:27" x14ac:dyDescent="0.35">
      <c r="A8" t="s">
        <v>7</v>
      </c>
      <c r="B8" s="2">
        <v>585000000</v>
      </c>
      <c r="C8" s="2">
        <v>621000000</v>
      </c>
      <c r="D8" s="2">
        <v>655000000</v>
      </c>
      <c r="E8" s="2">
        <v>540000000</v>
      </c>
      <c r="F8" s="2">
        <v>535000000</v>
      </c>
      <c r="G8" s="2">
        <v>525000000</v>
      </c>
      <c r="H8" s="2">
        <v>469000000</v>
      </c>
      <c r="I8" s="2">
        <v>424000000</v>
      </c>
      <c r="J8" s="2">
        <v>393000000</v>
      </c>
      <c r="K8" s="2">
        <v>345000000</v>
      </c>
      <c r="L8" s="2">
        <v>320000000</v>
      </c>
      <c r="M8" s="2">
        <v>290000000</v>
      </c>
      <c r="N8" s="2">
        <v>258000000</v>
      </c>
      <c r="O8" s="2">
        <v>233000000</v>
      </c>
      <c r="P8" s="2">
        <v>220000000</v>
      </c>
    </row>
    <row r="9" spans="1:27" x14ac:dyDescent="0.35">
      <c r="A9" t="s">
        <v>8</v>
      </c>
      <c r="B9" s="2">
        <v>2747000000</v>
      </c>
      <c r="C9" s="2">
        <v>3055000000</v>
      </c>
      <c r="D9" s="2">
        <v>3263000000</v>
      </c>
      <c r="E9" s="2">
        <v>2358000000</v>
      </c>
      <c r="F9" s="2">
        <v>2032000000</v>
      </c>
      <c r="G9" s="2">
        <v>2320000000</v>
      </c>
      <c r="H9" s="2">
        <v>2044000000</v>
      </c>
      <c r="I9" s="2">
        <v>1887000000</v>
      </c>
      <c r="J9" s="2">
        <v>1698000000</v>
      </c>
      <c r="K9" s="2">
        <v>1540000000</v>
      </c>
      <c r="L9" s="2">
        <v>1294000000</v>
      </c>
      <c r="M9" s="2">
        <v>1135000000</v>
      </c>
      <c r="N9" s="2">
        <v>1044000000</v>
      </c>
      <c r="O9" s="2">
        <v>947000000</v>
      </c>
      <c r="P9" s="2">
        <v>891000000</v>
      </c>
    </row>
    <row r="10" spans="1:27" x14ac:dyDescent="0.35">
      <c r="A10" t="s">
        <v>9</v>
      </c>
      <c r="B10" s="2">
        <v>1387000000</v>
      </c>
      <c r="C10" s="2">
        <v>1695000000</v>
      </c>
      <c r="D10" s="2">
        <v>1639000000</v>
      </c>
      <c r="E10" s="2">
        <v>350000000</v>
      </c>
      <c r="F10" s="2">
        <v>-1125000000</v>
      </c>
      <c r="G10" s="2">
        <v>2210000000</v>
      </c>
      <c r="H10" s="2">
        <v>2055000000</v>
      </c>
      <c r="I10" s="2">
        <v>2176000000</v>
      </c>
      <c r="J10" s="2">
        <v>2389000000</v>
      </c>
      <c r="K10" s="2">
        <v>2229000000</v>
      </c>
      <c r="L10" s="2">
        <v>1428000000</v>
      </c>
      <c r="M10" s="2">
        <v>1252000000</v>
      </c>
      <c r="N10" s="2">
        <v>1129000000</v>
      </c>
      <c r="O10" s="2">
        <v>1053000000</v>
      </c>
      <c r="P10" s="2">
        <v>1027000000</v>
      </c>
      <c r="Q10" s="2">
        <v>2531000000</v>
      </c>
      <c r="R10" s="2">
        <v>2192000000</v>
      </c>
      <c r="S10" s="2">
        <v>2111000000</v>
      </c>
      <c r="T10" s="2">
        <v>674000000</v>
      </c>
      <c r="U10" s="2">
        <v>486000000</v>
      </c>
      <c r="V10" s="2">
        <v>428000000</v>
      </c>
      <c r="W10" s="2">
        <v>411000000</v>
      </c>
      <c r="X10" s="2">
        <v>253719000</v>
      </c>
    </row>
    <row r="11" spans="1:27" x14ac:dyDescent="0.35">
      <c r="A11" t="s">
        <v>10</v>
      </c>
      <c r="B11" s="2">
        <v>1572000000</v>
      </c>
      <c r="C11" s="2">
        <v>1728000000</v>
      </c>
      <c r="D11" s="2">
        <v>1732000000</v>
      </c>
      <c r="E11" s="2">
        <v>1263000000</v>
      </c>
      <c r="F11" s="2">
        <v>872000000</v>
      </c>
      <c r="G11" s="2">
        <v>1396000000</v>
      </c>
      <c r="H11" s="2">
        <v>1354000000</v>
      </c>
      <c r="I11" s="2">
        <v>1203000000</v>
      </c>
      <c r="J11" s="2">
        <v>1129000000</v>
      </c>
      <c r="K11" s="2">
        <v>1013000000</v>
      </c>
      <c r="L11" s="2">
        <v>913000000</v>
      </c>
      <c r="M11" s="2">
        <v>824000000</v>
      </c>
      <c r="N11" s="2">
        <v>753000000</v>
      </c>
      <c r="O11" s="2">
        <v>731000000</v>
      </c>
      <c r="P11" s="2">
        <v>694000000</v>
      </c>
      <c r="Q11" s="2">
        <v>1574000000</v>
      </c>
      <c r="R11" s="2">
        <v>1427000000</v>
      </c>
      <c r="S11" s="2">
        <v>1334000000</v>
      </c>
      <c r="T11" s="2">
        <v>2236000000</v>
      </c>
      <c r="U11" s="2">
        <v>1653000000</v>
      </c>
      <c r="V11" s="2">
        <v>1315000000</v>
      </c>
      <c r="W11" s="2">
        <v>960000000</v>
      </c>
      <c r="X11" s="2">
        <v>530000000</v>
      </c>
      <c r="Y11" s="2">
        <v>294000000</v>
      </c>
      <c r="Z11" s="2">
        <v>125806000</v>
      </c>
      <c r="AA11" s="2">
        <v>14216000</v>
      </c>
    </row>
    <row r="12" spans="1:27" x14ac:dyDescent="0.35">
      <c r="A12" t="s">
        <v>11</v>
      </c>
      <c r="B12" s="2">
        <v>289000000</v>
      </c>
      <c r="C12" s="2">
        <v>316000000</v>
      </c>
      <c r="D12" s="2">
        <v>328000000</v>
      </c>
      <c r="E12" s="2">
        <v>183000000</v>
      </c>
      <c r="F12" s="2">
        <v>110000000</v>
      </c>
      <c r="G12" s="2">
        <v>290000000</v>
      </c>
      <c r="H12" s="2">
        <v>294000000</v>
      </c>
      <c r="I12" s="2">
        <v>271000000</v>
      </c>
      <c r="J12" s="2">
        <v>263000000</v>
      </c>
      <c r="K12" s="2">
        <v>264000000</v>
      </c>
      <c r="L12" s="2">
        <v>231000000</v>
      </c>
      <c r="M12" s="2">
        <v>223000000</v>
      </c>
      <c r="N12" s="2">
        <v>204000000</v>
      </c>
      <c r="O12" s="2">
        <v>199000000</v>
      </c>
      <c r="P12" s="2">
        <v>179000000</v>
      </c>
      <c r="Q12" s="2">
        <v>927000000</v>
      </c>
      <c r="R12" s="2">
        <v>845000000</v>
      </c>
      <c r="S12" s="2">
        <v>769000000</v>
      </c>
      <c r="T12" s="2">
        <v>262000000</v>
      </c>
      <c r="U12" s="2">
        <v>193000000</v>
      </c>
      <c r="V12" s="2">
        <v>316000000</v>
      </c>
      <c r="W12" s="2">
        <v>183000000</v>
      </c>
      <c r="X12" s="2">
        <v>44000000</v>
      </c>
      <c r="Y12" s="2">
        <v>28000000</v>
      </c>
      <c r="Z12" s="2">
        <v>28090000</v>
      </c>
      <c r="AA12" s="2">
        <v>1334000</v>
      </c>
    </row>
    <row r="13" spans="1:27" x14ac:dyDescent="0.35">
      <c r="A13" t="s">
        <v>12</v>
      </c>
      <c r="O13" s="2">
        <v>947000000</v>
      </c>
      <c r="P13" s="2">
        <v>891000000</v>
      </c>
      <c r="Q13" s="2">
        <v>776000000</v>
      </c>
      <c r="R13" s="2">
        <v>694000000</v>
      </c>
      <c r="S13" s="2">
        <v>648000000</v>
      </c>
      <c r="T13" s="2">
        <v>158000000</v>
      </c>
      <c r="U13" s="2">
        <v>112000000</v>
      </c>
      <c r="V13" s="2">
        <v>253000000</v>
      </c>
      <c r="W13" s="2">
        <v>129000000</v>
      </c>
      <c r="X13" s="2">
        <v>84262000</v>
      </c>
      <c r="Z13" s="2">
        <v>11112000</v>
      </c>
      <c r="AA13" s="2">
        <v>447000</v>
      </c>
    </row>
    <row r="14" spans="1:27" x14ac:dyDescent="0.35">
      <c r="A14" t="s">
        <v>13</v>
      </c>
      <c r="O14" s="2">
        <v>947000000</v>
      </c>
      <c r="P14" s="2">
        <v>891000000</v>
      </c>
      <c r="Q14" s="2">
        <v>776000000</v>
      </c>
      <c r="R14" s="2">
        <v>694000000</v>
      </c>
      <c r="S14" s="2">
        <v>648000000</v>
      </c>
      <c r="T14" s="2">
        <v>-553000000</v>
      </c>
      <c r="U14" s="2">
        <v>-428000000</v>
      </c>
      <c r="V14" s="2">
        <v>-337000000</v>
      </c>
      <c r="W14" s="2">
        <v>-267000000</v>
      </c>
      <c r="X14" s="2">
        <v>-162191000</v>
      </c>
    </row>
    <row r="15" spans="1:27" x14ac:dyDescent="0.35">
      <c r="A15" t="s">
        <v>14</v>
      </c>
      <c r="P15" s="2">
        <v>354000000</v>
      </c>
      <c r="Q15" s="2">
        <v>339000000</v>
      </c>
      <c r="R15" s="2">
        <v>328000000</v>
      </c>
      <c r="S15" s="2">
        <v>304000000</v>
      </c>
      <c r="T15" s="2">
        <v>-261000000</v>
      </c>
      <c r="U15" s="2">
        <v>-186000000</v>
      </c>
      <c r="V15" s="2">
        <v>-161000000</v>
      </c>
      <c r="W15" s="2">
        <v>-129000000</v>
      </c>
      <c r="X15" s="2">
        <v>-84726000</v>
      </c>
    </row>
    <row r="16" spans="1:27" x14ac:dyDescent="0.35">
      <c r="A16" t="s">
        <v>15</v>
      </c>
      <c r="P16" s="2">
        <v>-354000000</v>
      </c>
      <c r="Q16" s="2">
        <v>-339000000</v>
      </c>
      <c r="R16" s="2">
        <v>-328000000</v>
      </c>
      <c r="S16" s="2">
        <v>-304000000</v>
      </c>
      <c r="T16" s="2">
        <v>158000000</v>
      </c>
      <c r="U16" s="2">
        <v>112000000</v>
      </c>
      <c r="V16" s="2">
        <v>751000000</v>
      </c>
      <c r="W16" s="2">
        <v>525000000</v>
      </c>
      <c r="X16" s="2">
        <v>331179000</v>
      </c>
      <c r="Z16" s="2">
        <v>11112000</v>
      </c>
      <c r="AA16" s="2">
        <v>447000</v>
      </c>
    </row>
    <row r="17" spans="1:27" x14ac:dyDescent="0.35">
      <c r="A17" t="s">
        <v>16</v>
      </c>
      <c r="B17" s="2">
        <v>289000000</v>
      </c>
      <c r="C17" s="2">
        <v>316000000</v>
      </c>
      <c r="D17" s="2">
        <v>328000000</v>
      </c>
      <c r="E17" s="2">
        <v>183000000</v>
      </c>
      <c r="F17" s="2">
        <v>110000000</v>
      </c>
      <c r="G17" s="2">
        <v>290000000</v>
      </c>
      <c r="H17" s="2">
        <v>294000000</v>
      </c>
      <c r="I17" s="2">
        <v>271000000</v>
      </c>
      <c r="J17" s="2">
        <v>263000000</v>
      </c>
      <c r="K17" s="2">
        <v>264000000</v>
      </c>
      <c r="L17" s="2">
        <v>231000000</v>
      </c>
      <c r="M17" s="2">
        <v>223000000</v>
      </c>
      <c r="N17" s="2">
        <v>204000000</v>
      </c>
      <c r="O17" s="2">
        <v>199000000</v>
      </c>
      <c r="P17" s="2">
        <v>179000000</v>
      </c>
      <c r="Q17" s="2">
        <v>151000000</v>
      </c>
      <c r="R17" s="2">
        <v>151000000</v>
      </c>
      <c r="S17" s="2">
        <v>121000000</v>
      </c>
      <c r="T17" s="2">
        <v>104000000</v>
      </c>
      <c r="U17" s="2">
        <v>81000000</v>
      </c>
      <c r="V17" s="2">
        <v>63000000</v>
      </c>
      <c r="W17" s="2">
        <v>54000000</v>
      </c>
      <c r="X17" s="2">
        <v>44000000</v>
      </c>
      <c r="Y17" s="2">
        <v>28000000</v>
      </c>
      <c r="Z17" s="2">
        <v>16978000</v>
      </c>
      <c r="AA17" s="2">
        <v>887000</v>
      </c>
    </row>
    <row r="18" spans="1:27" x14ac:dyDescent="0.35">
      <c r="A18" t="s">
        <v>17</v>
      </c>
      <c r="O18" s="2">
        <v>233000000</v>
      </c>
      <c r="P18" s="2">
        <v>220000000</v>
      </c>
      <c r="Q18" s="2">
        <v>228000000</v>
      </c>
      <c r="R18" s="2">
        <v>205000000</v>
      </c>
      <c r="S18" s="2">
        <v>176000000</v>
      </c>
      <c r="T18" s="2">
        <v>151000000</v>
      </c>
      <c r="U18" s="2">
        <v>115000000</v>
      </c>
      <c r="V18" s="2">
        <v>77000000</v>
      </c>
      <c r="W18" s="2">
        <v>51000000</v>
      </c>
      <c r="X18" s="2">
        <v>27000000</v>
      </c>
      <c r="Y18" s="2">
        <v>10000000</v>
      </c>
      <c r="Z18" s="2">
        <v>3995000</v>
      </c>
      <c r="AA18" s="2">
        <v>111000</v>
      </c>
    </row>
    <row r="19" spans="1:27" x14ac:dyDescent="0.35">
      <c r="A19" t="s">
        <v>18</v>
      </c>
      <c r="O19" s="2">
        <v>233000000</v>
      </c>
      <c r="P19" s="2">
        <v>220000000</v>
      </c>
      <c r="Q19" s="2">
        <v>228000000</v>
      </c>
      <c r="R19" s="2">
        <v>205000000</v>
      </c>
      <c r="S19" s="2">
        <v>176000000</v>
      </c>
      <c r="T19" s="2">
        <v>151000000</v>
      </c>
      <c r="U19" s="2">
        <v>115000000</v>
      </c>
      <c r="V19" s="2">
        <v>77000000</v>
      </c>
      <c r="W19" s="2">
        <v>51000000</v>
      </c>
      <c r="X19" s="2">
        <v>27000000</v>
      </c>
      <c r="Y19" s="2">
        <v>10000000</v>
      </c>
      <c r="Z19" s="2">
        <v>3995000</v>
      </c>
      <c r="AA19" s="2">
        <v>111000</v>
      </c>
    </row>
    <row r="20" spans="1:27" x14ac:dyDescent="0.35">
      <c r="A20" t="s">
        <v>19</v>
      </c>
      <c r="S20" s="2">
        <v>176000000</v>
      </c>
      <c r="T20" s="2">
        <v>151000000</v>
      </c>
      <c r="U20" s="2">
        <v>115000000</v>
      </c>
      <c r="V20" s="2">
        <v>77000000</v>
      </c>
      <c r="W20" s="2">
        <v>51000000</v>
      </c>
      <c r="X20" s="2">
        <v>26922000</v>
      </c>
    </row>
    <row r="21" spans="1:27" x14ac:dyDescent="0.35">
      <c r="A21" t="s">
        <v>20</v>
      </c>
      <c r="B21" s="2">
        <v>1283000000</v>
      </c>
      <c r="C21" s="2">
        <v>1412000000</v>
      </c>
      <c r="D21" s="2">
        <v>1404000000</v>
      </c>
      <c r="E21" s="2">
        <v>1080000000</v>
      </c>
      <c r="F21" s="2">
        <v>762000000</v>
      </c>
      <c r="G21" s="2">
        <v>1106000000</v>
      </c>
      <c r="H21" s="2">
        <v>1060000000</v>
      </c>
      <c r="I21" s="2">
        <v>932000000</v>
      </c>
      <c r="J21" s="2">
        <v>866000000</v>
      </c>
      <c r="K21" s="2">
        <v>749000000</v>
      </c>
      <c r="L21" s="2">
        <v>682000000</v>
      </c>
      <c r="M21" s="2">
        <v>601000000</v>
      </c>
      <c r="N21" s="2">
        <v>549000000</v>
      </c>
      <c r="O21" s="2">
        <v>532000000</v>
      </c>
      <c r="P21" s="2">
        <v>515000000</v>
      </c>
      <c r="Q21" s="2">
        <v>419000000</v>
      </c>
      <c r="R21" s="2">
        <v>377000000</v>
      </c>
      <c r="S21" s="2">
        <v>389000000</v>
      </c>
      <c r="T21" s="2">
        <v>1823000000</v>
      </c>
      <c r="U21" s="2">
        <v>1345000000</v>
      </c>
      <c r="V21" s="2">
        <v>922000000</v>
      </c>
      <c r="W21" s="2">
        <v>726000000</v>
      </c>
      <c r="X21" s="2">
        <v>459000000</v>
      </c>
      <c r="Y21" s="2">
        <v>256000000</v>
      </c>
      <c r="Z21" s="2">
        <v>93721000</v>
      </c>
      <c r="AA21" s="2">
        <v>12771000</v>
      </c>
    </row>
    <row r="22" spans="1:27" x14ac:dyDescent="0.35">
      <c r="A22" t="s">
        <v>21</v>
      </c>
      <c r="B22" s="2">
        <v>-185000000</v>
      </c>
      <c r="C22" s="2">
        <v>-33000000</v>
      </c>
      <c r="D22" s="2">
        <v>-93000000</v>
      </c>
      <c r="E22" s="2">
        <v>-913000000</v>
      </c>
      <c r="F22" s="2">
        <v>-1997000000</v>
      </c>
      <c r="G22" s="2">
        <v>814000000</v>
      </c>
      <c r="H22" s="2">
        <v>701000000</v>
      </c>
      <c r="I22" s="2">
        <v>973000000</v>
      </c>
      <c r="J22" s="2">
        <v>1260000000</v>
      </c>
      <c r="K22" s="2">
        <v>1216000000</v>
      </c>
      <c r="L22" s="2">
        <v>515000000</v>
      </c>
      <c r="M22" s="2">
        <v>428000000</v>
      </c>
      <c r="N22" s="2">
        <v>376000000</v>
      </c>
      <c r="O22" s="2">
        <v>322000000</v>
      </c>
      <c r="P22" s="2">
        <v>333000000</v>
      </c>
      <c r="Q22" s="2">
        <v>957000000</v>
      </c>
      <c r="R22" s="2">
        <v>765000000</v>
      </c>
      <c r="S22" s="2">
        <v>777000000</v>
      </c>
      <c r="T22" s="2">
        <v>127000000</v>
      </c>
      <c r="U22" s="2">
        <v>48000000</v>
      </c>
      <c r="V22" s="2">
        <v>-887000000</v>
      </c>
      <c r="W22" s="2">
        <v>-549000000</v>
      </c>
      <c r="X22" s="2">
        <v>105000000</v>
      </c>
      <c r="Y22" s="2">
        <v>27000000</v>
      </c>
      <c r="Z22" s="2">
        <v>-21188000</v>
      </c>
      <c r="AA22" s="2">
        <v>-14216000</v>
      </c>
    </row>
    <row r="23" spans="1:27" x14ac:dyDescent="0.35">
      <c r="A23" t="s">
        <v>22</v>
      </c>
      <c r="B23" s="2">
        <v>-127000000</v>
      </c>
      <c r="C23" s="2">
        <v>-121000000</v>
      </c>
      <c r="D23" s="2">
        <v>-239000000</v>
      </c>
      <c r="E23" s="2">
        <v>-175000000</v>
      </c>
      <c r="F23" s="2">
        <v>-156000000</v>
      </c>
      <c r="G23" s="2">
        <v>-47000000</v>
      </c>
      <c r="H23" s="2">
        <v>-47000000</v>
      </c>
      <c r="I23" s="2">
        <v>-55000000</v>
      </c>
      <c r="J23" s="2">
        <v>-96000000</v>
      </c>
      <c r="K23" s="2">
        <v>-119000000</v>
      </c>
      <c r="L23" s="2">
        <v>-133000000</v>
      </c>
      <c r="M23" s="2">
        <v>-149000000</v>
      </c>
      <c r="N23" s="2">
        <v>-167000000</v>
      </c>
      <c r="O23" s="2">
        <v>-177000000</v>
      </c>
      <c r="P23" s="2">
        <v>-172000000</v>
      </c>
      <c r="Q23" s="2">
        <v>-180000000</v>
      </c>
      <c r="R23" s="2">
        <v>-189000000</v>
      </c>
      <c r="S23" s="2">
        <v>-171000000</v>
      </c>
    </row>
    <row r="24" spans="1:27" x14ac:dyDescent="0.35">
      <c r="A24" t="s">
        <v>23</v>
      </c>
      <c r="B24" s="2">
        <v>21000000</v>
      </c>
      <c r="C24" s="2">
        <v>70000000</v>
      </c>
      <c r="D24" s="2">
        <v>111000000</v>
      </c>
      <c r="E24" s="2">
        <v>17000000</v>
      </c>
      <c r="F24" s="2">
        <v>23000000</v>
      </c>
      <c r="G24" s="2">
        <v>32000000</v>
      </c>
      <c r="H24" s="2">
        <v>13000000</v>
      </c>
      <c r="I24" s="2">
        <v>6000000</v>
      </c>
      <c r="J24" s="2">
        <v>7000000</v>
      </c>
      <c r="K24" s="2">
        <v>1000000</v>
      </c>
      <c r="L24" s="2">
        <v>1000000</v>
      </c>
      <c r="M24" s="2">
        <v>-1000000</v>
      </c>
      <c r="N24" s="2">
        <v>1000000</v>
      </c>
      <c r="O24" s="2">
        <v>-3000000</v>
      </c>
      <c r="P24" s="2">
        <v>4000000</v>
      </c>
      <c r="Q24" s="2">
        <v>10000000</v>
      </c>
      <c r="R24" s="2">
        <v>5000000</v>
      </c>
      <c r="S24" s="2">
        <v>54000000</v>
      </c>
    </row>
    <row r="25" spans="1:27" x14ac:dyDescent="0.35">
      <c r="A25" t="s">
        <v>24</v>
      </c>
      <c r="B25" s="2">
        <v>148000000</v>
      </c>
      <c r="C25" s="2">
        <v>191000000</v>
      </c>
      <c r="D25" s="2">
        <v>350000000</v>
      </c>
      <c r="E25" s="2">
        <v>192000000</v>
      </c>
      <c r="F25" s="2">
        <v>179000000</v>
      </c>
      <c r="G25" s="2">
        <v>79000000</v>
      </c>
      <c r="H25" s="2">
        <v>47000000</v>
      </c>
      <c r="I25" s="2">
        <v>61000000</v>
      </c>
      <c r="J25" s="2">
        <v>103000000</v>
      </c>
      <c r="K25" s="2">
        <v>120000000</v>
      </c>
      <c r="L25" s="2">
        <v>134000000</v>
      </c>
      <c r="M25" s="2">
        <v>149000000</v>
      </c>
      <c r="N25" s="2">
        <v>168000000</v>
      </c>
      <c r="O25" s="2">
        <v>177000000</v>
      </c>
      <c r="P25" s="2">
        <v>176000000</v>
      </c>
      <c r="Q25" s="2">
        <v>190000000</v>
      </c>
      <c r="R25" s="2">
        <v>194000000</v>
      </c>
      <c r="S25" s="2">
        <v>225000000</v>
      </c>
    </row>
    <row r="26" spans="1:27" x14ac:dyDescent="0.35">
      <c r="A26" t="s">
        <v>25</v>
      </c>
      <c r="B26" s="2">
        <v>-125000000</v>
      </c>
      <c r="C26" s="2">
        <v>-180000000</v>
      </c>
      <c r="D26" s="2">
        <v>-565000000</v>
      </c>
      <c r="E26" s="2">
        <v>825000000</v>
      </c>
      <c r="F26" s="2">
        <v>260000000</v>
      </c>
      <c r="G26" s="2">
        <v>1000000</v>
      </c>
      <c r="H26" s="2">
        <v>-435000000</v>
      </c>
      <c r="L26" s="2">
        <v>241000000</v>
      </c>
      <c r="O26" s="2">
        <v>-3000000</v>
      </c>
      <c r="R26" s="2">
        <v>48000000</v>
      </c>
      <c r="S26" s="2">
        <v>43000000</v>
      </c>
      <c r="T26" s="2">
        <v>27000000</v>
      </c>
      <c r="U26" s="2">
        <v>16000000</v>
      </c>
      <c r="V26" s="2">
        <v>9000000</v>
      </c>
      <c r="W26" s="2">
        <v>7000000</v>
      </c>
      <c r="X26" s="2">
        <v>5732000</v>
      </c>
      <c r="Z26" s="2">
        <v>-381000</v>
      </c>
    </row>
    <row r="27" spans="1:27" x14ac:dyDescent="0.35">
      <c r="A27" t="s">
        <v>26</v>
      </c>
      <c r="B27" s="2">
        <v>-9000000</v>
      </c>
      <c r="C27" s="2">
        <v>9000000</v>
      </c>
      <c r="D27" s="2">
        <v>-27000000</v>
      </c>
      <c r="E27" s="2">
        <v>47000000</v>
      </c>
    </row>
    <row r="28" spans="1:27" x14ac:dyDescent="0.35">
      <c r="A28" t="s">
        <v>27</v>
      </c>
      <c r="B28" s="2">
        <v>-9000000</v>
      </c>
      <c r="E28" s="2">
        <v>44000000</v>
      </c>
      <c r="F28">
        <v>0</v>
      </c>
      <c r="G28" s="2">
        <v>15000000</v>
      </c>
      <c r="H28">
        <v>0</v>
      </c>
      <c r="I28">
        <v>0</v>
      </c>
    </row>
    <row r="29" spans="1:27" x14ac:dyDescent="0.35">
      <c r="A29" t="s">
        <v>28</v>
      </c>
      <c r="B29" s="2">
        <v>-113000000</v>
      </c>
      <c r="C29" s="2">
        <v>-197000000</v>
      </c>
      <c r="D29" s="2">
        <v>-569000000</v>
      </c>
      <c r="E29" s="2">
        <v>833000000</v>
      </c>
      <c r="F29" s="2">
        <v>283000000</v>
      </c>
      <c r="G29" s="2">
        <v>-14000000</v>
      </c>
      <c r="H29" s="2">
        <v>-435000000</v>
      </c>
      <c r="I29">
        <v>0</v>
      </c>
      <c r="J29">
        <v>0</v>
      </c>
      <c r="L29" s="2">
        <v>241000000</v>
      </c>
      <c r="N29">
        <v>0</v>
      </c>
      <c r="O29" s="2">
        <v>-3000000</v>
      </c>
      <c r="P29">
        <v>0</v>
      </c>
      <c r="R29" s="2">
        <v>48000000</v>
      </c>
      <c r="S29" s="2">
        <v>43000000</v>
      </c>
      <c r="T29" s="2">
        <v>27000000</v>
      </c>
      <c r="U29" s="2">
        <v>16000000</v>
      </c>
      <c r="V29" s="2">
        <v>9000000</v>
      </c>
      <c r="W29" s="2">
        <v>7000000</v>
      </c>
      <c r="X29" s="2">
        <v>5732000</v>
      </c>
      <c r="Z29" s="2">
        <v>-381000</v>
      </c>
    </row>
    <row r="30" spans="1:27" x14ac:dyDescent="0.35">
      <c r="A30" t="s">
        <v>29</v>
      </c>
      <c r="B30">
        <v>0</v>
      </c>
      <c r="C30">
        <v>0</v>
      </c>
      <c r="D30" s="2">
        <v>17000000</v>
      </c>
      <c r="E30">
        <v>0</v>
      </c>
      <c r="F30" s="2">
        <v>59000000</v>
      </c>
    </row>
    <row r="31" spans="1:27" x14ac:dyDescent="0.35">
      <c r="A31" t="s">
        <v>30</v>
      </c>
      <c r="B31" s="2">
        <v>52000000</v>
      </c>
      <c r="C31">
        <v>0</v>
      </c>
      <c r="D31" s="2">
        <v>15000000</v>
      </c>
      <c r="E31">
        <v>0</v>
      </c>
      <c r="F31" s="2">
        <v>273000000</v>
      </c>
    </row>
    <row r="32" spans="1:27" x14ac:dyDescent="0.35">
      <c r="A32" t="s">
        <v>31</v>
      </c>
      <c r="B32" s="2">
        <v>61000000</v>
      </c>
      <c r="C32" s="2">
        <v>197000000</v>
      </c>
      <c r="D32" s="2">
        <v>537000000</v>
      </c>
      <c r="E32" s="2">
        <v>-833000000</v>
      </c>
      <c r="F32" s="2">
        <v>-448000000</v>
      </c>
      <c r="G32" s="2">
        <v>14000000</v>
      </c>
      <c r="H32" s="2">
        <v>435000000</v>
      </c>
    </row>
    <row r="33" spans="1:27" x14ac:dyDescent="0.35">
      <c r="A33" t="s">
        <v>32</v>
      </c>
      <c r="J33">
        <v>0</v>
      </c>
      <c r="L33" s="2">
        <v>241000000</v>
      </c>
      <c r="N33">
        <v>0</v>
      </c>
    </row>
    <row r="34" spans="1:27" x14ac:dyDescent="0.35">
      <c r="A34" t="s">
        <v>33</v>
      </c>
      <c r="B34">
        <v>0</v>
      </c>
      <c r="E34">
        <v>0</v>
      </c>
      <c r="F34" s="2">
        <v>-106000000</v>
      </c>
    </row>
    <row r="35" spans="1:27" x14ac:dyDescent="0.35">
      <c r="A35" t="s">
        <v>34</v>
      </c>
      <c r="B35" s="2">
        <v>-3000000</v>
      </c>
      <c r="C35" s="2">
        <v>8000000</v>
      </c>
      <c r="D35" s="2">
        <v>31000000</v>
      </c>
      <c r="E35" s="2">
        <v>-55000000</v>
      </c>
      <c r="F35" s="2">
        <v>-23000000</v>
      </c>
    </row>
    <row r="36" spans="1:27" x14ac:dyDescent="0.35">
      <c r="A36" t="s">
        <v>35</v>
      </c>
      <c r="B36" s="2">
        <v>-437000000</v>
      </c>
      <c r="C36" s="2">
        <v>-334000000</v>
      </c>
      <c r="D36" s="2">
        <v>-897000000</v>
      </c>
      <c r="E36" s="2">
        <v>-263000000</v>
      </c>
      <c r="F36" s="2">
        <v>-1893000000</v>
      </c>
      <c r="G36" s="2">
        <v>768000000</v>
      </c>
      <c r="H36" s="2">
        <v>219000000</v>
      </c>
      <c r="I36" s="2">
        <v>918000000</v>
      </c>
      <c r="J36" s="2">
        <v>1164000000</v>
      </c>
      <c r="K36" s="2">
        <v>1097000000</v>
      </c>
      <c r="L36" s="2">
        <v>623000000</v>
      </c>
      <c r="M36" s="2">
        <v>279000000</v>
      </c>
      <c r="N36" s="2">
        <v>209000000</v>
      </c>
      <c r="O36" s="2">
        <v>145000000</v>
      </c>
      <c r="P36" s="2">
        <v>161000000</v>
      </c>
      <c r="Q36" s="2">
        <v>99000000</v>
      </c>
      <c r="R36" s="2">
        <v>-90000000</v>
      </c>
      <c r="S36" s="2">
        <v>41000000</v>
      </c>
      <c r="T36" s="2">
        <v>9000000</v>
      </c>
      <c r="U36" s="2">
        <v>-24000000</v>
      </c>
      <c r="V36" s="2">
        <v>75000000</v>
      </c>
      <c r="W36" s="2">
        <v>174000000</v>
      </c>
      <c r="X36" s="2">
        <v>95000000</v>
      </c>
      <c r="Y36" s="2">
        <v>42000000</v>
      </c>
      <c r="Z36" s="2">
        <v>-21569000</v>
      </c>
      <c r="AA36" s="2">
        <v>-13531000</v>
      </c>
    </row>
    <row r="37" spans="1:27" x14ac:dyDescent="0.35">
      <c r="A37" t="s">
        <v>36</v>
      </c>
      <c r="B37" s="2">
        <v>-75000000</v>
      </c>
      <c r="C37" s="2">
        <v>-24000000</v>
      </c>
      <c r="D37" s="2">
        <v>-102000000</v>
      </c>
      <c r="E37" s="2">
        <v>-81000000</v>
      </c>
      <c r="F37" s="2">
        <v>-539000000</v>
      </c>
      <c r="G37" s="2">
        <v>199000000</v>
      </c>
      <c r="H37" s="2">
        <v>30000000</v>
      </c>
      <c r="I37" s="2">
        <v>-222000000</v>
      </c>
      <c r="J37" s="2">
        <v>437000000</v>
      </c>
      <c r="K37" s="2">
        <v>420000000</v>
      </c>
      <c r="L37" s="2">
        <v>222000000</v>
      </c>
      <c r="M37" s="2">
        <v>111000000</v>
      </c>
      <c r="N37" s="2">
        <v>81000000</v>
      </c>
      <c r="O37" s="2">
        <v>59000000</v>
      </c>
      <c r="P37" s="2">
        <v>64000000</v>
      </c>
      <c r="Q37" s="2">
        <v>41000000</v>
      </c>
      <c r="R37" s="2">
        <v>-5000000</v>
      </c>
      <c r="S37" s="2">
        <v>23000000</v>
      </c>
      <c r="T37" s="2">
        <v>10000000</v>
      </c>
      <c r="U37" s="2">
        <v>-4000000</v>
      </c>
      <c r="V37" s="2">
        <v>29000000</v>
      </c>
      <c r="W37" s="2">
        <v>-71000000</v>
      </c>
      <c r="X37" s="2">
        <v>-40000000</v>
      </c>
      <c r="Y37" s="2">
        <v>-3000000</v>
      </c>
    </row>
    <row r="38" spans="1:27" x14ac:dyDescent="0.35">
      <c r="A38" t="s">
        <v>37</v>
      </c>
      <c r="B38" s="2">
        <v>-362000000</v>
      </c>
      <c r="C38" s="2">
        <v>-310000000</v>
      </c>
      <c r="D38" s="2">
        <v>-795000000</v>
      </c>
      <c r="E38" s="2">
        <v>-182000000</v>
      </c>
      <c r="F38" s="2">
        <v>-1354000000</v>
      </c>
      <c r="G38" s="2">
        <v>569000000</v>
      </c>
      <c r="H38" s="2">
        <v>189000000</v>
      </c>
      <c r="I38" s="2">
        <v>1140000000</v>
      </c>
      <c r="J38" s="2">
        <v>727000000</v>
      </c>
      <c r="K38" s="2">
        <v>677000000</v>
      </c>
      <c r="L38" s="2">
        <v>401000000</v>
      </c>
      <c r="M38" s="2">
        <v>168000000</v>
      </c>
      <c r="N38" s="2">
        <v>128000000</v>
      </c>
      <c r="O38" s="2">
        <v>86000000</v>
      </c>
      <c r="P38" s="2">
        <v>97000000</v>
      </c>
      <c r="Q38" s="2">
        <v>58000000</v>
      </c>
      <c r="R38" s="2">
        <v>-85000000</v>
      </c>
      <c r="S38" s="2">
        <v>18000000</v>
      </c>
      <c r="T38" s="2">
        <v>-1000000</v>
      </c>
      <c r="U38" s="2">
        <v>-20000000</v>
      </c>
      <c r="V38" s="2">
        <v>46000000</v>
      </c>
      <c r="W38" s="2">
        <v>103000000</v>
      </c>
      <c r="X38" s="2">
        <v>55000000</v>
      </c>
      <c r="Y38" s="2">
        <v>39000000</v>
      </c>
      <c r="Z38" s="2">
        <v>-21330000</v>
      </c>
      <c r="AA38" s="2">
        <v>-13764000</v>
      </c>
    </row>
    <row r="39" spans="1:27" x14ac:dyDescent="0.35">
      <c r="A39" t="s">
        <v>38</v>
      </c>
      <c r="B39" s="2">
        <v>-362000000</v>
      </c>
      <c r="C39" s="2">
        <v>-310000000</v>
      </c>
      <c r="D39" s="2">
        <v>-795000000</v>
      </c>
      <c r="E39" s="2">
        <v>-182000000</v>
      </c>
      <c r="F39" s="2">
        <v>-1354000000</v>
      </c>
      <c r="G39" s="2">
        <v>569000000</v>
      </c>
      <c r="H39" s="2">
        <v>189000000</v>
      </c>
      <c r="I39" s="2">
        <v>1140000000</v>
      </c>
      <c r="J39" s="2">
        <v>727000000</v>
      </c>
      <c r="K39" s="2">
        <v>677000000</v>
      </c>
      <c r="L39" s="2">
        <v>401000000</v>
      </c>
      <c r="M39" s="2">
        <v>168000000</v>
      </c>
      <c r="N39" s="2">
        <v>128000000</v>
      </c>
      <c r="O39" s="2">
        <v>86000000</v>
      </c>
      <c r="P39" s="2">
        <v>97000000</v>
      </c>
      <c r="Q39" s="2">
        <v>58000000</v>
      </c>
      <c r="R39" s="2">
        <v>-85000000</v>
      </c>
      <c r="S39" s="2">
        <v>18000000</v>
      </c>
      <c r="T39" s="2">
        <v>-1000000</v>
      </c>
      <c r="U39" s="2">
        <v>-20000000</v>
      </c>
      <c r="V39" s="2">
        <v>46000000</v>
      </c>
      <c r="W39" s="2">
        <v>103000000</v>
      </c>
      <c r="X39" s="2">
        <v>55000000</v>
      </c>
      <c r="Y39" s="2">
        <v>39000000</v>
      </c>
      <c r="Z39" s="2">
        <v>-21330000</v>
      </c>
      <c r="AA39" s="2">
        <v>-13764000</v>
      </c>
    </row>
    <row r="40" spans="1:27" x14ac:dyDescent="0.35">
      <c r="A40" t="s">
        <v>39</v>
      </c>
      <c r="B40" s="2">
        <v>-362000000</v>
      </c>
      <c r="C40" s="2">
        <v>-310000000</v>
      </c>
      <c r="D40" s="2">
        <v>-795000000</v>
      </c>
      <c r="E40" s="2">
        <v>-182000000</v>
      </c>
      <c r="F40" s="2">
        <v>-1354000000</v>
      </c>
      <c r="G40" s="2">
        <v>569000000</v>
      </c>
      <c r="H40" s="2">
        <v>189000000</v>
      </c>
      <c r="I40" s="2">
        <v>1140000000</v>
      </c>
      <c r="J40" s="2">
        <v>727000000</v>
      </c>
      <c r="K40" s="2">
        <v>677000000</v>
      </c>
      <c r="L40" s="2">
        <v>401000000</v>
      </c>
      <c r="M40" s="2">
        <v>168000000</v>
      </c>
      <c r="N40" s="2">
        <v>128000000</v>
      </c>
      <c r="O40" s="2">
        <v>86000000</v>
      </c>
      <c r="P40" s="2">
        <v>97000000</v>
      </c>
      <c r="Q40" s="2">
        <v>58000000</v>
      </c>
      <c r="R40" s="2">
        <v>-85000000</v>
      </c>
      <c r="S40" s="2">
        <v>18000000</v>
      </c>
      <c r="T40" s="2">
        <v>-1000000</v>
      </c>
      <c r="U40" s="2">
        <v>-20000000</v>
      </c>
      <c r="V40" s="2">
        <v>46000000</v>
      </c>
      <c r="W40" s="2">
        <v>103000000</v>
      </c>
      <c r="X40" s="2">
        <v>55000000</v>
      </c>
      <c r="Y40" s="2">
        <v>39000000</v>
      </c>
      <c r="Z40" s="2">
        <v>-21330000</v>
      </c>
      <c r="AA40" s="2">
        <v>-13764000</v>
      </c>
    </row>
    <row r="41" spans="1:27" x14ac:dyDescent="0.35">
      <c r="A41" t="s">
        <v>40</v>
      </c>
      <c r="B41" s="2">
        <v>-362000000</v>
      </c>
      <c r="C41" s="2">
        <v>-310000000</v>
      </c>
      <c r="D41" s="2">
        <v>-795000000</v>
      </c>
      <c r="E41" s="2">
        <v>-182000000</v>
      </c>
      <c r="F41" s="2">
        <v>-1354000000</v>
      </c>
      <c r="G41" s="2">
        <v>569000000</v>
      </c>
      <c r="H41" s="2">
        <v>189000000</v>
      </c>
      <c r="I41" s="2">
        <v>1140000000</v>
      </c>
      <c r="J41" s="2">
        <v>727000000</v>
      </c>
      <c r="K41" s="2">
        <v>677000000</v>
      </c>
      <c r="L41" s="2">
        <v>401000000</v>
      </c>
      <c r="M41" s="2">
        <v>168000000</v>
      </c>
      <c r="N41" s="2">
        <v>128000000</v>
      </c>
      <c r="O41" s="2">
        <v>86000000</v>
      </c>
      <c r="P41" s="2">
        <v>97000000</v>
      </c>
      <c r="Q41" s="2">
        <v>58000000</v>
      </c>
      <c r="R41" s="2">
        <v>-85000000</v>
      </c>
      <c r="S41" s="2">
        <v>18000000</v>
      </c>
      <c r="T41" s="2">
        <v>-1000000</v>
      </c>
      <c r="U41" s="2">
        <v>-20000000</v>
      </c>
      <c r="V41" s="2">
        <v>46000000</v>
      </c>
      <c r="W41" s="2">
        <v>103000000</v>
      </c>
      <c r="X41" s="2">
        <v>55000000</v>
      </c>
      <c r="Y41" s="2">
        <v>39000000</v>
      </c>
      <c r="Z41" s="2">
        <v>-21330000</v>
      </c>
      <c r="AA41" s="2">
        <v>-13764000</v>
      </c>
    </row>
    <row r="42" spans="1:27" x14ac:dyDescent="0.35">
      <c r="A42" t="s">
        <v>41</v>
      </c>
      <c r="X42" s="2">
        <v>5955000</v>
      </c>
    </row>
    <row r="43" spans="1:27" x14ac:dyDescent="0.35">
      <c r="A43" t="s">
        <v>42</v>
      </c>
      <c r="H43">
        <v>0</v>
      </c>
      <c r="I43">
        <v>0</v>
      </c>
      <c r="J43" s="2">
        <v>2000000</v>
      </c>
      <c r="K43" s="2">
        <v>4000000</v>
      </c>
      <c r="L43" s="2">
        <v>7000000</v>
      </c>
      <c r="M43" s="2">
        <v>9000000</v>
      </c>
      <c r="N43" s="2">
        <v>9000000</v>
      </c>
      <c r="O43" s="2">
        <v>12000000</v>
      </c>
      <c r="P43" s="2">
        <v>11000000</v>
      </c>
    </row>
    <row r="44" spans="1:27" x14ac:dyDescent="0.35">
      <c r="A44" t="s">
        <v>43</v>
      </c>
      <c r="B44" s="2">
        <v>-362000000</v>
      </c>
      <c r="C44" s="2">
        <v>-310000000</v>
      </c>
      <c r="D44" s="2">
        <v>-795000000</v>
      </c>
      <c r="E44" s="2">
        <v>-182000000</v>
      </c>
      <c r="F44" s="2">
        <v>-1354000000</v>
      </c>
      <c r="G44" s="2">
        <v>569000000</v>
      </c>
      <c r="H44" s="2">
        <v>189000000</v>
      </c>
      <c r="I44" s="2">
        <v>1140000000</v>
      </c>
      <c r="J44" s="2">
        <v>729000000</v>
      </c>
      <c r="K44" s="2">
        <v>681000000</v>
      </c>
      <c r="L44" s="2">
        <v>408000000</v>
      </c>
      <c r="M44" s="2">
        <v>177000000</v>
      </c>
      <c r="N44" s="2">
        <v>137000000</v>
      </c>
      <c r="O44" s="2">
        <v>98000000</v>
      </c>
      <c r="P44" s="2">
        <v>108000000</v>
      </c>
      <c r="Q44" s="2">
        <v>58000000</v>
      </c>
      <c r="R44" s="2">
        <v>-85000000</v>
      </c>
      <c r="S44" s="2">
        <v>18000000</v>
      </c>
      <c r="T44" s="2">
        <v>-1000000</v>
      </c>
      <c r="U44" s="2">
        <v>-20000000</v>
      </c>
      <c r="V44" s="2">
        <v>46000000</v>
      </c>
      <c r="W44" s="2">
        <v>103000000</v>
      </c>
      <c r="X44" s="2">
        <v>55000000</v>
      </c>
      <c r="Y44" s="2">
        <v>39000000</v>
      </c>
      <c r="Z44" s="2">
        <v>-21330000</v>
      </c>
      <c r="AA44" s="2">
        <v>-13764000</v>
      </c>
    </row>
    <row r="45" spans="1:27" x14ac:dyDescent="0.35">
      <c r="A45" t="s">
        <v>44</v>
      </c>
      <c r="B45">
        <v>-1.1200000000000001</v>
      </c>
      <c r="C45">
        <v>-0.93</v>
      </c>
      <c r="D45">
        <v>-2.2999999999999998</v>
      </c>
      <c r="E45">
        <v>-0.56999999999999995</v>
      </c>
      <c r="F45">
        <v>-4.91</v>
      </c>
      <c r="G45">
        <v>1.92</v>
      </c>
      <c r="H45">
        <v>0.6</v>
      </c>
      <c r="I45">
        <v>3.42</v>
      </c>
      <c r="J45">
        <v>2.3199999999999998</v>
      </c>
      <c r="K45">
        <v>2.15</v>
      </c>
      <c r="L45">
        <v>1.36</v>
      </c>
      <c r="M45">
        <v>0.59</v>
      </c>
      <c r="N45">
        <v>0.45</v>
      </c>
      <c r="O45">
        <v>0.31</v>
      </c>
      <c r="P45">
        <v>0.36</v>
      </c>
      <c r="Q45">
        <v>0.22</v>
      </c>
      <c r="R45">
        <v>-0.37</v>
      </c>
      <c r="S45">
        <v>0.1</v>
      </c>
      <c r="T45">
        <v>-6.0000000000000001E-3</v>
      </c>
      <c r="U45">
        <v>-0.13</v>
      </c>
      <c r="V45">
        <v>0.3</v>
      </c>
      <c r="W45">
        <v>0.71</v>
      </c>
      <c r="X45">
        <v>0.49</v>
      </c>
      <c r="Y45">
        <v>2.93</v>
      </c>
      <c r="Z45">
        <v>-7.9</v>
      </c>
      <c r="AA45">
        <v>-10.907</v>
      </c>
    </row>
    <row r="46" spans="1:27" x14ac:dyDescent="0.35">
      <c r="A46" t="s">
        <v>45</v>
      </c>
      <c r="B46">
        <v>-1.1200000000000001</v>
      </c>
      <c r="C46">
        <v>-0.93</v>
      </c>
      <c r="D46">
        <v>-2.2999999999999998</v>
      </c>
      <c r="E46">
        <v>-0.56999999999999995</v>
      </c>
      <c r="F46">
        <v>-4.91</v>
      </c>
      <c r="G46">
        <v>1.91</v>
      </c>
      <c r="H46">
        <v>0.6</v>
      </c>
      <c r="I46">
        <v>3.41</v>
      </c>
      <c r="J46">
        <v>2.2200000000000002</v>
      </c>
      <c r="K46">
        <v>1.98</v>
      </c>
      <c r="L46">
        <v>1.19</v>
      </c>
      <c r="M46">
        <v>0.52</v>
      </c>
      <c r="N46">
        <v>0.4</v>
      </c>
      <c r="O46">
        <v>0.28000000000000003</v>
      </c>
      <c r="P46">
        <v>0.31</v>
      </c>
      <c r="Q46">
        <v>0.2</v>
      </c>
      <c r="R46">
        <v>-0.37</v>
      </c>
      <c r="S46">
        <v>0.1</v>
      </c>
      <c r="T46">
        <v>-6.0000000000000001E-3</v>
      </c>
      <c r="U46">
        <v>-0.13</v>
      </c>
      <c r="V46">
        <v>0.28000000000000003</v>
      </c>
      <c r="W46">
        <v>0.64</v>
      </c>
      <c r="X46">
        <v>0.37</v>
      </c>
      <c r="Y46">
        <v>0.34</v>
      </c>
      <c r="Z46">
        <v>-7.9</v>
      </c>
      <c r="AA46">
        <v>-10.907</v>
      </c>
    </row>
    <row r="47" spans="1:27" x14ac:dyDescent="0.35">
      <c r="A47" t="s">
        <v>46</v>
      </c>
      <c r="B47" s="2">
        <v>323600000</v>
      </c>
      <c r="C47" s="2">
        <v>332900000</v>
      </c>
      <c r="D47" s="2">
        <v>346000000</v>
      </c>
      <c r="E47" s="2">
        <v>318000000</v>
      </c>
      <c r="F47" s="2">
        <v>277500000</v>
      </c>
      <c r="G47" s="2">
        <v>296600000</v>
      </c>
      <c r="H47" s="2">
        <v>312900000</v>
      </c>
      <c r="I47" s="2">
        <v>328654971</v>
      </c>
      <c r="J47" s="2">
        <v>326500000</v>
      </c>
      <c r="K47" s="2">
        <v>315101000</v>
      </c>
      <c r="L47" s="2">
        <v>294732000</v>
      </c>
      <c r="M47" s="2">
        <v>282755000</v>
      </c>
      <c r="N47" s="2">
        <v>282317000</v>
      </c>
      <c r="O47" s="2">
        <v>278689000</v>
      </c>
      <c r="P47" s="2">
        <v>275364000</v>
      </c>
      <c r="Q47" s="2">
        <v>260486000</v>
      </c>
      <c r="R47" s="2">
        <v>228390000</v>
      </c>
      <c r="S47" s="2">
        <v>179766000</v>
      </c>
      <c r="T47" s="2">
        <v>163636364</v>
      </c>
      <c r="U47" s="2">
        <v>153846154</v>
      </c>
      <c r="V47" s="2">
        <v>153333333</v>
      </c>
      <c r="W47" s="2">
        <v>145070423</v>
      </c>
      <c r="X47" s="2">
        <v>112244898</v>
      </c>
      <c r="Y47" s="2">
        <v>13310580</v>
      </c>
      <c r="Z47" s="2">
        <v>2700000</v>
      </c>
      <c r="AA47" s="2">
        <v>1261980</v>
      </c>
    </row>
    <row r="48" spans="1:27" x14ac:dyDescent="0.35">
      <c r="A48" t="s">
        <v>47</v>
      </c>
      <c r="B48" s="2">
        <v>323600000</v>
      </c>
      <c r="C48" s="2">
        <v>332900000</v>
      </c>
      <c r="D48" s="2">
        <v>346000000</v>
      </c>
      <c r="E48" s="2">
        <v>318000000</v>
      </c>
      <c r="F48" s="2">
        <v>277500000</v>
      </c>
      <c r="G48" s="2">
        <v>298400000</v>
      </c>
      <c r="H48" s="2">
        <v>314500000</v>
      </c>
      <c r="I48" s="2">
        <v>329618768</v>
      </c>
      <c r="J48" s="2">
        <v>342200000</v>
      </c>
      <c r="K48" s="2">
        <v>344817000</v>
      </c>
      <c r="L48" s="2">
        <v>343294000</v>
      </c>
      <c r="M48" s="2">
        <v>343425000</v>
      </c>
      <c r="N48" s="2">
        <v>344129000</v>
      </c>
      <c r="O48" s="2">
        <v>346468000</v>
      </c>
      <c r="P48" s="2">
        <v>346580000</v>
      </c>
      <c r="Q48" s="2">
        <v>332063000</v>
      </c>
      <c r="R48" s="2">
        <v>228390000</v>
      </c>
      <c r="S48" s="2">
        <v>184260000</v>
      </c>
      <c r="T48" s="2">
        <v>163636364</v>
      </c>
      <c r="U48" s="2">
        <v>153846154</v>
      </c>
      <c r="V48" s="2">
        <v>164285714</v>
      </c>
      <c r="W48" s="2">
        <v>160937500</v>
      </c>
      <c r="X48" s="2">
        <v>148648649</v>
      </c>
      <c r="Y48" s="2">
        <v>114705882</v>
      </c>
      <c r="Z48" s="2">
        <v>2700000</v>
      </c>
      <c r="AA48" s="2">
        <v>1261980</v>
      </c>
    </row>
    <row r="49" spans="1:27" x14ac:dyDescent="0.35">
      <c r="A49" t="s">
        <v>48</v>
      </c>
      <c r="B49" s="2">
        <v>-298000000</v>
      </c>
      <c r="C49" s="2">
        <v>-230000000</v>
      </c>
      <c r="D49" s="2">
        <v>-684000000</v>
      </c>
      <c r="E49" s="2">
        <v>-80000000</v>
      </c>
      <c r="F49" s="2">
        <v>-1714000000</v>
      </c>
      <c r="G49" s="2">
        <v>800000000</v>
      </c>
      <c r="H49" s="2">
        <v>266000000</v>
      </c>
      <c r="I49" s="2">
        <v>973000000</v>
      </c>
      <c r="J49" s="2">
        <v>1260000000</v>
      </c>
      <c r="K49" s="2">
        <v>1216000000</v>
      </c>
      <c r="L49" s="2">
        <v>515000000</v>
      </c>
      <c r="M49" s="2">
        <v>428000000</v>
      </c>
      <c r="N49" s="2">
        <v>376000000</v>
      </c>
      <c r="O49" s="2">
        <v>322000000</v>
      </c>
      <c r="P49" s="2">
        <v>333000000</v>
      </c>
      <c r="Q49" s="2">
        <v>279000000</v>
      </c>
      <c r="R49" s="2">
        <v>109000000</v>
      </c>
      <c r="S49" s="2">
        <v>169000000</v>
      </c>
      <c r="T49" s="2">
        <v>127000000</v>
      </c>
      <c r="U49" s="2">
        <v>48000000</v>
      </c>
      <c r="V49" s="2">
        <v>111000000</v>
      </c>
      <c r="W49" s="2">
        <v>167000000</v>
      </c>
      <c r="X49" s="2">
        <v>105000000</v>
      </c>
      <c r="Y49" s="2">
        <v>27000000</v>
      </c>
      <c r="Z49" s="2">
        <v>-21188000</v>
      </c>
      <c r="AA49" s="2">
        <v>-14216000</v>
      </c>
    </row>
    <row r="50" spans="1:27" x14ac:dyDescent="0.35">
      <c r="A50" t="s">
        <v>49</v>
      </c>
      <c r="B50" s="2">
        <v>658000000</v>
      </c>
      <c r="C50" s="2">
        <v>783000000</v>
      </c>
      <c r="D50" s="2">
        <v>751000000</v>
      </c>
      <c r="E50" s="2">
        <v>727000000</v>
      </c>
      <c r="F50" s="2">
        <v>443000000</v>
      </c>
      <c r="G50" s="2">
        <v>573000000</v>
      </c>
      <c r="H50" s="2">
        <v>566000000</v>
      </c>
      <c r="I50" s="2">
        <v>540000000</v>
      </c>
      <c r="J50" s="2">
        <v>467000000</v>
      </c>
      <c r="K50" s="2">
        <v>464000000</v>
      </c>
      <c r="L50" s="2">
        <v>445000000</v>
      </c>
      <c r="M50" s="2">
        <v>433000000</v>
      </c>
      <c r="N50" s="2">
        <v>407000000</v>
      </c>
      <c r="O50" s="2">
        <v>380000000</v>
      </c>
      <c r="P50" s="2">
        <v>354000000</v>
      </c>
      <c r="Q50" s="2">
        <v>339000000</v>
      </c>
      <c r="R50" s="2">
        <v>328000000</v>
      </c>
      <c r="S50" s="2">
        <v>304000000</v>
      </c>
      <c r="T50" s="2">
        <v>-261000000</v>
      </c>
      <c r="U50" s="2">
        <v>-186000000</v>
      </c>
      <c r="V50" s="2">
        <v>-161000000</v>
      </c>
      <c r="W50" s="2">
        <v>-129000000</v>
      </c>
      <c r="X50" s="2">
        <v>-84726000</v>
      </c>
    </row>
    <row r="51" spans="1:27" x14ac:dyDescent="0.35">
      <c r="A51" t="s">
        <v>50</v>
      </c>
      <c r="B51" s="2">
        <v>9343000000</v>
      </c>
      <c r="C51" s="2">
        <v>9648000000</v>
      </c>
      <c r="D51" s="2">
        <v>9372000000</v>
      </c>
      <c r="E51" s="2">
        <v>6950000000</v>
      </c>
      <c r="F51" s="2">
        <v>4954000000</v>
      </c>
      <c r="G51" s="2">
        <v>7280000000</v>
      </c>
      <c r="H51" s="2">
        <v>6957000000</v>
      </c>
      <c r="I51" s="2">
        <v>6039000000</v>
      </c>
      <c r="J51" s="2">
        <v>5324000000</v>
      </c>
      <c r="K51" s="2">
        <v>5200000000</v>
      </c>
      <c r="L51" s="2">
        <v>5302000000</v>
      </c>
      <c r="M51" s="2">
        <v>5013000000</v>
      </c>
      <c r="N51" s="2">
        <v>4606000000</v>
      </c>
      <c r="O51" s="2">
        <v>4182000000</v>
      </c>
      <c r="P51" s="2">
        <v>3446000000</v>
      </c>
      <c r="Q51" s="2">
        <v>2329000000</v>
      </c>
      <c r="R51" s="2">
        <v>2623000000</v>
      </c>
      <c r="S51" s="2">
        <v>2065000000</v>
      </c>
      <c r="T51" s="2">
        <v>2236000000</v>
      </c>
      <c r="U51" s="2">
        <v>1653000000</v>
      </c>
      <c r="V51" s="2">
        <v>2152000000</v>
      </c>
      <c r="W51" s="2">
        <v>1547000000</v>
      </c>
      <c r="X51" s="2">
        <v>530000000</v>
      </c>
      <c r="Y51" s="2">
        <v>294000000</v>
      </c>
      <c r="Z51" s="2">
        <v>125806000</v>
      </c>
      <c r="AA51" s="2">
        <v>14216000</v>
      </c>
    </row>
    <row r="52" spans="1:27" x14ac:dyDescent="0.35">
      <c r="A52" t="s">
        <v>51</v>
      </c>
      <c r="B52" s="2">
        <v>21000000</v>
      </c>
      <c r="C52" s="2">
        <v>70000000</v>
      </c>
      <c r="D52" s="2">
        <v>111000000</v>
      </c>
      <c r="E52" s="2">
        <v>17000000</v>
      </c>
      <c r="F52" s="2">
        <v>23000000</v>
      </c>
      <c r="G52" s="2">
        <v>32000000</v>
      </c>
      <c r="H52" s="2">
        <v>13000000</v>
      </c>
      <c r="I52" s="2">
        <v>6000000</v>
      </c>
      <c r="J52" s="2">
        <v>7000000</v>
      </c>
      <c r="K52" s="2">
        <v>1000000</v>
      </c>
      <c r="L52" s="2">
        <v>1000000</v>
      </c>
      <c r="M52" s="2">
        <v>-1000000</v>
      </c>
      <c r="N52" s="2">
        <v>1000000</v>
      </c>
      <c r="O52" s="2">
        <v>-3000000</v>
      </c>
      <c r="P52" s="2">
        <v>4000000</v>
      </c>
      <c r="Q52" s="2">
        <v>10000000</v>
      </c>
      <c r="R52" s="2">
        <v>5000000</v>
      </c>
      <c r="S52" s="2">
        <v>54000000</v>
      </c>
    </row>
    <row r="53" spans="1:27" x14ac:dyDescent="0.35">
      <c r="A53" t="s">
        <v>52</v>
      </c>
      <c r="B53" s="2">
        <v>148000000</v>
      </c>
      <c r="C53" s="2">
        <v>191000000</v>
      </c>
      <c r="D53" s="2">
        <v>350000000</v>
      </c>
      <c r="E53" s="2">
        <v>192000000</v>
      </c>
      <c r="F53" s="2">
        <v>179000000</v>
      </c>
      <c r="G53" s="2">
        <v>79000000</v>
      </c>
      <c r="H53" s="2">
        <v>47000000</v>
      </c>
      <c r="I53" s="2">
        <v>61000000</v>
      </c>
      <c r="J53" s="2">
        <v>103000000</v>
      </c>
      <c r="K53" s="2">
        <v>120000000</v>
      </c>
      <c r="L53" s="2">
        <v>134000000</v>
      </c>
      <c r="M53" s="2">
        <v>149000000</v>
      </c>
      <c r="N53" s="2">
        <v>168000000</v>
      </c>
      <c r="O53" s="2">
        <v>177000000</v>
      </c>
      <c r="P53" s="2">
        <v>176000000</v>
      </c>
      <c r="Q53" s="2">
        <v>190000000</v>
      </c>
      <c r="R53" s="2">
        <v>194000000</v>
      </c>
      <c r="S53" s="2">
        <v>225000000</v>
      </c>
    </row>
    <row r="54" spans="1:27" x14ac:dyDescent="0.35">
      <c r="A54" t="s">
        <v>53</v>
      </c>
      <c r="B54" s="2">
        <v>-127000000</v>
      </c>
      <c r="C54" s="2">
        <v>-121000000</v>
      </c>
      <c r="D54" s="2">
        <v>-239000000</v>
      </c>
      <c r="E54" s="2">
        <v>-175000000</v>
      </c>
      <c r="F54" s="2">
        <v>-156000000</v>
      </c>
      <c r="G54" s="2">
        <v>-47000000</v>
      </c>
      <c r="H54" s="2">
        <v>-47000000</v>
      </c>
      <c r="I54" s="2">
        <v>-55000000</v>
      </c>
      <c r="J54" s="2">
        <v>-96000000</v>
      </c>
      <c r="K54" s="2">
        <v>-119000000</v>
      </c>
      <c r="L54" s="2">
        <v>-133000000</v>
      </c>
      <c r="M54" s="2">
        <v>-149000000</v>
      </c>
      <c r="N54" s="2">
        <v>-167000000</v>
      </c>
      <c r="O54" s="2">
        <v>-177000000</v>
      </c>
      <c r="P54" s="2">
        <v>-172000000</v>
      </c>
      <c r="Q54" s="2">
        <v>-180000000</v>
      </c>
      <c r="R54" s="2">
        <v>-189000000</v>
      </c>
      <c r="S54" s="2">
        <v>-171000000</v>
      </c>
    </row>
    <row r="55" spans="1:27" x14ac:dyDescent="0.35">
      <c r="A55" t="s">
        <v>54</v>
      </c>
      <c r="B55" s="2">
        <v>-362000000</v>
      </c>
      <c r="C55" s="2">
        <v>-310000000</v>
      </c>
      <c r="D55" s="2">
        <v>-795000000</v>
      </c>
      <c r="E55" s="2">
        <v>-182000000</v>
      </c>
      <c r="F55" s="2">
        <v>-1354000000</v>
      </c>
      <c r="G55" s="2">
        <v>569000000</v>
      </c>
      <c r="H55" s="2">
        <v>189000000</v>
      </c>
      <c r="I55" s="2">
        <v>1140000000</v>
      </c>
      <c r="J55" s="2">
        <v>727000000</v>
      </c>
      <c r="K55" s="2">
        <v>677000000</v>
      </c>
      <c r="L55" s="2">
        <v>401000000</v>
      </c>
      <c r="M55" s="2">
        <v>168000000</v>
      </c>
      <c r="N55" s="2">
        <v>128000000</v>
      </c>
      <c r="O55" s="2">
        <v>86000000</v>
      </c>
      <c r="P55" s="2">
        <v>97000000</v>
      </c>
      <c r="Q55" s="2">
        <v>58000000</v>
      </c>
      <c r="R55" s="2">
        <v>-85000000</v>
      </c>
      <c r="S55" s="2">
        <v>18000000</v>
      </c>
      <c r="T55" s="2">
        <v>-1000000</v>
      </c>
      <c r="U55" s="2">
        <v>-20000000</v>
      </c>
      <c r="V55" s="2">
        <v>46000000</v>
      </c>
      <c r="W55" s="2">
        <v>103000000</v>
      </c>
      <c r="X55" s="2">
        <v>55000000</v>
      </c>
      <c r="Y55" s="2">
        <v>39000000</v>
      </c>
      <c r="Z55" s="2">
        <v>-21330000</v>
      </c>
      <c r="AA55" s="2">
        <v>-13764000</v>
      </c>
    </row>
    <row r="56" spans="1:27" x14ac:dyDescent="0.35">
      <c r="A56" t="s">
        <v>55</v>
      </c>
      <c r="B56" s="3">
        <v>-260938215.10299999</v>
      </c>
      <c r="C56" s="3">
        <v>-135508982.03600001</v>
      </c>
      <c r="D56" s="3">
        <v>-266772575.25099999</v>
      </c>
      <c r="E56" s="3">
        <v>-790973384.02999997</v>
      </c>
      <c r="F56" s="3">
        <v>-1556420496.566</v>
      </c>
      <c r="G56" s="3">
        <v>579372395.83299994</v>
      </c>
      <c r="H56" s="2">
        <v>563535000</v>
      </c>
      <c r="I56" s="2">
        <v>1140000000</v>
      </c>
      <c r="J56" s="2">
        <v>727000000</v>
      </c>
      <c r="K56" s="2">
        <v>677000000</v>
      </c>
      <c r="L56" s="2">
        <v>246037000</v>
      </c>
      <c r="M56" s="2">
        <v>168000000</v>
      </c>
      <c r="N56" s="2">
        <v>128000000</v>
      </c>
      <c r="O56" s="2">
        <v>86000000</v>
      </c>
      <c r="P56" s="2">
        <v>97000000</v>
      </c>
      <c r="Q56" s="2">
        <v>58000000</v>
      </c>
      <c r="R56" s="2">
        <v>-85000000</v>
      </c>
      <c r="S56" s="2">
        <v>-9950000</v>
      </c>
      <c r="T56" s="2">
        <v>-17200000</v>
      </c>
      <c r="U56" s="3">
        <v>-33333333.333000001</v>
      </c>
      <c r="V56" s="2">
        <v>40480000</v>
      </c>
      <c r="W56" s="2">
        <v>98800000</v>
      </c>
      <c r="X56" s="2">
        <v>55000000</v>
      </c>
      <c r="Y56" s="2">
        <v>39000000</v>
      </c>
      <c r="Z56" s="2">
        <v>-20949000</v>
      </c>
      <c r="AA56" s="2">
        <v>-13764000</v>
      </c>
    </row>
    <row r="57" spans="1:27" x14ac:dyDescent="0.35">
      <c r="A57" t="s">
        <v>56</v>
      </c>
      <c r="B57" s="2">
        <v>-289000000</v>
      </c>
      <c r="C57" s="2">
        <v>-143000000</v>
      </c>
      <c r="D57" s="2">
        <v>-547000000</v>
      </c>
      <c r="E57" s="2">
        <v>-71000000</v>
      </c>
      <c r="F57" s="2">
        <v>-1714000000</v>
      </c>
      <c r="G57" s="2">
        <v>847000000</v>
      </c>
      <c r="H57" s="2">
        <v>266000000</v>
      </c>
      <c r="I57" s="2">
        <v>979000000</v>
      </c>
      <c r="J57" s="2">
        <v>1267000000</v>
      </c>
      <c r="K57" s="2">
        <v>1217000000</v>
      </c>
      <c r="L57" s="2">
        <v>757000000</v>
      </c>
      <c r="M57" s="2">
        <v>428000000</v>
      </c>
      <c r="N57" s="2">
        <v>377000000</v>
      </c>
      <c r="O57" s="2">
        <v>322000000</v>
      </c>
      <c r="P57" s="2">
        <v>337000000</v>
      </c>
      <c r="Q57" s="2">
        <v>289000000</v>
      </c>
      <c r="R57" s="2">
        <v>104000000</v>
      </c>
      <c r="S57" s="2">
        <v>266000000</v>
      </c>
      <c r="T57" s="2">
        <v>127000000</v>
      </c>
      <c r="U57" s="2">
        <v>48000000</v>
      </c>
      <c r="V57" s="2">
        <v>-887000000</v>
      </c>
      <c r="W57" s="2">
        <v>-549000000</v>
      </c>
      <c r="X57" s="2">
        <v>105000000</v>
      </c>
      <c r="Y57" s="2">
        <v>27000000</v>
      </c>
      <c r="Z57" s="2">
        <v>-21188000</v>
      </c>
      <c r="AA57" s="2">
        <v>-14216000</v>
      </c>
    </row>
    <row r="58" spans="1:27" x14ac:dyDescent="0.35">
      <c r="A58" t="s">
        <v>57</v>
      </c>
      <c r="B58" s="2">
        <v>296000000</v>
      </c>
      <c r="C58" s="2">
        <v>478000000</v>
      </c>
      <c r="D58" s="2">
        <v>108000000</v>
      </c>
      <c r="E58" s="2">
        <v>469000000</v>
      </c>
      <c r="F58" s="2">
        <v>-1179000000</v>
      </c>
      <c r="G58" s="2">
        <v>1372000000</v>
      </c>
      <c r="H58" s="2">
        <v>735000000</v>
      </c>
      <c r="I58" s="2">
        <v>1403000000</v>
      </c>
      <c r="J58" s="2">
        <v>1660000000</v>
      </c>
      <c r="K58" s="2">
        <v>1562000000</v>
      </c>
      <c r="L58" s="2">
        <v>1082000000</v>
      </c>
      <c r="M58" s="2">
        <v>734000000</v>
      </c>
      <c r="N58" s="2">
        <v>646000000</v>
      </c>
      <c r="O58" s="2">
        <v>569000000</v>
      </c>
      <c r="P58" s="2">
        <v>567000000</v>
      </c>
      <c r="Q58" s="2">
        <v>523000000</v>
      </c>
      <c r="R58" s="2">
        <v>314000000</v>
      </c>
      <c r="S58" s="2">
        <v>446000000</v>
      </c>
      <c r="T58" s="2">
        <v>281000000</v>
      </c>
      <c r="U58" s="2">
        <v>165000000</v>
      </c>
      <c r="V58" s="2">
        <v>-809000000</v>
      </c>
      <c r="W58" s="2">
        <v>-498000000</v>
      </c>
      <c r="X58" s="2">
        <v>132000000</v>
      </c>
      <c r="Y58" s="2">
        <v>37000000</v>
      </c>
      <c r="Z58" s="2">
        <v>-17193000</v>
      </c>
      <c r="AA58" s="2">
        <v>-14105000</v>
      </c>
    </row>
    <row r="59" spans="1:27" x14ac:dyDescent="0.35">
      <c r="A59" t="s">
        <v>58</v>
      </c>
      <c r="B59" s="2">
        <v>7771000000</v>
      </c>
      <c r="C59" s="2">
        <v>7920000000</v>
      </c>
      <c r="D59" s="2">
        <v>7640000000</v>
      </c>
      <c r="E59" s="2">
        <v>5687000000</v>
      </c>
      <c r="F59" s="2">
        <v>4082000000</v>
      </c>
      <c r="G59" s="2">
        <v>5884000000</v>
      </c>
      <c r="H59" s="2">
        <v>5603000000</v>
      </c>
      <c r="I59" s="2">
        <v>4836000000</v>
      </c>
      <c r="J59" s="2">
        <v>4195000000</v>
      </c>
      <c r="K59" s="2">
        <v>4187000000</v>
      </c>
      <c r="L59" s="2">
        <v>4389000000</v>
      </c>
      <c r="M59" s="2">
        <v>4189000000</v>
      </c>
      <c r="N59" s="2">
        <v>3853000000</v>
      </c>
      <c r="O59" s="2">
        <v>3451000000</v>
      </c>
      <c r="P59" s="2">
        <v>2752000000</v>
      </c>
      <c r="Q59" s="2">
        <v>749000000</v>
      </c>
      <c r="R59" s="2">
        <v>1191000000</v>
      </c>
      <c r="S59" s="2">
        <v>727000000</v>
      </c>
      <c r="T59" s="2">
        <v>1686000000</v>
      </c>
      <c r="U59" s="2">
        <v>1213000000</v>
      </c>
      <c r="V59" s="2">
        <v>836000000</v>
      </c>
      <c r="W59" s="2">
        <v>688000000</v>
      </c>
      <c r="X59" s="2">
        <v>381472000</v>
      </c>
    </row>
    <row r="60" spans="1:27" x14ac:dyDescent="0.35">
      <c r="A60" t="s">
        <v>59</v>
      </c>
      <c r="B60" s="2">
        <v>585000000</v>
      </c>
      <c r="C60" s="2">
        <v>621000000</v>
      </c>
      <c r="D60" s="2">
        <v>655000000</v>
      </c>
      <c r="E60" s="2">
        <v>540000000</v>
      </c>
      <c r="F60" s="2">
        <v>535000000</v>
      </c>
      <c r="G60" s="2">
        <v>525000000</v>
      </c>
      <c r="H60" s="2">
        <v>469000000</v>
      </c>
      <c r="I60" s="2">
        <v>424000000</v>
      </c>
      <c r="J60" s="2">
        <v>393000000</v>
      </c>
      <c r="K60" s="2">
        <v>345000000</v>
      </c>
      <c r="L60" s="2">
        <v>325000000</v>
      </c>
      <c r="M60" s="2">
        <v>306000000</v>
      </c>
      <c r="N60" s="2">
        <v>269000000</v>
      </c>
      <c r="O60" s="2">
        <v>247000000</v>
      </c>
      <c r="P60" s="2">
        <v>230000000</v>
      </c>
      <c r="Q60" s="2">
        <v>234000000</v>
      </c>
      <c r="R60" s="2">
        <v>210000000</v>
      </c>
      <c r="S60" s="2">
        <v>180000000</v>
      </c>
      <c r="T60" s="2">
        <v>154000000</v>
      </c>
      <c r="U60" s="2">
        <v>117000000</v>
      </c>
      <c r="V60" s="2">
        <v>78000000</v>
      </c>
      <c r="W60" s="2">
        <v>-50000000</v>
      </c>
      <c r="X60" s="2">
        <v>27000000</v>
      </c>
      <c r="Y60" s="2">
        <v>10000000</v>
      </c>
      <c r="Z60" s="2">
        <v>3995000</v>
      </c>
      <c r="AA60" s="2">
        <v>111000</v>
      </c>
    </row>
    <row r="61" spans="1:27" x14ac:dyDescent="0.35">
      <c r="A61" t="s">
        <v>60</v>
      </c>
      <c r="B61" s="2">
        <v>-362000000</v>
      </c>
      <c r="C61" s="2">
        <v>-310000000</v>
      </c>
      <c r="D61" s="2">
        <v>-795000000</v>
      </c>
      <c r="E61" s="2">
        <v>-182000000</v>
      </c>
      <c r="F61" s="2">
        <v>-1354000000</v>
      </c>
      <c r="G61" s="2">
        <v>569000000</v>
      </c>
      <c r="H61" s="2">
        <v>189000000</v>
      </c>
      <c r="I61" s="2">
        <v>1140000000</v>
      </c>
      <c r="J61" s="2">
        <v>727000000</v>
      </c>
      <c r="K61" s="2">
        <v>677000000</v>
      </c>
      <c r="L61" s="2">
        <v>401000000</v>
      </c>
      <c r="M61" s="2">
        <v>168000000</v>
      </c>
      <c r="N61" s="2">
        <v>128000000</v>
      </c>
      <c r="O61" s="2">
        <v>86000000</v>
      </c>
      <c r="P61" s="2">
        <v>97000000</v>
      </c>
      <c r="Q61" s="2">
        <v>58000000</v>
      </c>
      <c r="R61" s="2">
        <v>-85000000</v>
      </c>
      <c r="S61" s="2">
        <v>18000000</v>
      </c>
      <c r="T61" s="2">
        <v>-1000000</v>
      </c>
      <c r="U61" s="2">
        <v>-20000000</v>
      </c>
      <c r="V61" s="2">
        <v>46000000</v>
      </c>
      <c r="W61" s="2">
        <v>103000000</v>
      </c>
      <c r="X61" s="2">
        <v>55000000</v>
      </c>
      <c r="Y61" s="2">
        <v>39000000</v>
      </c>
      <c r="Z61" s="2">
        <v>-21330000</v>
      </c>
      <c r="AA61" s="2">
        <v>-13764000</v>
      </c>
    </row>
    <row r="62" spans="1:27" x14ac:dyDescent="0.35">
      <c r="A62" t="s">
        <v>61</v>
      </c>
      <c r="B62" s="2">
        <v>-122000000</v>
      </c>
      <c r="C62" s="2">
        <v>-188000000</v>
      </c>
      <c r="D62" s="2">
        <v>-596000000</v>
      </c>
      <c r="E62" s="2">
        <v>880000000</v>
      </c>
      <c r="F62" s="2">
        <v>283000000</v>
      </c>
      <c r="G62" s="2">
        <v>-14000000</v>
      </c>
      <c r="H62" s="2">
        <v>-435000000</v>
      </c>
      <c r="I62">
        <v>0</v>
      </c>
      <c r="J62">
        <v>0</v>
      </c>
      <c r="L62" s="2">
        <v>241000000</v>
      </c>
      <c r="N62">
        <v>0</v>
      </c>
      <c r="O62" s="2">
        <v>-3000000</v>
      </c>
      <c r="P62">
        <v>0</v>
      </c>
      <c r="R62" s="2">
        <v>48000000</v>
      </c>
      <c r="S62" s="2">
        <v>43000000</v>
      </c>
      <c r="T62" s="2">
        <v>27000000</v>
      </c>
      <c r="U62" s="2">
        <v>16000000</v>
      </c>
      <c r="V62" s="2">
        <v>9000000</v>
      </c>
      <c r="W62" s="2">
        <v>7000000</v>
      </c>
      <c r="X62" s="2">
        <v>5732000</v>
      </c>
      <c r="Z62" s="2">
        <v>-381000</v>
      </c>
    </row>
    <row r="63" spans="1:27" x14ac:dyDescent="0.35">
      <c r="A63" t="s">
        <v>62</v>
      </c>
      <c r="B63" s="2">
        <v>-122000000</v>
      </c>
      <c r="C63" s="2">
        <v>-188000000</v>
      </c>
      <c r="D63" s="2">
        <v>-596000000</v>
      </c>
      <c r="E63" s="2">
        <v>880000000</v>
      </c>
      <c r="F63" s="2">
        <v>283000000</v>
      </c>
      <c r="G63" s="2">
        <v>-14000000</v>
      </c>
      <c r="H63" s="2">
        <v>-435000000</v>
      </c>
      <c r="I63">
        <v>0</v>
      </c>
      <c r="J63">
        <v>0</v>
      </c>
      <c r="L63" s="2">
        <v>241000000</v>
      </c>
      <c r="N63">
        <v>0</v>
      </c>
      <c r="O63" s="2">
        <v>-3000000</v>
      </c>
      <c r="P63">
        <v>0</v>
      </c>
      <c r="R63" s="2">
        <v>48000000</v>
      </c>
      <c r="S63" s="2">
        <v>43000000</v>
      </c>
      <c r="T63" s="2">
        <v>27000000</v>
      </c>
      <c r="U63" s="2">
        <v>16000000</v>
      </c>
      <c r="V63" s="2">
        <v>9000000</v>
      </c>
      <c r="W63" s="2">
        <v>7000000</v>
      </c>
      <c r="X63" s="2">
        <v>5732000</v>
      </c>
      <c r="Z63" s="2">
        <v>-381000</v>
      </c>
    </row>
    <row r="64" spans="1:27" x14ac:dyDescent="0.35">
      <c r="A64" t="s">
        <v>63</v>
      </c>
      <c r="B64" s="2">
        <v>418000000</v>
      </c>
      <c r="C64" s="2">
        <v>666000000</v>
      </c>
      <c r="D64" s="2">
        <v>704000000</v>
      </c>
      <c r="E64" s="2">
        <v>-411000000</v>
      </c>
      <c r="F64" s="2">
        <v>-1462000000</v>
      </c>
      <c r="G64" s="2">
        <v>1386000000</v>
      </c>
      <c r="H64" s="2">
        <v>1170000000</v>
      </c>
      <c r="I64" s="2">
        <v>1403000000</v>
      </c>
      <c r="J64" s="2">
        <v>1660000000</v>
      </c>
      <c r="K64" s="2">
        <v>1562000000</v>
      </c>
      <c r="L64" s="2">
        <v>841000000</v>
      </c>
      <c r="M64" s="2">
        <v>734000000</v>
      </c>
      <c r="N64" s="2">
        <v>646000000</v>
      </c>
      <c r="O64" s="2">
        <v>569000000</v>
      </c>
      <c r="P64" s="2">
        <v>567000000</v>
      </c>
      <c r="Q64" s="2">
        <v>523000000</v>
      </c>
      <c r="R64" s="2">
        <v>314000000</v>
      </c>
      <c r="S64" s="2">
        <v>403000000</v>
      </c>
      <c r="T64" s="2">
        <v>254000000</v>
      </c>
      <c r="U64" s="2">
        <v>149000000</v>
      </c>
      <c r="V64" s="2">
        <v>-818000000</v>
      </c>
      <c r="W64" s="2">
        <v>-505000000</v>
      </c>
      <c r="X64" s="2">
        <v>132000000</v>
      </c>
      <c r="Y64" s="2">
        <v>37000000</v>
      </c>
      <c r="Z64" s="2">
        <v>-16812000</v>
      </c>
      <c r="AA64" s="2">
        <v>-14105000</v>
      </c>
    </row>
    <row r="65" spans="1:27" x14ac:dyDescent="0.35">
      <c r="A65" t="s">
        <v>64</v>
      </c>
      <c r="B65">
        <v>0.17199999999999999</v>
      </c>
      <c r="C65">
        <v>7.1999999999999995E-2</v>
      </c>
      <c r="D65">
        <v>0.114</v>
      </c>
      <c r="E65">
        <v>0.308</v>
      </c>
      <c r="F65">
        <v>0.28499999999999998</v>
      </c>
      <c r="G65">
        <v>0.25900000000000001</v>
      </c>
      <c r="H65">
        <v>0.13900000000000001</v>
      </c>
      <c r="I65">
        <v>0.4</v>
      </c>
      <c r="J65">
        <v>0.376</v>
      </c>
      <c r="K65">
        <v>0.38300000000000001</v>
      </c>
      <c r="L65">
        <v>0.35699999999999998</v>
      </c>
      <c r="M65">
        <v>0.4</v>
      </c>
      <c r="N65">
        <v>0.39</v>
      </c>
      <c r="O65">
        <v>0.35</v>
      </c>
      <c r="P65">
        <v>0.4</v>
      </c>
      <c r="Q65">
        <v>0.35</v>
      </c>
      <c r="R65">
        <v>5.6000000000000001E-2</v>
      </c>
      <c r="S65">
        <v>0.35</v>
      </c>
      <c r="T65">
        <v>0.4</v>
      </c>
      <c r="U65">
        <v>0.16700000000000001</v>
      </c>
      <c r="V65">
        <v>0.38700000000000001</v>
      </c>
      <c r="W65">
        <v>0.4</v>
      </c>
      <c r="X65">
        <v>0.4</v>
      </c>
      <c r="Y65">
        <v>0.4</v>
      </c>
      <c r="Z65">
        <v>0</v>
      </c>
      <c r="AA65">
        <v>0</v>
      </c>
    </row>
    <row r="66" spans="1:27" x14ac:dyDescent="0.35">
      <c r="A66" t="s">
        <v>65</v>
      </c>
      <c r="B66" s="3">
        <v>-20938215.103</v>
      </c>
      <c r="C66" s="3">
        <v>-13508982.036</v>
      </c>
      <c r="D66" s="3">
        <v>-67772575.251000002</v>
      </c>
      <c r="E66" s="3">
        <v>271026615.97000003</v>
      </c>
      <c r="F66" s="3">
        <v>80579503.434</v>
      </c>
      <c r="G66" s="3">
        <v>-3627604.1669999999</v>
      </c>
      <c r="H66" s="2">
        <v>-60465000</v>
      </c>
      <c r="I66">
        <v>0</v>
      </c>
      <c r="J66">
        <v>0</v>
      </c>
      <c r="K66">
        <v>0</v>
      </c>
      <c r="L66" s="2">
        <v>86037000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 s="2">
        <v>15050000</v>
      </c>
      <c r="T66" s="2">
        <v>10800000</v>
      </c>
      <c r="U66" s="3">
        <v>2666666.6669999999</v>
      </c>
      <c r="V66" s="2">
        <v>3480000</v>
      </c>
      <c r="W66" s="2">
        <v>2800000</v>
      </c>
      <c r="X66">
        <v>0</v>
      </c>
      <c r="Y66">
        <v>0</v>
      </c>
      <c r="Z66">
        <v>0</v>
      </c>
      <c r="AA6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43DB-4418-415C-A652-094651BAC0ED}">
  <dimension ref="A1:AA76"/>
  <sheetViews>
    <sheetView topLeftCell="A52" workbookViewId="0">
      <selection activeCell="D12" sqref="D12"/>
    </sheetView>
  </sheetViews>
  <sheetFormatPr defaultRowHeight="14.5" x14ac:dyDescent="0.35"/>
  <cols>
    <col min="1" max="1" width="46.36328125" bestFit="1" customWidth="1"/>
    <col min="2" max="9" width="13.54296875" bestFit="1" customWidth="1"/>
    <col min="10" max="15" width="13.1796875" bestFit="1" customWidth="1"/>
    <col min="16" max="24" width="12.453125" bestFit="1" customWidth="1"/>
    <col min="25" max="27" width="10.90625" bestFit="1" customWidth="1"/>
  </cols>
  <sheetData>
    <row r="1" spans="1:27" x14ac:dyDescent="0.35">
      <c r="A1" t="s">
        <v>0</v>
      </c>
      <c r="B1" s="1">
        <v>45657</v>
      </c>
      <c r="C1" s="1">
        <v>45291</v>
      </c>
      <c r="D1" s="1">
        <v>44926</v>
      </c>
      <c r="E1" s="1">
        <v>44561</v>
      </c>
      <c r="F1" s="1">
        <v>44196</v>
      </c>
      <c r="G1" s="1">
        <v>43830</v>
      </c>
      <c r="H1" s="1">
        <v>43465</v>
      </c>
      <c r="I1" s="1">
        <v>43100</v>
      </c>
      <c r="J1" s="1">
        <v>42735</v>
      </c>
      <c r="K1" s="1">
        <v>42369</v>
      </c>
      <c r="L1" s="1">
        <v>42004</v>
      </c>
      <c r="M1" s="1">
        <v>41639</v>
      </c>
      <c r="N1" s="1">
        <v>41274</v>
      </c>
      <c r="O1" s="1">
        <v>40908</v>
      </c>
      <c r="P1" s="1">
        <v>40543</v>
      </c>
      <c r="Q1" s="1">
        <v>40178</v>
      </c>
      <c r="R1" s="1">
        <v>39813</v>
      </c>
      <c r="S1" s="1">
        <v>39447</v>
      </c>
      <c r="T1" s="1">
        <v>39082</v>
      </c>
      <c r="U1" s="1">
        <v>38717</v>
      </c>
      <c r="V1" s="1">
        <v>38352</v>
      </c>
      <c r="W1" s="1">
        <v>37986</v>
      </c>
      <c r="X1" s="1">
        <v>37621</v>
      </c>
      <c r="Y1" s="1">
        <v>37256</v>
      </c>
      <c r="Z1" s="1">
        <v>36891</v>
      </c>
      <c r="AA1" s="1">
        <v>36525</v>
      </c>
    </row>
    <row r="2" spans="1:27" x14ac:dyDescent="0.35">
      <c r="A2" t="s">
        <v>66</v>
      </c>
      <c r="B2" s="2">
        <v>16841000000</v>
      </c>
      <c r="C2" s="2">
        <v>13853000000</v>
      </c>
      <c r="D2" s="2">
        <v>13045000000</v>
      </c>
      <c r="E2" s="2">
        <v>13642000000</v>
      </c>
      <c r="F2" s="2">
        <v>13406000000</v>
      </c>
      <c r="G2" s="2">
        <v>11918000000</v>
      </c>
      <c r="H2" s="2">
        <v>10959000000</v>
      </c>
      <c r="I2" s="2">
        <v>9781000000</v>
      </c>
      <c r="J2" s="2">
        <v>9323000000</v>
      </c>
      <c r="K2" s="2">
        <v>8644000000</v>
      </c>
      <c r="L2" s="2">
        <v>7839000000</v>
      </c>
      <c r="M2" s="2">
        <v>7350000000</v>
      </c>
      <c r="N2" s="2">
        <v>7070000000</v>
      </c>
      <c r="O2" s="2">
        <v>7071000000</v>
      </c>
      <c r="P2" s="2">
        <v>6593000000</v>
      </c>
      <c r="Q2" s="2">
        <v>6554000000</v>
      </c>
      <c r="R2" s="2">
        <v>6020000000</v>
      </c>
      <c r="S2" s="2">
        <v>5598000000</v>
      </c>
      <c r="T2" s="2">
        <v>4843000000</v>
      </c>
      <c r="U2" s="2">
        <v>3892000000</v>
      </c>
      <c r="V2" s="2">
        <v>2797000000</v>
      </c>
      <c r="W2" s="2">
        <v>2185000000</v>
      </c>
      <c r="X2" s="2">
        <v>1379000000</v>
      </c>
      <c r="Y2" s="2">
        <v>674000000</v>
      </c>
      <c r="Z2" s="2">
        <v>344128000</v>
      </c>
      <c r="AA2" s="2">
        <v>138182000</v>
      </c>
    </row>
    <row r="3" spans="1:27" x14ac:dyDescent="0.35">
      <c r="A3" t="s">
        <v>67</v>
      </c>
      <c r="B3" s="2">
        <v>4258000000</v>
      </c>
      <c r="C3" s="2">
        <v>2160000000</v>
      </c>
      <c r="D3" s="2">
        <v>1916000000</v>
      </c>
      <c r="E3" s="2">
        <v>3245000000</v>
      </c>
      <c r="F3" s="2">
        <v>3345000000</v>
      </c>
      <c r="G3" s="2">
        <v>1786000000</v>
      </c>
      <c r="H3" s="2">
        <v>1388000000</v>
      </c>
      <c r="I3" s="2">
        <v>1206000000</v>
      </c>
      <c r="J3" s="2">
        <v>1403000000</v>
      </c>
      <c r="K3" s="2">
        <v>1373000000</v>
      </c>
      <c r="L3" s="2">
        <v>1200000000</v>
      </c>
      <c r="M3" s="2">
        <v>1056000000</v>
      </c>
      <c r="N3" s="2">
        <v>1100000000</v>
      </c>
      <c r="O3" s="2">
        <v>1628000000</v>
      </c>
      <c r="P3" s="2">
        <v>1360000000</v>
      </c>
      <c r="Q3" s="2">
        <v>1538000000</v>
      </c>
      <c r="R3" s="2">
        <v>962000000</v>
      </c>
      <c r="S3" s="2">
        <v>1116000000</v>
      </c>
      <c r="T3" s="2">
        <v>927000000</v>
      </c>
      <c r="U3" s="2">
        <v>635000000</v>
      </c>
      <c r="V3" s="2">
        <v>514000000</v>
      </c>
      <c r="W3" s="2">
        <v>646000000</v>
      </c>
      <c r="X3" s="2">
        <v>283059000</v>
      </c>
    </row>
    <row r="4" spans="1:27" x14ac:dyDescent="0.35">
      <c r="A4" t="s">
        <v>68</v>
      </c>
      <c r="B4" s="2">
        <v>3610000000</v>
      </c>
      <c r="C4" s="2">
        <v>1567000000</v>
      </c>
      <c r="D4" s="2">
        <v>1392000000</v>
      </c>
      <c r="E4" s="2">
        <v>2842000000</v>
      </c>
      <c r="F4" s="2">
        <v>3053000000</v>
      </c>
      <c r="G4" s="2">
        <v>1328000000</v>
      </c>
      <c r="H4" s="2">
        <v>887000000</v>
      </c>
      <c r="I4" s="2">
        <v>693000000</v>
      </c>
      <c r="J4" s="2">
        <v>971000000</v>
      </c>
      <c r="K4" s="2">
        <v>876000000</v>
      </c>
      <c r="L4" s="2">
        <v>708000000</v>
      </c>
      <c r="M4" s="2">
        <v>627000000</v>
      </c>
      <c r="N4" s="2">
        <v>731000000</v>
      </c>
      <c r="O4" s="2">
        <v>1226000000</v>
      </c>
      <c r="P4" s="2">
        <v>960000000</v>
      </c>
      <c r="Q4" s="2">
        <v>1136000000</v>
      </c>
      <c r="R4" s="2">
        <v>561000000</v>
      </c>
      <c r="S4" s="2">
        <v>834000000</v>
      </c>
      <c r="T4" s="2">
        <v>699000000</v>
      </c>
      <c r="U4" s="2">
        <v>484000000</v>
      </c>
      <c r="V4" s="2">
        <v>450000000</v>
      </c>
      <c r="W4" s="2">
        <v>608000000</v>
      </c>
      <c r="X4" s="2">
        <v>257853000</v>
      </c>
      <c r="Z4" s="2">
        <v>34403000</v>
      </c>
      <c r="AA4" s="2">
        <v>18246000</v>
      </c>
    </row>
    <row r="5" spans="1:27" x14ac:dyDescent="0.35">
      <c r="A5" t="s">
        <v>69</v>
      </c>
      <c r="B5" s="2">
        <v>1921000000</v>
      </c>
      <c r="C5" s="2">
        <v>1166000000</v>
      </c>
      <c r="D5" s="2">
        <v>1042000000</v>
      </c>
      <c r="E5" s="2">
        <v>2018000000</v>
      </c>
      <c r="F5" s="2">
        <v>1918000000</v>
      </c>
      <c r="G5" s="2">
        <v>959000000</v>
      </c>
      <c r="H5" s="2">
        <v>474000000</v>
      </c>
      <c r="I5" s="2">
        <v>303000000</v>
      </c>
      <c r="J5" s="2">
        <v>433000000</v>
      </c>
      <c r="K5" s="2">
        <v>318000000</v>
      </c>
      <c r="L5" s="2">
        <v>341000000</v>
      </c>
      <c r="M5" s="2">
        <v>225000000</v>
      </c>
      <c r="N5" s="2">
        <v>182000000</v>
      </c>
      <c r="O5" s="2">
        <v>673000000</v>
      </c>
      <c r="P5" s="2">
        <v>465000000</v>
      </c>
      <c r="Q5" s="2">
        <v>896000000</v>
      </c>
      <c r="R5" s="2">
        <v>561000000</v>
      </c>
      <c r="S5" s="2">
        <v>190000000</v>
      </c>
      <c r="T5" s="2">
        <v>10000000</v>
      </c>
      <c r="U5" s="2">
        <v>6000000</v>
      </c>
      <c r="V5" s="2">
        <v>19000000</v>
      </c>
      <c r="W5" s="2">
        <v>571000000</v>
      </c>
      <c r="X5" s="2">
        <v>246752000</v>
      </c>
      <c r="Z5" s="2">
        <v>34403000</v>
      </c>
      <c r="AA5" s="2">
        <v>18246000</v>
      </c>
    </row>
    <row r="6" spans="1:27" x14ac:dyDescent="0.35">
      <c r="A6" t="s">
        <v>70</v>
      </c>
      <c r="B6" s="2">
        <v>1921000000</v>
      </c>
    </row>
    <row r="7" spans="1:27" x14ac:dyDescent="0.35">
      <c r="A7" t="s">
        <v>71</v>
      </c>
      <c r="B7" s="2">
        <v>1689000000</v>
      </c>
      <c r="C7" s="2">
        <v>401000000</v>
      </c>
      <c r="D7" s="2">
        <v>350000000</v>
      </c>
      <c r="E7" s="2">
        <v>824000000</v>
      </c>
      <c r="F7" s="2">
        <v>1135000000</v>
      </c>
      <c r="G7" s="2">
        <v>369000000</v>
      </c>
      <c r="H7" s="2">
        <v>413000000</v>
      </c>
      <c r="I7" s="2">
        <v>390000000</v>
      </c>
      <c r="J7" s="2">
        <v>538000000</v>
      </c>
      <c r="K7" s="2">
        <v>558000000</v>
      </c>
      <c r="L7" s="2">
        <v>367000000</v>
      </c>
      <c r="M7" s="2">
        <v>402000000</v>
      </c>
      <c r="N7" s="2">
        <v>549000000</v>
      </c>
      <c r="O7" s="2">
        <v>553000000</v>
      </c>
      <c r="P7" s="2">
        <v>495000000</v>
      </c>
      <c r="Q7" s="2">
        <v>240000000</v>
      </c>
      <c r="R7">
        <v>0</v>
      </c>
      <c r="S7" s="2">
        <v>644000000</v>
      </c>
      <c r="T7" s="2">
        <v>689000000</v>
      </c>
      <c r="U7" s="2">
        <v>478000000</v>
      </c>
      <c r="V7" s="2">
        <v>431000000</v>
      </c>
      <c r="W7" s="2">
        <v>37000000</v>
      </c>
      <c r="X7" s="2">
        <v>11101000</v>
      </c>
    </row>
    <row r="8" spans="1:27" x14ac:dyDescent="0.35">
      <c r="A8" t="s">
        <v>72</v>
      </c>
      <c r="B8" s="2">
        <v>348000000</v>
      </c>
      <c r="C8" s="2">
        <v>336000000</v>
      </c>
      <c r="D8" s="2">
        <v>317000000</v>
      </c>
      <c r="E8" s="2">
        <v>207000000</v>
      </c>
      <c r="F8" s="2">
        <v>98000000</v>
      </c>
      <c r="G8" s="2">
        <v>231000000</v>
      </c>
      <c r="H8" s="2">
        <v>211000000</v>
      </c>
      <c r="I8" s="2">
        <v>245000000</v>
      </c>
      <c r="J8" s="2">
        <v>172000000</v>
      </c>
      <c r="K8" s="2">
        <v>136000000</v>
      </c>
      <c r="L8" s="2">
        <v>136000000</v>
      </c>
      <c r="M8" s="2">
        <v>129000000</v>
      </c>
      <c r="N8" s="2">
        <v>106000000</v>
      </c>
      <c r="O8" s="2">
        <v>101000000</v>
      </c>
      <c r="P8" s="2">
        <v>84000000</v>
      </c>
      <c r="Q8" s="2">
        <v>81000000</v>
      </c>
      <c r="R8" s="2">
        <v>86000000</v>
      </c>
      <c r="S8" s="2">
        <v>92000000</v>
      </c>
      <c r="T8" s="2">
        <v>77000000</v>
      </c>
      <c r="U8" s="2">
        <v>94000000</v>
      </c>
      <c r="V8" s="2">
        <v>37000000</v>
      </c>
      <c r="W8" s="2">
        <v>17000000</v>
      </c>
      <c r="X8" s="2">
        <v>11931000</v>
      </c>
    </row>
    <row r="9" spans="1:27" x14ac:dyDescent="0.35">
      <c r="A9" t="s">
        <v>73</v>
      </c>
      <c r="B9" s="2">
        <v>348000000</v>
      </c>
      <c r="C9" s="2">
        <v>336000000</v>
      </c>
      <c r="D9" s="2">
        <v>317000000</v>
      </c>
      <c r="E9" s="2">
        <v>207000000</v>
      </c>
      <c r="F9" s="2">
        <v>98000000</v>
      </c>
      <c r="G9" s="2">
        <v>231000000</v>
      </c>
      <c r="H9" s="2">
        <v>211000000</v>
      </c>
      <c r="I9" s="2">
        <v>245000000</v>
      </c>
      <c r="J9" s="2">
        <v>172000000</v>
      </c>
      <c r="K9" s="2">
        <v>136000000</v>
      </c>
      <c r="L9" s="2">
        <v>136000000</v>
      </c>
      <c r="M9" s="2">
        <v>129000000</v>
      </c>
      <c r="N9" s="2">
        <v>106000000</v>
      </c>
      <c r="O9" s="2">
        <v>101000000</v>
      </c>
    </row>
    <row r="10" spans="1:27" x14ac:dyDescent="0.35">
      <c r="A10" t="s">
        <v>74</v>
      </c>
      <c r="B10" s="2">
        <v>354000000</v>
      </c>
      <c r="C10" s="2">
        <v>339000000</v>
      </c>
      <c r="D10" s="2">
        <v>321000000</v>
      </c>
      <c r="E10" s="2">
        <v>210000000</v>
      </c>
      <c r="F10" s="2">
        <v>100000000</v>
      </c>
      <c r="G10" s="2">
        <v>232000000</v>
      </c>
      <c r="H10" s="2">
        <v>212000000</v>
      </c>
      <c r="I10" s="2">
        <v>246000000</v>
      </c>
      <c r="J10" s="2">
        <v>177000000</v>
      </c>
      <c r="K10" s="2">
        <v>142000000</v>
      </c>
      <c r="L10" s="2">
        <v>142000000</v>
      </c>
      <c r="M10" s="2">
        <v>135000000</v>
      </c>
      <c r="N10" s="2">
        <v>113000000</v>
      </c>
      <c r="O10" s="2">
        <v>109000000</v>
      </c>
    </row>
    <row r="11" spans="1:27" x14ac:dyDescent="0.35">
      <c r="A11" t="s">
        <v>75</v>
      </c>
      <c r="B11" s="2">
        <v>-6000000</v>
      </c>
      <c r="C11" s="2">
        <v>-3000000</v>
      </c>
      <c r="D11" s="2">
        <v>-4000000</v>
      </c>
      <c r="E11" s="2">
        <v>-3000000</v>
      </c>
      <c r="F11" s="2">
        <v>-2000000</v>
      </c>
      <c r="G11" s="2">
        <v>-1000000</v>
      </c>
      <c r="H11" s="2">
        <v>-1000000</v>
      </c>
      <c r="I11" s="2">
        <v>-1000000</v>
      </c>
      <c r="J11" s="2">
        <v>-5000000</v>
      </c>
      <c r="K11" s="2">
        <v>-6000000</v>
      </c>
      <c r="L11" s="2">
        <v>-6000000</v>
      </c>
      <c r="M11" s="2">
        <v>-6000000</v>
      </c>
      <c r="N11" s="2">
        <v>-7000000</v>
      </c>
      <c r="O11" s="2">
        <v>-8000000</v>
      </c>
    </row>
    <row r="12" spans="1:27" x14ac:dyDescent="0.35">
      <c r="A12" t="s">
        <v>76</v>
      </c>
      <c r="B12" s="2">
        <v>158000000</v>
      </c>
      <c r="C12" s="2">
        <v>109000000</v>
      </c>
      <c r="D12" s="2">
        <v>87000000</v>
      </c>
      <c r="E12" s="2">
        <v>74000000</v>
      </c>
      <c r="F12" s="2">
        <v>71000000</v>
      </c>
      <c r="G12" s="2">
        <v>81000000</v>
      </c>
      <c r="H12" s="2">
        <v>78000000</v>
      </c>
      <c r="I12" s="2">
        <v>55000000</v>
      </c>
      <c r="J12" s="2">
        <v>47000000</v>
      </c>
      <c r="K12" s="2">
        <v>44000000</v>
      </c>
      <c r="L12" s="2">
        <v>46000000</v>
      </c>
      <c r="M12" s="2">
        <v>48000000</v>
      </c>
      <c r="N12" s="2">
        <v>36000000</v>
      </c>
      <c r="O12" s="2">
        <v>50000000</v>
      </c>
      <c r="P12" s="2">
        <v>49000000</v>
      </c>
      <c r="Q12" s="2">
        <v>40000000</v>
      </c>
      <c r="R12" s="2">
        <v>30000000</v>
      </c>
      <c r="S12" s="2">
        <v>26000000</v>
      </c>
      <c r="T12" s="2">
        <v>27000000</v>
      </c>
      <c r="U12" s="2">
        <v>21000000</v>
      </c>
      <c r="V12" s="2">
        <v>10000000</v>
      </c>
      <c r="W12" s="2">
        <v>8000000</v>
      </c>
      <c r="X12" s="2">
        <v>4840000</v>
      </c>
    </row>
    <row r="13" spans="1:27" x14ac:dyDescent="0.35">
      <c r="A13" t="s">
        <v>77</v>
      </c>
      <c r="E13" s="2">
        <v>124000000</v>
      </c>
      <c r="F13" s="2">
        <v>123000000</v>
      </c>
      <c r="G13" s="2">
        <v>146000000</v>
      </c>
      <c r="H13" s="2">
        <v>212000000</v>
      </c>
      <c r="I13" s="2">
        <v>213000000</v>
      </c>
      <c r="J13" s="2">
        <v>213000000</v>
      </c>
      <c r="K13" s="2">
        <v>172000000</v>
      </c>
      <c r="L13" s="2">
        <v>136000000</v>
      </c>
      <c r="M13" s="2">
        <v>126000000</v>
      </c>
      <c r="N13" s="2">
        <v>119000000</v>
      </c>
      <c r="O13" s="2">
        <v>147000000</v>
      </c>
      <c r="P13" s="2">
        <v>148000000</v>
      </c>
      <c r="Q13" s="2">
        <v>147000000</v>
      </c>
      <c r="R13" s="2">
        <v>91000000</v>
      </c>
      <c r="S13" s="2">
        <v>111000000</v>
      </c>
      <c r="T13" s="2">
        <v>124000000</v>
      </c>
      <c r="U13" s="2">
        <v>36000000</v>
      </c>
      <c r="V13" s="2">
        <v>17000000</v>
      </c>
      <c r="W13" s="2">
        <v>13417000</v>
      </c>
      <c r="X13" s="2">
        <v>5589000</v>
      </c>
    </row>
    <row r="14" spans="1:27" x14ac:dyDescent="0.35">
      <c r="A14" t="s">
        <v>78</v>
      </c>
      <c r="O14">
        <v>0</v>
      </c>
      <c r="P14" s="2">
        <v>3000000</v>
      </c>
      <c r="Q14" s="2">
        <v>13000000</v>
      </c>
      <c r="R14" s="2">
        <v>78000000</v>
      </c>
      <c r="S14">
        <v>0</v>
      </c>
    </row>
    <row r="15" spans="1:27" x14ac:dyDescent="0.35">
      <c r="A15" t="s">
        <v>79</v>
      </c>
      <c r="J15" s="2">
        <v>164000000</v>
      </c>
      <c r="K15" s="2">
        <v>145000000</v>
      </c>
      <c r="L15" s="2">
        <v>174000000</v>
      </c>
      <c r="M15" s="2">
        <v>120000000</v>
      </c>
      <c r="N15" s="2">
        <v>107000000</v>
      </c>
      <c r="O15" s="2">
        <v>99000000</v>
      </c>
      <c r="P15" s="2">
        <v>89000000</v>
      </c>
      <c r="Q15" s="2">
        <v>78000000</v>
      </c>
      <c r="R15" s="2">
        <v>106000000</v>
      </c>
      <c r="S15" s="2">
        <v>53000000</v>
      </c>
      <c r="W15">
        <v>0</v>
      </c>
      <c r="X15" s="2">
        <v>2846000</v>
      </c>
    </row>
    <row r="16" spans="1:27" x14ac:dyDescent="0.35">
      <c r="A16" t="s">
        <v>80</v>
      </c>
      <c r="J16" s="2">
        <v>164000000</v>
      </c>
      <c r="K16" s="2">
        <v>145000000</v>
      </c>
      <c r="L16" s="2">
        <v>174000000</v>
      </c>
      <c r="M16" s="2">
        <v>120000000</v>
      </c>
      <c r="N16" s="2">
        <v>107000000</v>
      </c>
      <c r="O16" s="2">
        <v>99000000</v>
      </c>
      <c r="P16" s="2">
        <v>89000000</v>
      </c>
      <c r="Q16" s="2">
        <v>78000000</v>
      </c>
      <c r="R16" s="2">
        <v>106000000</v>
      </c>
      <c r="S16" s="2">
        <v>53000000</v>
      </c>
      <c r="W16">
        <v>0</v>
      </c>
      <c r="X16" s="2">
        <v>2846000</v>
      </c>
    </row>
    <row r="17" spans="1:27" x14ac:dyDescent="0.35">
      <c r="A17" t="s">
        <v>81</v>
      </c>
      <c r="B17" s="2">
        <v>142000000</v>
      </c>
      <c r="C17" s="2">
        <v>148000000</v>
      </c>
      <c r="D17" s="2">
        <v>120000000</v>
      </c>
      <c r="E17" s="2">
        <v>122000000</v>
      </c>
      <c r="F17" s="2">
        <v>123000000</v>
      </c>
      <c r="G17" s="2">
        <v>146000000</v>
      </c>
      <c r="H17" s="2">
        <v>212000000</v>
      </c>
      <c r="I17" s="2">
        <v>213000000</v>
      </c>
      <c r="J17" s="2">
        <v>213000000</v>
      </c>
      <c r="K17" s="2">
        <v>172000000</v>
      </c>
      <c r="L17" s="2">
        <v>136000000</v>
      </c>
      <c r="M17" s="2">
        <v>132000000</v>
      </c>
      <c r="N17" s="2">
        <v>120000000</v>
      </c>
      <c r="O17" s="2">
        <v>152000000</v>
      </c>
      <c r="P17" s="2">
        <v>27000000</v>
      </c>
      <c r="Q17" s="2">
        <v>43000000</v>
      </c>
      <c r="R17" s="2">
        <v>10000000</v>
      </c>
      <c r="W17" s="2">
        <v>13000000</v>
      </c>
    </row>
    <row r="18" spans="1:27" x14ac:dyDescent="0.35">
      <c r="A18" t="s">
        <v>82</v>
      </c>
      <c r="B18" s="2">
        <v>12583000000</v>
      </c>
      <c r="C18" s="2">
        <v>11693000000</v>
      </c>
      <c r="D18" s="2">
        <v>11129000000</v>
      </c>
      <c r="E18" s="2">
        <v>10397000000</v>
      </c>
      <c r="F18" s="2">
        <v>10061000000</v>
      </c>
      <c r="G18" s="2">
        <v>10132000000</v>
      </c>
      <c r="H18" s="2">
        <v>9571000000</v>
      </c>
      <c r="I18" s="2">
        <v>8575000000</v>
      </c>
      <c r="J18" s="2">
        <v>7920000000</v>
      </c>
      <c r="K18" s="2">
        <v>7271000000</v>
      </c>
      <c r="L18" s="2">
        <v>6639000000</v>
      </c>
      <c r="M18" s="2">
        <v>6294000000</v>
      </c>
      <c r="N18" s="2">
        <v>5970000000</v>
      </c>
      <c r="O18" s="2">
        <v>5443000000</v>
      </c>
      <c r="P18" s="2">
        <v>5233000000</v>
      </c>
      <c r="Q18" s="2">
        <v>5016000000</v>
      </c>
      <c r="R18" s="2">
        <v>5058000000</v>
      </c>
      <c r="S18" s="2">
        <v>4482000000</v>
      </c>
      <c r="T18" s="2">
        <v>3916000000</v>
      </c>
      <c r="U18" s="2">
        <v>3257000000</v>
      </c>
      <c r="V18" s="2">
        <v>2283000000</v>
      </c>
      <c r="W18" s="2">
        <v>1539000000</v>
      </c>
      <c r="X18" s="2">
        <v>1095864000</v>
      </c>
    </row>
    <row r="19" spans="1:27" x14ac:dyDescent="0.35">
      <c r="A19" t="s">
        <v>83</v>
      </c>
      <c r="B19" s="2">
        <v>11206000000</v>
      </c>
      <c r="C19" s="2">
        <v>10268000000</v>
      </c>
      <c r="D19" s="2">
        <v>9807000000</v>
      </c>
      <c r="E19" s="2">
        <v>9543000000</v>
      </c>
      <c r="F19" s="2">
        <v>9203000000</v>
      </c>
      <c r="G19" s="2">
        <v>9526000000</v>
      </c>
      <c r="H19" s="2">
        <v>9039000000</v>
      </c>
      <c r="I19" s="2">
        <v>8049000000</v>
      </c>
      <c r="J19" s="2">
        <v>7271000000</v>
      </c>
      <c r="K19" s="2">
        <v>6652000000</v>
      </c>
      <c r="L19" s="2">
        <v>6072000000</v>
      </c>
      <c r="M19" s="2">
        <v>5656000000</v>
      </c>
      <c r="N19" s="2">
        <v>5343000000</v>
      </c>
      <c r="O19" s="2">
        <v>4860000000</v>
      </c>
      <c r="P19" s="2">
        <v>4641000000</v>
      </c>
      <c r="Q19" s="2">
        <v>4638000000</v>
      </c>
      <c r="R19" s="2">
        <v>4470000000</v>
      </c>
      <c r="S19" s="2">
        <v>4246000000</v>
      </c>
      <c r="T19" s="2">
        <v>3438000000</v>
      </c>
      <c r="U19" s="2">
        <v>2978000000</v>
      </c>
      <c r="V19" s="2">
        <v>2130000000</v>
      </c>
      <c r="W19" s="2">
        <v>1421000000</v>
      </c>
      <c r="X19" s="2">
        <v>997161000</v>
      </c>
    </row>
    <row r="20" spans="1:27" x14ac:dyDescent="0.35">
      <c r="A20" t="s">
        <v>84</v>
      </c>
      <c r="B20" s="2">
        <v>16310000000</v>
      </c>
      <c r="C20" s="2">
        <v>15092000000</v>
      </c>
      <c r="D20" s="2">
        <v>14116000000</v>
      </c>
      <c r="E20" s="2">
        <v>13432000000</v>
      </c>
      <c r="F20" s="2">
        <v>12682000000</v>
      </c>
      <c r="G20" s="2">
        <v>12822000000</v>
      </c>
      <c r="H20" s="2">
        <v>11948000000</v>
      </c>
      <c r="I20" s="2">
        <v>10786000000</v>
      </c>
      <c r="J20" s="2">
        <v>9624000000</v>
      </c>
      <c r="K20" s="2">
        <v>8679000000</v>
      </c>
      <c r="L20" s="2">
        <v>7817000000</v>
      </c>
      <c r="M20" s="2">
        <v>7208000000</v>
      </c>
      <c r="N20" s="2">
        <v>6652000000</v>
      </c>
      <c r="O20" s="2">
        <v>5965000000</v>
      </c>
      <c r="P20" s="2">
        <v>5547000000</v>
      </c>
      <c r="Q20" s="2">
        <v>5373000000</v>
      </c>
      <c r="R20" s="2">
        <v>5015000000</v>
      </c>
      <c r="S20" s="2">
        <v>4712000000</v>
      </c>
      <c r="T20" s="2">
        <v>3776000000</v>
      </c>
      <c r="U20" s="2">
        <v>3217000000</v>
      </c>
      <c r="V20" s="2">
        <v>2274000000</v>
      </c>
      <c r="W20" s="2">
        <v>1502000000</v>
      </c>
      <c r="X20" s="2">
        <v>1035133000</v>
      </c>
    </row>
    <row r="21" spans="1:27" x14ac:dyDescent="0.35">
      <c r="A21" t="s">
        <v>85</v>
      </c>
      <c r="B21" s="2">
        <v>14103000000</v>
      </c>
      <c r="C21" s="2">
        <v>12796000000</v>
      </c>
      <c r="D21" s="2">
        <v>11727000000</v>
      </c>
      <c r="E21" s="2">
        <v>11161000000</v>
      </c>
      <c r="F21" s="2">
        <v>10256000000</v>
      </c>
      <c r="G21" s="2">
        <v>10332000000</v>
      </c>
      <c r="H21" s="2">
        <v>9525000000</v>
      </c>
      <c r="I21" s="2">
        <v>8980000000</v>
      </c>
      <c r="J21" s="2">
        <v>7868000000</v>
      </c>
      <c r="K21" s="2">
        <v>7079000000</v>
      </c>
      <c r="L21" s="2">
        <v>6233000000</v>
      </c>
      <c r="M21" s="2">
        <v>5778000000</v>
      </c>
      <c r="N21" s="2">
        <v>5168000000</v>
      </c>
      <c r="O21" s="2">
        <v>4719000000</v>
      </c>
    </row>
    <row r="22" spans="1:27" x14ac:dyDescent="0.35">
      <c r="A22" t="s">
        <v>86</v>
      </c>
      <c r="B22" s="2">
        <v>1892000000</v>
      </c>
      <c r="C22" s="2">
        <v>1903000000</v>
      </c>
      <c r="D22" s="2">
        <v>1974000000</v>
      </c>
      <c r="E22" s="2">
        <v>1934000000</v>
      </c>
      <c r="F22" s="2">
        <v>2006000000</v>
      </c>
      <c r="G22" s="2">
        <v>2057000000</v>
      </c>
      <c r="H22" s="2">
        <v>2130000000</v>
      </c>
      <c r="I22" s="2">
        <v>1041000000</v>
      </c>
      <c r="J22" s="2">
        <v>972000000</v>
      </c>
      <c r="K22" s="2">
        <v>868000000</v>
      </c>
      <c r="L22" s="2">
        <v>816000000</v>
      </c>
      <c r="M22" s="2">
        <v>688000000</v>
      </c>
      <c r="N22" s="2">
        <v>585000000</v>
      </c>
      <c r="O22" s="2">
        <v>531000000</v>
      </c>
      <c r="P22" s="2">
        <v>4989000000</v>
      </c>
      <c r="Q22" s="2">
        <v>4824000000</v>
      </c>
      <c r="R22" s="2">
        <v>4482000000</v>
      </c>
      <c r="S22" s="2">
        <v>4260000000</v>
      </c>
    </row>
    <row r="23" spans="1:27" x14ac:dyDescent="0.35">
      <c r="A23" t="s">
        <v>87</v>
      </c>
      <c r="B23" s="2">
        <v>315000000</v>
      </c>
      <c r="C23" s="2">
        <v>393000000</v>
      </c>
      <c r="D23" s="2">
        <v>415000000</v>
      </c>
      <c r="E23" s="2">
        <v>337000000</v>
      </c>
      <c r="F23" s="2">
        <v>420000000</v>
      </c>
      <c r="G23" s="2">
        <v>433000000</v>
      </c>
      <c r="H23" s="2">
        <v>293000000</v>
      </c>
      <c r="I23" s="2">
        <v>765000000</v>
      </c>
      <c r="J23" s="2">
        <v>784000000</v>
      </c>
      <c r="K23" s="2">
        <v>732000000</v>
      </c>
      <c r="L23" s="2">
        <v>768000000</v>
      </c>
      <c r="M23" s="2">
        <v>742000000</v>
      </c>
      <c r="N23" s="2">
        <v>899000000</v>
      </c>
      <c r="O23" s="2">
        <v>715000000</v>
      </c>
      <c r="P23" s="2">
        <v>558000000</v>
      </c>
      <c r="Q23" s="2">
        <v>549000000</v>
      </c>
      <c r="R23" s="2">
        <v>533000000</v>
      </c>
      <c r="S23" s="2">
        <v>452000000</v>
      </c>
    </row>
    <row r="24" spans="1:27" x14ac:dyDescent="0.35">
      <c r="A24" t="s">
        <v>88</v>
      </c>
      <c r="B24" s="2">
        <v>-5104000000</v>
      </c>
      <c r="C24" s="2">
        <v>-4824000000</v>
      </c>
      <c r="D24" s="2">
        <v>-4309000000</v>
      </c>
      <c r="E24" s="2">
        <v>-3889000000</v>
      </c>
      <c r="F24" s="2">
        <v>-3479000000</v>
      </c>
      <c r="G24" s="2">
        <v>-3296000000</v>
      </c>
      <c r="H24" s="2">
        <v>-2909000000</v>
      </c>
      <c r="I24" s="2">
        <v>-2737000000</v>
      </c>
      <c r="J24" s="2">
        <v>-2353000000</v>
      </c>
      <c r="K24" s="2">
        <v>-2027000000</v>
      </c>
      <c r="L24" s="2">
        <v>-1745000000</v>
      </c>
      <c r="M24" s="2">
        <v>-1552000000</v>
      </c>
      <c r="N24" s="2">
        <v>-1309000000</v>
      </c>
      <c r="O24" s="2">
        <v>-1105000000</v>
      </c>
      <c r="P24" s="2">
        <v>-906000000</v>
      </c>
      <c r="Q24" s="2">
        <v>-735000000</v>
      </c>
      <c r="R24" s="2">
        <v>-545000000</v>
      </c>
      <c r="S24" s="2">
        <v>-466000000</v>
      </c>
      <c r="T24" s="2">
        <v>-338000000</v>
      </c>
      <c r="U24" s="2">
        <v>-239000000</v>
      </c>
      <c r="V24" s="2">
        <v>-144000000</v>
      </c>
      <c r="W24" s="2">
        <v>-81000000</v>
      </c>
      <c r="X24" s="2">
        <v>-37972000</v>
      </c>
    </row>
    <row r="25" spans="1:27" x14ac:dyDescent="0.35">
      <c r="A25" t="s">
        <v>89</v>
      </c>
      <c r="B25" s="2">
        <v>399000000</v>
      </c>
      <c r="C25" s="2">
        <v>349000000</v>
      </c>
      <c r="D25" s="2">
        <v>298000000</v>
      </c>
      <c r="E25" s="2">
        <v>299000000</v>
      </c>
      <c r="F25" s="2">
        <v>261000000</v>
      </c>
      <c r="G25" s="2">
        <v>241000000</v>
      </c>
      <c r="S25" s="2">
        <v>21000000</v>
      </c>
      <c r="T25" s="2">
        <v>32000000</v>
      </c>
      <c r="U25" s="2">
        <v>43000000</v>
      </c>
      <c r="V25" s="2">
        <v>54000000</v>
      </c>
      <c r="W25" s="2">
        <v>62000000</v>
      </c>
      <c r="X25" s="2">
        <v>68278000</v>
      </c>
    </row>
    <row r="26" spans="1:27" x14ac:dyDescent="0.35">
      <c r="A26" t="s">
        <v>90</v>
      </c>
      <c r="F26" s="2">
        <v>261000000</v>
      </c>
      <c r="G26" s="2">
        <v>241000000</v>
      </c>
      <c r="S26" s="2">
        <v>21000000</v>
      </c>
      <c r="T26" s="2">
        <v>32000000</v>
      </c>
      <c r="U26" s="2">
        <v>43000000</v>
      </c>
      <c r="V26" s="2">
        <v>54000000</v>
      </c>
      <c r="W26" s="2">
        <v>62000000</v>
      </c>
      <c r="X26" s="2">
        <v>68278000</v>
      </c>
    </row>
    <row r="27" spans="1:27" x14ac:dyDescent="0.35">
      <c r="A27" t="s">
        <v>91</v>
      </c>
      <c r="B27" s="2">
        <v>336000000</v>
      </c>
      <c r="C27" s="2">
        <v>163000000</v>
      </c>
      <c r="D27" s="2">
        <v>172000000</v>
      </c>
      <c r="E27" s="2">
        <v>39000000</v>
      </c>
      <c r="F27" s="2">
        <v>2000000</v>
      </c>
      <c r="G27" s="2">
        <v>3000000</v>
      </c>
      <c r="H27" s="2">
        <v>3000000</v>
      </c>
      <c r="I27" s="2">
        <v>2000000</v>
      </c>
      <c r="J27" s="2">
        <v>90000000</v>
      </c>
      <c r="K27" s="2">
        <v>49000000</v>
      </c>
      <c r="L27" s="2">
        <v>60000000</v>
      </c>
      <c r="M27" s="2">
        <v>114000000</v>
      </c>
      <c r="N27" s="2">
        <v>136000000</v>
      </c>
      <c r="O27" s="2">
        <v>38000000</v>
      </c>
      <c r="P27" s="2">
        <v>133000000</v>
      </c>
      <c r="Q27" s="2">
        <v>6000000</v>
      </c>
      <c r="R27" s="2">
        <v>244000000</v>
      </c>
      <c r="S27">
        <v>0</v>
      </c>
    </row>
    <row r="28" spans="1:27" x14ac:dyDescent="0.35">
      <c r="A28" t="s">
        <v>92</v>
      </c>
      <c r="B28" s="2">
        <v>336000000</v>
      </c>
      <c r="C28" s="2">
        <v>163000000</v>
      </c>
      <c r="D28" s="2">
        <v>172000000</v>
      </c>
      <c r="E28" s="2">
        <v>39000000</v>
      </c>
      <c r="F28" s="2">
        <v>2000000</v>
      </c>
      <c r="G28" s="2">
        <v>3000000</v>
      </c>
      <c r="H28" s="2">
        <v>3000000</v>
      </c>
      <c r="I28" s="2">
        <v>2000000</v>
      </c>
      <c r="J28" s="2">
        <v>90000000</v>
      </c>
      <c r="K28" s="2">
        <v>49000000</v>
      </c>
      <c r="L28" s="2">
        <v>60000000</v>
      </c>
      <c r="M28" s="2">
        <v>114000000</v>
      </c>
      <c r="N28" s="2">
        <v>136000000</v>
      </c>
      <c r="O28" s="2">
        <v>38000000</v>
      </c>
    </row>
    <row r="29" spans="1:27" x14ac:dyDescent="0.35">
      <c r="A29" t="s">
        <v>93</v>
      </c>
      <c r="B29" s="2">
        <v>642000000</v>
      </c>
      <c r="C29" s="2">
        <v>913000000</v>
      </c>
      <c r="D29" s="2">
        <v>852000000</v>
      </c>
      <c r="E29" s="2">
        <v>516000000</v>
      </c>
      <c r="F29" s="2">
        <v>595000000</v>
      </c>
      <c r="G29" s="2">
        <v>362000000</v>
      </c>
      <c r="H29" s="2">
        <v>529000000</v>
      </c>
      <c r="I29" s="2">
        <v>524000000</v>
      </c>
      <c r="J29" s="2">
        <v>559000000</v>
      </c>
      <c r="K29" s="2">
        <v>570000000</v>
      </c>
      <c r="L29" s="2">
        <v>507000000</v>
      </c>
      <c r="M29" s="2">
        <v>524000000</v>
      </c>
      <c r="N29" s="2">
        <v>491000000</v>
      </c>
      <c r="O29" s="2">
        <v>545000000</v>
      </c>
      <c r="P29" s="2">
        <v>459000000</v>
      </c>
      <c r="Q29" s="2">
        <v>372000000</v>
      </c>
      <c r="R29" s="2">
        <v>344000000</v>
      </c>
      <c r="S29" s="2">
        <v>236000000</v>
      </c>
      <c r="T29" s="2">
        <v>446000000</v>
      </c>
      <c r="U29" s="2">
        <v>236000000</v>
      </c>
      <c r="V29" s="2">
        <v>99000000</v>
      </c>
      <c r="W29" s="2">
        <v>56000000</v>
      </c>
      <c r="X29" s="2">
        <v>30425000</v>
      </c>
    </row>
    <row r="30" spans="1:27" x14ac:dyDescent="0.35">
      <c r="A30" t="s">
        <v>94</v>
      </c>
      <c r="B30" s="2">
        <v>14200000000</v>
      </c>
      <c r="C30" s="2">
        <v>10516000000</v>
      </c>
      <c r="D30" s="2">
        <v>9482000000</v>
      </c>
      <c r="E30" s="2">
        <v>9793000000</v>
      </c>
      <c r="F30" s="2">
        <v>9455000000</v>
      </c>
      <c r="G30" s="2">
        <v>7119000000</v>
      </c>
      <c r="H30" s="2">
        <v>6274000000</v>
      </c>
      <c r="I30" s="2">
        <v>5049000000</v>
      </c>
      <c r="J30" s="2">
        <v>5310000000</v>
      </c>
      <c r="K30" s="2">
        <v>5434000000</v>
      </c>
      <c r="L30" s="2">
        <v>5310000000</v>
      </c>
      <c r="M30" s="2">
        <v>5216000000</v>
      </c>
      <c r="N30" s="2">
        <v>5182000000</v>
      </c>
      <c r="O30" s="2">
        <v>5314000000</v>
      </c>
      <c r="P30" s="2">
        <v>4939000000</v>
      </c>
      <c r="Q30" s="2">
        <v>5015000000</v>
      </c>
      <c r="R30" s="2">
        <v>4754000000</v>
      </c>
      <c r="S30" s="2">
        <v>4562000000</v>
      </c>
      <c r="T30" s="2">
        <v>3891000000</v>
      </c>
      <c r="U30" s="2">
        <v>2981000000</v>
      </c>
      <c r="V30" s="2">
        <v>2043000000</v>
      </c>
      <c r="W30" s="2">
        <v>1515000000</v>
      </c>
      <c r="X30" s="2">
        <v>964000000</v>
      </c>
      <c r="Y30" s="2">
        <v>706000000</v>
      </c>
      <c r="Z30" s="2">
        <v>398281000</v>
      </c>
      <c r="AA30" s="2">
        <v>157075000</v>
      </c>
    </row>
    <row r="31" spans="1:27" x14ac:dyDescent="0.35">
      <c r="A31" t="s">
        <v>95</v>
      </c>
      <c r="B31" s="2">
        <v>3881000000</v>
      </c>
      <c r="C31" s="2">
        <v>3628000000</v>
      </c>
      <c r="D31" s="2">
        <v>3748000000</v>
      </c>
      <c r="E31" s="2">
        <v>3417000000</v>
      </c>
      <c r="F31" s="2">
        <v>2674000000</v>
      </c>
      <c r="G31" s="2">
        <v>2663000000</v>
      </c>
      <c r="H31" s="2">
        <v>2525000000</v>
      </c>
      <c r="I31" s="2">
        <v>2146000000</v>
      </c>
      <c r="J31" s="2">
        <v>2214000000</v>
      </c>
      <c r="K31" s="2">
        <v>2275000000</v>
      </c>
      <c r="L31" s="2">
        <v>1936000000</v>
      </c>
      <c r="M31" s="2">
        <v>1874000000</v>
      </c>
      <c r="N31" s="2">
        <v>1608000000</v>
      </c>
      <c r="O31" s="2">
        <v>1412000000</v>
      </c>
      <c r="P31" s="2">
        <v>1085000000</v>
      </c>
      <c r="Q31" s="2">
        <v>1169000000</v>
      </c>
      <c r="R31" s="2">
        <v>1081000000</v>
      </c>
      <c r="S31" s="2">
        <v>1256000000</v>
      </c>
      <c r="T31" s="2">
        <v>854000000</v>
      </c>
      <c r="U31" s="2">
        <v>676000000</v>
      </c>
      <c r="V31" s="2">
        <v>488000000</v>
      </c>
      <c r="W31" s="2">
        <v>370000000</v>
      </c>
      <c r="X31" s="2">
        <v>269664000</v>
      </c>
    </row>
    <row r="32" spans="1:27" x14ac:dyDescent="0.35">
      <c r="A32" t="s">
        <v>96</v>
      </c>
      <c r="B32" s="2">
        <v>1824000000</v>
      </c>
      <c r="C32" s="2">
        <v>1741000000</v>
      </c>
      <c r="D32" s="2">
        <v>1516000000</v>
      </c>
      <c r="E32" s="2">
        <v>1338000000</v>
      </c>
      <c r="F32" s="2">
        <v>989000000</v>
      </c>
      <c r="G32" s="2">
        <v>1072000000</v>
      </c>
      <c r="H32" s="2">
        <v>1048000000</v>
      </c>
      <c r="I32" s="2">
        <v>984000000</v>
      </c>
      <c r="J32" s="2">
        <v>905000000</v>
      </c>
      <c r="K32" s="2">
        <v>774000000</v>
      </c>
      <c r="L32" s="2">
        <v>698000000</v>
      </c>
      <c r="M32" s="2">
        <v>580000000</v>
      </c>
      <c r="N32" s="2">
        <v>521000000</v>
      </c>
      <c r="O32" s="2">
        <v>499000000</v>
      </c>
      <c r="P32" s="2">
        <v>388000000</v>
      </c>
      <c r="Q32" s="2">
        <v>330000000</v>
      </c>
      <c r="R32" s="2">
        <v>364000000</v>
      </c>
      <c r="S32" s="2">
        <v>370000000</v>
      </c>
      <c r="T32" s="2">
        <v>300000000</v>
      </c>
      <c r="U32" s="2">
        <v>210000000</v>
      </c>
      <c r="V32" s="2">
        <v>165000000</v>
      </c>
      <c r="W32" s="2">
        <v>53000000</v>
      </c>
      <c r="X32" s="2">
        <v>99697000</v>
      </c>
    </row>
    <row r="33" spans="1:24" x14ac:dyDescent="0.35">
      <c r="A33" t="s">
        <v>97</v>
      </c>
      <c r="B33" s="2">
        <v>619000000</v>
      </c>
      <c r="C33" s="2">
        <v>641000000</v>
      </c>
      <c r="D33" s="2">
        <v>532000000</v>
      </c>
      <c r="E33" s="2">
        <v>499000000</v>
      </c>
      <c r="F33" s="2">
        <v>365000000</v>
      </c>
      <c r="G33" s="2">
        <v>401000000</v>
      </c>
      <c r="H33" s="2">
        <v>437000000</v>
      </c>
      <c r="I33" s="2">
        <v>378000000</v>
      </c>
      <c r="J33" s="2">
        <v>242000000</v>
      </c>
      <c r="K33" s="2">
        <v>205000000</v>
      </c>
      <c r="L33" s="2">
        <v>208000000</v>
      </c>
      <c r="M33" s="2">
        <v>180000000</v>
      </c>
      <c r="N33" s="2">
        <v>153000000</v>
      </c>
      <c r="O33" s="2">
        <v>148000000</v>
      </c>
      <c r="P33" s="2">
        <v>104000000</v>
      </c>
      <c r="Q33" s="2">
        <v>93000000</v>
      </c>
      <c r="R33" s="2">
        <v>144000000</v>
      </c>
      <c r="S33" s="2">
        <v>140000000</v>
      </c>
      <c r="T33" s="2">
        <v>136000000</v>
      </c>
      <c r="U33" s="2">
        <v>99000000</v>
      </c>
      <c r="V33" s="2">
        <v>71000000</v>
      </c>
      <c r="W33" s="2">
        <v>53000000</v>
      </c>
      <c r="X33" s="2">
        <v>46042000</v>
      </c>
    </row>
    <row r="34" spans="1:24" x14ac:dyDescent="0.35">
      <c r="A34" t="s">
        <v>98</v>
      </c>
      <c r="B34" s="2">
        <v>619000000</v>
      </c>
      <c r="C34" s="2">
        <v>641000000</v>
      </c>
      <c r="D34" s="2">
        <v>532000000</v>
      </c>
      <c r="E34" s="2">
        <v>499000000</v>
      </c>
      <c r="F34" s="2">
        <v>365000000</v>
      </c>
      <c r="G34" s="2">
        <v>401000000</v>
      </c>
      <c r="H34" s="2">
        <v>437000000</v>
      </c>
      <c r="I34" s="2">
        <v>378000000</v>
      </c>
      <c r="J34" s="2">
        <v>242000000</v>
      </c>
      <c r="K34" s="2">
        <v>205000000</v>
      </c>
      <c r="L34" s="2">
        <v>208000000</v>
      </c>
      <c r="M34" s="2">
        <v>180000000</v>
      </c>
      <c r="N34" s="2">
        <v>153000000</v>
      </c>
      <c r="O34" s="2">
        <v>148000000</v>
      </c>
      <c r="P34" s="2">
        <v>104000000</v>
      </c>
      <c r="Q34" s="2">
        <v>93000000</v>
      </c>
      <c r="R34" s="2">
        <v>144000000</v>
      </c>
      <c r="S34" s="2">
        <v>140000000</v>
      </c>
      <c r="T34" s="2">
        <v>136000000</v>
      </c>
      <c r="U34" s="2">
        <v>99000000</v>
      </c>
      <c r="V34" s="2">
        <v>71000000</v>
      </c>
      <c r="W34" s="2">
        <v>53000000</v>
      </c>
      <c r="X34" s="2">
        <v>46042000</v>
      </c>
    </row>
    <row r="35" spans="1:24" x14ac:dyDescent="0.35">
      <c r="A35" t="s">
        <v>99</v>
      </c>
      <c r="B35" s="2">
        <v>1205000000</v>
      </c>
      <c r="C35" s="2">
        <v>1100000000</v>
      </c>
      <c r="D35" s="2">
        <v>984000000</v>
      </c>
      <c r="E35" s="2">
        <v>839000000</v>
      </c>
      <c r="F35" s="2">
        <v>624000000</v>
      </c>
      <c r="G35" s="2">
        <v>671000000</v>
      </c>
      <c r="H35" s="2">
        <v>611000000</v>
      </c>
      <c r="I35" s="2">
        <v>606000000</v>
      </c>
      <c r="J35" s="2">
        <v>663000000</v>
      </c>
      <c r="K35" s="2">
        <v>569000000</v>
      </c>
      <c r="L35" s="2">
        <v>490000000</v>
      </c>
      <c r="M35" s="2">
        <v>400000000</v>
      </c>
      <c r="N35" s="2">
        <v>368000000</v>
      </c>
      <c r="O35" s="2">
        <v>351000000</v>
      </c>
      <c r="P35" s="2">
        <v>284000000</v>
      </c>
      <c r="Q35" s="2">
        <v>237000000</v>
      </c>
      <c r="R35" s="2">
        <v>220000000</v>
      </c>
      <c r="S35" s="2">
        <v>230000000</v>
      </c>
      <c r="T35" s="2">
        <v>164000000</v>
      </c>
      <c r="U35" s="2">
        <v>111000000</v>
      </c>
      <c r="V35" s="2">
        <v>94000000</v>
      </c>
      <c r="W35" s="2">
        <v>84932000</v>
      </c>
      <c r="X35" s="2">
        <v>53655000</v>
      </c>
    </row>
    <row r="36" spans="1:24" x14ac:dyDescent="0.35">
      <c r="A36" t="s">
        <v>100</v>
      </c>
      <c r="O36" s="2">
        <v>152000000</v>
      </c>
    </row>
    <row r="37" spans="1:24" x14ac:dyDescent="0.35">
      <c r="A37" t="s">
        <v>101</v>
      </c>
      <c r="B37" s="2">
        <v>485000000</v>
      </c>
      <c r="C37" s="2">
        <v>424000000</v>
      </c>
      <c r="D37" s="2">
        <v>651000000</v>
      </c>
      <c r="E37" s="2">
        <v>461000000</v>
      </c>
      <c r="F37" s="2">
        <v>563000000</v>
      </c>
      <c r="G37" s="2">
        <v>472000000</v>
      </c>
      <c r="H37" s="2">
        <v>442000000</v>
      </c>
      <c r="I37" s="2">
        <v>196000000</v>
      </c>
      <c r="J37" s="2">
        <v>189000000</v>
      </c>
      <c r="K37" s="2">
        <v>448000000</v>
      </c>
      <c r="L37" s="2">
        <v>265000000</v>
      </c>
      <c r="M37" s="2">
        <v>469000000</v>
      </c>
      <c r="N37" s="2">
        <v>394000000</v>
      </c>
      <c r="O37" s="2">
        <v>286000000</v>
      </c>
      <c r="P37" s="2">
        <v>183000000</v>
      </c>
      <c r="Q37" s="2">
        <v>384000000</v>
      </c>
      <c r="R37" s="2">
        <v>272000000</v>
      </c>
      <c r="S37" s="2">
        <v>460000000</v>
      </c>
      <c r="T37" s="2">
        <v>175000000</v>
      </c>
      <c r="U37" s="2">
        <v>158000000</v>
      </c>
      <c r="V37" s="2">
        <v>149000000</v>
      </c>
      <c r="W37" s="2">
        <v>97000000</v>
      </c>
      <c r="X37" s="2">
        <v>72433000</v>
      </c>
    </row>
    <row r="38" spans="1:24" x14ac:dyDescent="0.35">
      <c r="A38" t="s">
        <v>102</v>
      </c>
      <c r="B38" s="2">
        <v>392000000</v>
      </c>
      <c r="C38" s="2">
        <v>307000000</v>
      </c>
      <c r="D38" s="2">
        <v>554000000</v>
      </c>
      <c r="E38" s="2">
        <v>355000000</v>
      </c>
      <c r="F38" s="2">
        <v>450000000</v>
      </c>
      <c r="G38" s="2">
        <v>344000000</v>
      </c>
      <c r="H38" s="2">
        <v>309000000</v>
      </c>
      <c r="I38" s="2">
        <v>196000000</v>
      </c>
      <c r="J38" s="2">
        <v>189000000</v>
      </c>
      <c r="K38" s="2">
        <v>448000000</v>
      </c>
      <c r="L38" s="2">
        <v>265000000</v>
      </c>
      <c r="M38" s="2">
        <v>469000000</v>
      </c>
      <c r="N38" s="2">
        <v>394000000</v>
      </c>
      <c r="O38" s="2">
        <v>286000000</v>
      </c>
      <c r="P38" s="2">
        <v>183000000</v>
      </c>
      <c r="Q38" s="2">
        <v>384000000</v>
      </c>
      <c r="R38" s="2">
        <v>272000000</v>
      </c>
      <c r="S38" s="2">
        <v>460000000</v>
      </c>
      <c r="T38" s="2">
        <v>175000000</v>
      </c>
      <c r="U38" s="2">
        <v>158000000</v>
      </c>
      <c r="V38" s="2">
        <v>149000000</v>
      </c>
      <c r="W38" s="2">
        <v>97000000</v>
      </c>
      <c r="X38" s="2">
        <v>72433000</v>
      </c>
    </row>
    <row r="39" spans="1:24" x14ac:dyDescent="0.35">
      <c r="A39" t="s">
        <v>103</v>
      </c>
      <c r="N39">
        <v>0</v>
      </c>
      <c r="O39" s="2">
        <v>88000000</v>
      </c>
    </row>
    <row r="40" spans="1:24" x14ac:dyDescent="0.35">
      <c r="A40" t="s">
        <v>104</v>
      </c>
      <c r="B40" s="2">
        <v>392000000</v>
      </c>
      <c r="C40" s="2">
        <v>307000000</v>
      </c>
      <c r="D40" s="2">
        <v>554000000</v>
      </c>
      <c r="E40" s="2">
        <v>355000000</v>
      </c>
      <c r="F40" s="2">
        <v>450000000</v>
      </c>
      <c r="G40" s="2">
        <v>344000000</v>
      </c>
      <c r="H40" s="2">
        <v>309000000</v>
      </c>
      <c r="N40" s="2">
        <v>394000000</v>
      </c>
      <c r="O40" s="2">
        <v>198000000</v>
      </c>
    </row>
    <row r="41" spans="1:24" x14ac:dyDescent="0.35">
      <c r="A41" t="s">
        <v>105</v>
      </c>
      <c r="B41" s="2">
        <v>93000000</v>
      </c>
      <c r="C41" s="2">
        <v>117000000</v>
      </c>
      <c r="D41" s="2">
        <v>97000000</v>
      </c>
      <c r="E41" s="2">
        <v>106000000</v>
      </c>
      <c r="F41" s="2">
        <v>113000000</v>
      </c>
      <c r="G41" s="2">
        <v>128000000</v>
      </c>
      <c r="H41" s="2">
        <v>133000000</v>
      </c>
    </row>
    <row r="42" spans="1:24" x14ac:dyDescent="0.35">
      <c r="A42" t="s">
        <v>106</v>
      </c>
      <c r="B42" s="2">
        <v>1572000000</v>
      </c>
      <c r="C42" s="2">
        <v>1463000000</v>
      </c>
      <c r="D42" s="2">
        <v>1581000000</v>
      </c>
      <c r="E42" s="2">
        <v>1618000000</v>
      </c>
      <c r="F42" s="2">
        <v>1122000000</v>
      </c>
      <c r="G42" s="2">
        <v>1119000000</v>
      </c>
      <c r="H42" s="2">
        <v>1035000000</v>
      </c>
      <c r="I42" s="2">
        <v>966000000</v>
      </c>
      <c r="J42" s="2">
        <v>1120000000</v>
      </c>
      <c r="K42" s="2">
        <v>1053000000</v>
      </c>
      <c r="L42" s="2">
        <v>973000000</v>
      </c>
      <c r="M42" s="2">
        <v>825000000</v>
      </c>
      <c r="N42" s="2">
        <v>693000000</v>
      </c>
      <c r="O42" s="2">
        <v>627000000</v>
      </c>
      <c r="P42" s="2">
        <v>514000000</v>
      </c>
    </row>
    <row r="43" spans="1:24" x14ac:dyDescent="0.35">
      <c r="A43" t="s">
        <v>107</v>
      </c>
      <c r="B43" s="2">
        <v>1572000000</v>
      </c>
      <c r="C43" s="2">
        <v>1463000000</v>
      </c>
      <c r="D43" s="2">
        <v>1581000000</v>
      </c>
      <c r="E43" s="2">
        <v>1618000000</v>
      </c>
      <c r="F43" s="2">
        <v>1122000000</v>
      </c>
      <c r="G43" s="2">
        <v>1119000000</v>
      </c>
      <c r="H43" s="2">
        <v>1035000000</v>
      </c>
      <c r="I43" s="2">
        <v>966000000</v>
      </c>
      <c r="J43" s="2">
        <v>1120000000</v>
      </c>
      <c r="K43" s="2">
        <v>1053000000</v>
      </c>
      <c r="L43" s="2">
        <v>973000000</v>
      </c>
      <c r="M43" s="2">
        <v>825000000</v>
      </c>
      <c r="N43" s="2">
        <v>693000000</v>
      </c>
      <c r="O43" s="2">
        <v>627000000</v>
      </c>
      <c r="P43" s="2">
        <v>514000000</v>
      </c>
    </row>
    <row r="44" spans="1:24" x14ac:dyDescent="0.35">
      <c r="A44" t="s">
        <v>108</v>
      </c>
      <c r="Q44" s="2">
        <v>455000000</v>
      </c>
      <c r="R44" s="2">
        <v>445000000</v>
      </c>
      <c r="S44" s="2">
        <v>426000000</v>
      </c>
      <c r="T44" s="2">
        <v>379000000</v>
      </c>
      <c r="U44" s="2">
        <v>308000000</v>
      </c>
      <c r="V44" s="2">
        <v>174000000</v>
      </c>
      <c r="W44" s="2">
        <v>220000000</v>
      </c>
      <c r="X44" s="2">
        <v>97534000</v>
      </c>
    </row>
    <row r="45" spans="1:24" x14ac:dyDescent="0.35">
      <c r="A45" t="s">
        <v>109</v>
      </c>
      <c r="B45" s="2">
        <v>10319000000</v>
      </c>
      <c r="C45" s="2">
        <v>6888000000</v>
      </c>
      <c r="D45" s="2">
        <v>5734000000</v>
      </c>
      <c r="E45" s="2">
        <v>6376000000</v>
      </c>
      <c r="F45" s="2">
        <v>6781000000</v>
      </c>
      <c r="G45" s="2">
        <v>4456000000</v>
      </c>
      <c r="H45" s="2">
        <v>3749000000</v>
      </c>
      <c r="I45" s="2">
        <v>2903000000</v>
      </c>
      <c r="J45" s="2">
        <v>3096000000</v>
      </c>
      <c r="K45" s="2">
        <v>3159000000</v>
      </c>
      <c r="L45" s="2">
        <v>3374000000</v>
      </c>
      <c r="M45" s="2">
        <v>3342000000</v>
      </c>
      <c r="N45" s="2">
        <v>3574000000</v>
      </c>
      <c r="O45" s="2">
        <v>3902000000</v>
      </c>
      <c r="P45" s="2">
        <v>3854000000</v>
      </c>
      <c r="Q45" s="2">
        <v>3846000000</v>
      </c>
      <c r="R45" s="2">
        <v>3673000000</v>
      </c>
      <c r="S45" s="2">
        <v>3306000000</v>
      </c>
      <c r="T45" s="2">
        <v>3037000000</v>
      </c>
      <c r="U45" s="2">
        <v>2305000000</v>
      </c>
      <c r="V45" s="2">
        <v>1555000000</v>
      </c>
      <c r="W45" s="2">
        <v>1145000000</v>
      </c>
      <c r="X45" s="2">
        <v>694586000</v>
      </c>
    </row>
    <row r="46" spans="1:24" x14ac:dyDescent="0.35">
      <c r="A46" t="s">
        <v>110</v>
      </c>
      <c r="B46" s="2">
        <v>8657000000</v>
      </c>
      <c r="C46" s="2">
        <v>4956000000</v>
      </c>
      <c r="D46" s="2">
        <v>3732000000</v>
      </c>
      <c r="E46" s="2">
        <v>4341000000</v>
      </c>
      <c r="F46" s="2">
        <v>5165000000</v>
      </c>
      <c r="G46" s="2">
        <v>2680000000</v>
      </c>
      <c r="H46" s="2">
        <v>2159000000</v>
      </c>
      <c r="I46" s="2">
        <v>1003000000</v>
      </c>
      <c r="J46" s="2">
        <v>1195000000</v>
      </c>
      <c r="K46" s="2">
        <v>1379000000</v>
      </c>
      <c r="L46" s="2">
        <v>1968000000</v>
      </c>
      <c r="M46" s="2">
        <v>2116000000</v>
      </c>
      <c r="N46" s="2">
        <v>2457000000</v>
      </c>
      <c r="O46" s="2">
        <v>2850000000</v>
      </c>
      <c r="P46" s="2">
        <v>2850000000</v>
      </c>
      <c r="Q46" s="2">
        <v>2920000000</v>
      </c>
      <c r="R46" s="2">
        <v>2872000000</v>
      </c>
      <c r="S46" s="2">
        <v>2588000000</v>
      </c>
      <c r="T46" s="2">
        <v>2626000000</v>
      </c>
      <c r="U46" s="2">
        <v>2103000000</v>
      </c>
      <c r="V46" s="2">
        <v>1396000000</v>
      </c>
      <c r="W46" s="2">
        <v>1012000000</v>
      </c>
      <c r="X46" s="2">
        <v>639498000</v>
      </c>
    </row>
    <row r="47" spans="1:24" x14ac:dyDescent="0.35">
      <c r="A47" t="s">
        <v>111</v>
      </c>
      <c r="B47" s="2">
        <v>8147000000</v>
      </c>
      <c r="C47" s="2">
        <v>4409000000</v>
      </c>
      <c r="D47" s="2">
        <v>3093000000</v>
      </c>
      <c r="E47" s="2">
        <v>3651000000</v>
      </c>
      <c r="F47" s="2">
        <v>4413000000</v>
      </c>
      <c r="G47" s="2">
        <v>1990000000</v>
      </c>
      <c r="H47" s="2">
        <v>1361000000</v>
      </c>
      <c r="I47" s="2">
        <v>1003000000</v>
      </c>
      <c r="J47" s="2">
        <v>1195000000</v>
      </c>
      <c r="K47" s="2">
        <v>1379000000</v>
      </c>
      <c r="L47" s="2">
        <v>1968000000</v>
      </c>
      <c r="M47" s="2">
        <v>2116000000</v>
      </c>
      <c r="N47" s="2">
        <v>2457000000</v>
      </c>
      <c r="O47" s="2">
        <v>2850000000</v>
      </c>
      <c r="P47" s="2">
        <v>2850000000</v>
      </c>
      <c r="Q47" s="2">
        <v>2920000000</v>
      </c>
      <c r="R47" s="2">
        <v>2872000000</v>
      </c>
      <c r="S47" s="2">
        <v>2588000000</v>
      </c>
      <c r="T47" s="2">
        <v>2626000000</v>
      </c>
      <c r="U47" s="2">
        <v>2103000000</v>
      </c>
      <c r="V47" s="2">
        <v>1396000000</v>
      </c>
      <c r="W47" s="2">
        <v>1012000000</v>
      </c>
      <c r="X47" s="2">
        <v>639498000</v>
      </c>
    </row>
    <row r="48" spans="1:24" x14ac:dyDescent="0.35">
      <c r="A48" t="s">
        <v>112</v>
      </c>
      <c r="B48" s="2">
        <v>510000000</v>
      </c>
      <c r="C48" s="2">
        <v>547000000</v>
      </c>
      <c r="D48" s="2">
        <v>639000000</v>
      </c>
      <c r="E48" s="2">
        <v>690000000</v>
      </c>
      <c r="F48" s="2">
        <v>752000000</v>
      </c>
      <c r="G48" s="2">
        <v>690000000</v>
      </c>
      <c r="H48" s="2">
        <v>798000000</v>
      </c>
    </row>
    <row r="49" spans="1:27" x14ac:dyDescent="0.35">
      <c r="A49" t="s">
        <v>113</v>
      </c>
      <c r="B49" s="2">
        <v>1286000000</v>
      </c>
      <c r="C49" s="2">
        <v>1483000000</v>
      </c>
      <c r="D49" s="2">
        <v>1508000000</v>
      </c>
      <c r="E49" s="2">
        <v>1483000000</v>
      </c>
      <c r="F49" s="2">
        <v>1538000000</v>
      </c>
      <c r="G49" s="2">
        <v>1732000000</v>
      </c>
      <c r="H49" s="2">
        <v>1559000000</v>
      </c>
      <c r="I49" s="2">
        <v>1384000000</v>
      </c>
      <c r="J49" s="2">
        <v>1354000000</v>
      </c>
      <c r="K49" s="2">
        <v>1218000000</v>
      </c>
      <c r="L49" s="2">
        <v>832000000</v>
      </c>
      <c r="M49" s="2">
        <v>605000000</v>
      </c>
      <c r="N49" s="2">
        <v>481000000</v>
      </c>
      <c r="O49" s="2">
        <v>392000000</v>
      </c>
      <c r="P49" s="2">
        <v>327000000</v>
      </c>
      <c r="Q49" s="2">
        <v>259000000</v>
      </c>
      <c r="R49" s="2">
        <v>197000000</v>
      </c>
      <c r="S49" s="2">
        <v>192000000</v>
      </c>
      <c r="T49" s="2">
        <v>411000000</v>
      </c>
      <c r="U49" s="2">
        <v>202000000</v>
      </c>
      <c r="V49" s="2">
        <v>159000000</v>
      </c>
      <c r="W49" s="2">
        <v>133000000</v>
      </c>
      <c r="X49" s="2">
        <v>55088000</v>
      </c>
    </row>
    <row r="50" spans="1:27" x14ac:dyDescent="0.35">
      <c r="A50" t="s">
        <v>114</v>
      </c>
      <c r="B50" s="2">
        <v>633000000</v>
      </c>
      <c r="C50" s="2">
        <v>743000000</v>
      </c>
      <c r="D50" s="2">
        <v>770000000</v>
      </c>
      <c r="E50" s="2">
        <v>843000000</v>
      </c>
      <c r="F50" s="2">
        <v>922000000</v>
      </c>
      <c r="G50" s="2">
        <v>1251000000</v>
      </c>
      <c r="H50" s="2">
        <v>1112000000</v>
      </c>
      <c r="I50" s="2">
        <v>999000000</v>
      </c>
      <c r="J50" s="2">
        <v>1354000000</v>
      </c>
      <c r="K50" s="2">
        <v>1218000000</v>
      </c>
      <c r="L50" s="2">
        <v>832000000</v>
      </c>
      <c r="M50" s="2">
        <v>605000000</v>
      </c>
      <c r="N50" s="2">
        <v>481000000</v>
      </c>
      <c r="O50" s="2">
        <v>392000000</v>
      </c>
      <c r="P50" s="2">
        <v>327000000</v>
      </c>
      <c r="Q50" s="2">
        <v>259000000</v>
      </c>
      <c r="R50" s="2">
        <v>197000000</v>
      </c>
      <c r="S50" s="2">
        <v>192000000</v>
      </c>
      <c r="T50" s="2">
        <v>411000000</v>
      </c>
      <c r="U50" s="2">
        <v>202000000</v>
      </c>
      <c r="V50" s="2">
        <v>159000000</v>
      </c>
      <c r="W50" s="2">
        <v>133000000</v>
      </c>
      <c r="X50" s="2">
        <v>38545000</v>
      </c>
    </row>
    <row r="51" spans="1:27" x14ac:dyDescent="0.35">
      <c r="A51" t="s">
        <v>115</v>
      </c>
      <c r="B51" s="2">
        <v>653000000</v>
      </c>
      <c r="C51" s="2">
        <v>740000000</v>
      </c>
      <c r="D51" s="2">
        <v>738000000</v>
      </c>
      <c r="E51" s="2">
        <v>640000000</v>
      </c>
      <c r="F51" s="2">
        <v>616000000</v>
      </c>
      <c r="G51" s="2">
        <v>481000000</v>
      </c>
      <c r="H51" s="2">
        <v>447000000</v>
      </c>
      <c r="I51" s="2">
        <v>385000000</v>
      </c>
    </row>
    <row r="52" spans="1:27" x14ac:dyDescent="0.35">
      <c r="A52" t="s">
        <v>116</v>
      </c>
      <c r="X52">
        <v>0</v>
      </c>
    </row>
    <row r="53" spans="1:27" x14ac:dyDescent="0.35">
      <c r="A53" t="s">
        <v>117</v>
      </c>
      <c r="B53" s="2">
        <v>376000000</v>
      </c>
      <c r="C53" s="2">
        <v>449000000</v>
      </c>
      <c r="D53" s="2">
        <v>494000000</v>
      </c>
      <c r="E53" s="2">
        <v>552000000</v>
      </c>
      <c r="F53" s="2">
        <v>78000000</v>
      </c>
      <c r="G53" s="2">
        <v>44000000</v>
      </c>
      <c r="H53" s="2">
        <v>31000000</v>
      </c>
      <c r="I53" s="2">
        <v>516000000</v>
      </c>
      <c r="J53" s="2">
        <v>547000000</v>
      </c>
      <c r="K53" s="2">
        <v>562000000</v>
      </c>
      <c r="L53" s="2">
        <v>574000000</v>
      </c>
      <c r="M53" s="2">
        <v>621000000</v>
      </c>
      <c r="N53" s="2">
        <v>636000000</v>
      </c>
      <c r="O53" s="2">
        <v>660000000</v>
      </c>
      <c r="P53" s="2">
        <v>677000000</v>
      </c>
      <c r="Q53" s="2">
        <v>667000000</v>
      </c>
      <c r="R53" s="2">
        <v>604000000</v>
      </c>
      <c r="S53" s="2">
        <v>526000000</v>
      </c>
    </row>
    <row r="54" spans="1:27" x14ac:dyDescent="0.35">
      <c r="A54" t="s">
        <v>118</v>
      </c>
      <c r="B54" s="2">
        <v>2641000000</v>
      </c>
      <c r="C54" s="2">
        <v>3337000000</v>
      </c>
      <c r="D54" s="2">
        <v>3563000000</v>
      </c>
      <c r="E54" s="2">
        <v>3849000000</v>
      </c>
      <c r="F54" s="2">
        <v>3951000000</v>
      </c>
      <c r="G54" s="2">
        <v>4799000000</v>
      </c>
      <c r="H54" s="2">
        <v>4685000000</v>
      </c>
      <c r="I54" s="2">
        <v>4732000000</v>
      </c>
      <c r="J54" s="2">
        <v>4013000000</v>
      </c>
      <c r="K54" s="2">
        <v>3210000000</v>
      </c>
      <c r="L54" s="2">
        <v>2529000000</v>
      </c>
      <c r="M54" s="2">
        <v>2134000000</v>
      </c>
      <c r="N54" s="2">
        <v>1888000000</v>
      </c>
      <c r="O54" s="2">
        <v>1757000000</v>
      </c>
      <c r="P54" s="2">
        <v>1654000000</v>
      </c>
      <c r="Q54" s="2">
        <v>1539000000</v>
      </c>
      <c r="R54" s="2">
        <v>1266000000</v>
      </c>
      <c r="S54" s="2">
        <v>1036000000</v>
      </c>
      <c r="T54" s="2">
        <v>952000000</v>
      </c>
      <c r="U54" s="2">
        <v>911000000</v>
      </c>
      <c r="V54" s="2">
        <v>754000000</v>
      </c>
      <c r="W54" s="2">
        <v>670000000</v>
      </c>
      <c r="X54" s="2">
        <v>415000000</v>
      </c>
      <c r="Y54" s="2">
        <v>-32000000</v>
      </c>
      <c r="Z54" s="2">
        <v>-54153000</v>
      </c>
      <c r="AA54" s="2">
        <v>-18893000</v>
      </c>
    </row>
    <row r="55" spans="1:27" x14ac:dyDescent="0.35">
      <c r="A55" t="s">
        <v>119</v>
      </c>
      <c r="B55" s="2">
        <v>2641000000</v>
      </c>
      <c r="C55" s="2">
        <v>3337000000</v>
      </c>
      <c r="D55" s="2">
        <v>3563000000</v>
      </c>
      <c r="E55" s="2">
        <v>3849000000</v>
      </c>
      <c r="F55" s="2">
        <v>3951000000</v>
      </c>
      <c r="G55" s="2">
        <v>4799000000</v>
      </c>
      <c r="H55" s="2">
        <v>4685000000</v>
      </c>
      <c r="I55" s="2">
        <v>4732000000</v>
      </c>
      <c r="J55" s="2">
        <v>4013000000</v>
      </c>
      <c r="K55" s="2">
        <v>3210000000</v>
      </c>
      <c r="L55" s="2">
        <v>2529000000</v>
      </c>
      <c r="M55" s="2">
        <v>2134000000</v>
      </c>
      <c r="N55" s="2">
        <v>1888000000</v>
      </c>
      <c r="O55" s="2">
        <v>1757000000</v>
      </c>
      <c r="P55" s="2">
        <v>1654000000</v>
      </c>
      <c r="Q55" s="2">
        <v>1539000000</v>
      </c>
      <c r="R55" s="2">
        <v>1266000000</v>
      </c>
      <c r="S55" s="2">
        <v>1036000000</v>
      </c>
      <c r="T55" s="2">
        <v>952000000</v>
      </c>
      <c r="U55" s="2">
        <v>911000000</v>
      </c>
      <c r="V55" s="2">
        <v>754000000</v>
      </c>
      <c r="W55" s="2">
        <v>670000000</v>
      </c>
      <c r="X55" s="2">
        <v>415000000</v>
      </c>
      <c r="Y55" s="2">
        <v>-32000000</v>
      </c>
      <c r="Z55" s="2">
        <v>-54153000</v>
      </c>
      <c r="AA55" s="2">
        <v>-18893000</v>
      </c>
    </row>
    <row r="56" spans="1:27" x14ac:dyDescent="0.35">
      <c r="A56" t="s">
        <v>120</v>
      </c>
      <c r="B56" s="2">
        <v>5000000</v>
      </c>
      <c r="C56" s="2">
        <v>5000000</v>
      </c>
      <c r="D56" s="2">
        <v>5000000</v>
      </c>
      <c r="E56" s="2">
        <v>5000000</v>
      </c>
      <c r="F56" s="2">
        <v>5000000</v>
      </c>
      <c r="G56" s="2">
        <v>4000000</v>
      </c>
      <c r="H56" s="2">
        <v>4000000</v>
      </c>
      <c r="I56" s="2">
        <v>4000000</v>
      </c>
      <c r="J56" s="2">
        <v>4000000</v>
      </c>
      <c r="K56" s="2">
        <v>4000000</v>
      </c>
      <c r="L56" s="2">
        <v>4000000</v>
      </c>
      <c r="M56" s="2">
        <v>3000000</v>
      </c>
      <c r="N56" s="2">
        <v>3000000</v>
      </c>
      <c r="O56" s="2">
        <v>3000000</v>
      </c>
      <c r="P56" s="2">
        <v>3000000</v>
      </c>
      <c r="Q56" s="2">
        <v>3000000</v>
      </c>
      <c r="R56" s="2">
        <v>3000000</v>
      </c>
      <c r="S56" s="2">
        <v>2000000</v>
      </c>
      <c r="T56" s="2">
        <v>2000000</v>
      </c>
      <c r="U56" s="2">
        <v>2000000</v>
      </c>
      <c r="V56" s="2">
        <v>1000000</v>
      </c>
      <c r="W56" s="2">
        <v>1000000</v>
      </c>
      <c r="X56" s="2">
        <v>638000</v>
      </c>
    </row>
    <row r="57" spans="1:27" x14ac:dyDescent="0.35">
      <c r="A57" t="s">
        <v>121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</row>
    <row r="58" spans="1:27" x14ac:dyDescent="0.35">
      <c r="A58" t="s">
        <v>122</v>
      </c>
      <c r="B58" s="2">
        <v>5000000</v>
      </c>
      <c r="C58" s="2">
        <v>5000000</v>
      </c>
      <c r="D58" s="2">
        <v>5000000</v>
      </c>
      <c r="E58" s="2">
        <v>5000000</v>
      </c>
      <c r="F58" s="2">
        <v>5000000</v>
      </c>
      <c r="G58" s="2">
        <v>4000000</v>
      </c>
      <c r="H58" s="2">
        <v>4000000</v>
      </c>
      <c r="I58" s="2">
        <v>4000000</v>
      </c>
      <c r="J58" s="2">
        <v>4000000</v>
      </c>
      <c r="K58" s="2">
        <v>4000000</v>
      </c>
      <c r="L58" s="2">
        <v>4000000</v>
      </c>
      <c r="M58" s="2">
        <v>3000000</v>
      </c>
      <c r="N58" s="2">
        <v>3000000</v>
      </c>
      <c r="O58" s="2">
        <v>3000000</v>
      </c>
      <c r="P58" s="2">
        <v>3000000</v>
      </c>
      <c r="Q58" s="2">
        <v>3000000</v>
      </c>
      <c r="R58" s="2">
        <v>3000000</v>
      </c>
      <c r="S58" s="2">
        <v>2000000</v>
      </c>
      <c r="T58" s="2">
        <v>2000000</v>
      </c>
      <c r="U58" s="2">
        <v>2000000</v>
      </c>
      <c r="V58" s="2">
        <v>1000000</v>
      </c>
      <c r="W58" s="2">
        <v>1000000</v>
      </c>
      <c r="X58" s="2">
        <v>638000</v>
      </c>
    </row>
    <row r="59" spans="1:27" x14ac:dyDescent="0.35">
      <c r="A59" t="s">
        <v>123</v>
      </c>
      <c r="B59" s="2">
        <v>1319000000</v>
      </c>
      <c r="C59" s="2">
        <v>2114000000</v>
      </c>
      <c r="D59" s="2">
        <v>2424000000</v>
      </c>
      <c r="E59" s="2">
        <v>2786000000</v>
      </c>
      <c r="F59" s="2">
        <v>2968000000</v>
      </c>
      <c r="G59" s="2">
        <v>4322000000</v>
      </c>
      <c r="H59" s="2">
        <v>3753000000</v>
      </c>
      <c r="I59" s="2">
        <v>3491000000</v>
      </c>
      <c r="J59" s="2">
        <v>2446000000</v>
      </c>
      <c r="K59" s="2">
        <v>1679000000</v>
      </c>
      <c r="L59" s="2">
        <v>1002000000</v>
      </c>
      <c r="M59" s="2">
        <v>601000000</v>
      </c>
      <c r="N59" s="2">
        <v>433000000</v>
      </c>
      <c r="O59" s="2">
        <v>305000000</v>
      </c>
      <c r="P59" s="2">
        <v>219000000</v>
      </c>
      <c r="Q59" s="2">
        <v>118000000</v>
      </c>
      <c r="R59" s="2">
        <v>60000000</v>
      </c>
      <c r="S59" s="2">
        <v>162000000</v>
      </c>
      <c r="T59" s="2">
        <v>144000000</v>
      </c>
      <c r="U59" s="2">
        <v>145000000</v>
      </c>
      <c r="V59" s="2">
        <v>165000000</v>
      </c>
      <c r="W59" s="2">
        <v>120000000</v>
      </c>
      <c r="X59" s="2">
        <v>15791000</v>
      </c>
    </row>
    <row r="60" spans="1:27" x14ac:dyDescent="0.35">
      <c r="A60" t="s">
        <v>124</v>
      </c>
      <c r="B60" s="2">
        <v>3320000000</v>
      </c>
      <c r="C60" s="2">
        <v>3221000000</v>
      </c>
      <c r="D60" s="2">
        <v>3129000000</v>
      </c>
      <c r="E60" s="2">
        <v>3047000000</v>
      </c>
      <c r="F60" s="2">
        <v>2959000000</v>
      </c>
      <c r="G60" s="2">
        <v>2253000000</v>
      </c>
      <c r="H60" s="2">
        <v>2203000000</v>
      </c>
      <c r="I60" s="2">
        <v>2127000000</v>
      </c>
      <c r="J60" s="2">
        <v>2050000000</v>
      </c>
      <c r="K60" s="2">
        <v>1896000000</v>
      </c>
      <c r="L60" s="2">
        <v>1711000000</v>
      </c>
      <c r="M60" s="2">
        <v>1573000000</v>
      </c>
      <c r="N60" s="2">
        <v>1495000000</v>
      </c>
      <c r="O60" s="2">
        <v>1472000000</v>
      </c>
      <c r="P60" s="2">
        <v>1446000000</v>
      </c>
      <c r="Q60" s="2">
        <v>1419000000</v>
      </c>
      <c r="R60" s="2">
        <v>1287000000</v>
      </c>
      <c r="S60" s="2">
        <v>853000000</v>
      </c>
      <c r="T60" s="2">
        <v>813000000</v>
      </c>
      <c r="U60" s="2">
        <v>764000000</v>
      </c>
      <c r="V60" s="2">
        <v>581000000</v>
      </c>
      <c r="W60" s="2">
        <v>552000000</v>
      </c>
      <c r="X60" s="2">
        <v>407471000</v>
      </c>
    </row>
    <row r="61" spans="1:27" x14ac:dyDescent="0.35">
      <c r="A61" t="s">
        <v>125</v>
      </c>
      <c r="B61" s="2">
        <v>2005000000</v>
      </c>
      <c r="C61" s="2">
        <v>1999000000</v>
      </c>
      <c r="D61" s="2">
        <v>1995000000</v>
      </c>
      <c r="E61" s="2">
        <v>1989000000</v>
      </c>
      <c r="F61" s="2">
        <v>1981000000</v>
      </c>
      <c r="G61" s="2">
        <v>1782000000</v>
      </c>
      <c r="H61" s="2">
        <v>1272000000</v>
      </c>
      <c r="I61" s="2">
        <v>890000000</v>
      </c>
      <c r="J61" s="2">
        <v>500000000</v>
      </c>
      <c r="K61" s="2">
        <v>366000000</v>
      </c>
      <c r="L61" s="2">
        <v>125000000</v>
      </c>
      <c r="M61" s="2">
        <v>43000000</v>
      </c>
      <c r="N61" s="2">
        <v>35000000</v>
      </c>
      <c r="O61" s="2">
        <v>8000000</v>
      </c>
      <c r="P61" s="2">
        <v>4000000</v>
      </c>
      <c r="Q61" s="2">
        <v>2000000</v>
      </c>
      <c r="R61">
        <v>0</v>
      </c>
      <c r="S61">
        <v>0</v>
      </c>
    </row>
    <row r="62" spans="1:27" x14ac:dyDescent="0.35">
      <c r="A62" t="s">
        <v>126</v>
      </c>
      <c r="B62" s="2">
        <v>2000000</v>
      </c>
      <c r="C62" s="2">
        <v>-4000000</v>
      </c>
      <c r="D62">
        <v>0</v>
      </c>
      <c r="E62">
        <v>0</v>
      </c>
      <c r="F62">
        <v>0</v>
      </c>
      <c r="G62" s="2">
        <v>2000000</v>
      </c>
      <c r="H62" s="2">
        <v>-3000000</v>
      </c>
      <c r="I62">
        <v>0</v>
      </c>
      <c r="J62" s="2">
        <v>13000000</v>
      </c>
      <c r="K62" s="2">
        <v>-3000000</v>
      </c>
      <c r="L62" s="2">
        <v>-63000000</v>
      </c>
      <c r="M62">
        <v>0</v>
      </c>
      <c r="N62" s="2">
        <v>-8000000</v>
      </c>
      <c r="O62" s="2">
        <v>-15000000</v>
      </c>
      <c r="P62" s="2">
        <v>-10000000</v>
      </c>
      <c r="Q62" s="2">
        <v>1000000</v>
      </c>
      <c r="R62" s="2">
        <v>-84000000</v>
      </c>
      <c r="S62" s="2">
        <v>19000000</v>
      </c>
      <c r="T62" s="2">
        <v>-7000000</v>
      </c>
      <c r="U62">
        <v>0</v>
      </c>
      <c r="V62" s="2">
        <v>13000000</v>
      </c>
      <c r="W62" s="2">
        <v>5595000</v>
      </c>
      <c r="X62" s="2">
        <v>187000</v>
      </c>
    </row>
    <row r="63" spans="1:27" x14ac:dyDescent="0.35">
      <c r="A63" t="s">
        <v>127</v>
      </c>
      <c r="B63" s="2">
        <v>2000000</v>
      </c>
      <c r="C63" s="2">
        <v>-4000000</v>
      </c>
    </row>
    <row r="64" spans="1:27" x14ac:dyDescent="0.35">
      <c r="A64" t="s">
        <v>128</v>
      </c>
      <c r="V64" s="2">
        <v>-6000000</v>
      </c>
      <c r="W64" s="2">
        <v>-3000000</v>
      </c>
      <c r="X64" s="2">
        <v>-9414000</v>
      </c>
    </row>
    <row r="65" spans="1:27" x14ac:dyDescent="0.35">
      <c r="A65" t="s">
        <v>129</v>
      </c>
      <c r="B65" s="2">
        <v>10788000000</v>
      </c>
      <c r="C65" s="2">
        <v>7746000000</v>
      </c>
      <c r="D65" s="2">
        <v>6656000000</v>
      </c>
      <c r="E65" s="2">
        <v>7500000000</v>
      </c>
      <c r="F65" s="2">
        <v>8364000000</v>
      </c>
      <c r="G65" s="2">
        <v>6789000000</v>
      </c>
      <c r="H65" s="2">
        <v>6046000000</v>
      </c>
      <c r="I65" s="2">
        <v>5735000000</v>
      </c>
      <c r="J65" s="2">
        <v>5208000000</v>
      </c>
      <c r="K65" s="2">
        <v>4589000000</v>
      </c>
      <c r="L65" s="2">
        <v>4497000000</v>
      </c>
      <c r="M65" s="2">
        <v>4250000000</v>
      </c>
      <c r="N65" s="2">
        <v>4345000000</v>
      </c>
      <c r="O65" s="2">
        <v>4607000000</v>
      </c>
      <c r="P65" s="2">
        <v>4504000000</v>
      </c>
      <c r="Q65" s="2">
        <v>4459000000</v>
      </c>
      <c r="R65" s="2">
        <v>4138000000</v>
      </c>
      <c r="S65" s="2">
        <v>3624000000</v>
      </c>
      <c r="T65" s="2">
        <v>3578000000</v>
      </c>
      <c r="U65" s="2">
        <v>3014000000</v>
      </c>
      <c r="V65" s="2">
        <v>2150000000</v>
      </c>
      <c r="W65" s="2">
        <v>1682000000</v>
      </c>
      <c r="X65" s="2">
        <v>415000000</v>
      </c>
      <c r="Y65" s="2">
        <v>-32000000</v>
      </c>
      <c r="Z65" s="2">
        <v>-54153000</v>
      </c>
      <c r="AA65" s="2">
        <v>-18893000</v>
      </c>
    </row>
    <row r="66" spans="1:27" x14ac:dyDescent="0.35">
      <c r="A66" t="s">
        <v>130</v>
      </c>
      <c r="B66" s="2">
        <v>2641000000</v>
      </c>
      <c r="C66" s="2">
        <v>3337000000</v>
      </c>
      <c r="D66" s="2">
        <v>3563000000</v>
      </c>
      <c r="E66" s="2">
        <v>3849000000</v>
      </c>
      <c r="F66" s="2">
        <v>3951000000</v>
      </c>
      <c r="G66" s="2">
        <v>4799000000</v>
      </c>
      <c r="H66" s="2">
        <v>4685000000</v>
      </c>
      <c r="I66" s="2">
        <v>4732000000</v>
      </c>
      <c r="J66" s="2">
        <v>4013000000</v>
      </c>
      <c r="K66" s="2">
        <v>3210000000</v>
      </c>
      <c r="L66" s="2">
        <v>2529000000</v>
      </c>
      <c r="M66" s="2">
        <v>2134000000</v>
      </c>
      <c r="N66" s="2">
        <v>1888000000</v>
      </c>
      <c r="O66" s="2">
        <v>1757000000</v>
      </c>
      <c r="P66" s="2">
        <v>1654000000</v>
      </c>
      <c r="Q66" s="2">
        <v>1539000000</v>
      </c>
      <c r="R66" s="2">
        <v>1266000000</v>
      </c>
      <c r="S66" s="2">
        <v>1036000000</v>
      </c>
      <c r="T66" s="2">
        <v>952000000</v>
      </c>
      <c r="U66" s="2">
        <v>911000000</v>
      </c>
      <c r="V66" s="2">
        <v>754000000</v>
      </c>
      <c r="W66" s="2">
        <v>670000000</v>
      </c>
      <c r="X66" s="2">
        <v>415000000</v>
      </c>
      <c r="Y66" s="2">
        <v>-32000000</v>
      </c>
      <c r="Z66" s="2">
        <v>-54153000</v>
      </c>
      <c r="AA66" s="2">
        <v>-18893000</v>
      </c>
    </row>
    <row r="67" spans="1:27" x14ac:dyDescent="0.35">
      <c r="A67" t="s">
        <v>131</v>
      </c>
      <c r="B67" s="2">
        <v>603000000</v>
      </c>
      <c r="C67" s="2">
        <v>664000000</v>
      </c>
      <c r="D67" s="2">
        <v>736000000</v>
      </c>
      <c r="E67" s="2">
        <v>796000000</v>
      </c>
      <c r="F67" s="2">
        <v>865000000</v>
      </c>
      <c r="G67" s="2">
        <v>818000000</v>
      </c>
      <c r="H67" s="2">
        <v>931000000</v>
      </c>
    </row>
    <row r="68" spans="1:27" x14ac:dyDescent="0.35">
      <c r="A68" t="s">
        <v>132</v>
      </c>
      <c r="B68" s="2">
        <v>2242000000</v>
      </c>
      <c r="C68" s="2">
        <v>2988000000</v>
      </c>
      <c r="D68" s="2">
        <v>3265000000</v>
      </c>
      <c r="E68" s="2">
        <v>3550000000</v>
      </c>
      <c r="F68" s="2">
        <v>3690000000</v>
      </c>
      <c r="G68" s="2">
        <v>4558000000</v>
      </c>
      <c r="H68" s="2">
        <v>4685000000</v>
      </c>
      <c r="I68" s="2">
        <v>4732000000</v>
      </c>
      <c r="J68" s="2">
        <v>4013000000</v>
      </c>
      <c r="K68" s="2">
        <v>3210000000</v>
      </c>
      <c r="L68" s="2">
        <v>2529000000</v>
      </c>
      <c r="M68" s="2">
        <v>2134000000</v>
      </c>
      <c r="N68" s="2">
        <v>1888000000</v>
      </c>
      <c r="O68" s="2">
        <v>1757000000</v>
      </c>
      <c r="P68" s="2">
        <v>1654000000</v>
      </c>
      <c r="Q68" s="2">
        <v>1539000000</v>
      </c>
      <c r="R68" s="2">
        <v>1266000000</v>
      </c>
      <c r="S68" s="2">
        <v>1036000000</v>
      </c>
      <c r="T68" s="2">
        <v>920000000</v>
      </c>
      <c r="U68" s="2">
        <v>868000000</v>
      </c>
      <c r="V68" s="2">
        <v>700000000</v>
      </c>
      <c r="W68" s="2">
        <v>608000000</v>
      </c>
      <c r="X68" s="2">
        <v>415000000</v>
      </c>
      <c r="Y68" s="2">
        <v>-32000000</v>
      </c>
      <c r="Z68" s="2">
        <v>-54153000</v>
      </c>
      <c r="AA68" s="2">
        <v>-18893000</v>
      </c>
    </row>
    <row r="69" spans="1:27" x14ac:dyDescent="0.35">
      <c r="A69" t="s">
        <v>133</v>
      </c>
      <c r="B69" s="2">
        <v>377000000</v>
      </c>
      <c r="C69" s="2">
        <v>-1468000000</v>
      </c>
      <c r="D69" s="2">
        <v>-1832000000</v>
      </c>
      <c r="E69" s="2">
        <v>-172000000</v>
      </c>
      <c r="F69" s="2">
        <v>671000000</v>
      </c>
      <c r="G69" s="2">
        <v>-877000000</v>
      </c>
      <c r="H69" s="2">
        <v>-1137000000</v>
      </c>
      <c r="I69" s="2">
        <v>-940000000</v>
      </c>
      <c r="J69" s="2">
        <v>-811000000</v>
      </c>
      <c r="K69" s="2">
        <v>-902000000</v>
      </c>
      <c r="L69" s="2">
        <v>-736000000</v>
      </c>
      <c r="M69" s="2">
        <v>-818000000</v>
      </c>
      <c r="N69" s="2">
        <v>-508000000</v>
      </c>
      <c r="O69" s="2">
        <v>216000000</v>
      </c>
      <c r="P69" s="2">
        <v>275000000</v>
      </c>
      <c r="Q69" s="2">
        <v>369000000</v>
      </c>
      <c r="R69" s="2">
        <v>-119000000</v>
      </c>
      <c r="S69" s="2">
        <v>-140000000</v>
      </c>
      <c r="T69" s="2">
        <v>73000000</v>
      </c>
      <c r="U69" s="2">
        <v>-41000000</v>
      </c>
      <c r="V69" s="2">
        <v>26000000</v>
      </c>
      <c r="W69" s="2">
        <v>276000000</v>
      </c>
      <c r="X69" s="2">
        <v>13395000</v>
      </c>
    </row>
    <row r="70" spans="1:27" x14ac:dyDescent="0.35">
      <c r="A70" t="s">
        <v>134</v>
      </c>
      <c r="B70" s="2">
        <v>11180000000</v>
      </c>
      <c r="C70" s="2">
        <v>8053000000</v>
      </c>
      <c r="D70" s="2">
        <v>7210000000</v>
      </c>
      <c r="E70" s="2">
        <v>7855000000</v>
      </c>
      <c r="F70" s="2">
        <v>8814000000</v>
      </c>
      <c r="G70" s="2">
        <v>7133000000</v>
      </c>
      <c r="H70" s="2">
        <v>6355000000</v>
      </c>
      <c r="I70" s="2">
        <v>5931000000</v>
      </c>
      <c r="J70" s="2">
        <v>5397000000</v>
      </c>
      <c r="K70" s="2">
        <v>5037000000</v>
      </c>
      <c r="L70" s="2">
        <v>4762000000</v>
      </c>
      <c r="M70" s="2">
        <v>4719000000</v>
      </c>
      <c r="N70" s="2">
        <v>4739000000</v>
      </c>
      <c r="O70" s="2">
        <v>4893000000</v>
      </c>
      <c r="P70" s="2">
        <v>4687000000</v>
      </c>
      <c r="Q70" s="2">
        <v>4843000000</v>
      </c>
      <c r="R70" s="2">
        <v>4410000000</v>
      </c>
      <c r="S70" s="2">
        <v>4084000000</v>
      </c>
      <c r="T70" s="2">
        <v>3753000000</v>
      </c>
      <c r="U70" s="2">
        <v>3172000000</v>
      </c>
      <c r="V70" s="2">
        <v>2299000000</v>
      </c>
      <c r="W70" s="2">
        <v>1779000000</v>
      </c>
      <c r="X70" s="2">
        <v>415000000</v>
      </c>
      <c r="Y70" s="2">
        <v>-32000000</v>
      </c>
      <c r="Z70" s="2">
        <v>-54153000</v>
      </c>
      <c r="AA70" s="2">
        <v>-18893000</v>
      </c>
    </row>
    <row r="71" spans="1:27" x14ac:dyDescent="0.35">
      <c r="A71" t="s">
        <v>135</v>
      </c>
      <c r="B71" s="2">
        <v>2242000000</v>
      </c>
      <c r="C71" s="2">
        <v>2988000000</v>
      </c>
      <c r="D71" s="2">
        <v>3265000000</v>
      </c>
      <c r="E71" s="2">
        <v>3550000000</v>
      </c>
      <c r="F71" s="2">
        <v>3690000000</v>
      </c>
      <c r="G71" s="2">
        <v>4558000000</v>
      </c>
      <c r="H71" s="2">
        <v>4685000000</v>
      </c>
      <c r="I71" s="2">
        <v>4732000000</v>
      </c>
      <c r="J71" s="2">
        <v>4013000000</v>
      </c>
      <c r="K71" s="2">
        <v>3210000000</v>
      </c>
      <c r="L71" s="2">
        <v>2529000000</v>
      </c>
      <c r="M71" s="2">
        <v>2134000000</v>
      </c>
      <c r="N71" s="2">
        <v>1888000000</v>
      </c>
      <c r="O71" s="2">
        <v>1757000000</v>
      </c>
      <c r="P71" s="2">
        <v>1654000000</v>
      </c>
      <c r="Q71" s="2">
        <v>1539000000</v>
      </c>
      <c r="R71" s="2">
        <v>1266000000</v>
      </c>
      <c r="S71" s="2">
        <v>1036000000</v>
      </c>
      <c r="T71" s="2">
        <v>920000000</v>
      </c>
      <c r="U71" s="2">
        <v>868000000</v>
      </c>
      <c r="V71" s="2">
        <v>700000000</v>
      </c>
      <c r="W71" s="2">
        <v>608000000</v>
      </c>
      <c r="X71" s="2">
        <v>415000000</v>
      </c>
      <c r="Y71" s="2">
        <v>-32000000</v>
      </c>
      <c r="Z71" s="2">
        <v>-54153000</v>
      </c>
      <c r="AA71" s="2">
        <v>-18893000</v>
      </c>
    </row>
    <row r="72" spans="1:27" x14ac:dyDescent="0.35">
      <c r="A72" t="s">
        <v>136</v>
      </c>
      <c r="B72" s="2">
        <v>9142000000</v>
      </c>
      <c r="C72" s="2">
        <v>5380000000</v>
      </c>
      <c r="D72" s="2">
        <v>4383000000</v>
      </c>
      <c r="E72" s="2">
        <v>4802000000</v>
      </c>
      <c r="F72" s="2">
        <v>5728000000</v>
      </c>
      <c r="G72" s="2">
        <v>3152000000</v>
      </c>
      <c r="H72" s="2">
        <v>2601000000</v>
      </c>
      <c r="I72" s="2">
        <v>1199000000</v>
      </c>
      <c r="J72" s="2">
        <v>1384000000</v>
      </c>
      <c r="K72" s="2">
        <v>1827000000</v>
      </c>
      <c r="L72" s="2">
        <v>2233000000</v>
      </c>
      <c r="M72" s="2">
        <v>2585000000</v>
      </c>
      <c r="N72" s="2">
        <v>2851000000</v>
      </c>
      <c r="O72" s="2">
        <v>3136000000</v>
      </c>
      <c r="P72" s="2">
        <v>3033000000</v>
      </c>
      <c r="Q72" s="2">
        <v>3304000000</v>
      </c>
      <c r="R72" s="2">
        <v>3144000000</v>
      </c>
      <c r="S72" s="2">
        <v>3048000000</v>
      </c>
      <c r="T72" s="2">
        <v>2801000000</v>
      </c>
      <c r="U72" s="2">
        <v>2261000000</v>
      </c>
      <c r="V72" s="2">
        <v>1545000000</v>
      </c>
      <c r="W72" s="2">
        <v>1109000000</v>
      </c>
      <c r="X72" s="2">
        <v>711931000</v>
      </c>
    </row>
    <row r="73" spans="1:27" x14ac:dyDescent="0.35">
      <c r="A73" t="s">
        <v>137</v>
      </c>
      <c r="B73" s="2">
        <v>6618000000</v>
      </c>
      <c r="C73" s="2">
        <v>3550000000</v>
      </c>
      <c r="D73" s="2">
        <v>2605000000</v>
      </c>
      <c r="E73" s="2">
        <v>1988000000</v>
      </c>
      <c r="F73" s="2">
        <v>2945000000</v>
      </c>
      <c r="G73" s="2">
        <v>1375000000</v>
      </c>
      <c r="H73" s="2">
        <v>1196000000</v>
      </c>
      <c r="I73" s="2">
        <v>896000000</v>
      </c>
      <c r="J73" s="2">
        <v>951000000</v>
      </c>
      <c r="K73" s="2">
        <v>1509000000</v>
      </c>
      <c r="L73" s="2">
        <v>1892000000</v>
      </c>
      <c r="M73" s="2">
        <v>2360000000</v>
      </c>
      <c r="N73" s="2">
        <v>2669000000</v>
      </c>
      <c r="O73" s="2">
        <v>2463000000</v>
      </c>
      <c r="P73" s="2">
        <v>2568000000</v>
      </c>
      <c r="Q73" s="2">
        <v>2408000000</v>
      </c>
      <c r="R73" s="2">
        <v>2583000000</v>
      </c>
      <c r="S73" s="2">
        <v>2858000000</v>
      </c>
      <c r="T73" s="2">
        <v>2791000000</v>
      </c>
      <c r="U73" s="2">
        <v>2255000000</v>
      </c>
      <c r="V73" s="2">
        <v>1526000000</v>
      </c>
      <c r="W73" s="2">
        <v>538000000</v>
      </c>
      <c r="X73" s="2">
        <v>465179000</v>
      </c>
    </row>
    <row r="74" spans="1:27" x14ac:dyDescent="0.35">
      <c r="A74" t="s">
        <v>138</v>
      </c>
      <c r="B74" s="2">
        <v>513000000</v>
      </c>
      <c r="C74" s="2">
        <v>498000000</v>
      </c>
      <c r="D74" s="2">
        <v>486000000</v>
      </c>
      <c r="E74" s="2">
        <v>478000000</v>
      </c>
      <c r="F74" s="2">
        <v>474000000</v>
      </c>
      <c r="G74" s="2">
        <v>427000000</v>
      </c>
      <c r="H74" s="2">
        <v>422000000</v>
      </c>
      <c r="I74" s="2">
        <v>418000000</v>
      </c>
      <c r="J74" s="2">
        <v>414000000</v>
      </c>
      <c r="K74" s="2">
        <v>392000000</v>
      </c>
      <c r="L74" s="2">
        <v>368883960</v>
      </c>
      <c r="M74" s="2">
        <v>346489574</v>
      </c>
      <c r="N74" s="2">
        <v>330589532</v>
      </c>
      <c r="O74" s="2">
        <v>326589629</v>
      </c>
      <c r="P74" s="2">
        <v>322272675</v>
      </c>
      <c r="Q74" s="2">
        <v>318592283</v>
      </c>
      <c r="R74" s="2">
        <v>288642015</v>
      </c>
      <c r="S74" s="2">
        <v>181593440</v>
      </c>
      <c r="T74" s="2">
        <v>177609253</v>
      </c>
      <c r="U74" s="2">
        <v>172621972</v>
      </c>
      <c r="V74" s="2">
        <v>156354898</v>
      </c>
      <c r="W74" s="2">
        <v>153103666</v>
      </c>
      <c r="X74" s="2">
        <v>143456427</v>
      </c>
      <c r="Y74" s="2">
        <v>138191049</v>
      </c>
      <c r="Z74" s="2">
        <v>138191049</v>
      </c>
      <c r="AA74" s="2">
        <v>138191049</v>
      </c>
    </row>
    <row r="75" spans="1:27" x14ac:dyDescent="0.35">
      <c r="A75" t="s">
        <v>139</v>
      </c>
      <c r="B75" s="2">
        <v>353000000</v>
      </c>
      <c r="C75" s="2">
        <v>339000000</v>
      </c>
      <c r="D75" s="2">
        <v>327000000</v>
      </c>
      <c r="E75" s="2">
        <v>320000000</v>
      </c>
      <c r="F75" s="2">
        <v>316000000</v>
      </c>
      <c r="G75" s="2">
        <v>282000000</v>
      </c>
      <c r="H75" s="2">
        <v>306000000</v>
      </c>
      <c r="I75" s="2">
        <v>321000000</v>
      </c>
      <c r="J75" s="2">
        <v>337000000</v>
      </c>
      <c r="K75" s="2">
        <v>322000000</v>
      </c>
      <c r="L75" s="2">
        <v>309871309</v>
      </c>
      <c r="M75" s="2">
        <v>295587126</v>
      </c>
      <c r="N75" s="2">
        <v>281007806</v>
      </c>
      <c r="O75" s="2">
        <v>281777919</v>
      </c>
      <c r="P75" s="2">
        <v>294687308</v>
      </c>
      <c r="Q75" s="2">
        <v>291490147</v>
      </c>
      <c r="R75" s="2">
        <v>271763139</v>
      </c>
      <c r="S75" s="2">
        <v>181593440</v>
      </c>
      <c r="T75" s="2">
        <v>177609253</v>
      </c>
      <c r="U75" s="2">
        <v>172621972</v>
      </c>
      <c r="V75" s="2">
        <v>156354898</v>
      </c>
      <c r="W75" s="2">
        <v>153103666</v>
      </c>
      <c r="X75" s="2">
        <v>143456427</v>
      </c>
      <c r="Y75" s="2">
        <v>138191049</v>
      </c>
      <c r="Z75" s="2">
        <v>138191049</v>
      </c>
      <c r="AA75" s="2">
        <v>138191049</v>
      </c>
    </row>
    <row r="76" spans="1:27" x14ac:dyDescent="0.35">
      <c r="A76" t="s">
        <v>140</v>
      </c>
      <c r="B76" s="2">
        <v>160000000</v>
      </c>
      <c r="C76" s="2">
        <v>159000000</v>
      </c>
      <c r="D76" s="2">
        <v>159000000</v>
      </c>
      <c r="E76" s="2">
        <v>158000000</v>
      </c>
      <c r="F76" s="2">
        <v>158000000</v>
      </c>
      <c r="G76" s="2">
        <v>145000000</v>
      </c>
      <c r="H76" s="2">
        <v>116000000</v>
      </c>
      <c r="I76" s="2">
        <v>97000000</v>
      </c>
      <c r="J76" s="2">
        <v>77000000</v>
      </c>
      <c r="K76" s="2">
        <v>70000000</v>
      </c>
      <c r="L76" s="2">
        <v>59012651</v>
      </c>
      <c r="M76" s="2">
        <v>50902448</v>
      </c>
      <c r="N76" s="2">
        <v>49581726</v>
      </c>
      <c r="O76" s="2">
        <v>44811710</v>
      </c>
      <c r="P76" s="2">
        <v>27585367</v>
      </c>
      <c r="Q76" s="2">
        <v>27102136</v>
      </c>
      <c r="R76" s="2">
        <v>16878876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4F1E-4862-45E0-8471-B62B69FEFA68}">
  <dimension ref="A1:Z69"/>
  <sheetViews>
    <sheetView topLeftCell="A21" workbookViewId="0">
      <selection activeCell="E12" sqref="E12"/>
    </sheetView>
  </sheetViews>
  <sheetFormatPr defaultRowHeight="14.5" x14ac:dyDescent="0.35"/>
  <cols>
    <col min="1" max="1" width="38.6328125" bestFit="1" customWidth="1"/>
    <col min="2" max="2" width="12.453125" bestFit="1" customWidth="1"/>
    <col min="3" max="11" width="13.1796875" bestFit="1" customWidth="1"/>
    <col min="12" max="14" width="11.54296875" bestFit="1" customWidth="1"/>
    <col min="15" max="16" width="13.1796875" bestFit="1" customWidth="1"/>
    <col min="17" max="19" width="11.54296875" bestFit="1" customWidth="1"/>
    <col min="20" max="21" width="13.1796875" bestFit="1" customWidth="1"/>
    <col min="22" max="23" width="11.54296875" bestFit="1" customWidth="1"/>
    <col min="24" max="24" width="13.1796875" bestFit="1" customWidth="1"/>
    <col min="25" max="25" width="11.54296875" bestFit="1" customWidth="1"/>
    <col min="26" max="26" width="10.54296875" bestFit="1" customWidth="1"/>
  </cols>
  <sheetData>
    <row r="1" spans="1:26" x14ac:dyDescent="0.35">
      <c r="A1" t="s">
        <v>0</v>
      </c>
      <c r="B1" s="1">
        <v>44926</v>
      </c>
      <c r="C1" s="1">
        <v>45291</v>
      </c>
      <c r="D1" s="1">
        <v>45657</v>
      </c>
      <c r="E1" s="1">
        <v>44561</v>
      </c>
      <c r="F1" s="1">
        <v>44196</v>
      </c>
      <c r="G1" s="1">
        <v>43830</v>
      </c>
      <c r="H1" s="1">
        <v>43465</v>
      </c>
      <c r="I1" s="1">
        <v>43100</v>
      </c>
      <c r="J1" s="1">
        <v>42735</v>
      </c>
      <c r="K1" s="1">
        <v>42369</v>
      </c>
      <c r="L1" s="1">
        <v>42004</v>
      </c>
      <c r="M1" s="1">
        <v>41639</v>
      </c>
      <c r="N1" s="1">
        <v>41274</v>
      </c>
      <c r="O1" s="1">
        <v>40908</v>
      </c>
      <c r="P1" s="1">
        <v>40543</v>
      </c>
      <c r="Q1" s="1">
        <v>40178</v>
      </c>
      <c r="R1" s="1">
        <v>39813</v>
      </c>
      <c r="S1" s="1">
        <v>39447</v>
      </c>
      <c r="T1" s="1">
        <v>39082</v>
      </c>
      <c r="U1" s="1">
        <v>38717</v>
      </c>
      <c r="V1" s="1">
        <v>38352</v>
      </c>
      <c r="W1" s="1">
        <v>37986</v>
      </c>
      <c r="X1" s="1">
        <v>37621</v>
      </c>
      <c r="Y1" s="1">
        <v>36891</v>
      </c>
      <c r="Z1" s="1">
        <v>36525</v>
      </c>
    </row>
    <row r="2" spans="1:26" x14ac:dyDescent="0.35">
      <c r="A2" t="s">
        <v>141</v>
      </c>
      <c r="B2" s="2">
        <v>379000000</v>
      </c>
      <c r="C2" s="2">
        <v>400000000</v>
      </c>
      <c r="D2" s="2">
        <v>144000000</v>
      </c>
      <c r="E2" s="2">
        <v>1642000000</v>
      </c>
      <c r="F2" s="2">
        <v>-683000000</v>
      </c>
      <c r="G2" s="2">
        <v>1449000000</v>
      </c>
      <c r="H2" s="2">
        <v>1200000000</v>
      </c>
      <c r="I2" s="2">
        <v>1379000000</v>
      </c>
      <c r="J2" s="2">
        <v>1632000000</v>
      </c>
      <c r="K2" s="2">
        <v>1598000000</v>
      </c>
      <c r="L2" s="2">
        <v>912000000</v>
      </c>
      <c r="M2" s="2">
        <v>758000000</v>
      </c>
      <c r="N2" s="2">
        <v>698000000</v>
      </c>
      <c r="O2" s="2">
        <v>614000000</v>
      </c>
      <c r="P2" s="2">
        <v>523000000</v>
      </c>
      <c r="Q2" s="2">
        <v>486000000</v>
      </c>
      <c r="R2" s="2">
        <v>-17000000</v>
      </c>
      <c r="S2" s="2">
        <v>358000000</v>
      </c>
      <c r="T2" s="2">
        <v>274000000</v>
      </c>
      <c r="U2" s="2">
        <v>170000000</v>
      </c>
      <c r="V2" s="2">
        <v>199000000</v>
      </c>
      <c r="W2" s="2">
        <v>287000000</v>
      </c>
      <c r="X2" s="2">
        <v>217000000</v>
      </c>
      <c r="Y2" s="2">
        <v>2824000</v>
      </c>
      <c r="Z2" s="2">
        <v>-6556000</v>
      </c>
    </row>
    <row r="3" spans="1:26" x14ac:dyDescent="0.35">
      <c r="A3" t="s">
        <v>142</v>
      </c>
      <c r="B3" s="2">
        <v>379000000</v>
      </c>
      <c r="C3" s="2">
        <v>400000000</v>
      </c>
      <c r="D3" s="2">
        <v>144000000</v>
      </c>
      <c r="E3" s="2">
        <v>1642000000</v>
      </c>
      <c r="F3" s="2">
        <v>-683000000</v>
      </c>
      <c r="G3" s="2">
        <v>1449000000</v>
      </c>
      <c r="H3" s="2">
        <v>1200000000</v>
      </c>
      <c r="I3" s="2">
        <v>1379000000</v>
      </c>
      <c r="J3" s="2">
        <v>1632000000</v>
      </c>
      <c r="K3" s="2">
        <v>1598000000</v>
      </c>
      <c r="L3" s="2">
        <v>912000000</v>
      </c>
      <c r="M3" s="2">
        <v>758000000</v>
      </c>
      <c r="N3" s="2">
        <v>698000000</v>
      </c>
      <c r="O3" s="2">
        <v>614000000</v>
      </c>
      <c r="P3" s="2">
        <v>523000000</v>
      </c>
      <c r="Q3" s="2">
        <v>486000000</v>
      </c>
      <c r="R3" s="2">
        <v>-17000000</v>
      </c>
      <c r="S3" s="2">
        <v>358000000</v>
      </c>
      <c r="T3" s="2">
        <v>274000000</v>
      </c>
      <c r="U3" s="2">
        <v>170000000</v>
      </c>
      <c r="V3" s="2">
        <v>199000000</v>
      </c>
      <c r="W3" s="2">
        <v>287000000</v>
      </c>
      <c r="X3" s="2">
        <v>217000000</v>
      </c>
      <c r="Y3" s="2">
        <v>2824000</v>
      </c>
      <c r="Z3" s="2">
        <v>-6556000</v>
      </c>
    </row>
    <row r="4" spans="1:26" x14ac:dyDescent="0.35">
      <c r="A4" t="s">
        <v>143</v>
      </c>
      <c r="B4" s="2">
        <v>-362000000</v>
      </c>
      <c r="C4" s="2">
        <v>-310000000</v>
      </c>
      <c r="D4" s="2">
        <v>-795000000</v>
      </c>
      <c r="E4" s="2">
        <v>-182000000</v>
      </c>
      <c r="F4" s="2">
        <v>-1354000000</v>
      </c>
      <c r="G4" s="2">
        <v>569000000</v>
      </c>
      <c r="H4" s="2">
        <v>189000000</v>
      </c>
      <c r="I4" s="2">
        <v>1140000000</v>
      </c>
      <c r="J4" s="2">
        <v>727000000</v>
      </c>
      <c r="K4" s="2">
        <v>677000000</v>
      </c>
      <c r="L4" s="2">
        <v>401000000</v>
      </c>
      <c r="M4" s="2">
        <v>168000000</v>
      </c>
      <c r="N4" s="2">
        <v>128000000</v>
      </c>
      <c r="O4" s="2">
        <v>86000000</v>
      </c>
      <c r="P4" s="2">
        <v>97000000</v>
      </c>
      <c r="Q4" s="2">
        <v>58000000</v>
      </c>
      <c r="R4" s="2">
        <v>-85000000</v>
      </c>
      <c r="S4" s="2">
        <v>18000000</v>
      </c>
      <c r="T4" s="2">
        <v>-1000000</v>
      </c>
      <c r="U4" s="2">
        <v>-20000000</v>
      </c>
      <c r="V4" s="2">
        <v>46000000</v>
      </c>
      <c r="W4" s="2">
        <v>103000000</v>
      </c>
      <c r="X4" s="2">
        <v>54908000</v>
      </c>
    </row>
    <row r="5" spans="1:26" x14ac:dyDescent="0.35">
      <c r="A5" t="s">
        <v>144</v>
      </c>
      <c r="D5" s="2">
        <v>-22000000</v>
      </c>
      <c r="E5" s="2">
        <v>50000000</v>
      </c>
      <c r="F5" s="2">
        <v>115000000</v>
      </c>
      <c r="K5" s="2">
        <v>52000000</v>
      </c>
      <c r="L5" s="2">
        <v>-290000000</v>
      </c>
      <c r="M5" s="2">
        <v>7000000</v>
      </c>
      <c r="N5" s="2">
        <v>-9000000</v>
      </c>
      <c r="O5" s="2">
        <v>16000000</v>
      </c>
      <c r="P5" s="2">
        <v>-13000000</v>
      </c>
      <c r="U5" s="2">
        <v>9000000</v>
      </c>
      <c r="V5" s="2">
        <v>2000000</v>
      </c>
      <c r="W5" s="2">
        <v>2000000</v>
      </c>
      <c r="X5" s="2">
        <v>11427000</v>
      </c>
    </row>
    <row r="6" spans="1:26" x14ac:dyDescent="0.35">
      <c r="A6" t="s">
        <v>145</v>
      </c>
      <c r="J6">
        <v>0</v>
      </c>
      <c r="K6">
        <v>0</v>
      </c>
      <c r="L6" s="2">
        <v>-241000000</v>
      </c>
      <c r="M6">
        <v>0</v>
      </c>
      <c r="N6">
        <v>0</v>
      </c>
    </row>
    <row r="7" spans="1:26" x14ac:dyDescent="0.35">
      <c r="A7" t="s">
        <v>146</v>
      </c>
      <c r="B7">
        <v>0</v>
      </c>
      <c r="E7">
        <v>0</v>
      </c>
      <c r="F7" s="2">
        <v>106000000</v>
      </c>
      <c r="G7">
        <v>0</v>
      </c>
      <c r="H7">
        <v>0</v>
      </c>
      <c r="K7" s="2">
        <v>-11000000</v>
      </c>
      <c r="L7">
        <v>0</v>
      </c>
      <c r="M7" s="2">
        <v>-1000000</v>
      </c>
      <c r="N7" s="2">
        <v>-17000000</v>
      </c>
      <c r="O7" s="2">
        <v>6000000</v>
      </c>
      <c r="P7">
        <v>0</v>
      </c>
    </row>
    <row r="8" spans="1:26" x14ac:dyDescent="0.35">
      <c r="A8" t="s">
        <v>147</v>
      </c>
      <c r="K8" s="2">
        <v>52000000</v>
      </c>
      <c r="L8" s="2">
        <v>-49000000</v>
      </c>
      <c r="M8" s="2">
        <v>8000000</v>
      </c>
      <c r="N8" s="2">
        <v>8000000</v>
      </c>
      <c r="O8" s="2">
        <v>10000000</v>
      </c>
      <c r="P8" s="2">
        <v>-13000000</v>
      </c>
    </row>
    <row r="9" spans="1:26" x14ac:dyDescent="0.35">
      <c r="A9" t="s">
        <v>148</v>
      </c>
      <c r="B9" s="2">
        <v>585000000</v>
      </c>
      <c r="C9" s="2">
        <v>621000000</v>
      </c>
      <c r="D9" s="2">
        <v>655000000</v>
      </c>
      <c r="E9" s="2">
        <v>540000000</v>
      </c>
      <c r="F9" s="2">
        <v>535000000</v>
      </c>
      <c r="G9" s="2">
        <v>525000000</v>
      </c>
      <c r="H9" s="2">
        <v>469000000</v>
      </c>
      <c r="I9" s="2">
        <v>424000000</v>
      </c>
      <c r="J9" s="2">
        <v>393000000</v>
      </c>
      <c r="K9" s="2">
        <v>345000000</v>
      </c>
      <c r="L9" s="2">
        <v>325000000</v>
      </c>
      <c r="M9" s="2">
        <v>306000000</v>
      </c>
      <c r="N9" s="2">
        <v>269000000</v>
      </c>
      <c r="O9" s="2">
        <v>247000000</v>
      </c>
      <c r="P9" s="2">
        <v>230000000</v>
      </c>
      <c r="Q9" s="2">
        <v>234000000</v>
      </c>
      <c r="R9" s="2">
        <v>210000000</v>
      </c>
      <c r="S9" s="2">
        <v>180000000</v>
      </c>
      <c r="T9" s="2">
        <v>154000000</v>
      </c>
      <c r="U9" s="2">
        <v>117000000</v>
      </c>
      <c r="V9" s="2">
        <v>78000000</v>
      </c>
      <c r="W9" s="2">
        <v>-50000000</v>
      </c>
      <c r="X9" s="2">
        <v>26922000</v>
      </c>
    </row>
    <row r="10" spans="1:26" x14ac:dyDescent="0.35">
      <c r="A10" t="s">
        <v>149</v>
      </c>
      <c r="B10" s="2">
        <v>585000000</v>
      </c>
      <c r="C10" s="2">
        <v>621000000</v>
      </c>
      <c r="D10" s="2">
        <v>655000000</v>
      </c>
      <c r="E10" s="2">
        <v>540000000</v>
      </c>
      <c r="F10" s="2">
        <v>535000000</v>
      </c>
      <c r="G10" s="2">
        <v>525000000</v>
      </c>
      <c r="H10" s="2">
        <v>469000000</v>
      </c>
      <c r="I10" s="2">
        <v>424000000</v>
      </c>
      <c r="J10" s="2">
        <v>393000000</v>
      </c>
      <c r="K10" s="2">
        <v>345000000</v>
      </c>
      <c r="L10" s="2">
        <v>325000000</v>
      </c>
      <c r="M10" s="2">
        <v>306000000</v>
      </c>
      <c r="N10" s="2">
        <v>269000000</v>
      </c>
      <c r="O10" s="2">
        <v>247000000</v>
      </c>
      <c r="P10" s="2">
        <v>230000000</v>
      </c>
      <c r="Q10" s="2">
        <v>234000000</v>
      </c>
      <c r="R10" s="2">
        <v>210000000</v>
      </c>
      <c r="S10" s="2">
        <v>180000000</v>
      </c>
      <c r="T10" s="2">
        <v>154000000</v>
      </c>
      <c r="U10" s="2">
        <v>117000000</v>
      </c>
      <c r="V10" s="2">
        <v>78000000</v>
      </c>
      <c r="W10" s="2">
        <v>-50000000</v>
      </c>
      <c r="X10" s="2">
        <v>26922000</v>
      </c>
    </row>
    <row r="11" spans="1:26" x14ac:dyDescent="0.35">
      <c r="A11" t="s">
        <v>150</v>
      </c>
      <c r="G11" s="2">
        <v>474000000</v>
      </c>
      <c r="H11" s="2">
        <v>423000000</v>
      </c>
      <c r="I11" s="2">
        <v>383000000</v>
      </c>
      <c r="J11" s="2">
        <v>337000000</v>
      </c>
      <c r="K11" s="2">
        <v>288000000</v>
      </c>
      <c r="L11" s="2">
        <v>263000000</v>
      </c>
      <c r="M11" s="2">
        <v>258000000</v>
      </c>
      <c r="N11" s="2">
        <v>230000000</v>
      </c>
      <c r="O11" s="2">
        <v>213000000</v>
      </c>
      <c r="P11" s="2">
        <v>194000000</v>
      </c>
      <c r="Q11" s="2">
        <v>190000000</v>
      </c>
      <c r="R11" s="2">
        <v>189000000</v>
      </c>
      <c r="S11" s="2">
        <v>161000000</v>
      </c>
      <c r="T11" s="2">
        <v>136000000</v>
      </c>
      <c r="U11" s="2">
        <v>101000000</v>
      </c>
      <c r="V11" s="2">
        <v>67000000</v>
      </c>
      <c r="W11" s="2">
        <v>-50000000</v>
      </c>
      <c r="X11" s="2">
        <v>24730000</v>
      </c>
    </row>
    <row r="12" spans="1:26" x14ac:dyDescent="0.35">
      <c r="A12" t="s">
        <v>151</v>
      </c>
      <c r="G12" s="2">
        <v>51000000</v>
      </c>
      <c r="H12" s="2">
        <v>68000000</v>
      </c>
      <c r="I12" s="2">
        <v>41000000</v>
      </c>
      <c r="J12" s="2">
        <v>56000000</v>
      </c>
      <c r="K12" s="2">
        <v>57000000</v>
      </c>
      <c r="L12" s="2">
        <v>62000000</v>
      </c>
      <c r="M12" s="2">
        <v>48000000</v>
      </c>
      <c r="N12" s="2">
        <v>39000000</v>
      </c>
      <c r="O12" s="2">
        <v>34000000</v>
      </c>
      <c r="P12" s="2">
        <v>36000000</v>
      </c>
      <c r="Q12" s="2">
        <v>44000000</v>
      </c>
      <c r="R12" s="2">
        <v>21000000</v>
      </c>
      <c r="S12" s="2">
        <v>19000000</v>
      </c>
      <c r="T12" s="2">
        <v>18000000</v>
      </c>
      <c r="U12" s="2">
        <v>16000000</v>
      </c>
      <c r="V12" s="2">
        <v>11000000</v>
      </c>
      <c r="W12" s="2">
        <v>6732000</v>
      </c>
      <c r="X12" s="2">
        <v>2192000</v>
      </c>
    </row>
    <row r="13" spans="1:26" x14ac:dyDescent="0.35">
      <c r="A13" t="s">
        <v>152</v>
      </c>
      <c r="G13" s="2">
        <v>51000000</v>
      </c>
      <c r="H13" s="2">
        <v>68000000</v>
      </c>
      <c r="I13" s="2">
        <v>41000000</v>
      </c>
      <c r="J13" s="2">
        <v>56000000</v>
      </c>
      <c r="K13" s="2">
        <v>57000000</v>
      </c>
      <c r="L13" s="2">
        <v>62000000</v>
      </c>
      <c r="M13" s="2">
        <v>48000000</v>
      </c>
      <c r="N13" s="2">
        <v>39000000</v>
      </c>
      <c r="O13" s="2">
        <v>34000000</v>
      </c>
      <c r="P13" s="2">
        <v>36000000</v>
      </c>
      <c r="Q13" s="2">
        <v>44000000</v>
      </c>
      <c r="R13" s="2">
        <v>21000000</v>
      </c>
      <c r="S13" s="2">
        <v>19000000</v>
      </c>
      <c r="T13" s="2">
        <v>18000000</v>
      </c>
      <c r="U13" s="2">
        <v>16000000</v>
      </c>
      <c r="V13" s="2">
        <v>11000000</v>
      </c>
      <c r="W13" s="2">
        <v>6732000</v>
      </c>
      <c r="X13" s="2">
        <v>2192000</v>
      </c>
    </row>
    <row r="14" spans="1:26" x14ac:dyDescent="0.35">
      <c r="A14" t="s">
        <v>153</v>
      </c>
      <c r="B14" s="2">
        <v>-73000000</v>
      </c>
      <c r="C14" s="2">
        <v>-27000000</v>
      </c>
      <c r="D14" s="2">
        <v>-110000000</v>
      </c>
      <c r="E14" s="2">
        <v>-88000000</v>
      </c>
      <c r="F14" s="2">
        <v>-329000000</v>
      </c>
      <c r="G14" s="2">
        <v>139000000</v>
      </c>
      <c r="H14" s="2">
        <v>90000000</v>
      </c>
      <c r="I14" s="2">
        <v>-309000000</v>
      </c>
      <c r="J14" s="2">
        <v>251000000</v>
      </c>
      <c r="K14" s="2">
        <v>377000000</v>
      </c>
      <c r="L14" s="2">
        <v>212000000</v>
      </c>
      <c r="M14" s="2">
        <v>107000000</v>
      </c>
      <c r="N14" s="2">
        <v>76000000</v>
      </c>
      <c r="O14" s="2">
        <v>58000000</v>
      </c>
      <c r="P14" s="2">
        <v>62000000</v>
      </c>
      <c r="Q14" s="2">
        <v>40000000</v>
      </c>
      <c r="R14" s="2">
        <v>-6000000</v>
      </c>
      <c r="S14" s="2">
        <v>23000000</v>
      </c>
      <c r="T14" s="2">
        <v>10000000</v>
      </c>
      <c r="U14" s="2">
        <v>-4000000</v>
      </c>
      <c r="V14" s="2">
        <v>29000000</v>
      </c>
      <c r="W14" s="2">
        <v>69000000</v>
      </c>
      <c r="X14" s="2">
        <v>39659000</v>
      </c>
    </row>
    <row r="15" spans="1:26" x14ac:dyDescent="0.35">
      <c r="A15" t="s">
        <v>154</v>
      </c>
      <c r="B15" s="2">
        <v>-73000000</v>
      </c>
      <c r="C15" s="2">
        <v>-27000000</v>
      </c>
      <c r="D15" s="2">
        <v>-110000000</v>
      </c>
      <c r="E15" s="2">
        <v>-88000000</v>
      </c>
      <c r="F15" s="2">
        <v>-329000000</v>
      </c>
      <c r="G15" s="2">
        <v>139000000</v>
      </c>
      <c r="H15" s="2">
        <v>90000000</v>
      </c>
      <c r="I15" s="2">
        <v>-309000000</v>
      </c>
      <c r="J15" s="2">
        <v>251000000</v>
      </c>
      <c r="K15" s="2">
        <v>377000000</v>
      </c>
      <c r="L15" s="2">
        <v>212000000</v>
      </c>
      <c r="M15" s="2">
        <v>107000000</v>
      </c>
      <c r="N15" s="2">
        <v>76000000</v>
      </c>
      <c r="O15" s="2">
        <v>58000000</v>
      </c>
      <c r="P15" s="2">
        <v>62000000</v>
      </c>
      <c r="Q15" s="2">
        <v>40000000</v>
      </c>
      <c r="R15" s="2">
        <v>-6000000</v>
      </c>
      <c r="S15" s="2">
        <v>23000000</v>
      </c>
      <c r="T15" s="2">
        <v>10000000</v>
      </c>
      <c r="U15" s="2">
        <v>-4000000</v>
      </c>
      <c r="V15" s="2">
        <v>29000000</v>
      </c>
      <c r="W15" s="2">
        <v>69000000</v>
      </c>
      <c r="X15" s="2">
        <v>39659000</v>
      </c>
    </row>
    <row r="16" spans="1:26" x14ac:dyDescent="0.35">
      <c r="A16" t="s">
        <v>155</v>
      </c>
      <c r="P16">
        <v>0</v>
      </c>
      <c r="Q16">
        <v>0</v>
      </c>
      <c r="R16" s="2">
        <v>53000000</v>
      </c>
      <c r="S16">
        <v>0</v>
      </c>
    </row>
    <row r="17" spans="1:26" x14ac:dyDescent="0.35">
      <c r="A17" t="s">
        <v>156</v>
      </c>
      <c r="B17" s="2">
        <v>52000000</v>
      </c>
      <c r="E17">
        <v>0</v>
      </c>
      <c r="F17" s="2">
        <v>273000000</v>
      </c>
      <c r="G17">
        <v>0</v>
      </c>
      <c r="H17" s="2">
        <v>319000000</v>
      </c>
      <c r="I17">
        <v>0</v>
      </c>
      <c r="J17">
        <v>0</v>
      </c>
    </row>
    <row r="18" spans="1:26" x14ac:dyDescent="0.35">
      <c r="A18" t="s">
        <v>157</v>
      </c>
      <c r="B18" s="2">
        <v>12000000</v>
      </c>
      <c r="C18">
        <v>0</v>
      </c>
      <c r="D18" s="2">
        <v>21000000</v>
      </c>
      <c r="E18" s="2">
        <v>-49000000</v>
      </c>
      <c r="F18" s="2">
        <v>2000000</v>
      </c>
      <c r="G18" s="2">
        <v>-21000000</v>
      </c>
    </row>
    <row r="19" spans="1:26" x14ac:dyDescent="0.35">
      <c r="A19" t="s">
        <v>158</v>
      </c>
      <c r="B19" s="2">
        <v>30000000</v>
      </c>
      <c r="C19" s="2">
        <v>39000000</v>
      </c>
      <c r="D19" s="2">
        <v>39000000</v>
      </c>
      <c r="E19" s="2">
        <v>28000000</v>
      </c>
      <c r="F19" s="2">
        <v>28000000</v>
      </c>
      <c r="G19" s="2">
        <v>31000000</v>
      </c>
      <c r="H19" s="2">
        <v>28000000</v>
      </c>
      <c r="I19" s="2">
        <v>29000000</v>
      </c>
      <c r="J19" s="2">
        <v>23000000</v>
      </c>
      <c r="K19" s="2">
        <v>20000000</v>
      </c>
      <c r="L19" s="2">
        <v>20000000</v>
      </c>
      <c r="M19" s="2">
        <v>14000000</v>
      </c>
      <c r="N19" s="2">
        <v>13000000</v>
      </c>
      <c r="O19" s="2">
        <v>13000000</v>
      </c>
      <c r="P19" s="2">
        <v>17000000</v>
      </c>
      <c r="Q19" s="2">
        <v>16000000</v>
      </c>
      <c r="R19" s="2">
        <v>16000000</v>
      </c>
      <c r="S19" s="2">
        <v>15000000</v>
      </c>
    </row>
    <row r="20" spans="1:26" x14ac:dyDescent="0.35">
      <c r="A20" t="s">
        <v>159</v>
      </c>
      <c r="B20" s="2">
        <v>52000000</v>
      </c>
      <c r="D20" s="2">
        <v>433000000</v>
      </c>
      <c r="F20" s="2">
        <v>51000000</v>
      </c>
      <c r="G20" s="2">
        <v>-27000000</v>
      </c>
      <c r="H20" s="2">
        <v>2000000</v>
      </c>
      <c r="I20" s="2">
        <v>-22000000</v>
      </c>
      <c r="J20" s="2">
        <v>-17000000</v>
      </c>
      <c r="K20" s="2">
        <v>-23000000</v>
      </c>
      <c r="L20" s="2">
        <v>24000000</v>
      </c>
      <c r="M20" s="2">
        <v>17000000</v>
      </c>
      <c r="N20" s="2">
        <v>24000000</v>
      </c>
      <c r="O20" s="2">
        <v>61000000</v>
      </c>
      <c r="P20" s="2">
        <v>41000000</v>
      </c>
      <c r="Q20" s="2">
        <v>234000000</v>
      </c>
      <c r="R20" s="2">
        <v>-233000000</v>
      </c>
      <c r="S20" s="2">
        <v>11000000</v>
      </c>
      <c r="T20" s="2">
        <v>21000000</v>
      </c>
      <c r="U20" s="2">
        <v>51000000</v>
      </c>
      <c r="V20" s="2">
        <v>10000000</v>
      </c>
      <c r="W20" s="2">
        <v>103000000</v>
      </c>
    </row>
    <row r="21" spans="1:26" x14ac:dyDescent="0.35">
      <c r="A21" t="s">
        <v>160</v>
      </c>
      <c r="B21" s="2">
        <v>135000000</v>
      </c>
      <c r="C21" s="2">
        <v>77000000</v>
      </c>
      <c r="D21" s="2">
        <v>-77000000</v>
      </c>
      <c r="E21" s="2">
        <v>1343000000</v>
      </c>
      <c r="F21" s="2">
        <v>47000000</v>
      </c>
      <c r="G21" s="2">
        <v>206000000</v>
      </c>
      <c r="H21" s="2">
        <v>105000000</v>
      </c>
      <c r="I21" s="2">
        <v>117000000</v>
      </c>
      <c r="J21" s="2">
        <v>255000000</v>
      </c>
      <c r="K21" s="2">
        <v>150000000</v>
      </c>
      <c r="L21" s="2">
        <v>220000000</v>
      </c>
      <c r="M21" s="2">
        <v>139000000</v>
      </c>
      <c r="N21" s="2">
        <v>197000000</v>
      </c>
      <c r="O21" s="2">
        <v>133000000</v>
      </c>
      <c r="P21" s="2">
        <v>89000000</v>
      </c>
      <c r="Q21" s="2">
        <v>-96000000</v>
      </c>
      <c r="R21" s="2">
        <v>28000000</v>
      </c>
      <c r="S21" s="2">
        <v>111000000</v>
      </c>
      <c r="T21" s="2">
        <v>90000000</v>
      </c>
      <c r="U21" s="2">
        <v>26000000</v>
      </c>
      <c r="V21" s="2">
        <v>34000000</v>
      </c>
      <c r="W21" s="2">
        <v>60000000</v>
      </c>
      <c r="X21" s="2">
        <v>83561000</v>
      </c>
    </row>
    <row r="22" spans="1:26" x14ac:dyDescent="0.35">
      <c r="A22" t="s">
        <v>161</v>
      </c>
      <c r="B22" s="2">
        <v>-111000000</v>
      </c>
      <c r="C22" s="2">
        <v>-3000000</v>
      </c>
      <c r="D22" s="2">
        <v>4000000</v>
      </c>
      <c r="E22" s="2">
        <v>-46000000</v>
      </c>
      <c r="F22" s="2">
        <v>144000000</v>
      </c>
      <c r="G22" s="2">
        <v>-3000000</v>
      </c>
      <c r="H22" s="2">
        <v>46000000</v>
      </c>
      <c r="I22" s="2">
        <v>-52000000</v>
      </c>
      <c r="J22" s="2">
        <v>-21000000</v>
      </c>
      <c r="K22" s="2">
        <v>11000000</v>
      </c>
      <c r="L22" s="2">
        <v>1000000</v>
      </c>
      <c r="M22" s="2">
        <v>-22000000</v>
      </c>
      <c r="N22" s="2">
        <v>1000000</v>
      </c>
      <c r="O22" s="2">
        <v>-10000000</v>
      </c>
      <c r="P22" s="2">
        <v>-4000000</v>
      </c>
      <c r="Q22" s="2">
        <v>3000000</v>
      </c>
      <c r="R22" s="2">
        <v>4000000</v>
      </c>
      <c r="S22" s="2">
        <v>-14000000</v>
      </c>
      <c r="T22" s="2">
        <v>-12000000</v>
      </c>
      <c r="U22" s="2">
        <v>-28000000</v>
      </c>
      <c r="V22" s="2">
        <v>-20000000</v>
      </c>
      <c r="W22" s="2">
        <v>-4000000</v>
      </c>
      <c r="X22" s="2">
        <v>6851000</v>
      </c>
    </row>
    <row r="23" spans="1:26" x14ac:dyDescent="0.35">
      <c r="A23" t="s">
        <v>162</v>
      </c>
      <c r="S23" s="2">
        <v>-14000000</v>
      </c>
      <c r="T23" s="2">
        <v>-12000000</v>
      </c>
      <c r="U23" s="2">
        <v>-28000000</v>
      </c>
      <c r="V23" s="2">
        <v>-20000000</v>
      </c>
      <c r="W23" s="2">
        <v>-4000000</v>
      </c>
      <c r="X23" s="2">
        <v>6851000</v>
      </c>
    </row>
    <row r="24" spans="1:26" x14ac:dyDescent="0.35">
      <c r="A24" t="s">
        <v>163</v>
      </c>
      <c r="B24" s="2">
        <v>201000000</v>
      </c>
      <c r="C24" s="2">
        <v>67000000</v>
      </c>
      <c r="D24" s="2">
        <v>2000000</v>
      </c>
      <c r="E24" s="2">
        <v>138000000</v>
      </c>
      <c r="F24" s="2">
        <v>52000000</v>
      </c>
      <c r="G24" s="2">
        <v>188000000</v>
      </c>
      <c r="H24" s="2">
        <v>-178000000</v>
      </c>
      <c r="I24" s="2">
        <v>21000000</v>
      </c>
      <c r="J24" s="2">
        <v>1000000</v>
      </c>
      <c r="K24" s="2">
        <v>-5000000</v>
      </c>
      <c r="L24" s="2">
        <v>3000000</v>
      </c>
      <c r="M24" s="2">
        <v>-23000000</v>
      </c>
      <c r="N24" s="2">
        <v>38000000</v>
      </c>
      <c r="O24" s="2">
        <v>4000000</v>
      </c>
      <c r="P24" s="2">
        <v>-4000000</v>
      </c>
      <c r="Q24" s="2">
        <v>-43000000</v>
      </c>
      <c r="R24" s="2">
        <v>-10000000</v>
      </c>
      <c r="S24" s="2">
        <v>3000000</v>
      </c>
      <c r="T24" s="2">
        <v>-28000000</v>
      </c>
      <c r="U24" s="2">
        <v>-20000000</v>
      </c>
      <c r="V24" s="2">
        <v>-6000000</v>
      </c>
      <c r="W24" s="2">
        <v>-11000000</v>
      </c>
      <c r="X24" s="2">
        <v>-3992000</v>
      </c>
    </row>
    <row r="25" spans="1:26" x14ac:dyDescent="0.35">
      <c r="A25" t="s">
        <v>164</v>
      </c>
      <c r="B25" s="2">
        <v>26000000</v>
      </c>
      <c r="C25" s="2">
        <v>141000000</v>
      </c>
      <c r="D25" s="2">
        <v>-28000000</v>
      </c>
      <c r="E25" s="2">
        <v>806000000</v>
      </c>
      <c r="F25" s="2">
        <v>-255000000</v>
      </c>
      <c r="G25" s="2">
        <v>-91000000</v>
      </c>
      <c r="H25" s="2">
        <v>103000000</v>
      </c>
      <c r="I25" s="2">
        <v>47000000</v>
      </c>
      <c r="J25" s="2">
        <v>156000000</v>
      </c>
      <c r="K25" s="2">
        <v>64000000</v>
      </c>
      <c r="L25" s="2">
        <v>68000000</v>
      </c>
      <c r="M25" s="2">
        <v>52000000</v>
      </c>
      <c r="N25" s="2">
        <v>92000000</v>
      </c>
      <c r="O25" s="2">
        <v>26000000</v>
      </c>
      <c r="P25" s="2">
        <v>27000000</v>
      </c>
      <c r="Q25" s="2">
        <v>-66000000</v>
      </c>
      <c r="R25" s="2">
        <v>15000000</v>
      </c>
      <c r="S25" s="2">
        <v>36000000</v>
      </c>
      <c r="T25" s="2">
        <v>33000000</v>
      </c>
      <c r="U25" s="2">
        <v>54000000</v>
      </c>
      <c r="V25" s="2">
        <v>21000000</v>
      </c>
      <c r="W25" s="2">
        <v>38000000</v>
      </c>
      <c r="X25" s="2">
        <v>34734000</v>
      </c>
    </row>
    <row r="26" spans="1:26" x14ac:dyDescent="0.35">
      <c r="A26" t="s">
        <v>165</v>
      </c>
      <c r="S26" s="2">
        <v>36000000</v>
      </c>
      <c r="T26" s="2">
        <v>33000000</v>
      </c>
      <c r="U26" s="2">
        <v>54000000</v>
      </c>
      <c r="V26" s="2">
        <v>21000000</v>
      </c>
      <c r="W26" s="2">
        <v>38000000</v>
      </c>
      <c r="X26" s="2">
        <v>34734000</v>
      </c>
    </row>
    <row r="27" spans="1:26" x14ac:dyDescent="0.35">
      <c r="A27" t="s">
        <v>166</v>
      </c>
      <c r="S27" s="2">
        <v>36000000</v>
      </c>
      <c r="T27" s="2">
        <v>33000000</v>
      </c>
      <c r="U27" s="2">
        <v>54000000</v>
      </c>
      <c r="V27" s="2">
        <v>21000000</v>
      </c>
      <c r="W27" s="2">
        <v>38000000</v>
      </c>
      <c r="X27" s="2">
        <v>34734000</v>
      </c>
    </row>
    <row r="28" spans="1:26" x14ac:dyDescent="0.35">
      <c r="A28" t="s">
        <v>167</v>
      </c>
      <c r="O28" s="2">
        <v>113000000</v>
      </c>
      <c r="P28" s="2">
        <v>70000000</v>
      </c>
      <c r="Q28" s="2">
        <v>10000000</v>
      </c>
      <c r="R28" s="2">
        <v>19000000</v>
      </c>
      <c r="S28" s="2">
        <v>86000000</v>
      </c>
      <c r="T28" s="2">
        <v>97000000</v>
      </c>
      <c r="U28" s="2">
        <v>69000000</v>
      </c>
      <c r="V28" s="2">
        <v>39000000</v>
      </c>
      <c r="W28" s="2">
        <v>37000000</v>
      </c>
      <c r="X28" s="2">
        <v>45968000</v>
      </c>
    </row>
    <row r="29" spans="1:26" x14ac:dyDescent="0.35">
      <c r="A29" t="s">
        <v>168</v>
      </c>
      <c r="B29" s="2">
        <v>19000000</v>
      </c>
      <c r="C29" s="2">
        <v>-128000000</v>
      </c>
      <c r="D29" s="2">
        <v>-55000000</v>
      </c>
      <c r="E29" s="2">
        <v>445000000</v>
      </c>
      <c r="F29" s="2">
        <v>106000000</v>
      </c>
      <c r="G29" s="2">
        <v>112000000</v>
      </c>
      <c r="H29" s="2">
        <v>134000000</v>
      </c>
      <c r="I29" s="2">
        <v>101000000</v>
      </c>
      <c r="J29" s="2">
        <v>119000000</v>
      </c>
      <c r="K29" s="2">
        <v>80000000</v>
      </c>
      <c r="L29" s="2">
        <v>148000000</v>
      </c>
      <c r="M29" s="2">
        <v>132000000</v>
      </c>
      <c r="N29" s="2">
        <v>66000000</v>
      </c>
      <c r="O29" s="2">
        <v>113000000</v>
      </c>
      <c r="P29" s="2">
        <v>70000000</v>
      </c>
      <c r="S29" s="2">
        <v>11000000</v>
      </c>
      <c r="T29" s="2">
        <v>69000000</v>
      </c>
      <c r="V29" s="2">
        <v>-31976000</v>
      </c>
    </row>
    <row r="30" spans="1:26" x14ac:dyDescent="0.35">
      <c r="A30" t="s">
        <v>169</v>
      </c>
      <c r="B30" s="2">
        <v>-908000000</v>
      </c>
      <c r="C30" s="2">
        <v>-1378000000</v>
      </c>
      <c r="D30" s="2">
        <v>-3080000000</v>
      </c>
      <c r="E30" s="2">
        <v>-704000000</v>
      </c>
      <c r="F30" s="2">
        <v>-1349000000</v>
      </c>
      <c r="G30" s="2">
        <v>-1129000000</v>
      </c>
      <c r="H30" s="2">
        <v>-1157000000</v>
      </c>
      <c r="I30" s="2">
        <v>-979000000</v>
      </c>
      <c r="J30" s="2">
        <v>-1046000000</v>
      </c>
      <c r="K30" s="2">
        <v>-1134000000</v>
      </c>
      <c r="L30" s="2">
        <v>-379000000</v>
      </c>
      <c r="M30" s="2">
        <v>-476000000</v>
      </c>
      <c r="N30" s="2">
        <v>-867000000</v>
      </c>
      <c r="O30" s="2">
        <v>-502000000</v>
      </c>
      <c r="P30" s="2">
        <v>-696000000</v>
      </c>
      <c r="Q30" s="2">
        <v>-457000000</v>
      </c>
      <c r="R30" s="2">
        <v>-247000000</v>
      </c>
      <c r="S30" s="2">
        <v>-734000000</v>
      </c>
      <c r="T30" s="2">
        <v>-1307000000</v>
      </c>
      <c r="U30" s="2">
        <v>-1276000000</v>
      </c>
      <c r="V30" s="2">
        <v>-720000000</v>
      </c>
      <c r="W30" s="2">
        <v>-987000000</v>
      </c>
      <c r="X30" s="2">
        <v>-880000000</v>
      </c>
      <c r="Y30" s="2">
        <v>-241130000</v>
      </c>
      <c r="Z30" s="2">
        <v>-67452000</v>
      </c>
    </row>
    <row r="31" spans="1:26" x14ac:dyDescent="0.35">
      <c r="A31" t="s">
        <v>170</v>
      </c>
      <c r="B31" s="2">
        <v>-908000000</v>
      </c>
      <c r="C31" s="2">
        <v>-1378000000</v>
      </c>
      <c r="D31" s="2">
        <v>-3080000000</v>
      </c>
      <c r="E31" s="2">
        <v>-704000000</v>
      </c>
      <c r="F31" s="2">
        <v>-1349000000</v>
      </c>
      <c r="G31" s="2">
        <v>-1129000000</v>
      </c>
      <c r="H31" s="2">
        <v>-1157000000</v>
      </c>
      <c r="I31" s="2">
        <v>-979000000</v>
      </c>
      <c r="J31" s="2">
        <v>-1046000000</v>
      </c>
      <c r="K31" s="2">
        <v>-1134000000</v>
      </c>
      <c r="L31" s="2">
        <v>-379000000</v>
      </c>
      <c r="M31" s="2">
        <v>-476000000</v>
      </c>
      <c r="N31" s="2">
        <v>-867000000</v>
      </c>
      <c r="O31" s="2">
        <v>-502000000</v>
      </c>
      <c r="P31" s="2">
        <v>-696000000</v>
      </c>
      <c r="Q31" s="2">
        <v>-457000000</v>
      </c>
      <c r="R31" s="2">
        <v>-247000000</v>
      </c>
      <c r="S31" s="2">
        <v>-734000000</v>
      </c>
      <c r="T31" s="2">
        <v>-1307000000</v>
      </c>
      <c r="U31" s="2">
        <v>-1276000000</v>
      </c>
      <c r="V31" s="2">
        <v>-720000000</v>
      </c>
      <c r="W31" s="2">
        <v>-987000000</v>
      </c>
      <c r="X31" s="2">
        <v>-880000000</v>
      </c>
      <c r="Y31" s="2">
        <v>-241130000</v>
      </c>
      <c r="Z31" s="2">
        <v>-67452000</v>
      </c>
    </row>
    <row r="32" spans="1:26" x14ac:dyDescent="0.35">
      <c r="A32" t="s">
        <v>171</v>
      </c>
      <c r="B32" s="2">
        <v>-767000000</v>
      </c>
      <c r="C32" s="2">
        <v>-1128000000</v>
      </c>
      <c r="D32" s="2">
        <v>-1478000000</v>
      </c>
      <c r="E32" s="2">
        <v>-907000000</v>
      </c>
      <c r="F32" s="2">
        <v>-715000000</v>
      </c>
      <c r="G32" s="2">
        <v>-932000000</v>
      </c>
      <c r="H32" s="2">
        <v>-908000000</v>
      </c>
      <c r="I32" s="2">
        <v>-1074000000</v>
      </c>
      <c r="J32" s="2">
        <v>-850000000</v>
      </c>
      <c r="K32" s="2">
        <v>-837000000</v>
      </c>
      <c r="L32" s="2">
        <v>-730000000</v>
      </c>
      <c r="M32" s="2">
        <v>-615000000</v>
      </c>
      <c r="N32" s="2">
        <v>-542000000</v>
      </c>
      <c r="O32" s="2">
        <v>-480000000</v>
      </c>
      <c r="P32" s="2">
        <v>-249000000</v>
      </c>
      <c r="Q32" s="2">
        <v>-434000000</v>
      </c>
      <c r="R32" s="2">
        <v>-654000000</v>
      </c>
      <c r="S32" s="2">
        <v>-617000000</v>
      </c>
      <c r="T32" s="2">
        <v>-1102000000</v>
      </c>
      <c r="U32" s="2">
        <v>-1100000000</v>
      </c>
      <c r="V32" s="2">
        <v>-797000000</v>
      </c>
      <c r="W32" s="2">
        <v>-732953000</v>
      </c>
      <c r="X32" s="2">
        <v>-654015000</v>
      </c>
    </row>
    <row r="33" spans="1:26" x14ac:dyDescent="0.35">
      <c r="A33" t="s">
        <v>172</v>
      </c>
      <c r="B33" s="2">
        <v>-156000000</v>
      </c>
      <c r="C33" s="2">
        <v>-78000000</v>
      </c>
      <c r="D33" s="2">
        <v>-141000000</v>
      </c>
      <c r="E33" s="2">
        <v>-88000000</v>
      </c>
      <c r="F33" s="2">
        <v>133000000</v>
      </c>
      <c r="G33" s="2">
        <v>-224000000</v>
      </c>
      <c r="H33" s="2">
        <v>-206000000</v>
      </c>
      <c r="I33" s="2">
        <v>-128000000</v>
      </c>
      <c r="J33" s="2">
        <v>-161000000</v>
      </c>
      <c r="K33" s="2">
        <v>-104000000</v>
      </c>
      <c r="L33" s="2">
        <v>-127000000</v>
      </c>
      <c r="M33" s="2">
        <v>-22000000</v>
      </c>
      <c r="N33" s="2">
        <v>-285000000</v>
      </c>
      <c r="O33" s="2">
        <v>-47000000</v>
      </c>
      <c r="P33" s="2">
        <v>-64000000</v>
      </c>
      <c r="Q33" s="2">
        <v>26000000</v>
      </c>
      <c r="R33" s="2">
        <v>250000000</v>
      </c>
      <c r="S33" s="2">
        <v>-28000000</v>
      </c>
      <c r="T33" s="2">
        <v>48000000</v>
      </c>
      <c r="U33" s="2">
        <v>-183000000</v>
      </c>
      <c r="V33" s="2">
        <v>-180000000</v>
      </c>
      <c r="W33" s="2">
        <v>-573000000</v>
      </c>
      <c r="X33" s="2">
        <v>-544065000</v>
      </c>
    </row>
    <row r="34" spans="1:26" x14ac:dyDescent="0.35">
      <c r="A34" t="s">
        <v>173</v>
      </c>
      <c r="B34" s="2">
        <v>-156000000</v>
      </c>
      <c r="C34" s="2">
        <v>-78000000</v>
      </c>
      <c r="D34" s="2">
        <v>-141000000</v>
      </c>
      <c r="E34" s="2">
        <v>-88000000</v>
      </c>
      <c r="F34" s="2">
        <v>-76000000</v>
      </c>
      <c r="G34" s="2">
        <v>-224000000</v>
      </c>
      <c r="H34" s="2">
        <v>-206000000</v>
      </c>
      <c r="I34" s="2">
        <v>-128000000</v>
      </c>
      <c r="J34" s="2">
        <v>-161000000</v>
      </c>
      <c r="K34" s="2">
        <v>-104000000</v>
      </c>
      <c r="L34" s="2">
        <v>-127000000</v>
      </c>
      <c r="M34" s="2">
        <v>-22000000</v>
      </c>
      <c r="N34" s="2">
        <v>-285000000</v>
      </c>
      <c r="O34" s="2">
        <v>-47000000</v>
      </c>
      <c r="P34" s="2">
        <v>-64000000</v>
      </c>
      <c r="Q34" s="2">
        <v>-32000000</v>
      </c>
      <c r="R34" s="2">
        <v>-49000000</v>
      </c>
      <c r="S34" s="2">
        <v>-128000000</v>
      </c>
      <c r="T34" s="2">
        <v>-106000000</v>
      </c>
      <c r="U34" s="2">
        <v>-183000000</v>
      </c>
      <c r="V34" s="2">
        <v>-180000000</v>
      </c>
      <c r="W34" s="2">
        <v>-573000000</v>
      </c>
      <c r="X34" s="2">
        <v>-544065000</v>
      </c>
    </row>
    <row r="35" spans="1:26" x14ac:dyDescent="0.35">
      <c r="A35" t="s">
        <v>174</v>
      </c>
      <c r="B35">
        <v>0</v>
      </c>
      <c r="E35">
        <v>0</v>
      </c>
      <c r="F35" s="2">
        <v>209000000</v>
      </c>
      <c r="G35">
        <v>0</v>
      </c>
      <c r="H35">
        <v>0</v>
      </c>
      <c r="N35" s="2">
        <v>1000000</v>
      </c>
      <c r="O35">
        <v>0</v>
      </c>
      <c r="P35">
        <v>0</v>
      </c>
      <c r="Q35" s="2">
        <v>58000000</v>
      </c>
      <c r="R35" s="2">
        <v>299000000</v>
      </c>
      <c r="S35" s="2">
        <v>100000000</v>
      </c>
      <c r="T35" s="2">
        <v>154000000</v>
      </c>
      <c r="U35">
        <v>0</v>
      </c>
    </row>
    <row r="36" spans="1:26" x14ac:dyDescent="0.35">
      <c r="A36" t="s">
        <v>175</v>
      </c>
      <c r="B36" s="2">
        <v>-297000000</v>
      </c>
      <c r="C36" s="2">
        <v>-131000000</v>
      </c>
      <c r="D36" s="2">
        <v>-22000000</v>
      </c>
      <c r="E36">
        <v>0</v>
      </c>
      <c r="F36">
        <v>0</v>
      </c>
      <c r="J36">
        <v>0</v>
      </c>
      <c r="L36" s="2">
        <v>393000000</v>
      </c>
      <c r="N36">
        <v>0</v>
      </c>
      <c r="V36">
        <v>0</v>
      </c>
      <c r="W36">
        <v>0</v>
      </c>
      <c r="X36" s="2">
        <v>-80448000</v>
      </c>
    </row>
    <row r="37" spans="1:26" x14ac:dyDescent="0.35">
      <c r="A37" t="s">
        <v>176</v>
      </c>
      <c r="B37" s="2">
        <v>-297000000</v>
      </c>
      <c r="C37" s="2">
        <v>-131000000</v>
      </c>
      <c r="D37" s="2">
        <v>-22000000</v>
      </c>
      <c r="E37">
        <v>0</v>
      </c>
      <c r="F37">
        <v>0</v>
      </c>
      <c r="V37">
        <v>0</v>
      </c>
      <c r="W37">
        <v>0</v>
      </c>
      <c r="X37" s="2">
        <v>-80448000</v>
      </c>
    </row>
    <row r="38" spans="1:26" x14ac:dyDescent="0.35">
      <c r="A38" t="s">
        <v>177</v>
      </c>
      <c r="J38">
        <v>0</v>
      </c>
      <c r="L38" s="2">
        <v>393000000</v>
      </c>
      <c r="N38">
        <v>0</v>
      </c>
    </row>
    <row r="39" spans="1:26" x14ac:dyDescent="0.35">
      <c r="A39" t="s">
        <v>178</v>
      </c>
      <c r="B39" s="2">
        <v>321000000</v>
      </c>
      <c r="C39" s="2">
        <v>-42000000</v>
      </c>
      <c r="D39" s="2">
        <v>-1461000000</v>
      </c>
      <c r="E39" s="2">
        <v>296000000</v>
      </c>
      <c r="F39" s="2">
        <v>-767000000</v>
      </c>
      <c r="G39" s="2">
        <v>40000000</v>
      </c>
      <c r="H39" s="2">
        <v>-28000000</v>
      </c>
      <c r="I39" s="2">
        <v>236000000</v>
      </c>
      <c r="J39" s="2">
        <v>-23000000</v>
      </c>
      <c r="K39" s="2">
        <v>-187000000</v>
      </c>
      <c r="L39" s="2">
        <v>81000000</v>
      </c>
      <c r="M39" s="2">
        <v>161000000</v>
      </c>
      <c r="N39" s="2">
        <v>-104000000</v>
      </c>
      <c r="O39" s="2">
        <v>24000000</v>
      </c>
      <c r="P39" s="2">
        <v>-384000000</v>
      </c>
      <c r="Q39" s="2">
        <v>-7000000</v>
      </c>
      <c r="R39" s="2">
        <v>329000000</v>
      </c>
      <c r="S39" s="2">
        <v>78000000</v>
      </c>
      <c r="T39" s="2">
        <v>-213000000</v>
      </c>
      <c r="U39" s="2">
        <v>-66000000</v>
      </c>
      <c r="V39" s="2">
        <v>77000000</v>
      </c>
      <c r="W39" s="2">
        <v>-252000000</v>
      </c>
      <c r="X39" s="2">
        <v>-9395000</v>
      </c>
    </row>
    <row r="40" spans="1:26" x14ac:dyDescent="0.35">
      <c r="A40" t="s">
        <v>179</v>
      </c>
      <c r="B40" s="2">
        <v>-615000000</v>
      </c>
      <c r="C40" s="2">
        <v>-543000000</v>
      </c>
      <c r="D40" s="2">
        <v>-2530000000</v>
      </c>
      <c r="E40" s="2">
        <v>-1614000000</v>
      </c>
      <c r="F40" s="2">
        <v>-1962000000</v>
      </c>
      <c r="G40" s="2">
        <v>-1374000000</v>
      </c>
      <c r="H40" s="2">
        <v>-1408000000</v>
      </c>
      <c r="I40" s="2">
        <v>-452000000</v>
      </c>
      <c r="J40" s="2">
        <v>-873000000</v>
      </c>
      <c r="K40" s="2">
        <v>-742000000</v>
      </c>
      <c r="L40" s="2">
        <v>-696000000</v>
      </c>
      <c r="M40" s="2">
        <v>-647000000</v>
      </c>
      <c r="N40" s="2">
        <v>-976000000</v>
      </c>
      <c r="O40" s="2">
        <v>-1052000000</v>
      </c>
      <c r="P40" s="2">
        <v>-1935000000</v>
      </c>
      <c r="Q40" s="2">
        <v>-668000000</v>
      </c>
      <c r="R40" s="2">
        <v>-69000000</v>
      </c>
      <c r="S40" s="2">
        <v>-665000000</v>
      </c>
      <c r="T40" s="2">
        <v>-1025000000</v>
      </c>
      <c r="U40" s="2">
        <v>-763000000</v>
      </c>
      <c r="V40" s="2">
        <v>-24000000</v>
      </c>
      <c r="W40" s="2">
        <v>-261000000</v>
      </c>
      <c r="X40" s="2">
        <v>-11395000</v>
      </c>
    </row>
    <row r="41" spans="1:26" x14ac:dyDescent="0.35">
      <c r="A41" t="s">
        <v>180</v>
      </c>
      <c r="B41" s="2">
        <v>936000000</v>
      </c>
      <c r="C41" s="2">
        <v>501000000</v>
      </c>
      <c r="D41" s="2">
        <v>1069000000</v>
      </c>
      <c r="E41" s="2">
        <v>1910000000</v>
      </c>
      <c r="F41" s="2">
        <v>1195000000</v>
      </c>
      <c r="G41" s="2">
        <v>1414000000</v>
      </c>
      <c r="H41" s="2">
        <v>1380000000</v>
      </c>
      <c r="I41" s="2">
        <v>688000000</v>
      </c>
      <c r="J41" s="2">
        <v>850000000</v>
      </c>
      <c r="K41" s="2">
        <v>555000000</v>
      </c>
      <c r="L41" s="2">
        <v>777000000</v>
      </c>
      <c r="M41" s="2">
        <v>808000000</v>
      </c>
      <c r="N41" s="2">
        <v>872000000</v>
      </c>
      <c r="O41" s="2">
        <v>1076000000</v>
      </c>
      <c r="P41" s="2">
        <v>1551000000</v>
      </c>
      <c r="Q41" s="2">
        <v>661000000</v>
      </c>
      <c r="R41" s="2">
        <v>398000000</v>
      </c>
      <c r="S41" s="2">
        <v>743000000</v>
      </c>
      <c r="T41" s="2">
        <v>812000000</v>
      </c>
      <c r="U41" s="2">
        <v>697000000</v>
      </c>
      <c r="V41" s="2">
        <v>101000000</v>
      </c>
      <c r="W41" s="2">
        <v>9000000</v>
      </c>
      <c r="X41" s="2">
        <v>2000000</v>
      </c>
    </row>
    <row r="42" spans="1:26" x14ac:dyDescent="0.35">
      <c r="A42" t="s">
        <v>181</v>
      </c>
      <c r="B42" s="2">
        <v>-9000000</v>
      </c>
      <c r="C42" s="2">
        <v>1000000</v>
      </c>
      <c r="D42" s="2">
        <v>22000000</v>
      </c>
      <c r="E42" s="2">
        <v>-5000000</v>
      </c>
      <c r="G42" s="2">
        <v>-13000000</v>
      </c>
      <c r="H42" s="2">
        <v>-15000000</v>
      </c>
      <c r="I42" s="2">
        <v>-13000000</v>
      </c>
      <c r="J42" s="2">
        <v>-12000000</v>
      </c>
      <c r="K42" s="2">
        <v>-6000000</v>
      </c>
      <c r="L42" s="2">
        <v>4000000</v>
      </c>
      <c r="N42" s="2">
        <v>64000000</v>
      </c>
      <c r="O42" s="2">
        <v>1000000</v>
      </c>
      <c r="P42" s="2">
        <v>1000000</v>
      </c>
      <c r="Q42" s="2">
        <v>-42000000</v>
      </c>
      <c r="R42" s="2">
        <v>-172000000</v>
      </c>
      <c r="S42" s="2">
        <v>-167000000</v>
      </c>
      <c r="T42" s="2">
        <v>-40000000</v>
      </c>
      <c r="U42" s="2">
        <v>73000000</v>
      </c>
      <c r="V42" s="2">
        <v>180000000</v>
      </c>
      <c r="W42" s="2">
        <v>-162000000</v>
      </c>
      <c r="X42" s="2">
        <v>-880000000</v>
      </c>
      <c r="Y42" s="2">
        <v>-241130000</v>
      </c>
      <c r="Z42" s="2">
        <v>-67452000</v>
      </c>
    </row>
    <row r="43" spans="1:26" x14ac:dyDescent="0.35">
      <c r="A43" t="s">
        <v>182</v>
      </c>
      <c r="B43" s="2">
        <v>-360000000</v>
      </c>
      <c r="C43" s="2">
        <v>1107000000</v>
      </c>
      <c r="D43" s="2">
        <v>3767000000</v>
      </c>
      <c r="E43" s="2">
        <v>-830000000</v>
      </c>
      <c r="F43" s="2">
        <v>2983000000</v>
      </c>
      <c r="G43" s="2">
        <v>165000000</v>
      </c>
      <c r="H43" s="2">
        <v>131000000</v>
      </c>
      <c r="I43" s="2">
        <v>-536000000</v>
      </c>
      <c r="J43" s="2">
        <v>-472000000</v>
      </c>
      <c r="K43" s="2">
        <v>-487000000</v>
      </c>
      <c r="L43" s="2">
        <v>-417000000</v>
      </c>
      <c r="M43" s="2">
        <v>-239000000</v>
      </c>
      <c r="N43" s="2">
        <v>-322000000</v>
      </c>
      <c r="O43" s="2">
        <v>96000000</v>
      </c>
      <c r="P43" s="2">
        <v>-258000000</v>
      </c>
      <c r="Q43" s="2">
        <v>306000000</v>
      </c>
      <c r="R43" s="2">
        <v>635000000</v>
      </c>
      <c r="S43" s="2">
        <v>556000000</v>
      </c>
      <c r="T43" s="2">
        <v>1037000000</v>
      </c>
      <c r="U43" s="2">
        <v>1093000000</v>
      </c>
      <c r="V43" s="2">
        <v>437000000</v>
      </c>
      <c r="W43" s="2">
        <v>789000000</v>
      </c>
      <c r="X43" s="2">
        <v>657000000</v>
      </c>
      <c r="Y43" s="2">
        <v>254463000</v>
      </c>
      <c r="Z43" s="2">
        <v>80740000</v>
      </c>
    </row>
    <row r="44" spans="1:26" x14ac:dyDescent="0.35">
      <c r="A44" t="s">
        <v>183</v>
      </c>
      <c r="B44" s="2">
        <v>-360000000</v>
      </c>
      <c r="C44" s="2">
        <v>1107000000</v>
      </c>
      <c r="D44" s="2">
        <v>3767000000</v>
      </c>
      <c r="E44" s="2">
        <v>-830000000</v>
      </c>
      <c r="F44" s="2">
        <v>2983000000</v>
      </c>
      <c r="G44" s="2">
        <v>165000000</v>
      </c>
      <c r="H44" s="2">
        <v>131000000</v>
      </c>
      <c r="I44" s="2">
        <v>-536000000</v>
      </c>
      <c r="J44" s="2">
        <v>-472000000</v>
      </c>
      <c r="K44" s="2">
        <v>-487000000</v>
      </c>
      <c r="L44" s="2">
        <v>-417000000</v>
      </c>
      <c r="M44" s="2">
        <v>-239000000</v>
      </c>
      <c r="N44" s="2">
        <v>-322000000</v>
      </c>
      <c r="O44" s="2">
        <v>96000000</v>
      </c>
      <c r="P44" s="2">
        <v>-258000000</v>
      </c>
      <c r="Q44" s="2">
        <v>306000000</v>
      </c>
      <c r="R44" s="2">
        <v>635000000</v>
      </c>
      <c r="S44" s="2">
        <v>556000000</v>
      </c>
      <c r="T44" s="2">
        <v>1037000000</v>
      </c>
      <c r="U44" s="2">
        <v>1093000000</v>
      </c>
      <c r="V44" s="2">
        <v>437000000</v>
      </c>
      <c r="W44" s="2">
        <v>789000000</v>
      </c>
      <c r="X44" s="2">
        <v>657000000</v>
      </c>
      <c r="Y44" s="2">
        <v>254463000</v>
      </c>
      <c r="Z44" s="2">
        <v>80740000</v>
      </c>
    </row>
    <row r="45" spans="1:26" x14ac:dyDescent="0.35">
      <c r="A45" t="s">
        <v>184</v>
      </c>
      <c r="B45" s="2">
        <v>-369000000</v>
      </c>
      <c r="C45" s="2">
        <v>1062000000</v>
      </c>
      <c r="D45" s="2">
        <v>3713000000</v>
      </c>
      <c r="E45" s="2">
        <v>-882000000</v>
      </c>
      <c r="F45" s="2">
        <v>2504000000</v>
      </c>
      <c r="G45" s="2">
        <v>658000000</v>
      </c>
      <c r="H45" s="2">
        <v>465000000</v>
      </c>
      <c r="I45" s="2">
        <v>-194000000</v>
      </c>
      <c r="J45" s="2">
        <v>-368000000</v>
      </c>
      <c r="K45" s="2">
        <v>-328000000</v>
      </c>
      <c r="L45" s="2">
        <v>-360000000</v>
      </c>
      <c r="M45" s="2">
        <v>-219000000</v>
      </c>
      <c r="N45" s="2">
        <v>-303000000</v>
      </c>
      <c r="O45" s="2">
        <v>91000000</v>
      </c>
      <c r="P45" s="2">
        <v>-263000000</v>
      </c>
      <c r="Q45" s="2">
        <v>149000000</v>
      </c>
      <c r="R45" s="2">
        <v>171000000</v>
      </c>
      <c r="S45" s="2">
        <v>115000000</v>
      </c>
      <c r="T45" s="2">
        <v>439000000</v>
      </c>
      <c r="U45" s="2">
        <v>776000000</v>
      </c>
      <c r="V45" s="2">
        <v>436000000</v>
      </c>
      <c r="W45" s="2">
        <v>629000000</v>
      </c>
      <c r="X45" s="2">
        <v>337500000</v>
      </c>
    </row>
    <row r="46" spans="1:26" x14ac:dyDescent="0.35">
      <c r="A46" t="s">
        <v>185</v>
      </c>
      <c r="B46" s="2">
        <v>-369000000</v>
      </c>
      <c r="C46" s="2">
        <v>1062000000</v>
      </c>
      <c r="D46" s="2">
        <v>3713000000</v>
      </c>
      <c r="E46" s="2">
        <v>-882000000</v>
      </c>
      <c r="F46" s="2">
        <v>2523000000</v>
      </c>
      <c r="G46" s="2">
        <v>658000000</v>
      </c>
      <c r="H46" s="2">
        <v>465000000</v>
      </c>
      <c r="I46" s="2">
        <v>-194000000</v>
      </c>
      <c r="J46" s="2">
        <v>-368000000</v>
      </c>
      <c r="K46" s="2">
        <v>-328000000</v>
      </c>
      <c r="L46" s="2">
        <v>-360000000</v>
      </c>
      <c r="M46" s="2">
        <v>-219000000</v>
      </c>
      <c r="N46" s="2">
        <v>-215000000</v>
      </c>
      <c r="O46" s="2">
        <v>3000000</v>
      </c>
      <c r="P46" s="2">
        <v>-207000000</v>
      </c>
      <c r="Q46" s="2">
        <v>159000000</v>
      </c>
      <c r="R46" s="2">
        <v>206000000</v>
      </c>
      <c r="S46" s="2">
        <v>111000000</v>
      </c>
      <c r="T46" s="2">
        <v>465000000</v>
      </c>
      <c r="U46" s="2">
        <v>755000000</v>
      </c>
      <c r="V46" s="2">
        <v>422000000</v>
      </c>
      <c r="W46" s="2">
        <v>629000000</v>
      </c>
      <c r="X46" s="2">
        <v>344602000</v>
      </c>
    </row>
    <row r="47" spans="1:26" x14ac:dyDescent="0.35">
      <c r="A47" t="s">
        <v>186</v>
      </c>
      <c r="B47">
        <v>0</v>
      </c>
      <c r="C47" s="2">
        <v>1409000000</v>
      </c>
      <c r="D47" s="2">
        <v>4461000000</v>
      </c>
      <c r="E47" s="2">
        <v>1010000000</v>
      </c>
      <c r="F47" s="2">
        <v>2895000000</v>
      </c>
      <c r="G47" s="2">
        <v>981000000</v>
      </c>
      <c r="H47" s="2">
        <v>687000000</v>
      </c>
      <c r="I47">
        <v>0</v>
      </c>
      <c r="J47">
        <v>0</v>
      </c>
      <c r="L47" s="2">
        <v>342000000</v>
      </c>
      <c r="M47" s="2">
        <v>393000000</v>
      </c>
      <c r="N47" s="2">
        <v>215000000</v>
      </c>
      <c r="O47" s="2">
        <v>251000000</v>
      </c>
      <c r="P47" s="2">
        <v>131000000</v>
      </c>
      <c r="Q47" s="2">
        <v>449000000</v>
      </c>
      <c r="R47" s="2">
        <v>879000000</v>
      </c>
      <c r="S47" s="2">
        <v>376000000</v>
      </c>
      <c r="T47" s="2">
        <v>855000000</v>
      </c>
      <c r="U47" s="2">
        <v>872000000</v>
      </c>
      <c r="V47" s="2">
        <v>499000000</v>
      </c>
      <c r="W47" s="2">
        <v>711000000</v>
      </c>
      <c r="X47" s="2">
        <v>416000000</v>
      </c>
    </row>
    <row r="48" spans="1:26" x14ac:dyDescent="0.35">
      <c r="A48" t="s">
        <v>187</v>
      </c>
      <c r="B48" s="2">
        <v>-369000000</v>
      </c>
      <c r="C48" s="2">
        <v>-347000000</v>
      </c>
      <c r="D48" s="2">
        <v>-748000000</v>
      </c>
      <c r="E48" s="2">
        <v>-1892000000</v>
      </c>
      <c r="F48" s="2">
        <v>-372000000</v>
      </c>
      <c r="G48" s="2">
        <v>-323000000</v>
      </c>
      <c r="H48" s="2">
        <v>-222000000</v>
      </c>
      <c r="I48" s="2">
        <v>-194000000</v>
      </c>
      <c r="J48" s="2">
        <v>-368000000</v>
      </c>
      <c r="K48" s="2">
        <v>-328000000</v>
      </c>
      <c r="L48" s="2">
        <v>-702000000</v>
      </c>
      <c r="M48" s="2">
        <v>-612000000</v>
      </c>
      <c r="N48" s="2">
        <v>-430000000</v>
      </c>
      <c r="O48" s="2">
        <v>-248000000</v>
      </c>
      <c r="P48" s="2">
        <v>-338000000</v>
      </c>
      <c r="Q48" s="2">
        <v>-290000000</v>
      </c>
      <c r="R48" s="2">
        <v>-673000000</v>
      </c>
      <c r="S48" s="2">
        <v>-265000000</v>
      </c>
      <c r="T48" s="2">
        <v>-390000000</v>
      </c>
      <c r="U48" s="2">
        <v>-117000000</v>
      </c>
      <c r="V48" s="2">
        <v>-77000000</v>
      </c>
      <c r="W48" s="2">
        <v>-82000000</v>
      </c>
      <c r="X48" s="2">
        <v>-71398000</v>
      </c>
    </row>
    <row r="49" spans="1:26" x14ac:dyDescent="0.35">
      <c r="A49" t="s">
        <v>188</v>
      </c>
      <c r="B49">
        <v>0</v>
      </c>
      <c r="E49">
        <v>0</v>
      </c>
      <c r="F49" s="2">
        <v>-19000000</v>
      </c>
      <c r="G49">
        <v>0</v>
      </c>
      <c r="H49">
        <v>0</v>
      </c>
      <c r="K49">
        <v>0</v>
      </c>
      <c r="L49">
        <v>0</v>
      </c>
      <c r="M49">
        <v>0</v>
      </c>
      <c r="N49" s="2">
        <v>-88000000</v>
      </c>
      <c r="O49" s="2">
        <v>88000000</v>
      </c>
      <c r="P49" s="2">
        <v>-56000000</v>
      </c>
      <c r="Q49" s="2">
        <v>-10000000</v>
      </c>
      <c r="R49" s="2">
        <v>-35000000</v>
      </c>
      <c r="S49" s="2">
        <v>4000000</v>
      </c>
      <c r="T49" s="2">
        <v>-26000000</v>
      </c>
      <c r="U49" s="2">
        <v>21000000</v>
      </c>
      <c r="V49" s="2">
        <v>14000000</v>
      </c>
      <c r="W49" s="2">
        <v>-24483000</v>
      </c>
      <c r="X49" s="2">
        <v>-7102000</v>
      </c>
    </row>
    <row r="50" spans="1:26" x14ac:dyDescent="0.35">
      <c r="A50" t="s">
        <v>189</v>
      </c>
      <c r="B50">
        <v>0</v>
      </c>
      <c r="E50">
        <v>0</v>
      </c>
      <c r="F50" s="2">
        <v>981000000</v>
      </c>
      <c r="G50">
        <v>0</v>
      </c>
      <c r="H50">
        <v>0</v>
      </c>
      <c r="L50">
        <v>0</v>
      </c>
      <c r="M50" s="2">
        <v>190000000</v>
      </c>
      <c r="N50" s="2">
        <v>375000000</v>
      </c>
      <c r="O50" s="2">
        <v>128000000</v>
      </c>
      <c r="P50" s="2">
        <v>20000000</v>
      </c>
      <c r="Q50" s="2">
        <v>10000000</v>
      </c>
      <c r="R50" s="2">
        <v>17000000</v>
      </c>
      <c r="S50" s="2">
        <v>48000000</v>
      </c>
      <c r="T50" s="2">
        <v>45000000</v>
      </c>
      <c r="U50" s="2">
        <v>68000000</v>
      </c>
      <c r="V50" s="2">
        <v>44000000</v>
      </c>
      <c r="X50" s="2">
        <v>27098000</v>
      </c>
    </row>
    <row r="51" spans="1:26" x14ac:dyDescent="0.35">
      <c r="A51" t="s">
        <v>190</v>
      </c>
      <c r="B51">
        <v>0</v>
      </c>
      <c r="E51">
        <v>0</v>
      </c>
      <c r="F51" s="2">
        <v>-1000000000</v>
      </c>
      <c r="G51">
        <v>0</v>
      </c>
      <c r="H51">
        <v>0</v>
      </c>
      <c r="K51">
        <v>0</v>
      </c>
      <c r="L51">
        <v>0</v>
      </c>
      <c r="M51" s="2">
        <v>-190000000</v>
      </c>
      <c r="N51" s="2">
        <v>-463000000</v>
      </c>
      <c r="O51" s="2">
        <v>-40000000</v>
      </c>
      <c r="P51" s="2">
        <v>-76000000</v>
      </c>
      <c r="Q51" s="2">
        <v>-20000000</v>
      </c>
      <c r="R51" s="2">
        <v>-52000000</v>
      </c>
      <c r="S51" s="2">
        <v>-44000000</v>
      </c>
      <c r="T51" s="2">
        <v>-71000000</v>
      </c>
      <c r="U51" s="2">
        <v>-47000000</v>
      </c>
      <c r="V51" s="2">
        <v>-30000000</v>
      </c>
      <c r="W51" s="2">
        <v>-24483000</v>
      </c>
      <c r="X51" s="2">
        <v>-34200000</v>
      </c>
    </row>
    <row r="52" spans="1:26" x14ac:dyDescent="0.35">
      <c r="A52" t="s">
        <v>191</v>
      </c>
      <c r="B52" s="2">
        <v>46000000</v>
      </c>
      <c r="C52" s="2">
        <v>49000000</v>
      </c>
      <c r="D52" s="2">
        <v>54000000</v>
      </c>
      <c r="E52" s="2">
        <v>38000000</v>
      </c>
      <c r="F52" s="2">
        <v>452000000</v>
      </c>
      <c r="G52" s="2">
        <v>-491000000</v>
      </c>
      <c r="H52" s="2">
        <v>-334000000</v>
      </c>
      <c r="I52" s="2">
        <v>-342000000</v>
      </c>
      <c r="J52" s="2">
        <v>-89000000</v>
      </c>
      <c r="K52" s="2">
        <v>-157000000</v>
      </c>
      <c r="L52" s="2">
        <v>-41000000</v>
      </c>
      <c r="M52" s="2">
        <v>2000000</v>
      </c>
      <c r="N52" s="2">
        <v>-17000000</v>
      </c>
      <c r="O52" s="2">
        <v>10000000</v>
      </c>
      <c r="P52" s="2">
        <v>9000000</v>
      </c>
      <c r="Q52" s="2">
        <v>120000000</v>
      </c>
      <c r="R52" s="2">
        <v>320000000</v>
      </c>
      <c r="S52" s="2">
        <v>26000000</v>
      </c>
      <c r="T52" s="2">
        <v>28000000</v>
      </c>
      <c r="U52" s="2">
        <v>178000000</v>
      </c>
      <c r="V52" s="2">
        <v>20000000</v>
      </c>
      <c r="W52" s="2">
        <v>136000000</v>
      </c>
      <c r="X52" s="2">
        <v>174014000</v>
      </c>
    </row>
    <row r="53" spans="1:26" x14ac:dyDescent="0.35">
      <c r="A53" t="s">
        <v>192</v>
      </c>
      <c r="B53" s="2">
        <v>52000000</v>
      </c>
      <c r="C53" s="2">
        <v>53000000</v>
      </c>
      <c r="D53" s="2">
        <v>60000000</v>
      </c>
      <c r="E53" s="2">
        <v>46000000</v>
      </c>
      <c r="F53" s="2">
        <v>619000000</v>
      </c>
      <c r="G53" s="2">
        <v>51000000</v>
      </c>
      <c r="H53" s="2">
        <v>48000000</v>
      </c>
      <c r="I53" s="2">
        <v>48000000</v>
      </c>
      <c r="J53" s="2">
        <v>45000000</v>
      </c>
      <c r="K53" s="2">
        <v>84000000</v>
      </c>
      <c r="L53" s="2">
        <v>41000000</v>
      </c>
      <c r="M53" s="2">
        <v>10000000</v>
      </c>
      <c r="N53" s="2">
        <v>9000000</v>
      </c>
      <c r="O53" s="2">
        <v>10000000</v>
      </c>
      <c r="P53" s="2">
        <v>9000000</v>
      </c>
      <c r="Q53" s="2">
        <v>120000000</v>
      </c>
      <c r="R53" s="2">
        <v>320000000</v>
      </c>
      <c r="S53" s="2">
        <v>26000000</v>
      </c>
      <c r="T53" s="2">
        <v>28000000</v>
      </c>
      <c r="U53" s="2">
        <v>178000000</v>
      </c>
      <c r="V53" s="2">
        <v>20000000</v>
      </c>
      <c r="W53" s="2">
        <v>136000000</v>
      </c>
      <c r="X53" s="2">
        <v>174014000</v>
      </c>
    </row>
    <row r="54" spans="1:26" x14ac:dyDescent="0.35">
      <c r="A54" t="s">
        <v>193</v>
      </c>
      <c r="B54" s="2">
        <v>-6000000</v>
      </c>
      <c r="C54" s="2">
        <v>-4000000</v>
      </c>
      <c r="D54" s="2">
        <v>-6000000</v>
      </c>
      <c r="E54" s="2">
        <v>-8000000</v>
      </c>
      <c r="F54" s="2">
        <v>-167000000</v>
      </c>
      <c r="G54" s="2">
        <v>-542000000</v>
      </c>
      <c r="H54" s="2">
        <v>-382000000</v>
      </c>
      <c r="I54" s="2">
        <v>-390000000</v>
      </c>
      <c r="J54" s="2">
        <v>-134000000</v>
      </c>
      <c r="K54" s="2">
        <v>-241000000</v>
      </c>
      <c r="L54" s="2">
        <v>-82000000</v>
      </c>
      <c r="M54" s="2">
        <v>-8000000</v>
      </c>
      <c r="N54" s="2">
        <v>-26000000</v>
      </c>
    </row>
    <row r="55" spans="1:26" x14ac:dyDescent="0.35">
      <c r="A55" t="s">
        <v>194</v>
      </c>
      <c r="X55" s="2">
        <v>389000</v>
      </c>
    </row>
    <row r="56" spans="1:26" x14ac:dyDescent="0.35">
      <c r="A56" t="s">
        <v>195</v>
      </c>
      <c r="X56" s="2">
        <v>389000</v>
      </c>
    </row>
    <row r="57" spans="1:26" x14ac:dyDescent="0.35">
      <c r="A57" t="s">
        <v>196</v>
      </c>
      <c r="B57">
        <v>0</v>
      </c>
      <c r="C57">
        <v>0</v>
      </c>
      <c r="E57" s="2">
        <v>14000000</v>
      </c>
      <c r="F57" s="2">
        <v>28000000</v>
      </c>
      <c r="G57">
        <v>0</v>
      </c>
      <c r="H57">
        <v>0</v>
      </c>
    </row>
    <row r="58" spans="1:26" x14ac:dyDescent="0.35">
      <c r="A58" t="s">
        <v>197</v>
      </c>
      <c r="B58" s="2">
        <v>-37000000</v>
      </c>
      <c r="C58" s="2">
        <v>-4000000</v>
      </c>
      <c r="F58" s="2">
        <v>-1000000</v>
      </c>
      <c r="G58" s="2">
        <v>-2000000</v>
      </c>
      <c r="H58" s="2">
        <v>-18000000</v>
      </c>
      <c r="I58" s="2">
        <v>-16000000</v>
      </c>
      <c r="J58" s="2">
        <v>-15000000</v>
      </c>
      <c r="K58" s="2">
        <v>-2000000</v>
      </c>
      <c r="L58" s="2">
        <v>-16000000</v>
      </c>
      <c r="M58" s="2">
        <v>-22000000</v>
      </c>
      <c r="N58" s="2">
        <v>-2000000</v>
      </c>
      <c r="O58" s="2">
        <v>-5000000</v>
      </c>
      <c r="P58" s="2">
        <v>-4000000</v>
      </c>
      <c r="Q58" s="2">
        <v>37000000</v>
      </c>
      <c r="R58" s="2">
        <v>144000000</v>
      </c>
      <c r="S58" s="2">
        <v>415000000</v>
      </c>
      <c r="T58" s="2">
        <v>570000000</v>
      </c>
      <c r="U58" s="2">
        <v>139000000</v>
      </c>
      <c r="V58" s="2">
        <v>-19000000</v>
      </c>
      <c r="W58" s="2">
        <v>24000000</v>
      </c>
      <c r="X58" s="2">
        <v>657000000</v>
      </c>
      <c r="Y58" s="2">
        <v>254463000</v>
      </c>
      <c r="Z58" s="2">
        <v>80740000</v>
      </c>
    </row>
    <row r="59" spans="1:26" x14ac:dyDescent="0.35">
      <c r="A59" t="s">
        <v>198</v>
      </c>
      <c r="B59" s="2">
        <v>1188000000</v>
      </c>
      <c r="C59" s="2">
        <v>1317000000</v>
      </c>
      <c r="D59" s="2">
        <v>2148000000</v>
      </c>
      <c r="E59" s="2">
        <v>2077000000</v>
      </c>
      <c r="F59" s="2">
        <v>1969000000</v>
      </c>
      <c r="G59" s="2">
        <v>1018000000</v>
      </c>
      <c r="H59" s="2">
        <v>533000000</v>
      </c>
      <c r="I59" s="2">
        <v>359000000</v>
      </c>
      <c r="J59" s="2">
        <v>495000000</v>
      </c>
      <c r="K59" s="2">
        <v>318000000</v>
      </c>
      <c r="L59" s="2">
        <v>341000000</v>
      </c>
      <c r="M59" s="2">
        <v>225000000</v>
      </c>
      <c r="N59" s="2">
        <v>182000000</v>
      </c>
      <c r="O59" s="2">
        <v>673000000</v>
      </c>
      <c r="P59" s="2">
        <v>465000000</v>
      </c>
      <c r="Q59" s="2">
        <v>896000000</v>
      </c>
      <c r="R59" s="2">
        <v>561000000</v>
      </c>
      <c r="S59" s="2">
        <v>190000000</v>
      </c>
      <c r="T59" s="2">
        <v>10000000</v>
      </c>
      <c r="U59" s="2">
        <v>6000000</v>
      </c>
      <c r="V59" s="2">
        <v>19000000</v>
      </c>
      <c r="W59" s="2">
        <v>103000000</v>
      </c>
      <c r="X59" s="2">
        <v>246752000</v>
      </c>
    </row>
    <row r="60" spans="1:26" x14ac:dyDescent="0.35">
      <c r="A60" t="s">
        <v>199</v>
      </c>
      <c r="B60" s="2">
        <v>-889000000</v>
      </c>
      <c r="C60" s="2">
        <v>129000000</v>
      </c>
      <c r="D60" s="2">
        <v>831000000</v>
      </c>
      <c r="E60" s="2">
        <v>108000000</v>
      </c>
      <c r="F60" s="2">
        <v>951000000</v>
      </c>
      <c r="G60" s="2">
        <v>485000000</v>
      </c>
      <c r="H60" s="2">
        <v>174000000</v>
      </c>
      <c r="I60" s="2">
        <v>-136000000</v>
      </c>
      <c r="J60" s="2">
        <v>114000000</v>
      </c>
      <c r="K60" s="2">
        <v>-23000000</v>
      </c>
      <c r="L60" s="2">
        <v>116000000</v>
      </c>
      <c r="M60" s="2">
        <v>43000000</v>
      </c>
      <c r="N60" s="2">
        <v>-491000000</v>
      </c>
      <c r="O60" s="2">
        <v>208000000</v>
      </c>
      <c r="P60" s="2">
        <v>-431000000</v>
      </c>
      <c r="Q60" s="2">
        <v>335000000</v>
      </c>
      <c r="R60" s="2">
        <v>371000000</v>
      </c>
      <c r="S60" s="2">
        <v>180000000</v>
      </c>
      <c r="T60" s="2">
        <v>4000000</v>
      </c>
      <c r="U60" s="2">
        <v>-13000000</v>
      </c>
      <c r="V60" s="2">
        <v>-84000000</v>
      </c>
      <c r="W60" s="2">
        <v>89000000</v>
      </c>
      <c r="X60" s="2">
        <v>129230000</v>
      </c>
    </row>
    <row r="61" spans="1:26" x14ac:dyDescent="0.35">
      <c r="A61" t="s">
        <v>200</v>
      </c>
      <c r="B61" s="2">
        <v>2077000000</v>
      </c>
      <c r="C61" s="2">
        <v>1188000000</v>
      </c>
      <c r="D61" s="2">
        <v>1317000000</v>
      </c>
      <c r="E61" s="2">
        <v>1969000000</v>
      </c>
      <c r="F61" s="2">
        <v>1018000000</v>
      </c>
      <c r="G61" s="2">
        <v>533000000</v>
      </c>
      <c r="H61" s="2">
        <v>359000000</v>
      </c>
      <c r="I61" s="2">
        <v>495000000</v>
      </c>
      <c r="J61" s="2">
        <v>381000000</v>
      </c>
      <c r="K61" s="2">
        <v>341000000</v>
      </c>
      <c r="L61" s="2">
        <v>225000000</v>
      </c>
      <c r="M61" s="2">
        <v>182000000</v>
      </c>
      <c r="N61" s="2">
        <v>673000000</v>
      </c>
      <c r="O61" s="2">
        <v>465000000</v>
      </c>
      <c r="P61" s="2">
        <v>896000000</v>
      </c>
      <c r="Q61" s="2">
        <v>561000000</v>
      </c>
      <c r="R61" s="2">
        <v>190000000</v>
      </c>
      <c r="S61" s="2">
        <v>10000000</v>
      </c>
      <c r="T61" s="2">
        <v>6000000</v>
      </c>
      <c r="U61" s="2">
        <v>19000000</v>
      </c>
      <c r="V61" s="2">
        <v>103000000</v>
      </c>
      <c r="W61" s="2">
        <v>14000000</v>
      </c>
      <c r="X61" s="2">
        <v>117522000</v>
      </c>
    </row>
    <row r="62" spans="1:26" x14ac:dyDescent="0.35">
      <c r="A62" t="s">
        <v>201</v>
      </c>
      <c r="D62" s="2">
        <v>2000000</v>
      </c>
      <c r="E62" s="2">
        <v>3000000</v>
      </c>
      <c r="F62" s="2">
        <v>5000000</v>
      </c>
      <c r="H62" s="2">
        <v>11000000</v>
      </c>
      <c r="I62" s="2">
        <v>139000000</v>
      </c>
    </row>
    <row r="63" spans="1:26" x14ac:dyDescent="0.35">
      <c r="A63" t="s">
        <v>202</v>
      </c>
      <c r="B63" s="2">
        <v>124000000</v>
      </c>
      <c r="C63" s="2">
        <v>80000000</v>
      </c>
      <c r="D63" s="2">
        <v>230000000</v>
      </c>
      <c r="E63" s="2">
        <v>180000000</v>
      </c>
      <c r="F63" s="2">
        <v>139000000</v>
      </c>
      <c r="G63" s="2">
        <v>62000000</v>
      </c>
      <c r="H63" s="2">
        <v>59000000</v>
      </c>
      <c r="I63" s="2">
        <v>60000000</v>
      </c>
    </row>
    <row r="64" spans="1:26" x14ac:dyDescent="0.35">
      <c r="A64" t="s">
        <v>203</v>
      </c>
      <c r="B64" s="2">
        <v>-923000000</v>
      </c>
      <c r="C64" s="2">
        <v>-1206000000</v>
      </c>
      <c r="D64" s="2">
        <v>-1619000000</v>
      </c>
      <c r="E64" s="2">
        <v>-995000000</v>
      </c>
      <c r="F64" s="2">
        <v>-791000000</v>
      </c>
      <c r="G64" s="2">
        <v>-1156000000</v>
      </c>
      <c r="H64" s="2">
        <v>-1114000000</v>
      </c>
      <c r="I64" s="2">
        <v>-1202000000</v>
      </c>
      <c r="J64" s="2">
        <v>-1011000000</v>
      </c>
      <c r="K64" s="2">
        <v>-941000000</v>
      </c>
      <c r="L64" s="2">
        <v>-857000000</v>
      </c>
      <c r="M64" s="2">
        <v>-637000000</v>
      </c>
      <c r="N64" s="2">
        <v>-827000000</v>
      </c>
      <c r="O64" s="2">
        <v>-527000000</v>
      </c>
      <c r="P64" s="2">
        <v>-313000000</v>
      </c>
      <c r="Q64" s="2">
        <v>-466000000</v>
      </c>
      <c r="R64" s="2">
        <v>-703000000</v>
      </c>
      <c r="S64" s="2">
        <v>-745000000</v>
      </c>
      <c r="T64" s="2">
        <v>-1208000000</v>
      </c>
      <c r="U64" s="2">
        <v>-1283000000</v>
      </c>
      <c r="V64" s="2">
        <v>-977000000</v>
      </c>
      <c r="W64" s="2">
        <v>-573000000</v>
      </c>
      <c r="X64" s="2">
        <v>-1198080000</v>
      </c>
    </row>
    <row r="65" spans="1:26" x14ac:dyDescent="0.35">
      <c r="A65" t="s">
        <v>204</v>
      </c>
      <c r="B65" s="2">
        <v>52000000</v>
      </c>
      <c r="C65" s="2">
        <v>53000000</v>
      </c>
      <c r="D65" s="2">
        <v>60000000</v>
      </c>
      <c r="E65" s="2">
        <v>46000000</v>
      </c>
      <c r="F65" s="2">
        <v>619000000</v>
      </c>
      <c r="G65" s="2">
        <v>51000000</v>
      </c>
      <c r="H65" s="2">
        <v>48000000</v>
      </c>
      <c r="I65" s="2">
        <v>48000000</v>
      </c>
      <c r="J65" s="2">
        <v>45000000</v>
      </c>
      <c r="K65" s="2">
        <v>84000000</v>
      </c>
      <c r="L65" s="2">
        <v>41000000</v>
      </c>
      <c r="M65" s="2">
        <v>10000000</v>
      </c>
      <c r="N65" s="2">
        <v>9000000</v>
      </c>
      <c r="O65" s="2">
        <v>10000000</v>
      </c>
      <c r="P65" s="2">
        <v>9000000</v>
      </c>
      <c r="Q65" s="2">
        <v>120000000</v>
      </c>
      <c r="R65" s="2">
        <v>320000000</v>
      </c>
      <c r="S65" s="2">
        <v>26000000</v>
      </c>
      <c r="T65" s="2">
        <v>28000000</v>
      </c>
      <c r="U65" s="2">
        <v>178000000</v>
      </c>
      <c r="V65" s="2">
        <v>20000000</v>
      </c>
      <c r="W65" s="2">
        <v>136000000</v>
      </c>
      <c r="X65" s="2">
        <v>174403000</v>
      </c>
    </row>
    <row r="66" spans="1:26" x14ac:dyDescent="0.35">
      <c r="A66" t="s">
        <v>205</v>
      </c>
      <c r="B66">
        <v>0</v>
      </c>
      <c r="C66" s="2">
        <v>1409000000</v>
      </c>
      <c r="D66" s="2">
        <v>4461000000</v>
      </c>
      <c r="E66" s="2">
        <v>1010000000</v>
      </c>
      <c r="F66" s="2">
        <v>3876000000</v>
      </c>
      <c r="G66" s="2">
        <v>981000000</v>
      </c>
      <c r="H66" s="2">
        <v>687000000</v>
      </c>
      <c r="I66">
        <v>0</v>
      </c>
      <c r="J66">
        <v>0</v>
      </c>
      <c r="L66" s="2">
        <v>342000000</v>
      </c>
      <c r="M66" s="2">
        <v>583000000</v>
      </c>
      <c r="N66" s="2">
        <v>590000000</v>
      </c>
      <c r="O66" s="2">
        <v>379000000</v>
      </c>
      <c r="P66" s="2">
        <v>151000000</v>
      </c>
      <c r="Q66" s="2">
        <v>459000000</v>
      </c>
      <c r="R66" s="2">
        <v>896000000</v>
      </c>
      <c r="S66" s="2">
        <v>424000000</v>
      </c>
      <c r="T66" s="2">
        <v>900000000</v>
      </c>
      <c r="U66" s="2">
        <v>940000000</v>
      </c>
      <c r="V66" s="2">
        <v>543000000</v>
      </c>
      <c r="W66" s="2">
        <v>711000000</v>
      </c>
      <c r="X66" s="2">
        <v>443098000</v>
      </c>
    </row>
    <row r="67" spans="1:26" x14ac:dyDescent="0.35">
      <c r="A67" t="s">
        <v>206</v>
      </c>
      <c r="B67" s="2">
        <v>-369000000</v>
      </c>
      <c r="C67" s="2">
        <v>-347000000</v>
      </c>
      <c r="D67" s="2">
        <v>-748000000</v>
      </c>
      <c r="E67" s="2">
        <v>-1892000000</v>
      </c>
      <c r="F67" s="2">
        <v>-1372000000</v>
      </c>
      <c r="G67" s="2">
        <v>-323000000</v>
      </c>
      <c r="H67" s="2">
        <v>-222000000</v>
      </c>
      <c r="I67" s="2">
        <v>-194000000</v>
      </c>
      <c r="J67" s="2">
        <v>-368000000</v>
      </c>
      <c r="K67" s="2">
        <v>-328000000</v>
      </c>
      <c r="L67" s="2">
        <v>-702000000</v>
      </c>
      <c r="M67" s="2">
        <v>-802000000</v>
      </c>
      <c r="N67" s="2">
        <v>-893000000</v>
      </c>
      <c r="O67" s="2">
        <v>-288000000</v>
      </c>
      <c r="P67" s="2">
        <v>-414000000</v>
      </c>
      <c r="Q67" s="2">
        <v>-310000000</v>
      </c>
      <c r="R67" s="2">
        <v>-725000000</v>
      </c>
      <c r="S67" s="2">
        <v>-309000000</v>
      </c>
      <c r="T67" s="2">
        <v>-461000000</v>
      </c>
      <c r="U67" s="2">
        <v>-164000000</v>
      </c>
      <c r="V67" s="2">
        <v>-107000000</v>
      </c>
      <c r="W67" s="2">
        <v>-82000000</v>
      </c>
      <c r="X67" s="2">
        <v>-105598000</v>
      </c>
    </row>
    <row r="68" spans="1:26" x14ac:dyDescent="0.35">
      <c r="A68" t="s">
        <v>207</v>
      </c>
      <c r="B68" s="2">
        <v>-6000000</v>
      </c>
      <c r="C68" s="2">
        <v>-4000000</v>
      </c>
      <c r="D68" s="2">
        <v>-6000000</v>
      </c>
      <c r="E68" s="2">
        <v>-8000000</v>
      </c>
      <c r="F68" s="2">
        <v>-167000000</v>
      </c>
      <c r="G68" s="2">
        <v>-542000000</v>
      </c>
      <c r="H68" s="2">
        <v>-382000000</v>
      </c>
      <c r="I68" s="2">
        <v>-390000000</v>
      </c>
      <c r="J68" s="2">
        <v>-134000000</v>
      </c>
      <c r="K68" s="2">
        <v>-241000000</v>
      </c>
      <c r="L68" s="2">
        <v>-82000000</v>
      </c>
      <c r="M68" s="2">
        <v>-8000000</v>
      </c>
      <c r="N68" s="2">
        <v>-26000000</v>
      </c>
    </row>
    <row r="69" spans="1:26" x14ac:dyDescent="0.35">
      <c r="A69" t="s">
        <v>208</v>
      </c>
      <c r="B69" s="2">
        <v>-544000000</v>
      </c>
      <c r="C69" s="2">
        <v>-806000000</v>
      </c>
      <c r="D69" s="2">
        <v>-1475000000</v>
      </c>
      <c r="E69" s="2">
        <v>647000000</v>
      </c>
      <c r="F69" s="2">
        <v>-1474000000</v>
      </c>
      <c r="G69" s="2">
        <v>293000000</v>
      </c>
      <c r="H69" s="2">
        <v>86000000</v>
      </c>
      <c r="I69" s="2">
        <v>177000000</v>
      </c>
      <c r="J69" s="2">
        <v>621000000</v>
      </c>
      <c r="K69" s="2">
        <v>657000000</v>
      </c>
      <c r="L69" s="2">
        <v>55000000</v>
      </c>
      <c r="M69" s="2">
        <v>121000000</v>
      </c>
      <c r="N69" s="2">
        <v>-129000000</v>
      </c>
      <c r="O69" s="2">
        <v>87000000</v>
      </c>
      <c r="P69" s="2">
        <v>210000000</v>
      </c>
      <c r="Q69" s="2">
        <v>20000000</v>
      </c>
      <c r="R69" s="2">
        <v>-720000000</v>
      </c>
      <c r="S69" s="2">
        <v>-387000000</v>
      </c>
      <c r="T69" s="2">
        <v>-934000000</v>
      </c>
      <c r="U69" s="2">
        <v>-1113000000</v>
      </c>
      <c r="V69" s="2">
        <v>-778000000</v>
      </c>
      <c r="W69" s="2">
        <v>-286000000</v>
      </c>
      <c r="X69" s="2">
        <v>217000000</v>
      </c>
      <c r="Y69" s="2">
        <v>2824000</v>
      </c>
      <c r="Z69" s="2">
        <v>-6556000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5B0BF-F408-4FA7-A4E6-E72C382CACAA}">
  <dimension ref="A1:R63"/>
  <sheetViews>
    <sheetView workbookViewId="0">
      <selection activeCell="D12" sqref="D12"/>
    </sheetView>
  </sheetViews>
  <sheetFormatPr defaultRowHeight="14.5" x14ac:dyDescent="0.35"/>
  <cols>
    <col min="1" max="1" width="47.1796875" bestFit="1" customWidth="1"/>
    <col min="2" max="3" width="12.453125" bestFit="1" customWidth="1"/>
    <col min="4" max="4" width="13.1796875" bestFit="1" customWidth="1"/>
    <col min="5" max="15" width="12.453125" bestFit="1" customWidth="1"/>
    <col min="16" max="16" width="10.90625" bestFit="1" customWidth="1"/>
    <col min="17" max="17" width="13.54296875" bestFit="1" customWidth="1"/>
    <col min="18" max="18" width="12.453125" bestFit="1" customWidth="1"/>
  </cols>
  <sheetData>
    <row r="1" spans="1:18" x14ac:dyDescent="0.35">
      <c r="A1" t="s">
        <v>0</v>
      </c>
      <c r="B1" s="1">
        <v>44926</v>
      </c>
      <c r="C1" s="1">
        <v>45291</v>
      </c>
      <c r="D1" s="1">
        <v>45657</v>
      </c>
      <c r="E1" s="1">
        <v>44561</v>
      </c>
      <c r="F1" s="1">
        <v>44196</v>
      </c>
      <c r="G1" s="1">
        <v>43830</v>
      </c>
      <c r="H1" s="1">
        <v>43465</v>
      </c>
      <c r="I1" s="1">
        <v>43100</v>
      </c>
      <c r="J1" s="1">
        <v>42735</v>
      </c>
      <c r="K1" s="1">
        <v>42369</v>
      </c>
      <c r="L1" s="1">
        <v>42004</v>
      </c>
      <c r="M1" s="1">
        <v>41639</v>
      </c>
      <c r="N1" s="1">
        <v>41274</v>
      </c>
      <c r="O1" s="1">
        <v>40908</v>
      </c>
      <c r="P1" s="1">
        <v>40543</v>
      </c>
      <c r="Q1" s="1">
        <v>40178</v>
      </c>
      <c r="R1" s="1">
        <v>39813</v>
      </c>
    </row>
    <row r="2" spans="1:18" x14ac:dyDescent="0.35">
      <c r="A2" t="s">
        <v>1</v>
      </c>
      <c r="B2" s="2">
        <v>5068447000</v>
      </c>
      <c r="C2" s="2">
        <v>5362549000</v>
      </c>
      <c r="D2" s="2">
        <v>4913421000</v>
      </c>
      <c r="E2" s="2">
        <v>3230775000</v>
      </c>
      <c r="F2" s="2">
        <v>1810022000</v>
      </c>
      <c r="G2" s="2">
        <v>3830536000</v>
      </c>
      <c r="H2" s="2">
        <v>3323034000</v>
      </c>
      <c r="I2" s="2">
        <v>2643552000</v>
      </c>
      <c r="J2" s="2">
        <v>2320021000</v>
      </c>
      <c r="K2" s="2">
        <v>2141463000</v>
      </c>
      <c r="L2" s="2">
        <v>1931580000</v>
      </c>
      <c r="M2" s="2">
        <v>1654385000</v>
      </c>
      <c r="N2" s="2">
        <v>1318388000</v>
      </c>
      <c r="O2" s="2">
        <v>1071186000</v>
      </c>
      <c r="P2" s="2">
        <v>781265000</v>
      </c>
      <c r="Q2" s="2">
        <v>700037000</v>
      </c>
      <c r="R2" s="2">
        <v>787257000</v>
      </c>
    </row>
    <row r="3" spans="1:18" x14ac:dyDescent="0.35">
      <c r="A3" t="s">
        <v>2</v>
      </c>
      <c r="B3" s="2">
        <v>4989365000</v>
      </c>
      <c r="C3" s="2">
        <v>5268161000</v>
      </c>
      <c r="D3" s="2">
        <v>4811752000</v>
      </c>
      <c r="E3" s="2">
        <v>3175802000</v>
      </c>
      <c r="F3" s="2">
        <v>1765533000</v>
      </c>
      <c r="G3" s="2">
        <v>3757605000</v>
      </c>
      <c r="H3" s="2">
        <v>3260015000</v>
      </c>
      <c r="I3" s="2">
        <v>2643552000</v>
      </c>
      <c r="J3" s="2">
        <v>2257801000</v>
      </c>
      <c r="K3" s="2">
        <v>2141463000</v>
      </c>
      <c r="L3" s="2">
        <v>1931580000</v>
      </c>
      <c r="M3" s="2">
        <v>1654385000</v>
      </c>
      <c r="N3" s="2">
        <v>1318388000</v>
      </c>
      <c r="O3" s="2">
        <v>1071186000</v>
      </c>
      <c r="P3" s="2">
        <v>781265000</v>
      </c>
      <c r="Q3" s="2">
        <v>700037000</v>
      </c>
      <c r="R3" s="2">
        <v>787257000</v>
      </c>
    </row>
    <row r="4" spans="1:18" x14ac:dyDescent="0.35">
      <c r="A4" t="s">
        <v>3</v>
      </c>
      <c r="B4" s="2">
        <v>4311800000</v>
      </c>
      <c r="C4" s="2">
        <v>4771680000</v>
      </c>
      <c r="D4" s="2">
        <v>4704214000</v>
      </c>
      <c r="E4" s="2">
        <v>2998719000</v>
      </c>
      <c r="F4" s="2">
        <v>2178036000</v>
      </c>
      <c r="G4" s="2">
        <v>2666220000</v>
      </c>
      <c r="H4" s="2">
        <v>2357082000</v>
      </c>
      <c r="I4" s="2">
        <v>1780638000</v>
      </c>
      <c r="J4" s="2">
        <v>1473101000</v>
      </c>
      <c r="K4" s="2">
        <v>1335919000</v>
      </c>
      <c r="L4" s="2">
        <v>1348187000</v>
      </c>
      <c r="M4" s="2">
        <v>1159327000</v>
      </c>
      <c r="N4" s="2">
        <v>967338000</v>
      </c>
      <c r="O4" s="2">
        <v>780844000</v>
      </c>
      <c r="P4" s="2">
        <v>586767000</v>
      </c>
      <c r="Q4" s="2">
        <v>340678000</v>
      </c>
      <c r="R4" s="2">
        <v>472267000</v>
      </c>
    </row>
    <row r="5" spans="1:18" x14ac:dyDescent="0.35">
      <c r="A5" t="s">
        <v>4</v>
      </c>
      <c r="B5" s="2">
        <v>1929969000</v>
      </c>
      <c r="C5" s="2">
        <v>1821165000</v>
      </c>
      <c r="D5" s="2">
        <v>1479203000</v>
      </c>
      <c r="E5" s="2">
        <v>913945000</v>
      </c>
      <c r="F5" s="2">
        <v>431000000</v>
      </c>
      <c r="G5" s="2">
        <v>993478000</v>
      </c>
      <c r="H5" s="2">
        <v>939324000</v>
      </c>
      <c r="I5" s="2">
        <v>615581000</v>
      </c>
      <c r="J5" s="2">
        <v>447553000</v>
      </c>
      <c r="K5" s="2">
        <v>461447000</v>
      </c>
      <c r="L5" s="2">
        <v>612909000</v>
      </c>
      <c r="M5" s="2">
        <v>551746000</v>
      </c>
      <c r="N5" s="2">
        <v>471763000</v>
      </c>
      <c r="O5" s="2">
        <v>388046000</v>
      </c>
      <c r="P5" s="2">
        <v>248206000</v>
      </c>
      <c r="Q5" s="2">
        <v>181107000</v>
      </c>
      <c r="R5" s="2">
        <v>299094000</v>
      </c>
    </row>
    <row r="6" spans="1:18" x14ac:dyDescent="0.35">
      <c r="A6" t="s">
        <v>5</v>
      </c>
      <c r="B6" s="2">
        <v>187820000</v>
      </c>
      <c r="C6" s="2">
        <v>223339000</v>
      </c>
      <c r="D6" s="2">
        <v>217738000</v>
      </c>
      <c r="E6" s="2">
        <v>159502000</v>
      </c>
      <c r="F6" s="2">
        <v>111227000</v>
      </c>
      <c r="G6" s="2">
        <v>143575000</v>
      </c>
      <c r="H6" s="2">
        <v>129078000</v>
      </c>
      <c r="I6" s="2">
        <v>110439000</v>
      </c>
      <c r="J6" s="2">
        <v>98587000</v>
      </c>
      <c r="K6" s="2">
        <v>80448000</v>
      </c>
      <c r="L6" s="2">
        <v>73956000</v>
      </c>
      <c r="M6" s="2">
        <v>60143000</v>
      </c>
      <c r="N6" s="2">
        <v>49460000</v>
      </c>
      <c r="O6" s="2">
        <v>34017000</v>
      </c>
      <c r="P6" s="2">
        <v>27035000</v>
      </c>
      <c r="Q6" s="2">
        <v>27536000</v>
      </c>
      <c r="R6" s="2">
        <v>24237000</v>
      </c>
    </row>
    <row r="7" spans="1:18" x14ac:dyDescent="0.35">
      <c r="A7" t="s">
        <v>6</v>
      </c>
      <c r="B7" s="2">
        <v>629696000</v>
      </c>
      <c r="C7" s="2">
        <v>789501000</v>
      </c>
      <c r="D7" s="2">
        <v>992917000</v>
      </c>
      <c r="E7" s="2">
        <v>562600000</v>
      </c>
      <c r="F7" s="2">
        <v>447387000</v>
      </c>
      <c r="G7" s="2">
        <v>438884000</v>
      </c>
      <c r="H7" s="2">
        <v>392318000</v>
      </c>
      <c r="I7" s="2">
        <v>386507000</v>
      </c>
      <c r="J7" s="2">
        <v>353354000</v>
      </c>
      <c r="K7" s="2">
        <v>342608000</v>
      </c>
      <c r="L7" s="2">
        <v>300942000</v>
      </c>
      <c r="M7" s="2">
        <v>253341000</v>
      </c>
      <c r="N7" s="2">
        <v>211940000</v>
      </c>
      <c r="O7" s="2">
        <v>169279000</v>
      </c>
      <c r="P7" s="2">
        <v>149463000</v>
      </c>
      <c r="Q7" s="2">
        <v>132035000</v>
      </c>
      <c r="R7" s="2">
        <v>148936000</v>
      </c>
    </row>
    <row r="8" spans="1:18" x14ac:dyDescent="0.35">
      <c r="A8" t="s">
        <v>7</v>
      </c>
      <c r="B8" s="2">
        <v>313090000</v>
      </c>
      <c r="C8" s="2">
        <v>320872000</v>
      </c>
      <c r="D8" s="2">
        <v>325273000</v>
      </c>
      <c r="E8" s="2">
        <v>297211000</v>
      </c>
      <c r="F8" s="2">
        <v>278588000</v>
      </c>
      <c r="G8" s="2">
        <v>225264000</v>
      </c>
      <c r="H8" s="2">
        <v>176727000</v>
      </c>
      <c r="I8" s="2">
        <v>140152000</v>
      </c>
      <c r="J8" s="2">
        <v>101136000</v>
      </c>
      <c r="K8" s="2">
        <v>73908000</v>
      </c>
      <c r="L8" s="2">
        <v>46971000</v>
      </c>
      <c r="M8" s="2">
        <v>31947000</v>
      </c>
      <c r="N8" s="2">
        <v>15256000</v>
      </c>
      <c r="O8" s="2">
        <v>7760000</v>
      </c>
      <c r="P8" s="2">
        <v>5620000</v>
      </c>
    </row>
    <row r="9" spans="1:18" x14ac:dyDescent="0.35">
      <c r="A9" t="s">
        <v>8</v>
      </c>
      <c r="B9" s="2">
        <v>1251225000</v>
      </c>
      <c r="C9" s="2">
        <v>1616803000</v>
      </c>
      <c r="D9" s="2">
        <v>1689083000</v>
      </c>
      <c r="E9" s="2">
        <v>1065461000</v>
      </c>
      <c r="F9" s="2">
        <v>909834000</v>
      </c>
      <c r="G9" s="2">
        <v>865019000</v>
      </c>
      <c r="H9" s="2">
        <v>719635000</v>
      </c>
      <c r="I9" s="2">
        <v>527959000</v>
      </c>
      <c r="J9" s="2">
        <v>472471000</v>
      </c>
      <c r="K9" s="2">
        <v>377508000</v>
      </c>
      <c r="L9" s="2">
        <v>313409000</v>
      </c>
      <c r="M9" s="2">
        <v>262150000</v>
      </c>
      <c r="N9" s="2">
        <v>218919000</v>
      </c>
      <c r="O9" s="2">
        <v>181742000</v>
      </c>
      <c r="P9" s="2">
        <v>156443000</v>
      </c>
      <c r="Q9" s="2">
        <v>117510000</v>
      </c>
    </row>
    <row r="10" spans="1:18" x14ac:dyDescent="0.35">
      <c r="A10" t="s">
        <v>9</v>
      </c>
      <c r="B10" s="2">
        <v>756647000</v>
      </c>
      <c r="C10" s="2">
        <v>590869000</v>
      </c>
      <c r="D10" s="2">
        <v>209207000</v>
      </c>
      <c r="E10" s="2">
        <v>232056000</v>
      </c>
      <c r="F10" s="2">
        <v>-368014000</v>
      </c>
      <c r="G10" s="2">
        <v>1164316000</v>
      </c>
      <c r="H10" s="2">
        <v>965952000</v>
      </c>
      <c r="I10" s="2">
        <v>862914000</v>
      </c>
      <c r="J10" s="2">
        <v>846920000</v>
      </c>
      <c r="K10" s="2">
        <v>805544000</v>
      </c>
      <c r="L10" s="2">
        <v>583393000</v>
      </c>
      <c r="M10" s="2">
        <v>495058000</v>
      </c>
      <c r="N10" s="2">
        <v>351050000</v>
      </c>
      <c r="O10" s="2">
        <v>290342000</v>
      </c>
      <c r="P10" s="2">
        <v>194498000</v>
      </c>
      <c r="Q10" s="2">
        <v>359359000</v>
      </c>
      <c r="R10" s="2">
        <v>314990000</v>
      </c>
    </row>
    <row r="11" spans="1:18" x14ac:dyDescent="0.35">
      <c r="A11" t="s">
        <v>10</v>
      </c>
      <c r="B11" s="2">
        <v>888768000</v>
      </c>
      <c r="C11" s="2">
        <v>983123000</v>
      </c>
      <c r="D11" s="2">
        <v>1004685000</v>
      </c>
      <c r="E11" s="2">
        <v>663325000</v>
      </c>
      <c r="F11" s="2">
        <v>440245000</v>
      </c>
      <c r="G11" s="2">
        <v>645202000</v>
      </c>
      <c r="H11" s="2">
        <v>516537000</v>
      </c>
      <c r="I11" s="2">
        <v>461292000</v>
      </c>
      <c r="J11" s="2">
        <v>364086000</v>
      </c>
      <c r="K11" s="2">
        <v>294145000</v>
      </c>
      <c r="L11" s="2">
        <v>225077000</v>
      </c>
      <c r="M11" s="2">
        <v>212067000</v>
      </c>
      <c r="N11" s="2">
        <v>184554000</v>
      </c>
      <c r="O11" s="2">
        <v>142521000</v>
      </c>
      <c r="P11" s="2">
        <v>124927000</v>
      </c>
      <c r="Q11" s="2">
        <v>174411000</v>
      </c>
      <c r="R11" s="2">
        <v>189067000</v>
      </c>
    </row>
    <row r="12" spans="1:18" x14ac:dyDescent="0.35">
      <c r="A12" t="s">
        <v>11</v>
      </c>
      <c r="B12" s="2">
        <v>177557000</v>
      </c>
      <c r="C12" s="2">
        <v>190891000</v>
      </c>
      <c r="D12" s="2">
        <v>197197000</v>
      </c>
      <c r="E12" s="2">
        <v>132499000</v>
      </c>
      <c r="F12" s="2">
        <v>85059000</v>
      </c>
      <c r="G12" s="2">
        <v>153770000</v>
      </c>
      <c r="H12" s="2">
        <v>137001000</v>
      </c>
      <c r="I12" s="2">
        <v>113472000</v>
      </c>
      <c r="J12" s="2">
        <v>96895000</v>
      </c>
      <c r="K12" s="2">
        <v>86576000</v>
      </c>
      <c r="L12" s="2">
        <v>74823000</v>
      </c>
      <c r="M12" s="2">
        <v>67481000</v>
      </c>
      <c r="N12" s="2">
        <v>56668000</v>
      </c>
      <c r="O12" s="2">
        <v>51349000</v>
      </c>
      <c r="P12" s="2">
        <v>41179000</v>
      </c>
      <c r="Q12" s="2">
        <v>169487000</v>
      </c>
      <c r="R12" s="2">
        <v>184831000</v>
      </c>
    </row>
    <row r="13" spans="1:18" x14ac:dyDescent="0.35">
      <c r="A13" t="s">
        <v>12</v>
      </c>
      <c r="O13" s="2">
        <v>181742000</v>
      </c>
      <c r="P13" s="2">
        <v>156443000</v>
      </c>
      <c r="Q13" s="2">
        <v>135420000</v>
      </c>
      <c r="R13" s="2">
        <v>147015000</v>
      </c>
    </row>
    <row r="14" spans="1:18" x14ac:dyDescent="0.35">
      <c r="A14" t="s">
        <v>13</v>
      </c>
      <c r="O14" s="2">
        <v>181742000</v>
      </c>
      <c r="P14" s="2">
        <v>156443000</v>
      </c>
      <c r="Q14" s="2">
        <v>135420000</v>
      </c>
      <c r="R14" s="2">
        <v>147015000</v>
      </c>
    </row>
    <row r="15" spans="1:18" x14ac:dyDescent="0.35">
      <c r="A15" t="s">
        <v>15</v>
      </c>
      <c r="Q15" s="2">
        <v>72921000</v>
      </c>
    </row>
    <row r="16" spans="1:18" x14ac:dyDescent="0.35">
      <c r="A16" t="s">
        <v>16</v>
      </c>
      <c r="B16" s="2">
        <v>177557000</v>
      </c>
      <c r="C16" s="2">
        <v>190891000</v>
      </c>
      <c r="D16" s="2">
        <v>197197000</v>
      </c>
      <c r="E16" s="2">
        <v>132499000</v>
      </c>
      <c r="F16" s="2">
        <v>85059000</v>
      </c>
      <c r="G16" s="2">
        <v>153770000</v>
      </c>
      <c r="H16" s="2">
        <v>137001000</v>
      </c>
      <c r="I16" s="2">
        <v>113472000</v>
      </c>
      <c r="J16" s="2">
        <v>96895000</v>
      </c>
      <c r="K16" s="2">
        <v>86576000</v>
      </c>
      <c r="L16" s="2">
        <v>74823000</v>
      </c>
      <c r="M16" s="2">
        <v>67481000</v>
      </c>
      <c r="N16" s="2">
        <v>56668000</v>
      </c>
      <c r="O16" s="2">
        <v>51349000</v>
      </c>
      <c r="P16" s="2">
        <v>41179000</v>
      </c>
      <c r="Q16" s="2">
        <v>34067000</v>
      </c>
      <c r="R16" s="2">
        <v>37816000</v>
      </c>
    </row>
    <row r="17" spans="1:18" x14ac:dyDescent="0.35">
      <c r="A17" t="s">
        <v>17</v>
      </c>
      <c r="O17" s="2">
        <v>7760000</v>
      </c>
      <c r="P17" s="2">
        <v>5620000</v>
      </c>
      <c r="Q17" s="2">
        <v>4924000</v>
      </c>
      <c r="R17" s="2">
        <v>4236000</v>
      </c>
    </row>
    <row r="18" spans="1:18" x14ac:dyDescent="0.35">
      <c r="A18" t="s">
        <v>18</v>
      </c>
      <c r="O18" s="2">
        <v>7760000</v>
      </c>
      <c r="P18" s="2">
        <v>5620000</v>
      </c>
      <c r="Q18" s="2">
        <v>4924000</v>
      </c>
      <c r="R18" s="2">
        <v>4236000</v>
      </c>
    </row>
    <row r="19" spans="1:18" x14ac:dyDescent="0.35">
      <c r="A19" t="s">
        <v>19</v>
      </c>
      <c r="O19" s="2">
        <v>5186000</v>
      </c>
      <c r="P19" s="2">
        <v>4313000</v>
      </c>
      <c r="Q19" s="2">
        <v>3901000</v>
      </c>
      <c r="R19" s="2">
        <v>4236000</v>
      </c>
    </row>
    <row r="20" spans="1:18" x14ac:dyDescent="0.35">
      <c r="A20" t="s">
        <v>209</v>
      </c>
      <c r="O20" s="2">
        <v>2574000</v>
      </c>
      <c r="P20" s="2">
        <v>1307000</v>
      </c>
      <c r="Q20" s="2">
        <v>1023000</v>
      </c>
      <c r="R20">
        <v>0</v>
      </c>
    </row>
    <row r="21" spans="1:18" x14ac:dyDescent="0.35">
      <c r="A21" t="s">
        <v>210</v>
      </c>
      <c r="O21" s="2">
        <v>2574000</v>
      </c>
      <c r="P21" s="2">
        <v>1307000</v>
      </c>
      <c r="Q21" s="2">
        <v>1023000</v>
      </c>
      <c r="R21">
        <v>0</v>
      </c>
    </row>
    <row r="22" spans="1:18" x14ac:dyDescent="0.35">
      <c r="A22" t="s">
        <v>20</v>
      </c>
      <c r="B22" s="2">
        <v>711211000</v>
      </c>
      <c r="C22" s="2">
        <v>792232000</v>
      </c>
      <c r="D22" s="2">
        <v>807488000</v>
      </c>
      <c r="E22" s="2">
        <v>530826000</v>
      </c>
      <c r="F22" s="2">
        <v>355186000</v>
      </c>
      <c r="G22" s="2">
        <v>491432000</v>
      </c>
      <c r="H22" s="2">
        <v>379536000</v>
      </c>
      <c r="I22" s="2">
        <v>347820000</v>
      </c>
      <c r="J22" s="2">
        <v>267191000</v>
      </c>
      <c r="K22" s="2">
        <v>207569000</v>
      </c>
      <c r="L22" s="2">
        <v>150254000</v>
      </c>
      <c r="M22" s="2">
        <v>144586000</v>
      </c>
      <c r="N22" s="2">
        <v>127886000</v>
      </c>
      <c r="O22" s="2">
        <v>91172000</v>
      </c>
      <c r="P22" s="2">
        <v>83748000</v>
      </c>
    </row>
    <row r="23" spans="1:18" x14ac:dyDescent="0.35">
      <c r="A23" t="s">
        <v>21</v>
      </c>
      <c r="B23" s="2">
        <v>-132121000</v>
      </c>
      <c r="C23" s="2">
        <v>-392254000</v>
      </c>
      <c r="D23" s="2">
        <v>-795478000</v>
      </c>
      <c r="E23" s="2">
        <v>-431269000</v>
      </c>
      <c r="F23" s="2">
        <v>-808259000</v>
      </c>
      <c r="G23" s="2">
        <v>519114000</v>
      </c>
      <c r="H23" s="2">
        <v>449415000</v>
      </c>
      <c r="I23" s="2">
        <v>401622000</v>
      </c>
      <c r="J23" s="2">
        <v>482834000</v>
      </c>
      <c r="K23" s="2">
        <v>511399000</v>
      </c>
      <c r="L23" s="2">
        <v>358316000</v>
      </c>
      <c r="M23" s="2">
        <v>282991000</v>
      </c>
      <c r="N23" s="2">
        <v>166496000</v>
      </c>
      <c r="O23" s="2">
        <v>147821000</v>
      </c>
      <c r="P23" s="2">
        <v>69571000</v>
      </c>
      <c r="Q23" s="2">
        <v>184948000</v>
      </c>
      <c r="R23" s="2">
        <v>125923000</v>
      </c>
    </row>
    <row r="24" spans="1:18" x14ac:dyDescent="0.35">
      <c r="A24" t="s">
        <v>22</v>
      </c>
      <c r="B24" s="2">
        <v>-97004000</v>
      </c>
      <c r="C24" s="2">
        <v>-74184000</v>
      </c>
      <c r="D24" s="2">
        <v>-152683000</v>
      </c>
      <c r="E24" s="2">
        <v>-131239000</v>
      </c>
      <c r="F24" s="2">
        <v>-112211000</v>
      </c>
      <c r="G24" s="2">
        <v>-63746000</v>
      </c>
      <c r="H24" s="2">
        <v>-54829000</v>
      </c>
      <c r="I24" s="2">
        <v>-34773000</v>
      </c>
      <c r="J24" s="2">
        <v>-23673000</v>
      </c>
      <c r="K24" s="2">
        <v>-6704000</v>
      </c>
      <c r="L24" s="2">
        <v>336000</v>
      </c>
      <c r="M24" s="2">
        <v>401000</v>
      </c>
      <c r="N24" s="2">
        <v>925000</v>
      </c>
      <c r="O24" s="2">
        <v>-21316000</v>
      </c>
      <c r="P24" s="2">
        <v>-48494000</v>
      </c>
      <c r="Q24" s="2">
        <v>-45596000</v>
      </c>
      <c r="R24" s="2">
        <v>-38103000</v>
      </c>
    </row>
    <row r="25" spans="1:18" x14ac:dyDescent="0.35">
      <c r="A25" t="s">
        <v>23</v>
      </c>
      <c r="B25" s="2">
        <v>20151000</v>
      </c>
      <c r="C25" s="2">
        <v>65425000</v>
      </c>
      <c r="D25" s="2">
        <v>48324000</v>
      </c>
      <c r="E25" s="2">
        <v>5374000</v>
      </c>
      <c r="F25" s="2">
        <v>6314000</v>
      </c>
      <c r="G25" s="2">
        <v>25133000</v>
      </c>
      <c r="H25" s="2">
        <v>19107000</v>
      </c>
      <c r="I25" s="2">
        <v>8736000</v>
      </c>
      <c r="J25" s="2">
        <v>5276000</v>
      </c>
      <c r="K25" s="2">
        <v>2125000</v>
      </c>
      <c r="L25" s="2">
        <v>336000</v>
      </c>
      <c r="M25" s="2">
        <v>401000</v>
      </c>
      <c r="N25" s="2">
        <v>925000</v>
      </c>
      <c r="O25" s="2">
        <v>575000</v>
      </c>
      <c r="P25" s="2">
        <v>328000</v>
      </c>
      <c r="Q25" s="2">
        <v>345000</v>
      </c>
      <c r="R25" s="2">
        <v>1976000</v>
      </c>
    </row>
    <row r="26" spans="1:18" x14ac:dyDescent="0.35">
      <c r="A26" t="s">
        <v>24</v>
      </c>
      <c r="B26" s="2">
        <v>100789000</v>
      </c>
      <c r="C26" s="2">
        <v>122501000</v>
      </c>
      <c r="D26" s="2">
        <v>186567000</v>
      </c>
      <c r="E26" s="2">
        <v>121088000</v>
      </c>
      <c r="F26" s="2">
        <v>118525000</v>
      </c>
      <c r="G26" s="2">
        <v>88879000</v>
      </c>
      <c r="H26" s="2">
        <v>73936000</v>
      </c>
      <c r="I26" s="2">
        <v>43509000</v>
      </c>
      <c r="J26" s="2">
        <v>28949000</v>
      </c>
      <c r="K26" s="2">
        <v>8829000</v>
      </c>
      <c r="L26">
        <v>0</v>
      </c>
      <c r="M26">
        <v>0</v>
      </c>
      <c r="N26">
        <v>0</v>
      </c>
      <c r="O26" s="2">
        <v>21891000</v>
      </c>
      <c r="P26" s="2">
        <v>48822000</v>
      </c>
      <c r="Q26" s="2">
        <v>45941000</v>
      </c>
      <c r="R26" s="2">
        <v>40079000</v>
      </c>
    </row>
    <row r="27" spans="1:18" x14ac:dyDescent="0.35">
      <c r="A27" t="s">
        <v>211</v>
      </c>
      <c r="B27" s="2">
        <v>16366000</v>
      </c>
      <c r="C27" s="2">
        <v>17108000</v>
      </c>
      <c r="D27" s="2">
        <v>14440000</v>
      </c>
      <c r="E27" s="2">
        <v>15525000</v>
      </c>
      <c r="F27" s="2">
        <v>11857000</v>
      </c>
      <c r="G27" s="2">
        <v>10931000</v>
      </c>
      <c r="H27" s="2">
        <v>7331000</v>
      </c>
    </row>
    <row r="28" spans="1:18" x14ac:dyDescent="0.35">
      <c r="A28" t="s">
        <v>25</v>
      </c>
      <c r="B28" s="2">
        <v>-471614000</v>
      </c>
      <c r="C28" s="2">
        <v>-92157000</v>
      </c>
      <c r="D28" s="2">
        <v>-341542000</v>
      </c>
      <c r="E28" s="2">
        <v>42188000</v>
      </c>
      <c r="F28" s="2">
        <v>300286000</v>
      </c>
      <c r="G28" s="2">
        <v>-18942000</v>
      </c>
      <c r="H28" s="2">
        <v>-189610000</v>
      </c>
      <c r="I28" s="2">
        <v>-17163000</v>
      </c>
      <c r="J28" s="2">
        <v>-41904000</v>
      </c>
      <c r="K28" s="2">
        <v>-2292000</v>
      </c>
      <c r="L28" s="2">
        <v>-5658000</v>
      </c>
      <c r="M28" s="2">
        <v>-982000</v>
      </c>
      <c r="N28" s="2">
        <v>7163000</v>
      </c>
      <c r="O28" s="2">
        <v>-3674000</v>
      </c>
      <c r="P28" s="2">
        <v>-892000</v>
      </c>
      <c r="Q28" s="2">
        <v>-54126000</v>
      </c>
      <c r="R28" s="2">
        <v>-54173000</v>
      </c>
    </row>
    <row r="29" spans="1:18" x14ac:dyDescent="0.35">
      <c r="A29" t="s">
        <v>28</v>
      </c>
      <c r="B29" s="2">
        <v>-466796000</v>
      </c>
      <c r="C29" s="2">
        <v>-88092000</v>
      </c>
      <c r="D29" s="2">
        <v>-407236000</v>
      </c>
      <c r="E29" s="2">
        <v>42765000</v>
      </c>
      <c r="F29" s="2">
        <v>300497000</v>
      </c>
      <c r="G29" s="2">
        <v>-18067000</v>
      </c>
      <c r="H29" s="2">
        <v>-188858000</v>
      </c>
      <c r="I29" s="2">
        <v>-16797000</v>
      </c>
      <c r="J29" s="2">
        <v>-41376000</v>
      </c>
      <c r="K29" s="2">
        <v>-2277000</v>
      </c>
      <c r="L29" s="2">
        <v>-3053000</v>
      </c>
      <c r="M29" s="2">
        <v>-699000</v>
      </c>
      <c r="N29" s="2">
        <v>7494000</v>
      </c>
      <c r="O29" s="2">
        <v>-3439000</v>
      </c>
      <c r="P29" s="2">
        <v>-698000</v>
      </c>
      <c r="Q29" s="2">
        <v>-54126000</v>
      </c>
      <c r="R29" s="2">
        <v>-54173000</v>
      </c>
    </row>
    <row r="30" spans="1:18" x14ac:dyDescent="0.35">
      <c r="A30" t="s">
        <v>29</v>
      </c>
      <c r="B30">
        <v>0</v>
      </c>
      <c r="C30">
        <v>0</v>
      </c>
      <c r="D30" s="2">
        <v>96780000</v>
      </c>
      <c r="P30" s="2">
        <v>621000</v>
      </c>
      <c r="Q30" s="2">
        <v>-392000</v>
      </c>
      <c r="R30" s="2">
        <v>17902000</v>
      </c>
    </row>
    <row r="31" spans="1:18" x14ac:dyDescent="0.35">
      <c r="A31" t="s">
        <v>212</v>
      </c>
      <c r="Q31" s="2">
        <v>19711000</v>
      </c>
    </row>
    <row r="32" spans="1:18" x14ac:dyDescent="0.35">
      <c r="A32" t="s">
        <v>31</v>
      </c>
      <c r="B32" s="2">
        <v>420172000</v>
      </c>
      <c r="C32" s="2">
        <v>54126000</v>
      </c>
      <c r="D32" s="2">
        <v>36585000</v>
      </c>
      <c r="E32" s="2">
        <v>-46085000</v>
      </c>
      <c r="F32" s="2">
        <v>-302761000</v>
      </c>
      <c r="G32" s="2">
        <v>717000</v>
      </c>
      <c r="H32" s="2">
        <v>179278000</v>
      </c>
      <c r="I32" s="2">
        <v>12629000</v>
      </c>
      <c r="J32" s="2">
        <v>37189000</v>
      </c>
      <c r="K32" s="2">
        <v>673000</v>
      </c>
      <c r="L32" s="2">
        <v>45000</v>
      </c>
      <c r="M32" s="2">
        <v>174000</v>
      </c>
      <c r="N32" s="2">
        <v>-8450000</v>
      </c>
      <c r="O32" s="2">
        <v>3184000</v>
      </c>
      <c r="P32" s="2">
        <v>621000</v>
      </c>
      <c r="Q32" s="2">
        <v>54126000</v>
      </c>
      <c r="R32" s="2">
        <v>36271000</v>
      </c>
    </row>
    <row r="33" spans="1:18" x14ac:dyDescent="0.35">
      <c r="A33" t="s">
        <v>33</v>
      </c>
      <c r="B33" s="2">
        <v>-46624000</v>
      </c>
      <c r="C33" s="2">
        <v>-33966000</v>
      </c>
      <c r="D33" s="2">
        <v>-273871000</v>
      </c>
      <c r="E33" s="2">
        <v>-3320000</v>
      </c>
      <c r="F33" s="2">
        <v>-2264000</v>
      </c>
      <c r="G33" s="2">
        <v>-17350000</v>
      </c>
      <c r="H33" s="2">
        <v>-9580000</v>
      </c>
      <c r="I33" s="2">
        <v>-4168000</v>
      </c>
      <c r="J33" s="2">
        <v>-4187000</v>
      </c>
      <c r="K33" s="2">
        <v>-1604000</v>
      </c>
      <c r="L33" s="2">
        <v>-3008000</v>
      </c>
      <c r="M33" s="2">
        <v>-525000</v>
      </c>
      <c r="N33" s="2">
        <v>-956000</v>
      </c>
      <c r="O33" s="2">
        <v>-255000</v>
      </c>
      <c r="P33" s="2">
        <v>-77000</v>
      </c>
    </row>
    <row r="34" spans="1:18" x14ac:dyDescent="0.35">
      <c r="A34" t="s">
        <v>34</v>
      </c>
      <c r="B34" s="2">
        <v>-4818000</v>
      </c>
      <c r="C34" s="2">
        <v>-4065000</v>
      </c>
      <c r="D34" s="2">
        <v>65694000</v>
      </c>
      <c r="E34" s="2">
        <v>-577000</v>
      </c>
      <c r="F34" s="2">
        <v>-211000</v>
      </c>
      <c r="G34" s="2">
        <v>-875000</v>
      </c>
      <c r="H34" s="2">
        <v>-752000</v>
      </c>
      <c r="I34" s="2">
        <v>-366000</v>
      </c>
      <c r="J34" s="2">
        <v>-528000</v>
      </c>
      <c r="K34" s="2">
        <v>-15000</v>
      </c>
      <c r="L34" s="2">
        <v>-2605000</v>
      </c>
      <c r="M34" s="2">
        <v>-283000</v>
      </c>
      <c r="N34" s="2">
        <v>-331000</v>
      </c>
      <c r="O34" s="2">
        <v>-235000</v>
      </c>
      <c r="P34" s="2">
        <v>-194000</v>
      </c>
    </row>
    <row r="35" spans="1:18" x14ac:dyDescent="0.35">
      <c r="A35" t="s">
        <v>35</v>
      </c>
      <c r="B35" s="2">
        <v>-700739000</v>
      </c>
      <c r="C35" s="2">
        <v>-558595000</v>
      </c>
      <c r="D35" s="2">
        <v>-1289703000</v>
      </c>
      <c r="E35" s="2">
        <v>-520320000</v>
      </c>
      <c r="F35" s="2">
        <v>-620184000</v>
      </c>
      <c r="G35" s="2">
        <v>436426000</v>
      </c>
      <c r="H35" s="2">
        <v>204976000</v>
      </c>
      <c r="I35" s="2">
        <v>349686000</v>
      </c>
      <c r="J35" s="2">
        <v>417257000</v>
      </c>
      <c r="K35" s="2">
        <v>502403000</v>
      </c>
      <c r="L35" s="2">
        <v>352994000</v>
      </c>
      <c r="M35" s="2">
        <v>282410000</v>
      </c>
      <c r="N35" s="2">
        <v>174584000</v>
      </c>
      <c r="O35" s="2">
        <v>122831000</v>
      </c>
      <c r="P35" s="2">
        <v>20185000</v>
      </c>
      <c r="Q35" s="2">
        <v>85226000</v>
      </c>
      <c r="R35" s="2">
        <v>33647000</v>
      </c>
    </row>
    <row r="36" spans="1:18" x14ac:dyDescent="0.35">
      <c r="A36" t="s">
        <v>36</v>
      </c>
      <c r="B36" s="2">
        <v>-146589000</v>
      </c>
      <c r="C36" s="2">
        <v>-111131000</v>
      </c>
      <c r="D36" s="2">
        <v>-60208000</v>
      </c>
      <c r="E36" s="2">
        <v>-47751000</v>
      </c>
      <c r="F36" s="2">
        <v>-191484000</v>
      </c>
      <c r="G36" s="2">
        <v>101171000</v>
      </c>
      <c r="H36" s="2">
        <v>49227000</v>
      </c>
      <c r="I36" s="2">
        <v>-65836000</v>
      </c>
      <c r="J36" s="2">
        <v>153774000</v>
      </c>
      <c r="K36" s="2">
        <v>185183000</v>
      </c>
      <c r="L36" s="2">
        <v>127530000</v>
      </c>
      <c r="M36" s="2">
        <v>105492000</v>
      </c>
      <c r="N36" s="2">
        <v>66124000</v>
      </c>
      <c r="O36" s="2">
        <v>46383000</v>
      </c>
      <c r="P36" s="2">
        <v>-52296000</v>
      </c>
      <c r="Q36" s="2">
        <v>1533000</v>
      </c>
      <c r="R36" s="2">
        <v>388000</v>
      </c>
    </row>
    <row r="37" spans="1:18" x14ac:dyDescent="0.35">
      <c r="A37" t="s">
        <v>37</v>
      </c>
      <c r="B37" s="2">
        <v>-554150000</v>
      </c>
      <c r="C37" s="2">
        <v>-447464000</v>
      </c>
      <c r="D37" s="2">
        <v>-1229495000</v>
      </c>
      <c r="E37" s="2">
        <v>-472569000</v>
      </c>
      <c r="F37" s="2">
        <v>-428700000</v>
      </c>
      <c r="G37" s="2">
        <v>335255000</v>
      </c>
      <c r="H37" s="2">
        <v>155749000</v>
      </c>
      <c r="I37" s="2">
        <v>415522000</v>
      </c>
      <c r="J37" s="2">
        <v>263483000</v>
      </c>
      <c r="K37" s="2">
        <v>317220000</v>
      </c>
      <c r="L37" s="2">
        <v>225464000</v>
      </c>
      <c r="M37" s="2">
        <v>176918000</v>
      </c>
      <c r="N37" s="2">
        <v>108460000</v>
      </c>
      <c r="O37" s="2">
        <v>76448000</v>
      </c>
      <c r="P37" s="2">
        <v>72481000</v>
      </c>
      <c r="Q37" s="2">
        <v>83693000</v>
      </c>
      <c r="R37" s="2">
        <v>33259000</v>
      </c>
    </row>
    <row r="38" spans="1:18" x14ac:dyDescent="0.35">
      <c r="A38" t="s">
        <v>38</v>
      </c>
      <c r="B38" s="2">
        <v>-554150000</v>
      </c>
      <c r="C38" s="2">
        <v>-447464000</v>
      </c>
      <c r="D38" s="2">
        <v>-1229495000</v>
      </c>
      <c r="E38" s="2">
        <v>-472569000</v>
      </c>
      <c r="F38" s="2">
        <v>-428700000</v>
      </c>
      <c r="G38" s="2">
        <v>335255000</v>
      </c>
      <c r="H38" s="2">
        <v>155749000</v>
      </c>
      <c r="I38" s="2">
        <v>415522000</v>
      </c>
      <c r="J38" s="2">
        <v>263483000</v>
      </c>
      <c r="K38" s="2">
        <v>317220000</v>
      </c>
      <c r="L38" s="2">
        <v>225464000</v>
      </c>
      <c r="M38" s="2">
        <v>176918000</v>
      </c>
      <c r="N38" s="2">
        <v>108460000</v>
      </c>
      <c r="O38" s="2">
        <v>76448000</v>
      </c>
      <c r="P38" s="2">
        <v>72481000</v>
      </c>
      <c r="Q38" s="2">
        <v>83693000</v>
      </c>
      <c r="R38" s="2">
        <v>33259000</v>
      </c>
    </row>
    <row r="39" spans="1:18" x14ac:dyDescent="0.35">
      <c r="A39" t="s">
        <v>39</v>
      </c>
      <c r="B39" s="2">
        <v>-554150000</v>
      </c>
      <c r="C39" s="2">
        <v>-447464000</v>
      </c>
      <c r="D39" s="2">
        <v>-1229495000</v>
      </c>
      <c r="E39" s="2">
        <v>-472569000</v>
      </c>
      <c r="F39" s="2">
        <v>-428700000</v>
      </c>
      <c r="G39" s="2">
        <v>335255000</v>
      </c>
      <c r="H39" s="2">
        <v>155749000</v>
      </c>
      <c r="I39" s="2">
        <v>415522000</v>
      </c>
      <c r="J39" s="2">
        <v>263483000</v>
      </c>
      <c r="K39" s="2">
        <v>317220000</v>
      </c>
      <c r="L39" s="2">
        <v>225464000</v>
      </c>
      <c r="M39" s="2">
        <v>176918000</v>
      </c>
      <c r="N39" s="2">
        <v>108460000</v>
      </c>
      <c r="O39" s="2">
        <v>76448000</v>
      </c>
      <c r="P39" s="2">
        <v>72481000</v>
      </c>
      <c r="Q39" s="2">
        <v>83693000</v>
      </c>
      <c r="R39" s="2">
        <v>33259000</v>
      </c>
    </row>
    <row r="40" spans="1:18" x14ac:dyDescent="0.35">
      <c r="A40" t="s">
        <v>40</v>
      </c>
      <c r="B40" s="2">
        <v>-554150000</v>
      </c>
      <c r="C40" s="2">
        <v>-447464000</v>
      </c>
      <c r="D40" s="2">
        <v>-1229495000</v>
      </c>
      <c r="E40" s="2">
        <v>-472569000</v>
      </c>
      <c r="F40" s="2">
        <v>-428700000</v>
      </c>
      <c r="G40" s="2">
        <v>335255000</v>
      </c>
      <c r="H40" s="2">
        <v>155749000</v>
      </c>
      <c r="I40" s="2">
        <v>415522000</v>
      </c>
      <c r="J40" s="2">
        <v>263483000</v>
      </c>
      <c r="K40" s="2">
        <v>317220000</v>
      </c>
      <c r="L40" s="2">
        <v>225464000</v>
      </c>
      <c r="M40" s="2">
        <v>176918000</v>
      </c>
      <c r="N40" s="2">
        <v>108460000</v>
      </c>
      <c r="O40" s="2">
        <v>76448000</v>
      </c>
      <c r="P40" s="2">
        <v>72481000</v>
      </c>
      <c r="Q40" s="2">
        <v>83693000</v>
      </c>
      <c r="R40" s="2">
        <v>33259000</v>
      </c>
    </row>
    <row r="41" spans="1:18" x14ac:dyDescent="0.35">
      <c r="A41" t="s">
        <v>43</v>
      </c>
      <c r="B41" s="2">
        <v>-554150000</v>
      </c>
      <c r="C41" s="2">
        <v>-447464000</v>
      </c>
      <c r="D41" s="2">
        <v>-1229495000</v>
      </c>
      <c r="E41" s="2">
        <v>-472569000</v>
      </c>
      <c r="F41" s="2">
        <v>-428700000</v>
      </c>
      <c r="G41" s="2">
        <v>335255000</v>
      </c>
      <c r="H41" s="2">
        <v>155749000</v>
      </c>
      <c r="I41" s="2">
        <v>415522000</v>
      </c>
      <c r="J41" s="2">
        <v>263483000</v>
      </c>
      <c r="K41" s="2">
        <v>317220000</v>
      </c>
      <c r="L41" s="2">
        <v>225464000</v>
      </c>
      <c r="M41" s="2">
        <v>176918000</v>
      </c>
      <c r="N41" s="2">
        <v>108460000</v>
      </c>
      <c r="O41" s="2">
        <v>76448000</v>
      </c>
      <c r="P41" s="2">
        <v>72481000</v>
      </c>
      <c r="Q41" s="2">
        <v>83693000</v>
      </c>
      <c r="R41" s="2">
        <v>33259000</v>
      </c>
    </row>
    <row r="42" spans="1:18" x14ac:dyDescent="0.35">
      <c r="A42" t="s">
        <v>44</v>
      </c>
      <c r="B42">
        <v>-5.0999999999999996</v>
      </c>
      <c r="C42">
        <v>-4.0999999999999996</v>
      </c>
      <c r="D42">
        <v>-11.23</v>
      </c>
      <c r="E42">
        <v>-4.5</v>
      </c>
      <c r="F42">
        <v>-5.0599999999999996</v>
      </c>
      <c r="G42">
        <v>4.9000000000000004</v>
      </c>
      <c r="H42">
        <v>2.2799999999999998</v>
      </c>
      <c r="I42">
        <v>6.08</v>
      </c>
      <c r="J42">
        <v>3.77</v>
      </c>
      <c r="K42">
        <v>4.3899999999999997</v>
      </c>
      <c r="L42">
        <v>3.1</v>
      </c>
      <c r="M42">
        <v>2.44</v>
      </c>
      <c r="N42">
        <v>1.5</v>
      </c>
      <c r="O42">
        <v>1.44</v>
      </c>
      <c r="P42">
        <v>3.6819999999999999</v>
      </c>
      <c r="Q42">
        <v>3.23</v>
      </c>
      <c r="R42">
        <v>1.29</v>
      </c>
    </row>
    <row r="43" spans="1:18" x14ac:dyDescent="0.35">
      <c r="A43" t="s">
        <v>45</v>
      </c>
      <c r="B43">
        <v>-5.0999999999999996</v>
      </c>
      <c r="C43">
        <v>-4.0999999999999996</v>
      </c>
      <c r="D43">
        <v>-11.23</v>
      </c>
      <c r="E43">
        <v>-4.5</v>
      </c>
      <c r="F43">
        <v>-5.0599999999999996</v>
      </c>
      <c r="G43">
        <v>4.8899999999999997</v>
      </c>
      <c r="H43">
        <v>2.2799999999999998</v>
      </c>
      <c r="I43">
        <v>6.06</v>
      </c>
      <c r="J43">
        <v>3.76</v>
      </c>
      <c r="K43">
        <v>4.38</v>
      </c>
      <c r="L43">
        <v>3.08</v>
      </c>
      <c r="M43">
        <v>2.42</v>
      </c>
      <c r="N43">
        <v>1.49</v>
      </c>
      <c r="O43">
        <v>1.43</v>
      </c>
      <c r="P43">
        <v>3.6819999999999999</v>
      </c>
      <c r="Q43">
        <v>3.18</v>
      </c>
      <c r="R43">
        <v>1.29</v>
      </c>
    </row>
    <row r="44" spans="1:18" x14ac:dyDescent="0.35">
      <c r="A44" t="s">
        <v>46</v>
      </c>
      <c r="B44" s="2">
        <v>108751000</v>
      </c>
      <c r="C44" s="2">
        <v>109152000</v>
      </c>
      <c r="D44" s="2">
        <v>109495000</v>
      </c>
      <c r="E44" s="2">
        <v>105000000</v>
      </c>
      <c r="F44" s="2">
        <v>84692000</v>
      </c>
      <c r="G44" s="2">
        <v>68455011</v>
      </c>
      <c r="H44" s="2">
        <v>68249000</v>
      </c>
      <c r="I44" s="2">
        <v>69221000</v>
      </c>
      <c r="J44" s="2">
        <v>70344000</v>
      </c>
      <c r="K44" s="2">
        <v>72208000</v>
      </c>
      <c r="L44" s="2">
        <v>72739000</v>
      </c>
      <c r="M44" s="2">
        <v>72593000</v>
      </c>
      <c r="N44" s="2">
        <v>72386000</v>
      </c>
      <c r="O44" s="2">
        <v>53241000</v>
      </c>
      <c r="P44" s="2">
        <v>19685000</v>
      </c>
      <c r="Q44" s="2">
        <v>25910766</v>
      </c>
      <c r="R44" s="2">
        <v>25780070</v>
      </c>
    </row>
    <row r="45" spans="1:18" x14ac:dyDescent="0.35">
      <c r="A45" t="s">
        <v>47</v>
      </c>
      <c r="B45" s="2">
        <v>108751000</v>
      </c>
      <c r="C45" s="2">
        <v>109152000</v>
      </c>
      <c r="D45" s="2">
        <v>109495000</v>
      </c>
      <c r="E45" s="2">
        <v>105000000</v>
      </c>
      <c r="F45" s="2">
        <v>84692000</v>
      </c>
      <c r="G45" s="2">
        <v>68455011</v>
      </c>
      <c r="H45" s="2">
        <v>68431000</v>
      </c>
      <c r="I45" s="2">
        <v>69377000</v>
      </c>
      <c r="J45" s="2">
        <v>70508000</v>
      </c>
      <c r="K45" s="2">
        <v>72426000</v>
      </c>
      <c r="L45" s="2">
        <v>73294000</v>
      </c>
      <c r="M45" s="2">
        <v>72999000</v>
      </c>
      <c r="N45" s="2">
        <v>72591000</v>
      </c>
      <c r="O45" s="2">
        <v>53515000</v>
      </c>
      <c r="P45" s="2">
        <v>19685000</v>
      </c>
      <c r="Q45" s="2">
        <v>26315121</v>
      </c>
      <c r="R45" s="2">
        <v>25879860</v>
      </c>
    </row>
    <row r="46" spans="1:18" x14ac:dyDescent="0.35">
      <c r="A46" t="s">
        <v>48</v>
      </c>
      <c r="B46" s="2">
        <v>-598917000</v>
      </c>
      <c r="C46" s="2">
        <v>-495757000</v>
      </c>
      <c r="D46" s="2">
        <v>-1105378000</v>
      </c>
      <c r="E46" s="2">
        <v>-56874000</v>
      </c>
      <c r="F46" s="2">
        <v>-507762000</v>
      </c>
      <c r="G46" s="2">
        <v>501047000</v>
      </c>
      <c r="H46" s="2">
        <v>350914000</v>
      </c>
      <c r="I46" s="2">
        <v>384825000</v>
      </c>
      <c r="J46" s="2">
        <v>441458000</v>
      </c>
      <c r="K46" s="2">
        <v>509122000</v>
      </c>
      <c r="L46" s="2">
        <v>355263000</v>
      </c>
      <c r="M46" s="2">
        <v>282292000</v>
      </c>
      <c r="N46" s="2">
        <v>173990000</v>
      </c>
      <c r="O46" s="2">
        <v>144382000</v>
      </c>
      <c r="P46" s="2">
        <v>68873000</v>
      </c>
      <c r="Q46" s="2">
        <v>111409000</v>
      </c>
      <c r="R46" s="2">
        <v>18291000</v>
      </c>
    </row>
    <row r="47" spans="1:18" x14ac:dyDescent="0.35">
      <c r="A47" t="s">
        <v>49</v>
      </c>
      <c r="B47" s="2">
        <v>629696000</v>
      </c>
      <c r="C47" s="2">
        <v>789501000</v>
      </c>
      <c r="D47" s="2">
        <v>992917000</v>
      </c>
      <c r="E47" s="2">
        <v>562600000</v>
      </c>
      <c r="F47" s="2">
        <v>447387000</v>
      </c>
      <c r="G47" s="2">
        <v>438884000</v>
      </c>
      <c r="H47" s="2">
        <v>392318000</v>
      </c>
      <c r="I47" s="2">
        <v>386507000</v>
      </c>
      <c r="J47" s="2">
        <v>353354000</v>
      </c>
      <c r="K47" s="2">
        <v>342608000</v>
      </c>
      <c r="L47" s="2">
        <v>300942000</v>
      </c>
      <c r="M47" s="2">
        <v>253341000</v>
      </c>
      <c r="N47" s="2">
        <v>211940000</v>
      </c>
      <c r="O47" s="2">
        <v>169279000</v>
      </c>
      <c r="P47" s="2">
        <v>149463000</v>
      </c>
      <c r="Q47" s="2">
        <v>132035000</v>
      </c>
      <c r="R47" s="2">
        <v>148936000</v>
      </c>
    </row>
    <row r="48" spans="1:18" x14ac:dyDescent="0.35">
      <c r="A48" t="s">
        <v>50</v>
      </c>
      <c r="B48" s="2">
        <v>5200568000</v>
      </c>
      <c r="C48" s="2">
        <v>5754803000</v>
      </c>
      <c r="D48" s="2">
        <v>5708899000</v>
      </c>
      <c r="E48" s="2">
        <v>3662044000</v>
      </c>
      <c r="F48" s="2">
        <v>2618281000</v>
      </c>
      <c r="G48" s="2">
        <v>3311422000</v>
      </c>
      <c r="H48" s="2">
        <v>2873619000</v>
      </c>
      <c r="I48" s="2">
        <v>2241930000</v>
      </c>
      <c r="J48" s="2">
        <v>1837187000</v>
      </c>
      <c r="K48" s="2">
        <v>1630064000</v>
      </c>
      <c r="L48" s="2">
        <v>1573264000</v>
      </c>
      <c r="M48" s="2">
        <v>1371394000</v>
      </c>
      <c r="N48" s="2">
        <v>1151892000</v>
      </c>
      <c r="O48" s="2">
        <v>923365000</v>
      </c>
      <c r="P48" s="2">
        <v>711694000</v>
      </c>
      <c r="Q48" s="2">
        <v>515089000</v>
      </c>
      <c r="R48" s="2">
        <v>661334000</v>
      </c>
    </row>
    <row r="49" spans="1:18" x14ac:dyDescent="0.35">
      <c r="A49" t="s">
        <v>51</v>
      </c>
      <c r="B49" s="2">
        <v>20151000</v>
      </c>
      <c r="C49" s="2">
        <v>65425000</v>
      </c>
      <c r="D49" s="2">
        <v>48324000</v>
      </c>
      <c r="E49" s="2">
        <v>5374000</v>
      </c>
      <c r="F49" s="2">
        <v>6314000</v>
      </c>
      <c r="G49" s="2">
        <v>25133000</v>
      </c>
      <c r="H49" s="2">
        <v>19107000</v>
      </c>
      <c r="I49" s="2">
        <v>8736000</v>
      </c>
      <c r="J49" s="2">
        <v>5276000</v>
      </c>
      <c r="K49" s="2">
        <v>2125000</v>
      </c>
      <c r="L49" s="2">
        <v>336000</v>
      </c>
      <c r="M49" s="2">
        <v>401000</v>
      </c>
      <c r="N49" s="2">
        <v>925000</v>
      </c>
      <c r="O49" s="2">
        <v>575000</v>
      </c>
      <c r="P49" s="2">
        <v>328000</v>
      </c>
      <c r="Q49" s="2">
        <v>345000</v>
      </c>
      <c r="R49" s="2">
        <v>1976000</v>
      </c>
    </row>
    <row r="50" spans="1:18" x14ac:dyDescent="0.35">
      <c r="A50" t="s">
        <v>52</v>
      </c>
      <c r="B50" s="2">
        <v>100789000</v>
      </c>
      <c r="C50" s="2">
        <v>122501000</v>
      </c>
      <c r="D50" s="2">
        <v>186567000</v>
      </c>
      <c r="E50" s="2">
        <v>121088000</v>
      </c>
      <c r="F50" s="2">
        <v>118525000</v>
      </c>
      <c r="G50" s="2">
        <v>88879000</v>
      </c>
      <c r="H50" s="2">
        <v>73936000</v>
      </c>
      <c r="I50" s="2">
        <v>43509000</v>
      </c>
      <c r="J50" s="2">
        <v>28949000</v>
      </c>
      <c r="K50" s="2">
        <v>8829000</v>
      </c>
      <c r="L50">
        <v>0</v>
      </c>
      <c r="M50">
        <v>0</v>
      </c>
      <c r="N50">
        <v>0</v>
      </c>
      <c r="O50" s="2">
        <v>21891000</v>
      </c>
      <c r="P50" s="2">
        <v>48822000</v>
      </c>
      <c r="Q50" s="2">
        <v>45941000</v>
      </c>
      <c r="R50" s="2">
        <v>40079000</v>
      </c>
    </row>
    <row r="51" spans="1:18" x14ac:dyDescent="0.35">
      <c r="A51" t="s">
        <v>53</v>
      </c>
      <c r="B51" s="2">
        <v>-97004000</v>
      </c>
      <c r="C51" s="2">
        <v>-74184000</v>
      </c>
      <c r="D51" s="2">
        <v>-152683000</v>
      </c>
      <c r="E51" s="2">
        <v>-131239000</v>
      </c>
      <c r="F51" s="2">
        <v>-112211000</v>
      </c>
      <c r="G51" s="2">
        <v>-63746000</v>
      </c>
      <c r="H51" s="2">
        <v>-54829000</v>
      </c>
      <c r="I51" s="2">
        <v>-34773000</v>
      </c>
      <c r="J51" s="2">
        <v>-23673000</v>
      </c>
      <c r="K51" s="2">
        <v>-6704000</v>
      </c>
      <c r="L51" s="2">
        <v>336000</v>
      </c>
      <c r="M51" s="2">
        <v>401000</v>
      </c>
      <c r="N51" s="2">
        <v>925000</v>
      </c>
      <c r="O51" s="2">
        <v>-21316000</v>
      </c>
      <c r="P51" s="2">
        <v>-48494000</v>
      </c>
      <c r="Q51" s="2">
        <v>-45596000</v>
      </c>
      <c r="R51" s="2">
        <v>-38103000</v>
      </c>
    </row>
    <row r="52" spans="1:18" x14ac:dyDescent="0.35">
      <c r="A52" t="s">
        <v>54</v>
      </c>
      <c r="B52" s="2">
        <v>-554150000</v>
      </c>
      <c r="C52" s="2">
        <v>-447464000</v>
      </c>
      <c r="D52" s="2">
        <v>-1229495000</v>
      </c>
      <c r="E52" s="2">
        <v>-472569000</v>
      </c>
      <c r="F52" s="2">
        <v>-428700000</v>
      </c>
      <c r="G52" s="2">
        <v>335255000</v>
      </c>
      <c r="H52" s="2">
        <v>155749000</v>
      </c>
      <c r="I52" s="2">
        <v>415522000</v>
      </c>
      <c r="J52" s="2">
        <v>263483000</v>
      </c>
      <c r="K52" s="2">
        <v>317220000</v>
      </c>
      <c r="L52" s="2">
        <v>225464000</v>
      </c>
      <c r="M52" s="2">
        <v>176918000</v>
      </c>
      <c r="N52" s="2">
        <v>108460000</v>
      </c>
      <c r="O52" s="2">
        <v>76448000</v>
      </c>
      <c r="P52" s="2">
        <v>72481000</v>
      </c>
      <c r="Q52" s="2">
        <v>83693000</v>
      </c>
      <c r="R52" s="2">
        <v>33259000</v>
      </c>
    </row>
    <row r="53" spans="1:18" x14ac:dyDescent="0.35">
      <c r="A53" t="s">
        <v>55</v>
      </c>
      <c r="B53" s="2">
        <v>-184914364</v>
      </c>
      <c r="C53" s="2">
        <v>-376902308</v>
      </c>
      <c r="D53" s="2">
        <v>-841399092</v>
      </c>
      <c r="E53" s="2">
        <v>-511399620</v>
      </c>
      <c r="F53" s="2">
        <v>-636343427</v>
      </c>
      <c r="G53" s="2">
        <v>349130456</v>
      </c>
      <c r="H53" s="2">
        <v>299281080</v>
      </c>
      <c r="I53" s="2">
        <v>425600200</v>
      </c>
      <c r="J53" s="2">
        <v>289591256</v>
      </c>
      <c r="K53" s="2">
        <v>318656787</v>
      </c>
      <c r="L53" s="2">
        <v>227414867</v>
      </c>
      <c r="M53" s="2">
        <v>177355574</v>
      </c>
      <c r="N53" s="2">
        <v>103806226</v>
      </c>
      <c r="O53" s="2">
        <v>78587058</v>
      </c>
      <c r="P53" s="2">
        <v>72934700</v>
      </c>
      <c r="Q53" s="3">
        <v>136845410.27399999</v>
      </c>
      <c r="R53" s="3">
        <v>86807304.663000003</v>
      </c>
    </row>
    <row r="54" spans="1:18" x14ac:dyDescent="0.35">
      <c r="A54" t="s">
        <v>56</v>
      </c>
      <c r="B54" s="2">
        <v>-599950000</v>
      </c>
      <c r="C54" s="2">
        <v>-436094000</v>
      </c>
      <c r="D54" s="2">
        <v>-1103136000</v>
      </c>
      <c r="E54" s="2">
        <v>-399232000</v>
      </c>
      <c r="F54" s="2">
        <v>-501659000</v>
      </c>
      <c r="G54" s="2">
        <v>525305000</v>
      </c>
      <c r="H54" s="2">
        <v>278912000</v>
      </c>
      <c r="I54" s="2">
        <v>393195000</v>
      </c>
      <c r="J54" s="2">
        <v>446206000</v>
      </c>
      <c r="K54" s="2">
        <v>511232000</v>
      </c>
      <c r="L54" s="2">
        <v>352994000</v>
      </c>
      <c r="M54" s="2">
        <v>282410000</v>
      </c>
      <c r="N54" s="2">
        <v>174584000</v>
      </c>
      <c r="O54" s="2">
        <v>144722000</v>
      </c>
      <c r="P54" s="2">
        <v>69007000</v>
      </c>
      <c r="Q54" s="2">
        <v>131167000</v>
      </c>
      <c r="R54" s="2">
        <v>73726000</v>
      </c>
    </row>
    <row r="55" spans="1:18" x14ac:dyDescent="0.35">
      <c r="A55" t="s">
        <v>57</v>
      </c>
      <c r="B55" s="2">
        <v>-286860000</v>
      </c>
      <c r="C55" s="2">
        <v>-115222000</v>
      </c>
      <c r="D55" s="2">
        <v>-777863000</v>
      </c>
      <c r="E55" s="2">
        <v>-102021000</v>
      </c>
      <c r="F55" s="2">
        <v>-223071000</v>
      </c>
      <c r="G55" s="2">
        <v>750569000</v>
      </c>
      <c r="H55" s="2">
        <v>455639000</v>
      </c>
      <c r="I55" s="2">
        <v>533347000</v>
      </c>
      <c r="J55" s="2">
        <v>547342000</v>
      </c>
      <c r="K55" s="2">
        <v>585140000</v>
      </c>
      <c r="L55" s="2">
        <v>399965000</v>
      </c>
      <c r="M55" s="2">
        <v>314357000</v>
      </c>
      <c r="N55" s="2">
        <v>189840000</v>
      </c>
      <c r="O55" s="2">
        <v>152482000</v>
      </c>
      <c r="P55" s="2">
        <v>74627000</v>
      </c>
      <c r="Q55" s="2">
        <v>136091000</v>
      </c>
      <c r="R55" s="2">
        <v>77962000</v>
      </c>
    </row>
    <row r="56" spans="1:18" x14ac:dyDescent="0.35">
      <c r="A56" t="s">
        <v>58</v>
      </c>
      <c r="B56" s="2">
        <v>4311800000</v>
      </c>
      <c r="C56" s="2">
        <v>4771680000</v>
      </c>
      <c r="D56" s="2">
        <v>4704214000</v>
      </c>
      <c r="E56" s="2">
        <v>2998719000</v>
      </c>
      <c r="F56" s="2">
        <v>2178036000</v>
      </c>
      <c r="G56" s="2">
        <v>2666220000</v>
      </c>
      <c r="H56" s="2">
        <v>2357082000</v>
      </c>
      <c r="I56" s="2">
        <v>1780638000</v>
      </c>
      <c r="J56" s="2">
        <v>1473101000</v>
      </c>
      <c r="K56" s="2">
        <v>1335919000</v>
      </c>
      <c r="L56" s="2">
        <v>1348187000</v>
      </c>
      <c r="M56" s="2">
        <v>1159327000</v>
      </c>
      <c r="N56" s="2">
        <v>967338000</v>
      </c>
      <c r="O56" s="2">
        <v>780844000</v>
      </c>
      <c r="P56" s="2">
        <v>586767000</v>
      </c>
      <c r="Q56" s="2">
        <v>340678000</v>
      </c>
      <c r="R56" s="2">
        <v>472267000</v>
      </c>
    </row>
    <row r="57" spans="1:18" x14ac:dyDescent="0.35">
      <c r="A57" t="s">
        <v>59</v>
      </c>
      <c r="B57" s="2">
        <v>313090000</v>
      </c>
      <c r="C57" s="2">
        <v>320872000</v>
      </c>
      <c r="D57" s="2">
        <v>325273000</v>
      </c>
      <c r="E57" s="2">
        <v>297211000</v>
      </c>
      <c r="F57" s="2">
        <v>278588000</v>
      </c>
      <c r="G57" s="2">
        <v>225264000</v>
      </c>
      <c r="H57" s="2">
        <v>176727000</v>
      </c>
      <c r="I57" s="2">
        <v>140152000</v>
      </c>
      <c r="J57" s="2">
        <v>101136000</v>
      </c>
      <c r="K57" s="2">
        <v>73908000</v>
      </c>
      <c r="L57" s="2">
        <v>46971000</v>
      </c>
      <c r="M57" s="2">
        <v>31947000</v>
      </c>
      <c r="N57" s="2">
        <v>15256000</v>
      </c>
      <c r="O57" s="2">
        <v>7760000</v>
      </c>
      <c r="P57" s="2">
        <v>5620000</v>
      </c>
      <c r="Q57" s="2">
        <v>4924000</v>
      </c>
      <c r="R57" s="2">
        <v>4236000</v>
      </c>
    </row>
    <row r="58" spans="1:18" x14ac:dyDescent="0.35">
      <c r="A58" t="s">
        <v>60</v>
      </c>
      <c r="B58" s="2">
        <v>-554150000</v>
      </c>
      <c r="C58" s="2">
        <v>-447464000</v>
      </c>
      <c r="D58" s="2">
        <v>-1229495000</v>
      </c>
      <c r="E58" s="2">
        <v>-472569000</v>
      </c>
      <c r="F58" s="2">
        <v>-428700000</v>
      </c>
      <c r="G58" s="2">
        <v>335255000</v>
      </c>
      <c r="H58" s="2">
        <v>155749000</v>
      </c>
      <c r="I58" s="2">
        <v>415522000</v>
      </c>
      <c r="J58" s="2">
        <v>263483000</v>
      </c>
      <c r="K58" s="2">
        <v>317220000</v>
      </c>
      <c r="L58" s="2">
        <v>225464000</v>
      </c>
      <c r="M58" s="2">
        <v>176918000</v>
      </c>
      <c r="N58" s="2">
        <v>108460000</v>
      </c>
      <c r="O58" s="2">
        <v>76448000</v>
      </c>
      <c r="P58" s="2">
        <v>72481000</v>
      </c>
      <c r="Q58" s="2">
        <v>83693000</v>
      </c>
      <c r="R58" s="2">
        <v>33259000</v>
      </c>
    </row>
    <row r="59" spans="1:18" x14ac:dyDescent="0.35">
      <c r="A59" t="s">
        <v>61</v>
      </c>
      <c r="B59" s="2">
        <v>-466796000</v>
      </c>
      <c r="C59" s="2">
        <v>-88092000</v>
      </c>
      <c r="D59" s="2">
        <v>-407236000</v>
      </c>
      <c r="E59" s="2">
        <v>42765000</v>
      </c>
      <c r="F59" s="2">
        <v>300497000</v>
      </c>
      <c r="G59" s="2">
        <v>-18067000</v>
      </c>
      <c r="H59" s="2">
        <v>-188858000</v>
      </c>
      <c r="I59" s="2">
        <v>-16797000</v>
      </c>
      <c r="J59" s="2">
        <v>-41376000</v>
      </c>
      <c r="K59" s="2">
        <v>-2277000</v>
      </c>
      <c r="L59" s="2">
        <v>-3053000</v>
      </c>
      <c r="M59" s="2">
        <v>-699000</v>
      </c>
      <c r="N59" s="2">
        <v>7494000</v>
      </c>
      <c r="O59" s="2">
        <v>-3439000</v>
      </c>
      <c r="P59" s="2">
        <v>-698000</v>
      </c>
      <c r="Q59" s="2">
        <v>-54126000</v>
      </c>
      <c r="R59" s="2">
        <v>-54173000</v>
      </c>
    </row>
    <row r="60" spans="1:18" x14ac:dyDescent="0.35">
      <c r="A60" t="s">
        <v>62</v>
      </c>
      <c r="B60" s="2">
        <v>-466796000</v>
      </c>
      <c r="C60" s="2">
        <v>-88092000</v>
      </c>
      <c r="D60" s="2">
        <v>-407236000</v>
      </c>
      <c r="E60" s="2">
        <v>42765000</v>
      </c>
      <c r="F60" s="2">
        <v>300497000</v>
      </c>
      <c r="G60" s="2">
        <v>-18067000</v>
      </c>
      <c r="H60" s="2">
        <v>-188858000</v>
      </c>
      <c r="I60" s="2">
        <v>-16797000</v>
      </c>
      <c r="J60" s="2">
        <v>-41376000</v>
      </c>
      <c r="K60" s="2">
        <v>-2277000</v>
      </c>
      <c r="L60" s="2">
        <v>-3053000</v>
      </c>
      <c r="M60" s="2">
        <v>-699000</v>
      </c>
      <c r="N60" s="2">
        <v>7494000</v>
      </c>
      <c r="O60" s="2">
        <v>-3439000</v>
      </c>
      <c r="P60" s="2">
        <v>-698000</v>
      </c>
      <c r="Q60" s="2">
        <v>-54126000</v>
      </c>
      <c r="R60" s="2">
        <v>-54173000</v>
      </c>
    </row>
    <row r="61" spans="1:18" x14ac:dyDescent="0.35">
      <c r="A61" t="s">
        <v>63</v>
      </c>
      <c r="B61" s="2">
        <v>179936000</v>
      </c>
      <c r="C61" s="2">
        <v>-27130000</v>
      </c>
      <c r="D61" s="2">
        <v>-370627000</v>
      </c>
      <c r="E61" s="2">
        <v>-144786000</v>
      </c>
      <c r="F61" s="2">
        <v>-523568000</v>
      </c>
      <c r="G61" s="2">
        <v>768636000</v>
      </c>
      <c r="H61" s="2">
        <v>644497000</v>
      </c>
      <c r="I61" s="2">
        <v>550144000</v>
      </c>
      <c r="J61" s="2">
        <v>588718000</v>
      </c>
      <c r="K61" s="2">
        <v>587417000</v>
      </c>
      <c r="L61" s="2">
        <v>403018000</v>
      </c>
      <c r="M61" s="2">
        <v>315056000</v>
      </c>
      <c r="N61" s="2">
        <v>182346000</v>
      </c>
      <c r="O61" s="2">
        <v>155921000</v>
      </c>
      <c r="P61" s="2">
        <v>75325000</v>
      </c>
      <c r="Q61" s="2">
        <v>190217000</v>
      </c>
      <c r="R61" s="2">
        <v>132135000</v>
      </c>
    </row>
    <row r="62" spans="1:18" x14ac:dyDescent="0.35">
      <c r="A62" t="s">
        <v>64</v>
      </c>
      <c r="B62">
        <v>0.20899999999999999</v>
      </c>
      <c r="C62">
        <v>0.19900000000000001</v>
      </c>
      <c r="D62">
        <v>4.7E-2</v>
      </c>
      <c r="E62">
        <v>9.1999999999999998E-2</v>
      </c>
      <c r="F62">
        <v>0.309</v>
      </c>
      <c r="G62">
        <v>0.23200000000000001</v>
      </c>
      <c r="H62">
        <v>0.24</v>
      </c>
      <c r="I62">
        <v>0.4</v>
      </c>
      <c r="J62">
        <v>0.36899999999999999</v>
      </c>
      <c r="K62">
        <v>0.36899999999999999</v>
      </c>
      <c r="L62">
        <v>0.36099999999999999</v>
      </c>
      <c r="M62">
        <v>0.374</v>
      </c>
      <c r="N62">
        <v>0.379</v>
      </c>
      <c r="O62">
        <v>0.378</v>
      </c>
      <c r="P62">
        <v>0.35</v>
      </c>
      <c r="Q62">
        <v>1.7999999999999999E-2</v>
      </c>
      <c r="R62">
        <v>1.2E-2</v>
      </c>
    </row>
    <row r="63" spans="1:18" x14ac:dyDescent="0.35">
      <c r="A63" t="s">
        <v>65</v>
      </c>
      <c r="B63" s="2">
        <v>-97560364</v>
      </c>
      <c r="C63" s="2">
        <v>-17530308</v>
      </c>
      <c r="D63" s="2">
        <v>-19140092</v>
      </c>
      <c r="E63" s="2">
        <v>3934380</v>
      </c>
      <c r="F63" s="2">
        <v>92853573</v>
      </c>
      <c r="G63" s="2">
        <v>-4191544</v>
      </c>
      <c r="H63" s="2">
        <v>-45325920</v>
      </c>
      <c r="I63" s="2">
        <v>-6718800</v>
      </c>
      <c r="J63" s="2">
        <v>-15267744</v>
      </c>
      <c r="K63" s="2">
        <v>-840213</v>
      </c>
      <c r="L63" s="2">
        <v>-1102133</v>
      </c>
      <c r="M63" s="2">
        <v>-261426</v>
      </c>
      <c r="N63" s="2">
        <v>2840226</v>
      </c>
      <c r="O63" s="2">
        <v>-1299942</v>
      </c>
      <c r="P63" s="2">
        <v>-244300</v>
      </c>
      <c r="Q63" s="3">
        <v>-973589.72600000002</v>
      </c>
      <c r="R63" s="3">
        <v>-624695.33700000006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AA54-7FDA-44EF-A376-D2E3B1B47B8E}">
  <dimension ref="A1:R80"/>
  <sheetViews>
    <sheetView topLeftCell="A40" workbookViewId="0">
      <selection activeCell="B12" sqref="B12"/>
    </sheetView>
  </sheetViews>
  <sheetFormatPr defaultRowHeight="14.5" x14ac:dyDescent="0.35"/>
  <cols>
    <col min="1" max="1" width="46.36328125" bestFit="1" customWidth="1"/>
    <col min="2" max="4" width="13.1796875" bestFit="1" customWidth="1"/>
    <col min="5" max="13" width="12.453125" bestFit="1" customWidth="1"/>
    <col min="14" max="15" width="10.90625" bestFit="1" customWidth="1"/>
    <col min="16" max="18" width="11.54296875" bestFit="1" customWidth="1"/>
  </cols>
  <sheetData>
    <row r="1" spans="1:18" x14ac:dyDescent="0.35">
      <c r="A1" t="s">
        <v>0</v>
      </c>
      <c r="B1" s="1">
        <v>45657</v>
      </c>
      <c r="C1" s="1">
        <v>45291</v>
      </c>
      <c r="D1" s="1">
        <v>44926</v>
      </c>
      <c r="E1" s="1">
        <v>44561</v>
      </c>
      <c r="F1" s="1">
        <v>44196</v>
      </c>
      <c r="G1" s="1">
        <v>43830</v>
      </c>
      <c r="H1" s="1">
        <v>43465</v>
      </c>
      <c r="I1" s="1">
        <v>43100</v>
      </c>
      <c r="J1" s="1">
        <v>42735</v>
      </c>
      <c r="K1" s="1">
        <v>42369</v>
      </c>
      <c r="L1" s="1">
        <v>42004</v>
      </c>
      <c r="M1" s="1">
        <v>41639</v>
      </c>
      <c r="N1" s="1">
        <v>41274</v>
      </c>
      <c r="O1" s="1">
        <v>40908</v>
      </c>
      <c r="P1" s="1">
        <v>40543</v>
      </c>
      <c r="Q1" s="1">
        <v>40178</v>
      </c>
      <c r="R1" s="1">
        <v>39813</v>
      </c>
    </row>
    <row r="2" spans="1:18" x14ac:dyDescent="0.35">
      <c r="A2" t="s">
        <v>66</v>
      </c>
      <c r="B2" s="2">
        <v>9595178000</v>
      </c>
      <c r="C2" s="2">
        <v>9417237000</v>
      </c>
      <c r="D2" s="2">
        <v>9184774000</v>
      </c>
      <c r="E2" s="2">
        <v>8540025000</v>
      </c>
      <c r="F2" s="2">
        <v>8398825000</v>
      </c>
      <c r="G2" s="2">
        <v>7043412000</v>
      </c>
      <c r="H2" s="2">
        <v>5165457000</v>
      </c>
      <c r="I2" s="2">
        <v>4145800000</v>
      </c>
      <c r="J2" s="2">
        <v>3151927000</v>
      </c>
      <c r="K2" s="2">
        <v>2530545000</v>
      </c>
      <c r="L2" s="2">
        <v>1592753000</v>
      </c>
      <c r="M2" s="2">
        <v>1180765000</v>
      </c>
      <c r="N2" s="2">
        <v>919884000</v>
      </c>
      <c r="O2" s="2">
        <v>745813000</v>
      </c>
      <c r="P2" s="2">
        <v>475757000</v>
      </c>
      <c r="Q2" s="2">
        <v>327866000</v>
      </c>
      <c r="R2" s="2">
        <v>240009000</v>
      </c>
    </row>
    <row r="3" spans="1:18" x14ac:dyDescent="0.35">
      <c r="A3" t="s">
        <v>67</v>
      </c>
      <c r="B3" s="2">
        <v>2109122000</v>
      </c>
      <c r="C3" s="2">
        <v>1512127000</v>
      </c>
      <c r="D3" s="2">
        <v>1993983000</v>
      </c>
      <c r="E3" s="2">
        <v>1842491000</v>
      </c>
      <c r="F3" s="2">
        <v>2355980000</v>
      </c>
      <c r="G3" s="2">
        <v>1385443000</v>
      </c>
      <c r="H3" s="2">
        <v>1345466000</v>
      </c>
      <c r="I3" s="2">
        <v>1282110000</v>
      </c>
      <c r="J3" s="2">
        <v>975845000</v>
      </c>
      <c r="K3" s="2">
        <v>1026340000</v>
      </c>
      <c r="L3" s="2">
        <v>721498000</v>
      </c>
      <c r="M3" s="2">
        <v>649075000</v>
      </c>
      <c r="N3" s="2">
        <v>547357000</v>
      </c>
      <c r="O3" s="2">
        <v>442708000</v>
      </c>
      <c r="P3" s="2">
        <v>251219000</v>
      </c>
      <c r="Q3" s="2">
        <v>163791000</v>
      </c>
      <c r="R3" s="2">
        <v>105978000</v>
      </c>
    </row>
    <row r="4" spans="1:18" x14ac:dyDescent="0.35">
      <c r="A4" t="s">
        <v>68</v>
      </c>
      <c r="B4" s="2">
        <v>1020391000</v>
      </c>
      <c r="C4" s="2">
        <v>977712000</v>
      </c>
      <c r="D4" s="2">
        <v>1453465000</v>
      </c>
      <c r="E4" s="2">
        <v>1439820000</v>
      </c>
      <c r="F4" s="2">
        <v>1896062000</v>
      </c>
      <c r="G4" s="2">
        <v>1084278000</v>
      </c>
      <c r="H4" s="2">
        <v>1107522000</v>
      </c>
      <c r="I4" s="2">
        <v>901786000</v>
      </c>
      <c r="J4" s="2">
        <v>801055000</v>
      </c>
      <c r="K4" s="2">
        <v>803632000</v>
      </c>
      <c r="L4" s="2">
        <v>632784000</v>
      </c>
      <c r="M4" s="2">
        <v>530631000</v>
      </c>
      <c r="N4" s="2">
        <v>416816000</v>
      </c>
      <c r="O4" s="2">
        <v>343328000</v>
      </c>
      <c r="P4" s="2">
        <v>82714000</v>
      </c>
      <c r="Q4" s="2">
        <v>86147000</v>
      </c>
      <c r="R4" s="2">
        <v>16229000</v>
      </c>
    </row>
    <row r="5" spans="1:18" x14ac:dyDescent="0.35">
      <c r="A5" t="s">
        <v>69</v>
      </c>
      <c r="B5" s="2">
        <v>902057000</v>
      </c>
      <c r="C5" s="2">
        <v>865211000</v>
      </c>
      <c r="D5" s="2">
        <v>1346350000</v>
      </c>
      <c r="E5" s="2">
        <v>1333507000</v>
      </c>
      <c r="F5" s="2">
        <v>1789723000</v>
      </c>
      <c r="G5" s="2">
        <v>978957000</v>
      </c>
      <c r="H5" s="2">
        <v>1004733000</v>
      </c>
      <c r="I5" s="2">
        <v>800849000</v>
      </c>
      <c r="J5" s="2">
        <v>700900000</v>
      </c>
      <c r="K5" s="2">
        <v>803632000</v>
      </c>
      <c r="L5" s="2">
        <v>632784000</v>
      </c>
      <c r="M5" s="2">
        <v>530631000</v>
      </c>
      <c r="N5" s="2">
        <v>416816000</v>
      </c>
      <c r="O5" s="2">
        <v>343328000</v>
      </c>
      <c r="P5" s="2">
        <v>82714000</v>
      </c>
      <c r="Q5" s="2">
        <v>86147000</v>
      </c>
      <c r="R5" s="2">
        <v>16229000</v>
      </c>
    </row>
    <row r="6" spans="1:18" x14ac:dyDescent="0.35">
      <c r="A6" t="s">
        <v>71</v>
      </c>
      <c r="B6" s="2">
        <v>118334000</v>
      </c>
      <c r="C6" s="2">
        <v>112501000</v>
      </c>
      <c r="D6" s="2">
        <v>107115000</v>
      </c>
      <c r="E6" s="2">
        <v>106313000</v>
      </c>
      <c r="F6" s="2">
        <v>106339000</v>
      </c>
      <c r="G6" s="2">
        <v>105321000</v>
      </c>
      <c r="H6" s="2">
        <v>102789000</v>
      </c>
      <c r="I6" s="2">
        <v>100937000</v>
      </c>
      <c r="J6" s="2">
        <v>100155000</v>
      </c>
      <c r="K6">
        <v>0</v>
      </c>
    </row>
    <row r="7" spans="1:18" x14ac:dyDescent="0.35">
      <c r="A7" t="s">
        <v>72</v>
      </c>
      <c r="B7" s="2">
        <v>178955000</v>
      </c>
      <c r="C7" s="2">
        <v>205468000</v>
      </c>
      <c r="D7" s="2">
        <v>233537000</v>
      </c>
      <c r="E7" s="2">
        <v>166718000</v>
      </c>
      <c r="F7" s="2">
        <v>190400000</v>
      </c>
      <c r="G7" s="2">
        <v>94820000</v>
      </c>
      <c r="H7" s="2">
        <v>47660000</v>
      </c>
      <c r="I7" s="2">
        <v>119167000</v>
      </c>
      <c r="J7" s="2">
        <v>41136000</v>
      </c>
      <c r="K7" s="2">
        <v>28266000</v>
      </c>
      <c r="L7" s="2">
        <v>22685000</v>
      </c>
      <c r="M7" s="2">
        <v>23246000</v>
      </c>
      <c r="N7" s="2">
        <v>22740000</v>
      </c>
      <c r="O7" s="2">
        <v>15425000</v>
      </c>
      <c r="P7" s="2">
        <v>9471000</v>
      </c>
      <c r="Q7" s="2">
        <v>8347000</v>
      </c>
      <c r="R7" s="2">
        <v>6006000</v>
      </c>
    </row>
    <row r="8" spans="1:18" x14ac:dyDescent="0.35">
      <c r="A8" t="s">
        <v>73</v>
      </c>
      <c r="B8" s="2">
        <v>178955000</v>
      </c>
      <c r="C8" s="2">
        <v>205468000</v>
      </c>
      <c r="D8" s="2">
        <v>197276000</v>
      </c>
      <c r="E8" s="2">
        <v>128828000</v>
      </c>
      <c r="F8" s="2">
        <v>42940000</v>
      </c>
      <c r="G8" s="2">
        <v>73807000</v>
      </c>
      <c r="H8" s="2">
        <v>47660000</v>
      </c>
      <c r="I8" s="2">
        <v>49323000</v>
      </c>
      <c r="J8" s="2">
        <v>41136000</v>
      </c>
      <c r="K8" s="2">
        <v>28266000</v>
      </c>
      <c r="L8" s="2">
        <v>22685000</v>
      </c>
      <c r="M8" s="2">
        <v>23246000</v>
      </c>
      <c r="N8" s="2">
        <v>22740000</v>
      </c>
      <c r="O8" s="2">
        <v>15425000</v>
      </c>
      <c r="P8" s="2">
        <v>9471000</v>
      </c>
      <c r="Q8" s="2">
        <v>8347000</v>
      </c>
      <c r="R8" s="2">
        <v>6006000</v>
      </c>
    </row>
    <row r="9" spans="1:18" x14ac:dyDescent="0.35">
      <c r="A9" t="s">
        <v>74</v>
      </c>
      <c r="P9" s="2">
        <v>9488000</v>
      </c>
      <c r="Q9" s="2">
        <v>8666000</v>
      </c>
    </row>
    <row r="10" spans="1:18" x14ac:dyDescent="0.35">
      <c r="A10" t="s">
        <v>75</v>
      </c>
      <c r="P10" s="2">
        <v>-17000</v>
      </c>
      <c r="Q10" s="2">
        <v>-319000</v>
      </c>
    </row>
    <row r="11" spans="1:18" x14ac:dyDescent="0.35">
      <c r="A11" t="s">
        <v>213</v>
      </c>
      <c r="C11">
        <v>0</v>
      </c>
      <c r="D11" s="2">
        <v>36261000</v>
      </c>
      <c r="E11" s="2">
        <v>37890000</v>
      </c>
      <c r="F11" s="2">
        <v>147460000</v>
      </c>
      <c r="G11" s="2">
        <v>21013000</v>
      </c>
      <c r="H11">
        <v>0</v>
      </c>
      <c r="I11" s="2">
        <v>69844000</v>
      </c>
      <c r="J11">
        <v>0</v>
      </c>
    </row>
    <row r="12" spans="1:18" x14ac:dyDescent="0.35">
      <c r="A12" t="s">
        <v>77</v>
      </c>
      <c r="D12" s="2">
        <v>187589000</v>
      </c>
      <c r="E12" s="2">
        <v>140553000</v>
      </c>
      <c r="F12" s="2">
        <v>198117000</v>
      </c>
      <c r="G12" s="2">
        <v>206345000</v>
      </c>
      <c r="H12" s="2">
        <v>190284000</v>
      </c>
      <c r="I12" s="2">
        <v>261157000</v>
      </c>
      <c r="J12" s="2">
        <v>133654000</v>
      </c>
      <c r="K12" s="2">
        <v>194442000</v>
      </c>
      <c r="L12" s="2">
        <v>66029000</v>
      </c>
      <c r="M12" s="2">
        <v>78955000</v>
      </c>
      <c r="N12" s="2">
        <v>95210000</v>
      </c>
    </row>
    <row r="13" spans="1:18" x14ac:dyDescent="0.35">
      <c r="A13" t="s">
        <v>78</v>
      </c>
      <c r="B13" s="2">
        <v>168390000</v>
      </c>
      <c r="C13" s="2">
        <v>119400000</v>
      </c>
      <c r="D13" s="2">
        <v>119392000</v>
      </c>
      <c r="E13" s="2">
        <v>95400000</v>
      </c>
      <c r="F13" s="2">
        <v>71401000</v>
      </c>
      <c r="G13">
        <v>0</v>
      </c>
      <c r="H13" s="2">
        <v>1004733000</v>
      </c>
      <c r="I13" s="2">
        <v>800849000</v>
      </c>
      <c r="J13" s="2">
        <v>700900000</v>
      </c>
      <c r="K13" s="2">
        <v>803632000</v>
      </c>
      <c r="L13" s="2">
        <v>632784000</v>
      </c>
      <c r="M13" s="2">
        <v>530631000</v>
      </c>
      <c r="N13" s="2">
        <v>416816000</v>
      </c>
      <c r="O13" s="2">
        <v>343328000</v>
      </c>
      <c r="P13" s="2">
        <v>72736000</v>
      </c>
      <c r="Q13" s="2">
        <v>52540000</v>
      </c>
      <c r="R13" s="2">
        <v>69397000</v>
      </c>
    </row>
    <row r="14" spans="1:18" x14ac:dyDescent="0.35">
      <c r="A14" t="s">
        <v>79</v>
      </c>
      <c r="L14" s="2">
        <v>9643000</v>
      </c>
      <c r="M14" s="2">
        <v>16243000</v>
      </c>
      <c r="N14" s="2">
        <v>12591000</v>
      </c>
      <c r="O14" s="2">
        <v>20738000</v>
      </c>
      <c r="P14" s="2">
        <v>51492000</v>
      </c>
      <c r="Q14">
        <v>0</v>
      </c>
    </row>
    <row r="15" spans="1:18" x14ac:dyDescent="0.35">
      <c r="A15" t="s">
        <v>80</v>
      </c>
      <c r="L15" s="2">
        <v>9643000</v>
      </c>
      <c r="M15" s="2">
        <v>16243000</v>
      </c>
      <c r="N15" s="2">
        <v>12591000</v>
      </c>
      <c r="O15" s="2">
        <v>20738000</v>
      </c>
      <c r="P15" s="2">
        <v>51492000</v>
      </c>
      <c r="Q15">
        <v>0</v>
      </c>
    </row>
    <row r="16" spans="1:18" x14ac:dyDescent="0.35">
      <c r="A16" t="s">
        <v>214</v>
      </c>
      <c r="B16" s="2">
        <v>463020000</v>
      </c>
      <c r="C16" s="2">
        <v>1847000</v>
      </c>
    </row>
    <row r="17" spans="1:18" x14ac:dyDescent="0.35">
      <c r="A17" t="s">
        <v>81</v>
      </c>
      <c r="B17" s="2">
        <v>278366000</v>
      </c>
      <c r="C17" s="2">
        <v>207700000</v>
      </c>
      <c r="D17" s="2">
        <v>187589000</v>
      </c>
      <c r="N17" s="2">
        <v>95210000</v>
      </c>
      <c r="O17" s="2">
        <v>63217000</v>
      </c>
      <c r="P17" s="2">
        <v>34806000</v>
      </c>
      <c r="Q17" s="2">
        <v>16757000</v>
      </c>
      <c r="R17" s="2">
        <v>14346000</v>
      </c>
    </row>
    <row r="18" spans="1:18" x14ac:dyDescent="0.35">
      <c r="A18" t="s">
        <v>82</v>
      </c>
      <c r="B18" s="2">
        <v>7486056000</v>
      </c>
      <c r="C18" s="2">
        <v>7905110000</v>
      </c>
      <c r="D18" s="2">
        <v>7190791000</v>
      </c>
      <c r="E18" s="2">
        <v>6697534000</v>
      </c>
      <c r="F18" s="2">
        <v>6042845000</v>
      </c>
      <c r="G18" s="2">
        <v>5657969000</v>
      </c>
      <c r="H18" s="2">
        <v>3819991000</v>
      </c>
      <c r="I18" s="2">
        <v>2863690000</v>
      </c>
      <c r="J18" s="2">
        <v>2176082000</v>
      </c>
      <c r="K18" s="2">
        <v>1504205000</v>
      </c>
      <c r="L18" s="2">
        <v>871255000</v>
      </c>
      <c r="M18" s="2">
        <v>531690000</v>
      </c>
      <c r="N18" s="2">
        <v>372527000</v>
      </c>
      <c r="O18" s="2">
        <v>303105000</v>
      </c>
      <c r="P18" s="2">
        <v>224538000</v>
      </c>
      <c r="Q18" s="2">
        <v>164075000</v>
      </c>
      <c r="R18" s="2">
        <v>134031000</v>
      </c>
    </row>
    <row r="19" spans="1:18" x14ac:dyDescent="0.35">
      <c r="A19" t="s">
        <v>83</v>
      </c>
      <c r="B19" s="2">
        <v>7190011000</v>
      </c>
      <c r="C19" s="2">
        <v>7560873000</v>
      </c>
      <c r="D19" s="2">
        <v>6936625000</v>
      </c>
      <c r="E19" s="2">
        <v>6291934000</v>
      </c>
      <c r="F19" s="2">
        <v>5658811000</v>
      </c>
      <c r="G19" s="2">
        <v>5259469000</v>
      </c>
      <c r="H19" s="2">
        <v>3491525000</v>
      </c>
      <c r="I19" s="2">
        <v>2642772000</v>
      </c>
      <c r="J19" s="2">
        <v>1990325000</v>
      </c>
      <c r="K19" s="2">
        <v>1337539000</v>
      </c>
      <c r="L19" s="2">
        <v>681403000</v>
      </c>
      <c r="M19" s="2">
        <v>354766000</v>
      </c>
      <c r="N19" s="2">
        <v>247474000</v>
      </c>
      <c r="O19" s="2">
        <v>235275000</v>
      </c>
      <c r="P19" s="2">
        <v>19329000</v>
      </c>
      <c r="Q19" s="2">
        <v>18409000</v>
      </c>
      <c r="R19" s="2">
        <v>20840000</v>
      </c>
    </row>
    <row r="20" spans="1:18" x14ac:dyDescent="0.35">
      <c r="A20" t="s">
        <v>84</v>
      </c>
      <c r="B20" s="2">
        <v>8217883000</v>
      </c>
      <c r="C20" s="2">
        <v>8729894000</v>
      </c>
      <c r="D20" s="2">
        <v>8035444000</v>
      </c>
      <c r="E20" s="2">
        <v>7176792000</v>
      </c>
      <c r="F20" s="2">
        <v>6339041000</v>
      </c>
      <c r="G20" s="2">
        <v>5751916000</v>
      </c>
      <c r="H20" s="2">
        <v>3824389000</v>
      </c>
      <c r="I20" s="2">
        <v>2850580000</v>
      </c>
      <c r="J20" s="2">
        <v>2112834000</v>
      </c>
      <c r="K20" s="2">
        <v>1403063000</v>
      </c>
      <c r="L20" s="2">
        <v>717502000</v>
      </c>
      <c r="M20" s="2">
        <v>379987000</v>
      </c>
      <c r="N20" s="2">
        <v>265299000</v>
      </c>
      <c r="O20" s="2">
        <v>262855000</v>
      </c>
      <c r="P20" s="2">
        <v>43342000</v>
      </c>
      <c r="Q20" s="2">
        <v>38788000</v>
      </c>
      <c r="R20" s="2">
        <v>37579000</v>
      </c>
    </row>
    <row r="21" spans="1:18" x14ac:dyDescent="0.35">
      <c r="A21" t="s">
        <v>215</v>
      </c>
      <c r="B21" s="2">
        <v>784195000</v>
      </c>
      <c r="C21" s="2">
        <v>726364000</v>
      </c>
      <c r="D21" s="2">
        <v>521802000</v>
      </c>
      <c r="E21" s="2">
        <v>384928000</v>
      </c>
      <c r="F21" s="2">
        <v>334167000</v>
      </c>
      <c r="G21" s="2">
        <v>291998000</v>
      </c>
      <c r="H21" s="2">
        <v>191661000</v>
      </c>
      <c r="I21" s="2">
        <v>155166000</v>
      </c>
      <c r="J21" s="2">
        <v>126206000</v>
      </c>
      <c r="K21" s="2">
        <v>74814000</v>
      </c>
      <c r="L21" s="2">
        <v>57012000</v>
      </c>
      <c r="M21" s="2">
        <v>48090000</v>
      </c>
      <c r="N21" s="2">
        <v>43580000</v>
      </c>
      <c r="O21" s="2">
        <v>46608000</v>
      </c>
    </row>
    <row r="22" spans="1:18" x14ac:dyDescent="0.35">
      <c r="A22" t="s">
        <v>85</v>
      </c>
      <c r="B22" s="2">
        <v>2736461000</v>
      </c>
      <c r="C22" s="2">
        <v>3961785000</v>
      </c>
      <c r="D22" s="2">
        <v>4814068000</v>
      </c>
      <c r="E22" s="2">
        <v>4841344000</v>
      </c>
      <c r="F22" s="2">
        <v>4533893000</v>
      </c>
      <c r="G22" s="2">
        <v>4022681000</v>
      </c>
      <c r="H22" s="2">
        <v>3493990000</v>
      </c>
      <c r="I22" s="2">
        <v>2544797000</v>
      </c>
      <c r="J22" s="2">
        <v>1787213000</v>
      </c>
      <c r="K22" s="2">
        <v>1121764000</v>
      </c>
      <c r="L22" s="2">
        <v>447343000</v>
      </c>
      <c r="M22" s="2">
        <v>170413000</v>
      </c>
      <c r="N22" s="2">
        <v>99340000</v>
      </c>
      <c r="O22" s="2">
        <v>95632000</v>
      </c>
      <c r="P22" s="2">
        <v>3901000</v>
      </c>
      <c r="Q22" s="2">
        <v>3615000</v>
      </c>
      <c r="R22" s="2">
        <v>3578000</v>
      </c>
    </row>
    <row r="23" spans="1:18" x14ac:dyDescent="0.35">
      <c r="A23" t="s">
        <v>216</v>
      </c>
      <c r="O23" s="2">
        <v>46608000</v>
      </c>
      <c r="P23" s="2">
        <v>39441000</v>
      </c>
      <c r="Q23" s="2">
        <v>35173000</v>
      </c>
      <c r="R23" s="2">
        <v>34001000</v>
      </c>
    </row>
    <row r="24" spans="1:18" x14ac:dyDescent="0.35">
      <c r="A24" t="s">
        <v>86</v>
      </c>
      <c r="B24" s="2">
        <v>5367929000</v>
      </c>
      <c r="C24" s="2">
        <v>4287392000</v>
      </c>
      <c r="D24" s="2">
        <v>2699574000</v>
      </c>
      <c r="E24" s="2">
        <v>1950520000</v>
      </c>
      <c r="F24" s="2">
        <v>1417823000</v>
      </c>
      <c r="G24" s="2">
        <v>1369555000</v>
      </c>
      <c r="H24" s="2">
        <v>191661000</v>
      </c>
      <c r="I24" s="2">
        <v>155166000</v>
      </c>
      <c r="J24" s="2">
        <v>126206000</v>
      </c>
      <c r="K24" s="2">
        <v>74814000</v>
      </c>
      <c r="L24" s="2">
        <v>57012000</v>
      </c>
      <c r="M24" s="2">
        <v>48090000</v>
      </c>
      <c r="N24" s="2">
        <v>43580000</v>
      </c>
      <c r="O24" s="2">
        <v>46608000</v>
      </c>
    </row>
    <row r="25" spans="1:18" x14ac:dyDescent="0.35">
      <c r="A25" t="s">
        <v>87</v>
      </c>
      <c r="B25" s="2">
        <v>113493000</v>
      </c>
      <c r="C25" s="2">
        <v>480717000</v>
      </c>
      <c r="E25" s="2">
        <v>38166000</v>
      </c>
      <c r="F25" s="2">
        <v>53158000</v>
      </c>
      <c r="G25" s="2">
        <v>67682000</v>
      </c>
      <c r="H25" s="2">
        <v>138738000</v>
      </c>
      <c r="I25" s="2">
        <v>150617000</v>
      </c>
      <c r="J25" s="2">
        <v>199415000</v>
      </c>
      <c r="K25" s="2">
        <v>206485000</v>
      </c>
      <c r="L25" s="2">
        <v>213147000</v>
      </c>
      <c r="M25" s="2">
        <v>161484000</v>
      </c>
      <c r="N25" s="2">
        <v>122379000</v>
      </c>
      <c r="O25" s="2">
        <v>120615000</v>
      </c>
    </row>
    <row r="26" spans="1:18" x14ac:dyDescent="0.35">
      <c r="A26" t="s">
        <v>88</v>
      </c>
      <c r="B26" s="2">
        <v>-1027872000</v>
      </c>
      <c r="C26" s="2">
        <v>-1169021000</v>
      </c>
      <c r="D26" s="2">
        <v>-1098819000</v>
      </c>
      <c r="E26" s="2">
        <v>-884858000</v>
      </c>
      <c r="F26" s="2">
        <v>-680230000</v>
      </c>
      <c r="G26" s="2">
        <v>-492447000</v>
      </c>
      <c r="H26" s="2">
        <v>-332864000</v>
      </c>
      <c r="I26" s="2">
        <v>-207808000</v>
      </c>
      <c r="J26" s="2">
        <v>-122509000</v>
      </c>
      <c r="K26" s="2">
        <v>-65524000</v>
      </c>
      <c r="L26" s="2">
        <v>-36099000</v>
      </c>
      <c r="M26" s="2">
        <v>-25221000</v>
      </c>
      <c r="N26" s="2">
        <v>-17825000</v>
      </c>
      <c r="O26" s="2">
        <v>-27580000</v>
      </c>
      <c r="P26" s="2">
        <v>-24013000</v>
      </c>
      <c r="Q26" s="2">
        <v>-20379000</v>
      </c>
      <c r="R26" s="2">
        <v>-16739000</v>
      </c>
    </row>
    <row r="27" spans="1:18" x14ac:dyDescent="0.35">
      <c r="A27" t="s">
        <v>217</v>
      </c>
      <c r="B27" s="2">
        <v>241094000</v>
      </c>
      <c r="C27" s="2">
        <v>313505000</v>
      </c>
      <c r="D27" s="2">
        <v>190349000</v>
      </c>
      <c r="E27" s="2">
        <v>330062000</v>
      </c>
      <c r="F27" s="2">
        <v>347907000</v>
      </c>
      <c r="G27" s="2">
        <v>361603000</v>
      </c>
      <c r="H27" s="2">
        <v>249010000</v>
      </c>
      <c r="I27" s="2">
        <v>99915000</v>
      </c>
      <c r="J27" s="2">
        <v>75534000</v>
      </c>
      <c r="K27" s="2">
        <v>89127000</v>
      </c>
      <c r="L27" s="2">
        <v>123108000</v>
      </c>
      <c r="M27" s="2">
        <v>125288000</v>
      </c>
      <c r="N27" s="2">
        <v>80533000</v>
      </c>
      <c r="O27" s="2">
        <v>67830000</v>
      </c>
      <c r="P27" s="2">
        <v>1319000</v>
      </c>
      <c r="Q27">
        <v>0</v>
      </c>
    </row>
    <row r="28" spans="1:18" x14ac:dyDescent="0.35">
      <c r="A28" t="s">
        <v>218</v>
      </c>
      <c r="O28">
        <v>0</v>
      </c>
      <c r="P28" s="2">
        <v>1319000</v>
      </c>
      <c r="Q28">
        <v>0</v>
      </c>
    </row>
    <row r="29" spans="1:18" x14ac:dyDescent="0.35">
      <c r="A29" t="s">
        <v>219</v>
      </c>
      <c r="E29" s="2">
        <v>38166000</v>
      </c>
      <c r="F29" s="2">
        <v>53158000</v>
      </c>
      <c r="G29" s="2">
        <v>67682000</v>
      </c>
      <c r="H29" s="2">
        <v>138738000</v>
      </c>
      <c r="I29" s="2">
        <v>150617000</v>
      </c>
      <c r="J29" s="2">
        <v>199415000</v>
      </c>
      <c r="K29" s="2">
        <v>206485000</v>
      </c>
      <c r="L29" s="2">
        <v>213147000</v>
      </c>
      <c r="M29" s="2">
        <v>161484000</v>
      </c>
      <c r="N29" s="2">
        <v>122379000</v>
      </c>
      <c r="O29" s="2">
        <v>120615000</v>
      </c>
      <c r="P29" s="2">
        <v>116857000</v>
      </c>
      <c r="Q29" s="2">
        <v>91294000</v>
      </c>
      <c r="R29" s="2">
        <v>82250000</v>
      </c>
    </row>
    <row r="30" spans="1:18" x14ac:dyDescent="0.35">
      <c r="A30" t="s">
        <v>93</v>
      </c>
      <c r="B30" s="2">
        <v>54951000</v>
      </c>
      <c r="C30" s="2">
        <v>30732000</v>
      </c>
      <c r="D30" s="2">
        <v>63817000</v>
      </c>
      <c r="E30" s="2">
        <v>75538000</v>
      </c>
      <c r="F30" s="2">
        <v>36127000</v>
      </c>
      <c r="G30" s="2">
        <v>36897000</v>
      </c>
      <c r="H30" s="2">
        <v>79456000</v>
      </c>
      <c r="I30" s="2">
        <v>121003000</v>
      </c>
      <c r="J30" s="2">
        <v>110223000</v>
      </c>
      <c r="K30" s="2">
        <v>77539000</v>
      </c>
      <c r="L30" s="2">
        <v>66744000</v>
      </c>
      <c r="M30" s="2">
        <v>51636000</v>
      </c>
      <c r="N30" s="2">
        <v>44520000</v>
      </c>
      <c r="O30" s="2">
        <v>159280000</v>
      </c>
      <c r="P30" s="2">
        <v>87033000</v>
      </c>
      <c r="Q30" s="2">
        <v>54372000</v>
      </c>
      <c r="R30" s="2">
        <v>30941000</v>
      </c>
    </row>
    <row r="31" spans="1:18" x14ac:dyDescent="0.35">
      <c r="A31" t="s">
        <v>94</v>
      </c>
      <c r="B31" s="2">
        <v>9675312000</v>
      </c>
      <c r="C31" s="2">
        <v>8282895000</v>
      </c>
      <c r="D31" s="2">
        <v>7613123000</v>
      </c>
      <c r="E31" s="2">
        <v>6425990000</v>
      </c>
      <c r="F31" s="2">
        <v>6149130000</v>
      </c>
      <c r="G31" s="2">
        <v>4782080000</v>
      </c>
      <c r="H31" s="2">
        <v>3236953000</v>
      </c>
      <c r="I31" s="2">
        <v>2383226000</v>
      </c>
      <c r="J31" s="2">
        <v>1757320000</v>
      </c>
      <c r="K31" s="2">
        <v>1305235000</v>
      </c>
      <c r="L31" s="2">
        <v>589678000</v>
      </c>
      <c r="M31" s="2">
        <v>411648000</v>
      </c>
      <c r="N31" s="2">
        <v>337349000</v>
      </c>
      <c r="O31" s="2">
        <v>279107000</v>
      </c>
      <c r="P31" s="2">
        <v>580834000</v>
      </c>
      <c r="Q31" s="2">
        <v>505993000</v>
      </c>
      <c r="R31" s="2">
        <v>501899000</v>
      </c>
    </row>
    <row r="32" spans="1:18" x14ac:dyDescent="0.35">
      <c r="A32" t="s">
        <v>95</v>
      </c>
      <c r="B32" s="2">
        <v>1769365000</v>
      </c>
      <c r="C32" s="2">
        <v>1671592000</v>
      </c>
      <c r="D32" s="2">
        <v>1596581000</v>
      </c>
      <c r="E32" s="2">
        <v>1275602000</v>
      </c>
      <c r="F32" s="2">
        <v>1342022000</v>
      </c>
      <c r="G32" s="2">
        <v>1112044000</v>
      </c>
      <c r="H32" s="2">
        <v>834535000</v>
      </c>
      <c r="I32" s="2">
        <v>664333000</v>
      </c>
      <c r="J32" s="2">
        <v>531950000</v>
      </c>
      <c r="K32" s="2">
        <v>466240000</v>
      </c>
      <c r="L32" s="2">
        <v>365624000</v>
      </c>
      <c r="M32" s="2">
        <v>335993000</v>
      </c>
      <c r="N32" s="2">
        <v>276894000</v>
      </c>
      <c r="O32" s="2">
        <v>227064000</v>
      </c>
      <c r="P32" s="2">
        <v>214429000</v>
      </c>
      <c r="Q32" s="2">
        <v>163893000</v>
      </c>
      <c r="R32" s="2">
        <v>178269000</v>
      </c>
    </row>
    <row r="33" spans="1:18" x14ac:dyDescent="0.35">
      <c r="A33" t="s">
        <v>96</v>
      </c>
      <c r="B33" s="2">
        <v>566785000</v>
      </c>
      <c r="C33" s="2">
        <v>607227000</v>
      </c>
      <c r="D33" s="2">
        <v>580517000</v>
      </c>
      <c r="E33" s="2">
        <v>469833000</v>
      </c>
      <c r="F33" s="2">
        <v>323225000</v>
      </c>
      <c r="G33" s="2">
        <v>361760000</v>
      </c>
      <c r="H33" s="2">
        <v>338112000</v>
      </c>
      <c r="I33" s="2">
        <v>245083000</v>
      </c>
      <c r="J33" s="2">
        <v>209384000</v>
      </c>
      <c r="K33" s="2">
        <v>161396000</v>
      </c>
      <c r="L33" s="2">
        <v>139308000</v>
      </c>
      <c r="M33" s="2">
        <v>149787000</v>
      </c>
      <c r="N33" s="2">
        <v>126173000</v>
      </c>
      <c r="O33" s="2">
        <v>96848000</v>
      </c>
      <c r="P33" s="2">
        <v>39280000</v>
      </c>
      <c r="Q33" s="2">
        <v>36057000</v>
      </c>
      <c r="R33" s="2">
        <v>21078000</v>
      </c>
    </row>
    <row r="34" spans="1:18" x14ac:dyDescent="0.35">
      <c r="A34" t="s">
        <v>97</v>
      </c>
      <c r="B34" s="2">
        <v>142526000</v>
      </c>
      <c r="C34" s="2">
        <v>146545000</v>
      </c>
      <c r="D34" s="2">
        <v>171873000</v>
      </c>
      <c r="E34" s="2">
        <v>122361000</v>
      </c>
      <c r="F34" s="2">
        <v>65338000</v>
      </c>
      <c r="G34" s="2">
        <v>108913000</v>
      </c>
      <c r="H34" s="2">
        <v>99924000</v>
      </c>
      <c r="I34" s="2">
        <v>64858000</v>
      </c>
      <c r="J34" s="2">
        <v>57257000</v>
      </c>
      <c r="K34" s="2">
        <v>55297000</v>
      </c>
      <c r="L34" s="2">
        <v>56030000</v>
      </c>
      <c r="M34" s="2">
        <v>50877000</v>
      </c>
      <c r="N34" s="2">
        <v>47567000</v>
      </c>
      <c r="O34" s="2">
        <v>33741000</v>
      </c>
      <c r="P34" s="2">
        <v>32395000</v>
      </c>
      <c r="Q34" s="2">
        <v>30857000</v>
      </c>
      <c r="R34" s="2">
        <v>21078000</v>
      </c>
    </row>
    <row r="35" spans="1:18" x14ac:dyDescent="0.35">
      <c r="A35" t="s">
        <v>98</v>
      </c>
      <c r="B35" s="2">
        <v>32385000</v>
      </c>
      <c r="C35" s="2">
        <v>42098000</v>
      </c>
      <c r="D35" s="2">
        <v>75449000</v>
      </c>
      <c r="E35" s="2">
        <v>44952000</v>
      </c>
      <c r="F35" s="2">
        <v>28454000</v>
      </c>
      <c r="G35" s="2">
        <v>43601000</v>
      </c>
      <c r="H35" s="2">
        <v>39320000</v>
      </c>
      <c r="I35" s="2">
        <v>22822000</v>
      </c>
      <c r="J35" s="2">
        <v>15193000</v>
      </c>
      <c r="K35" s="2">
        <v>17043000</v>
      </c>
      <c r="L35" s="2">
        <v>13402000</v>
      </c>
      <c r="M35" s="2">
        <v>23104000</v>
      </c>
      <c r="N35" s="2">
        <v>24166000</v>
      </c>
      <c r="O35" s="2">
        <v>15928000</v>
      </c>
      <c r="P35" s="2">
        <v>13360000</v>
      </c>
      <c r="Q35" s="2">
        <v>15265000</v>
      </c>
      <c r="R35" s="2">
        <v>21078000</v>
      </c>
    </row>
    <row r="36" spans="1:18" x14ac:dyDescent="0.35">
      <c r="A36" t="s">
        <v>220</v>
      </c>
      <c r="B36" s="2">
        <v>110141000</v>
      </c>
      <c r="C36" s="2">
        <v>104447000</v>
      </c>
      <c r="D36" s="2">
        <v>96424000</v>
      </c>
      <c r="E36" s="2">
        <v>77409000</v>
      </c>
      <c r="F36" s="2">
        <v>36884000</v>
      </c>
      <c r="G36" s="2">
        <v>65312000</v>
      </c>
      <c r="H36" s="2">
        <v>60604000</v>
      </c>
      <c r="I36" s="2">
        <v>42036000</v>
      </c>
      <c r="J36" s="2">
        <v>42064000</v>
      </c>
      <c r="K36" s="2">
        <v>38254000</v>
      </c>
      <c r="L36" s="2">
        <v>42628000</v>
      </c>
      <c r="M36" s="2">
        <v>27773000</v>
      </c>
      <c r="N36" s="2">
        <v>23401000</v>
      </c>
      <c r="O36" s="2">
        <v>17813000</v>
      </c>
      <c r="P36" s="2">
        <v>19035000</v>
      </c>
      <c r="Q36" s="2">
        <v>15592000</v>
      </c>
    </row>
    <row r="37" spans="1:18" x14ac:dyDescent="0.35">
      <c r="A37" t="s">
        <v>221</v>
      </c>
      <c r="L37" s="2">
        <v>3286000</v>
      </c>
      <c r="M37" s="2">
        <v>794000</v>
      </c>
    </row>
    <row r="38" spans="1:18" x14ac:dyDescent="0.35">
      <c r="A38" t="s">
        <v>99</v>
      </c>
      <c r="B38" s="2">
        <v>424259000</v>
      </c>
      <c r="C38" s="2">
        <v>460682000</v>
      </c>
      <c r="D38" s="2">
        <v>408644000</v>
      </c>
      <c r="E38" s="2">
        <v>347472000</v>
      </c>
      <c r="F38" s="2">
        <v>257887000</v>
      </c>
      <c r="G38" s="2">
        <v>252847000</v>
      </c>
      <c r="H38" s="2">
        <v>238188000</v>
      </c>
      <c r="I38" s="2">
        <v>180225000</v>
      </c>
      <c r="J38" s="2">
        <v>152127000</v>
      </c>
      <c r="K38" s="2">
        <v>106099000</v>
      </c>
      <c r="L38" s="2">
        <v>83278000</v>
      </c>
      <c r="M38" s="2">
        <v>98910000</v>
      </c>
      <c r="N38" s="2">
        <v>78606000</v>
      </c>
      <c r="O38" s="2">
        <v>63107000</v>
      </c>
      <c r="P38" s="2">
        <v>6885000</v>
      </c>
      <c r="Q38" s="2">
        <v>5200000</v>
      </c>
    </row>
    <row r="39" spans="1:18" x14ac:dyDescent="0.35">
      <c r="A39" t="s">
        <v>222</v>
      </c>
      <c r="B39" s="2">
        <v>26780000</v>
      </c>
      <c r="C39" s="2">
        <v>24732000</v>
      </c>
      <c r="D39" s="2">
        <v>32613000</v>
      </c>
      <c r="E39" s="2">
        <v>24526000</v>
      </c>
      <c r="F39" s="2">
        <v>37202000</v>
      </c>
      <c r="G39" s="2">
        <v>16941000</v>
      </c>
      <c r="H39" s="2">
        <v>18086000</v>
      </c>
      <c r="I39" s="2">
        <v>11384000</v>
      </c>
      <c r="J39" s="2">
        <v>8499000</v>
      </c>
      <c r="K39" s="2">
        <v>12355000</v>
      </c>
      <c r="L39" s="2">
        <v>1708000</v>
      </c>
      <c r="O39" s="2">
        <v>1142000</v>
      </c>
      <c r="P39" s="2">
        <v>6885000</v>
      </c>
      <c r="Q39" s="2">
        <v>5200000</v>
      </c>
    </row>
    <row r="40" spans="1:18" x14ac:dyDescent="0.35">
      <c r="A40" t="s">
        <v>100</v>
      </c>
      <c r="O40" s="2">
        <v>17123000</v>
      </c>
      <c r="P40" s="2">
        <v>14842000</v>
      </c>
      <c r="Q40" s="2">
        <v>12561000</v>
      </c>
    </row>
    <row r="41" spans="1:18" x14ac:dyDescent="0.35">
      <c r="A41" t="s">
        <v>101</v>
      </c>
      <c r="B41" s="2">
        <v>718254000</v>
      </c>
      <c r="C41" s="2">
        <v>576560000</v>
      </c>
      <c r="D41" s="2">
        <v>557252000</v>
      </c>
      <c r="E41" s="2">
        <v>390628000</v>
      </c>
      <c r="F41" s="2">
        <v>585362000</v>
      </c>
      <c r="G41" s="2">
        <v>400170000</v>
      </c>
      <c r="H41" s="2">
        <v>178706000</v>
      </c>
      <c r="I41" s="2">
        <v>132422000</v>
      </c>
      <c r="J41" s="2">
        <v>94732000</v>
      </c>
      <c r="K41" s="2">
        <v>73651000</v>
      </c>
      <c r="L41" s="2">
        <v>20520000</v>
      </c>
      <c r="M41" s="2">
        <v>7993000</v>
      </c>
      <c r="N41" s="2">
        <v>8020000</v>
      </c>
      <c r="O41" s="2">
        <v>7206000</v>
      </c>
      <c r="P41" s="2">
        <v>23240000</v>
      </c>
      <c r="Q41" s="2">
        <v>3240000</v>
      </c>
      <c r="R41" s="2">
        <v>5099000</v>
      </c>
    </row>
    <row r="42" spans="1:18" x14ac:dyDescent="0.35">
      <c r="A42" t="s">
        <v>102</v>
      </c>
      <c r="B42" s="2">
        <v>436532000</v>
      </c>
      <c r="C42" s="2">
        <v>315580000</v>
      </c>
      <c r="D42" s="2">
        <v>346888000</v>
      </c>
      <c r="E42" s="2">
        <v>208948000</v>
      </c>
      <c r="F42" s="2">
        <v>384197000</v>
      </c>
      <c r="G42" s="2">
        <v>258852000</v>
      </c>
      <c r="H42" s="2">
        <v>163557000</v>
      </c>
      <c r="I42" s="2">
        <v>115430000</v>
      </c>
      <c r="J42" s="2">
        <v>84354000</v>
      </c>
      <c r="K42" s="2">
        <v>49637000</v>
      </c>
      <c r="L42" s="2">
        <v>10431000</v>
      </c>
      <c r="P42" s="2">
        <v>23240000</v>
      </c>
      <c r="Q42" s="2">
        <v>3240000</v>
      </c>
      <c r="R42" s="2">
        <v>5099000</v>
      </c>
    </row>
    <row r="43" spans="1:18" x14ac:dyDescent="0.35">
      <c r="A43" t="s">
        <v>104</v>
      </c>
      <c r="B43" s="2">
        <v>436532000</v>
      </c>
      <c r="C43" s="2">
        <v>315580000</v>
      </c>
      <c r="D43" s="2">
        <v>346888000</v>
      </c>
      <c r="E43" s="2">
        <v>208948000</v>
      </c>
      <c r="F43" s="2">
        <v>384197000</v>
      </c>
      <c r="G43" s="2">
        <v>258852000</v>
      </c>
      <c r="H43" s="2">
        <v>163557000</v>
      </c>
      <c r="I43" s="2">
        <v>115430000</v>
      </c>
      <c r="J43" s="2">
        <v>84354000</v>
      </c>
      <c r="K43" s="2">
        <v>49637000</v>
      </c>
      <c r="L43" s="2">
        <v>10431000</v>
      </c>
      <c r="P43" s="2">
        <v>23240000</v>
      </c>
      <c r="Q43" s="2">
        <v>3240000</v>
      </c>
    </row>
    <row r="44" spans="1:18" x14ac:dyDescent="0.35">
      <c r="A44" t="s">
        <v>105</v>
      </c>
      <c r="B44" s="2">
        <v>281722000</v>
      </c>
      <c r="C44" s="2">
        <v>260980000</v>
      </c>
      <c r="D44" s="2">
        <v>210364000</v>
      </c>
      <c r="E44" s="2">
        <v>181680000</v>
      </c>
      <c r="F44" s="2">
        <v>201165000</v>
      </c>
      <c r="G44" s="2">
        <v>141318000</v>
      </c>
      <c r="H44" s="2">
        <v>15149000</v>
      </c>
      <c r="I44" s="2">
        <v>16992000</v>
      </c>
      <c r="J44" s="2">
        <v>10378000</v>
      </c>
      <c r="K44" s="2">
        <v>24014000</v>
      </c>
      <c r="L44" s="2">
        <v>10089000</v>
      </c>
      <c r="M44" s="2">
        <v>7993000</v>
      </c>
      <c r="N44" s="2">
        <v>8020000</v>
      </c>
      <c r="O44" s="2">
        <v>7206000</v>
      </c>
    </row>
    <row r="45" spans="1:18" x14ac:dyDescent="0.35">
      <c r="A45" t="s">
        <v>106</v>
      </c>
      <c r="B45" s="2">
        <v>436813000</v>
      </c>
      <c r="C45" s="2">
        <v>383751000</v>
      </c>
      <c r="D45" s="2">
        <v>429618000</v>
      </c>
      <c r="E45" s="2">
        <v>382317000</v>
      </c>
      <c r="F45" s="2">
        <v>401966000</v>
      </c>
      <c r="G45" s="2">
        <v>315408000</v>
      </c>
      <c r="H45" s="2">
        <v>291981000</v>
      </c>
      <c r="I45" s="2">
        <v>263711000</v>
      </c>
      <c r="J45" s="2">
        <v>206392000</v>
      </c>
      <c r="K45" s="2">
        <v>216831000</v>
      </c>
      <c r="L45" s="2">
        <v>188870000</v>
      </c>
      <c r="M45" s="2">
        <v>167627000</v>
      </c>
      <c r="N45" s="2">
        <v>131414000</v>
      </c>
      <c r="O45" s="2">
        <v>112280000</v>
      </c>
    </row>
    <row r="46" spans="1:18" x14ac:dyDescent="0.35">
      <c r="A46" t="s">
        <v>107</v>
      </c>
      <c r="B46" s="2">
        <v>436813000</v>
      </c>
      <c r="C46" s="2">
        <v>383751000</v>
      </c>
      <c r="D46" s="2">
        <v>429618000</v>
      </c>
      <c r="E46" s="2">
        <v>382317000</v>
      </c>
      <c r="F46" s="2">
        <v>401966000</v>
      </c>
      <c r="G46" s="2">
        <v>315408000</v>
      </c>
      <c r="H46" s="2">
        <v>291981000</v>
      </c>
      <c r="I46" s="2">
        <v>263711000</v>
      </c>
      <c r="J46" s="2">
        <v>206392000</v>
      </c>
      <c r="K46" s="2">
        <v>216831000</v>
      </c>
      <c r="L46" s="2">
        <v>188870000</v>
      </c>
      <c r="M46" s="2">
        <v>167627000</v>
      </c>
      <c r="N46" s="2">
        <v>131414000</v>
      </c>
      <c r="O46" s="2">
        <v>112280000</v>
      </c>
    </row>
    <row r="47" spans="1:18" x14ac:dyDescent="0.35">
      <c r="A47" t="s">
        <v>108</v>
      </c>
      <c r="B47" s="2">
        <v>47513000</v>
      </c>
      <c r="C47" s="2">
        <v>104054000</v>
      </c>
      <c r="D47" s="2">
        <v>29194000</v>
      </c>
      <c r="E47" s="2">
        <v>32824000</v>
      </c>
      <c r="F47" s="2">
        <v>31469000</v>
      </c>
      <c r="G47" s="2">
        <v>34706000</v>
      </c>
      <c r="H47" s="2">
        <v>25736000</v>
      </c>
      <c r="I47" s="2">
        <v>23117000</v>
      </c>
      <c r="J47" s="2">
        <v>21442000</v>
      </c>
      <c r="K47" s="2">
        <v>14362000</v>
      </c>
      <c r="L47" s="2">
        <v>16926000</v>
      </c>
      <c r="M47" s="2">
        <v>10586000</v>
      </c>
      <c r="N47" s="2">
        <v>11287000</v>
      </c>
      <c r="O47" s="2">
        <v>10730000</v>
      </c>
      <c r="P47" s="2">
        <v>137067000</v>
      </c>
      <c r="Q47" s="2">
        <v>112035000</v>
      </c>
      <c r="R47" s="2">
        <v>152092000</v>
      </c>
    </row>
    <row r="48" spans="1:18" x14ac:dyDescent="0.35">
      <c r="A48" t="s">
        <v>109</v>
      </c>
      <c r="B48" s="2">
        <v>7905947000</v>
      </c>
      <c r="C48" s="2">
        <v>6611303000</v>
      </c>
      <c r="D48" s="2">
        <v>6016542000</v>
      </c>
      <c r="E48" s="2">
        <v>5150388000</v>
      </c>
      <c r="F48" s="2">
        <v>4807108000</v>
      </c>
      <c r="G48" s="2">
        <v>3670036000</v>
      </c>
      <c r="H48" s="2">
        <v>2402418000</v>
      </c>
      <c r="I48" s="2">
        <v>1718893000</v>
      </c>
      <c r="J48" s="2">
        <v>1225370000</v>
      </c>
      <c r="K48" s="2">
        <v>838995000</v>
      </c>
      <c r="L48" s="2">
        <v>224054000</v>
      </c>
      <c r="M48" s="2">
        <v>75655000</v>
      </c>
      <c r="N48" s="2">
        <v>60455000</v>
      </c>
      <c r="O48" s="2">
        <v>52043000</v>
      </c>
      <c r="P48" s="2">
        <v>366405000</v>
      </c>
      <c r="Q48" s="2">
        <v>342100000</v>
      </c>
      <c r="R48" s="2">
        <v>323630000</v>
      </c>
    </row>
    <row r="49" spans="1:18" x14ac:dyDescent="0.35">
      <c r="A49" t="s">
        <v>110</v>
      </c>
      <c r="B49" s="2">
        <v>6096321000</v>
      </c>
      <c r="C49" s="2">
        <v>6354092000</v>
      </c>
      <c r="D49" s="2">
        <v>5655995000</v>
      </c>
      <c r="E49" s="2">
        <v>4727174000</v>
      </c>
      <c r="F49" s="2">
        <v>4315154000</v>
      </c>
      <c r="G49" s="2">
        <v>3178467000</v>
      </c>
      <c r="H49" s="2">
        <v>2024774000</v>
      </c>
      <c r="I49" s="2">
        <v>1387498000</v>
      </c>
      <c r="J49" s="2">
        <v>897359000</v>
      </c>
      <c r="K49" s="2">
        <v>596693000</v>
      </c>
      <c r="L49" s="2">
        <v>135232000</v>
      </c>
      <c r="P49" s="2">
        <v>11966000</v>
      </c>
      <c r="Q49" s="2">
        <v>11966000</v>
      </c>
      <c r="R49" s="2">
        <v>209381000</v>
      </c>
    </row>
    <row r="50" spans="1:18" x14ac:dyDescent="0.35">
      <c r="A50" t="s">
        <v>111</v>
      </c>
      <c r="B50" s="2">
        <v>1761215000</v>
      </c>
      <c r="C50" s="2">
        <v>3055221000</v>
      </c>
      <c r="D50" s="2">
        <v>3200376000</v>
      </c>
      <c r="E50" s="2">
        <v>2975823000</v>
      </c>
      <c r="F50" s="2">
        <v>3066635000</v>
      </c>
      <c r="G50" s="2">
        <v>1960453000</v>
      </c>
      <c r="H50" s="2">
        <v>2024774000</v>
      </c>
      <c r="I50" s="2">
        <v>1387498000</v>
      </c>
      <c r="J50" s="2">
        <v>897359000</v>
      </c>
      <c r="K50" s="2">
        <v>596693000</v>
      </c>
      <c r="L50" s="2">
        <v>135232000</v>
      </c>
      <c r="P50" s="2">
        <v>11966000</v>
      </c>
      <c r="Q50" s="2">
        <v>11966000</v>
      </c>
      <c r="R50" s="2">
        <v>209381000</v>
      </c>
    </row>
    <row r="51" spans="1:18" x14ac:dyDescent="0.35">
      <c r="A51" t="s">
        <v>112</v>
      </c>
      <c r="B51" s="2">
        <v>4335106000</v>
      </c>
      <c r="C51" s="2">
        <v>3298871000</v>
      </c>
      <c r="D51" s="2">
        <v>2455619000</v>
      </c>
      <c r="E51" s="2">
        <v>1751351000</v>
      </c>
      <c r="F51" s="2">
        <v>1248519000</v>
      </c>
      <c r="G51" s="2">
        <v>1218014000</v>
      </c>
      <c r="H51">
        <v>0</v>
      </c>
    </row>
    <row r="52" spans="1:18" x14ac:dyDescent="0.35">
      <c r="A52" t="s">
        <v>113</v>
      </c>
      <c r="B52" s="2">
        <v>51927000</v>
      </c>
      <c r="C52" s="2">
        <v>107761000</v>
      </c>
      <c r="D52" s="2">
        <v>226843000</v>
      </c>
      <c r="E52" s="2">
        <v>375472000</v>
      </c>
      <c r="F52" s="2">
        <v>439894000</v>
      </c>
      <c r="G52" s="2">
        <v>469292000</v>
      </c>
      <c r="H52" s="2">
        <v>355141000</v>
      </c>
      <c r="I52" s="2">
        <v>308814000</v>
      </c>
      <c r="J52" s="2">
        <v>308143000</v>
      </c>
      <c r="K52" s="2">
        <v>221481000</v>
      </c>
      <c r="L52" s="2">
        <v>66367000</v>
      </c>
      <c r="M52" s="2">
        <v>48916000</v>
      </c>
      <c r="N52" s="2">
        <v>33216000</v>
      </c>
      <c r="O52" s="2">
        <v>12108000</v>
      </c>
      <c r="P52" s="2">
        <v>29101000</v>
      </c>
      <c r="Q52" s="2">
        <v>27998000</v>
      </c>
      <c r="R52" s="2">
        <v>24564000</v>
      </c>
    </row>
    <row r="53" spans="1:18" x14ac:dyDescent="0.35">
      <c r="A53" t="s">
        <v>114</v>
      </c>
      <c r="B53" s="2">
        <v>51927000</v>
      </c>
      <c r="C53" s="2">
        <v>107761000</v>
      </c>
      <c r="D53" s="2">
        <v>226843000</v>
      </c>
      <c r="E53" s="2">
        <v>375472000</v>
      </c>
      <c r="F53" s="2">
        <v>439894000</v>
      </c>
      <c r="G53" s="2">
        <v>469292000</v>
      </c>
      <c r="H53" s="2">
        <v>355141000</v>
      </c>
      <c r="I53" s="2">
        <v>308814000</v>
      </c>
      <c r="J53" s="2">
        <v>308143000</v>
      </c>
      <c r="K53" s="2">
        <v>221481000</v>
      </c>
      <c r="L53" s="2">
        <v>66367000</v>
      </c>
      <c r="M53" s="2">
        <v>48916000</v>
      </c>
      <c r="N53" s="2">
        <v>33216000</v>
      </c>
      <c r="O53" s="2">
        <v>12108000</v>
      </c>
    </row>
    <row r="54" spans="1:18" x14ac:dyDescent="0.35">
      <c r="A54" t="s">
        <v>115</v>
      </c>
      <c r="C54" s="2">
        <v>149450000</v>
      </c>
      <c r="D54" s="2">
        <v>133704000</v>
      </c>
      <c r="E54" s="2">
        <v>47742000</v>
      </c>
      <c r="F54" s="2">
        <v>52060000</v>
      </c>
      <c r="G54" s="2">
        <v>22277000</v>
      </c>
      <c r="H54" s="2">
        <v>22503000</v>
      </c>
      <c r="I54" s="2">
        <v>22581000</v>
      </c>
      <c r="J54" s="2">
        <v>19868000</v>
      </c>
      <c r="K54" s="2">
        <v>20821000</v>
      </c>
      <c r="L54" s="2">
        <v>22455000</v>
      </c>
      <c r="M54" s="2">
        <v>26739000</v>
      </c>
      <c r="N54" s="2">
        <v>27239000</v>
      </c>
      <c r="O54" s="2">
        <v>39935000</v>
      </c>
    </row>
    <row r="55" spans="1:18" x14ac:dyDescent="0.35">
      <c r="A55" t="s">
        <v>223</v>
      </c>
      <c r="P55">
        <v>0</v>
      </c>
      <c r="Q55">
        <v>0</v>
      </c>
    </row>
    <row r="56" spans="1:18" x14ac:dyDescent="0.35">
      <c r="A56" t="s">
        <v>224</v>
      </c>
      <c r="O56">
        <v>0</v>
      </c>
      <c r="P56" s="2">
        <v>245621000</v>
      </c>
      <c r="Q56" s="2">
        <v>227026000</v>
      </c>
    </row>
    <row r="57" spans="1:18" x14ac:dyDescent="0.35">
      <c r="A57" t="s">
        <v>116</v>
      </c>
      <c r="O57">
        <v>0</v>
      </c>
      <c r="P57" s="2">
        <v>79717000</v>
      </c>
      <c r="Q57" s="2">
        <v>75110000</v>
      </c>
      <c r="R57" s="2">
        <v>89685000</v>
      </c>
    </row>
    <row r="58" spans="1:18" x14ac:dyDescent="0.35">
      <c r="A58" t="s">
        <v>225</v>
      </c>
      <c r="B58" s="2">
        <v>1635104000</v>
      </c>
      <c r="C58">
        <v>0</v>
      </c>
    </row>
    <row r="59" spans="1:18" x14ac:dyDescent="0.35">
      <c r="A59" t="s">
        <v>117</v>
      </c>
      <c r="B59" s="2">
        <v>122595000</v>
      </c>
      <c r="C59" s="2">
        <v>149450000</v>
      </c>
      <c r="D59" s="2">
        <v>133704000</v>
      </c>
      <c r="E59" s="2">
        <v>47742000</v>
      </c>
      <c r="F59" s="2">
        <v>52060000</v>
      </c>
      <c r="G59" s="2">
        <v>22277000</v>
      </c>
      <c r="H59" s="2">
        <v>22503000</v>
      </c>
      <c r="I59" s="2">
        <v>22581000</v>
      </c>
      <c r="J59" s="2">
        <v>19868000</v>
      </c>
      <c r="K59" s="2">
        <v>20821000</v>
      </c>
      <c r="L59" s="2">
        <v>22455000</v>
      </c>
      <c r="M59" s="2">
        <v>26739000</v>
      </c>
      <c r="N59" s="2">
        <v>27239000</v>
      </c>
      <c r="O59" s="2">
        <v>39935000</v>
      </c>
    </row>
    <row r="60" spans="1:18" x14ac:dyDescent="0.35">
      <c r="A60" t="s">
        <v>118</v>
      </c>
      <c r="B60" s="2">
        <v>-80134000</v>
      </c>
      <c r="C60" s="2">
        <v>1134342000</v>
      </c>
      <c r="D60" s="2">
        <v>1571651000</v>
      </c>
      <c r="E60" s="2">
        <v>2114035000</v>
      </c>
      <c r="F60" s="2">
        <v>2249695000</v>
      </c>
      <c r="G60" s="2">
        <v>2261332000</v>
      </c>
      <c r="H60" s="2">
        <v>1928504000</v>
      </c>
      <c r="I60" s="2">
        <v>1762574000</v>
      </c>
      <c r="J60" s="2">
        <v>1394607000</v>
      </c>
      <c r="K60" s="2">
        <v>1225310000</v>
      </c>
      <c r="L60" s="2">
        <v>1003075000</v>
      </c>
      <c r="M60" s="2">
        <v>769117000</v>
      </c>
      <c r="N60" s="2">
        <v>582535000</v>
      </c>
      <c r="O60" s="2">
        <v>466706000</v>
      </c>
      <c r="P60" s="2">
        <v>-105077000</v>
      </c>
      <c r="Q60" s="2">
        <v>-178127000</v>
      </c>
      <c r="R60" s="2">
        <v>-261890000</v>
      </c>
    </row>
    <row r="61" spans="1:18" x14ac:dyDescent="0.35">
      <c r="A61" t="s">
        <v>119</v>
      </c>
      <c r="B61" s="2">
        <v>-80134000</v>
      </c>
      <c r="C61" s="2">
        <v>1134342000</v>
      </c>
      <c r="D61" s="2">
        <v>1571651000</v>
      </c>
      <c r="E61" s="2">
        <v>2114035000</v>
      </c>
      <c r="F61" s="2">
        <v>2249695000</v>
      </c>
      <c r="G61" s="2">
        <v>2261332000</v>
      </c>
      <c r="H61" s="2">
        <v>1928504000</v>
      </c>
      <c r="I61" s="2">
        <v>1762574000</v>
      </c>
      <c r="J61" s="2">
        <v>1394607000</v>
      </c>
      <c r="K61" s="2">
        <v>1225310000</v>
      </c>
      <c r="L61" s="2">
        <v>1003075000</v>
      </c>
      <c r="M61" s="2">
        <v>769117000</v>
      </c>
      <c r="N61" s="2">
        <v>582535000</v>
      </c>
      <c r="O61" s="2">
        <v>466706000</v>
      </c>
      <c r="P61" s="2">
        <v>-105077000</v>
      </c>
      <c r="Q61" s="2">
        <v>-178127000</v>
      </c>
      <c r="R61" s="2">
        <v>-261890000</v>
      </c>
    </row>
    <row r="62" spans="1:18" x14ac:dyDescent="0.35">
      <c r="A62" t="s">
        <v>120</v>
      </c>
      <c r="B62" s="2">
        <v>11000</v>
      </c>
      <c r="C62" s="2">
        <v>11000</v>
      </c>
      <c r="D62" s="2">
        <v>11000</v>
      </c>
      <c r="E62" s="2">
        <v>11000</v>
      </c>
      <c r="F62" s="2">
        <v>10000</v>
      </c>
      <c r="G62" s="2">
        <v>7000</v>
      </c>
      <c r="H62" s="2">
        <v>7000</v>
      </c>
      <c r="I62" s="2">
        <v>7000</v>
      </c>
      <c r="J62" s="2">
        <v>7000</v>
      </c>
      <c r="K62" s="2">
        <v>7000</v>
      </c>
      <c r="L62" s="2">
        <v>7000</v>
      </c>
      <c r="M62" s="2">
        <v>7000</v>
      </c>
      <c r="N62" s="2">
        <v>7000</v>
      </c>
      <c r="O62" s="2">
        <v>7000</v>
      </c>
      <c r="P62" s="2">
        <v>3000</v>
      </c>
      <c r="Q62" s="2">
        <v>3000</v>
      </c>
      <c r="R62" s="2">
        <v>3000</v>
      </c>
    </row>
    <row r="63" spans="1:18" x14ac:dyDescent="0.35">
      <c r="A63" t="s">
        <v>122</v>
      </c>
      <c r="B63" s="2">
        <v>11000</v>
      </c>
      <c r="C63" s="2">
        <v>11000</v>
      </c>
      <c r="D63" s="2">
        <v>11000</v>
      </c>
      <c r="E63" s="2">
        <v>11000</v>
      </c>
      <c r="F63" s="2">
        <v>10000</v>
      </c>
      <c r="G63" s="2">
        <v>7000</v>
      </c>
      <c r="H63" s="2">
        <v>7000</v>
      </c>
      <c r="I63" s="2">
        <v>7000</v>
      </c>
      <c r="J63" s="2">
        <v>7000</v>
      </c>
      <c r="K63" s="2">
        <v>7000</v>
      </c>
      <c r="L63" s="2">
        <v>7000</v>
      </c>
      <c r="M63" s="2">
        <v>7000</v>
      </c>
      <c r="N63" s="2">
        <v>7000</v>
      </c>
      <c r="O63" s="2">
        <v>7000</v>
      </c>
      <c r="P63" s="2">
        <v>3000</v>
      </c>
      <c r="Q63" s="2">
        <v>3000</v>
      </c>
      <c r="R63" s="2">
        <v>3000</v>
      </c>
    </row>
    <row r="64" spans="1:18" x14ac:dyDescent="0.35">
      <c r="A64" t="s">
        <v>123</v>
      </c>
      <c r="B64" s="2">
        <v>-1172740000</v>
      </c>
      <c r="C64" s="2">
        <v>56755000</v>
      </c>
      <c r="D64" s="2">
        <v>504219000</v>
      </c>
      <c r="E64" s="2">
        <v>1058369000</v>
      </c>
      <c r="F64" s="2">
        <v>1524878000</v>
      </c>
      <c r="G64" s="2">
        <v>1955187000</v>
      </c>
      <c r="H64" s="2">
        <v>1625481000</v>
      </c>
      <c r="I64" s="2">
        <v>1469732000</v>
      </c>
      <c r="J64" s="2">
        <v>1063633000</v>
      </c>
      <c r="K64" s="2">
        <v>798754000</v>
      </c>
      <c r="L64" s="2">
        <v>481534000</v>
      </c>
      <c r="M64" s="2">
        <v>256070000</v>
      </c>
      <c r="N64" s="2">
        <v>79152000</v>
      </c>
      <c r="O64" s="2">
        <v>-29308000</v>
      </c>
      <c r="P64" s="2">
        <v>-105756000</v>
      </c>
      <c r="Q64" s="2">
        <v>-178237000</v>
      </c>
      <c r="R64" s="2">
        <v>-261930000</v>
      </c>
    </row>
    <row r="65" spans="1:18" x14ac:dyDescent="0.35">
      <c r="A65" t="s">
        <v>124</v>
      </c>
      <c r="B65" s="2">
        <v>1173692000</v>
      </c>
      <c r="C65" s="2">
        <v>1158278000</v>
      </c>
      <c r="D65" s="2">
        <v>1146015000</v>
      </c>
      <c r="E65" s="2">
        <v>1131826000</v>
      </c>
      <c r="F65" s="2">
        <v>799549000</v>
      </c>
      <c r="G65" s="2">
        <v>379380000</v>
      </c>
      <c r="H65" s="2">
        <v>371225000</v>
      </c>
      <c r="I65" s="2">
        <v>360153000</v>
      </c>
      <c r="J65" s="2">
        <v>551004000</v>
      </c>
      <c r="K65" s="2">
        <v>544277000</v>
      </c>
      <c r="L65" s="2">
        <v>526173000</v>
      </c>
      <c r="M65" s="2">
        <v>515331000</v>
      </c>
      <c r="N65" s="2">
        <v>504527000</v>
      </c>
      <c r="O65" s="2">
        <v>496136000</v>
      </c>
      <c r="P65" s="2">
        <v>676000</v>
      </c>
      <c r="Q65" s="2">
        <v>107000</v>
      </c>
      <c r="R65" s="2">
        <v>50000</v>
      </c>
    </row>
    <row r="66" spans="1:18" x14ac:dyDescent="0.35">
      <c r="A66" t="s">
        <v>125</v>
      </c>
      <c r="B66" s="2">
        <v>81285000</v>
      </c>
      <c r="C66" s="2">
        <v>80635000</v>
      </c>
      <c r="D66" s="2">
        <v>77998000</v>
      </c>
      <c r="E66" s="2">
        <v>75639000</v>
      </c>
      <c r="F66" s="2">
        <v>74124000</v>
      </c>
      <c r="G66" s="2">
        <v>72455000</v>
      </c>
      <c r="H66" s="2">
        <v>67016000</v>
      </c>
      <c r="I66" s="2">
        <v>65854000</v>
      </c>
      <c r="J66" s="2">
        <v>218692000</v>
      </c>
      <c r="K66" s="2">
        <v>116182000</v>
      </c>
      <c r="L66" s="2">
        <v>3921000</v>
      </c>
      <c r="M66" s="2">
        <v>2291000</v>
      </c>
      <c r="N66" s="2">
        <v>1151000</v>
      </c>
      <c r="O66" s="2">
        <v>129000</v>
      </c>
      <c r="P66">
        <v>0</v>
      </c>
      <c r="Q66">
        <v>0</v>
      </c>
      <c r="R66" s="2">
        <v>13000</v>
      </c>
    </row>
    <row r="67" spans="1:18" x14ac:dyDescent="0.35">
      <c r="A67" t="s">
        <v>126</v>
      </c>
      <c r="B67" s="2">
        <v>188000</v>
      </c>
      <c r="C67" s="2">
        <v>-67000</v>
      </c>
      <c r="D67" s="2">
        <v>-596000</v>
      </c>
      <c r="E67" s="2">
        <v>-532000</v>
      </c>
      <c r="F67" s="2">
        <v>-618000</v>
      </c>
      <c r="G67" s="2">
        <v>-787000</v>
      </c>
      <c r="H67" s="2">
        <v>-1193000</v>
      </c>
      <c r="I67" s="2">
        <v>-1464000</v>
      </c>
      <c r="J67" s="2">
        <v>-1345000</v>
      </c>
      <c r="K67" s="2">
        <v>-1546000</v>
      </c>
      <c r="L67" s="2">
        <v>-718000</v>
      </c>
      <c r="M67">
        <v>0</v>
      </c>
    </row>
    <row r="68" spans="1:18" x14ac:dyDescent="0.35">
      <c r="A68" t="s">
        <v>127</v>
      </c>
      <c r="B68" s="2">
        <v>188000</v>
      </c>
      <c r="C68" s="2">
        <v>-67000</v>
      </c>
      <c r="D68" s="2">
        <v>-596000</v>
      </c>
      <c r="E68" s="2">
        <v>-532000</v>
      </c>
      <c r="F68" s="2">
        <v>-618000</v>
      </c>
      <c r="G68" s="2">
        <v>-787000</v>
      </c>
      <c r="H68" s="2">
        <v>-1193000</v>
      </c>
      <c r="I68" s="2">
        <v>-1464000</v>
      </c>
      <c r="J68" s="2">
        <v>-1345000</v>
      </c>
      <c r="K68" s="2">
        <v>-1546000</v>
      </c>
      <c r="L68" s="2">
        <v>-718000</v>
      </c>
    </row>
    <row r="69" spans="1:18" x14ac:dyDescent="0.35">
      <c r="A69" t="s">
        <v>129</v>
      </c>
      <c r="B69" s="2">
        <v>1681081000</v>
      </c>
      <c r="C69" s="2">
        <v>4189563000</v>
      </c>
      <c r="D69" s="2">
        <v>4772027000</v>
      </c>
      <c r="E69" s="2">
        <v>5089858000</v>
      </c>
      <c r="F69" s="2">
        <v>5316330000</v>
      </c>
      <c r="G69" s="2">
        <v>4221785000</v>
      </c>
      <c r="H69" s="2">
        <v>3953278000</v>
      </c>
      <c r="I69" s="2">
        <v>3150072000</v>
      </c>
      <c r="J69" s="2">
        <v>2291966000</v>
      </c>
      <c r="K69" s="2">
        <v>1822003000</v>
      </c>
      <c r="L69" s="2">
        <v>1138307000</v>
      </c>
      <c r="M69" s="2">
        <v>769117000</v>
      </c>
      <c r="N69" s="2">
        <v>582535000</v>
      </c>
      <c r="O69" s="2">
        <v>466706000</v>
      </c>
      <c r="P69" s="2">
        <v>-93111000</v>
      </c>
      <c r="Q69" s="2">
        <v>-166161000</v>
      </c>
      <c r="R69" s="2">
        <v>-52509000</v>
      </c>
    </row>
    <row r="70" spans="1:18" x14ac:dyDescent="0.35">
      <c r="A70" t="s">
        <v>130</v>
      </c>
      <c r="B70" s="2">
        <v>-80134000</v>
      </c>
      <c r="C70" s="2">
        <v>1134342000</v>
      </c>
      <c r="D70" s="2">
        <v>1571651000</v>
      </c>
      <c r="E70" s="2">
        <v>2114035000</v>
      </c>
      <c r="F70" s="2">
        <v>2249695000</v>
      </c>
      <c r="G70" s="2">
        <v>2261332000</v>
      </c>
      <c r="H70" s="2">
        <v>1928504000</v>
      </c>
      <c r="I70" s="2">
        <v>1762574000</v>
      </c>
      <c r="J70" s="2">
        <v>1394607000</v>
      </c>
      <c r="K70" s="2">
        <v>1225310000</v>
      </c>
      <c r="L70" s="2">
        <v>1003075000</v>
      </c>
      <c r="M70" s="2">
        <v>769117000</v>
      </c>
      <c r="N70" s="2">
        <v>582535000</v>
      </c>
      <c r="O70" s="2">
        <v>466706000</v>
      </c>
      <c r="P70" s="2">
        <v>-105077000</v>
      </c>
      <c r="Q70" s="2">
        <v>-178127000</v>
      </c>
      <c r="R70" s="2">
        <v>-261890000</v>
      </c>
    </row>
    <row r="71" spans="1:18" x14ac:dyDescent="0.35">
      <c r="A71" t="s">
        <v>131</v>
      </c>
      <c r="B71" s="2">
        <v>4616828000</v>
      </c>
      <c r="C71" s="2">
        <v>3559851000</v>
      </c>
      <c r="D71" s="2">
        <v>2665983000</v>
      </c>
      <c r="E71" s="2">
        <v>1933031000</v>
      </c>
      <c r="F71" s="2">
        <v>1449684000</v>
      </c>
      <c r="G71" s="2">
        <v>1359332000</v>
      </c>
      <c r="H71" s="2">
        <v>15149000</v>
      </c>
      <c r="I71" s="2">
        <v>16992000</v>
      </c>
      <c r="J71" s="2">
        <v>10378000</v>
      </c>
      <c r="K71" s="2">
        <v>24014000</v>
      </c>
      <c r="L71" s="2">
        <v>10089000</v>
      </c>
      <c r="M71" s="2">
        <v>7993000</v>
      </c>
      <c r="N71" s="2">
        <v>8020000</v>
      </c>
      <c r="O71" s="2">
        <v>7206000</v>
      </c>
    </row>
    <row r="72" spans="1:18" x14ac:dyDescent="0.35">
      <c r="A72" t="s">
        <v>132</v>
      </c>
      <c r="B72" s="2">
        <v>-80134000</v>
      </c>
      <c r="C72" s="2">
        <v>1134342000</v>
      </c>
      <c r="D72" s="2">
        <v>1571651000</v>
      </c>
      <c r="E72" s="2">
        <v>2114035000</v>
      </c>
      <c r="F72" s="2">
        <v>2249695000</v>
      </c>
      <c r="G72" s="2">
        <v>2261332000</v>
      </c>
      <c r="H72" s="2">
        <v>1928504000</v>
      </c>
      <c r="I72" s="2">
        <v>1762574000</v>
      </c>
      <c r="J72" s="2">
        <v>1394607000</v>
      </c>
      <c r="K72" s="2">
        <v>1225310000</v>
      </c>
      <c r="L72" s="2">
        <v>1003075000</v>
      </c>
      <c r="M72" s="2">
        <v>769117000</v>
      </c>
      <c r="N72" s="2">
        <v>582535000</v>
      </c>
      <c r="O72" s="2">
        <v>466706000</v>
      </c>
      <c r="P72" s="2">
        <v>-105077000</v>
      </c>
      <c r="Q72" s="2">
        <v>-178127000</v>
      </c>
      <c r="R72" s="2">
        <v>-261890000</v>
      </c>
    </row>
    <row r="73" spans="1:18" x14ac:dyDescent="0.35">
      <c r="A73" t="s">
        <v>133</v>
      </c>
      <c r="B73" s="2">
        <v>339757000</v>
      </c>
      <c r="C73" s="2">
        <v>-159465000</v>
      </c>
      <c r="D73" s="2">
        <v>397402000</v>
      </c>
      <c r="E73" s="2">
        <v>566889000</v>
      </c>
      <c r="F73" s="2">
        <v>1013958000</v>
      </c>
      <c r="G73" s="2">
        <v>273399000</v>
      </c>
      <c r="H73" s="2">
        <v>510931000</v>
      </c>
      <c r="I73" s="2">
        <v>617777000</v>
      </c>
      <c r="J73" s="2">
        <v>443895000</v>
      </c>
      <c r="K73" s="2">
        <v>560100000</v>
      </c>
      <c r="L73" s="2">
        <v>355874000</v>
      </c>
      <c r="M73" s="2">
        <v>313082000</v>
      </c>
      <c r="N73" s="2">
        <v>270463000</v>
      </c>
      <c r="O73" s="2">
        <v>215644000</v>
      </c>
      <c r="P73" s="2">
        <v>36790000</v>
      </c>
      <c r="Q73" s="2">
        <v>-102000</v>
      </c>
      <c r="R73" s="2">
        <v>-72291000</v>
      </c>
    </row>
    <row r="74" spans="1:18" x14ac:dyDescent="0.35">
      <c r="A74" t="s">
        <v>134</v>
      </c>
      <c r="B74" s="2">
        <v>2117613000</v>
      </c>
      <c r="C74" s="2">
        <v>4505143000</v>
      </c>
      <c r="D74" s="2">
        <v>5118915000</v>
      </c>
      <c r="E74" s="2">
        <v>5298806000</v>
      </c>
      <c r="F74" s="2">
        <v>5700527000</v>
      </c>
      <c r="G74" s="2">
        <v>4480637000</v>
      </c>
      <c r="H74" s="2">
        <v>4116835000</v>
      </c>
      <c r="I74" s="2">
        <v>3265502000</v>
      </c>
      <c r="J74" s="2">
        <v>2376320000</v>
      </c>
      <c r="K74" s="2">
        <v>1871640000</v>
      </c>
      <c r="L74" s="2">
        <v>1148738000</v>
      </c>
      <c r="M74" s="2">
        <v>769117000</v>
      </c>
      <c r="N74" s="2">
        <v>582535000</v>
      </c>
      <c r="O74" s="2">
        <v>466706000</v>
      </c>
      <c r="P74" s="2">
        <v>-69871000</v>
      </c>
      <c r="Q74" s="2">
        <v>-162921000</v>
      </c>
      <c r="R74" s="2">
        <v>-47410000</v>
      </c>
    </row>
    <row r="75" spans="1:18" x14ac:dyDescent="0.35">
      <c r="A75" t="s">
        <v>135</v>
      </c>
      <c r="B75" s="2">
        <v>-80134000</v>
      </c>
      <c r="C75" s="2">
        <v>1134342000</v>
      </c>
      <c r="D75" s="2">
        <v>1571651000</v>
      </c>
      <c r="E75" s="2">
        <v>2114035000</v>
      </c>
      <c r="F75" s="2">
        <v>2249695000</v>
      </c>
      <c r="G75" s="2">
        <v>2261332000</v>
      </c>
      <c r="H75" s="2">
        <v>1928504000</v>
      </c>
      <c r="I75" s="2">
        <v>1762574000</v>
      </c>
      <c r="J75" s="2">
        <v>1394607000</v>
      </c>
      <c r="K75" s="2">
        <v>1225310000</v>
      </c>
      <c r="L75" s="2">
        <v>1003075000</v>
      </c>
      <c r="M75" s="2">
        <v>769117000</v>
      </c>
      <c r="N75" s="2">
        <v>582535000</v>
      </c>
      <c r="O75" s="2">
        <v>466706000</v>
      </c>
      <c r="P75" s="2">
        <v>-105077000</v>
      </c>
      <c r="Q75" s="2">
        <v>-178127000</v>
      </c>
      <c r="R75" s="2">
        <v>-261890000</v>
      </c>
    </row>
    <row r="76" spans="1:18" x14ac:dyDescent="0.35">
      <c r="A76" t="s">
        <v>136</v>
      </c>
      <c r="B76" s="2">
        <v>6814575000</v>
      </c>
      <c r="C76" s="2">
        <v>6930652000</v>
      </c>
      <c r="D76" s="2">
        <v>6213247000</v>
      </c>
      <c r="E76" s="2">
        <v>5117802000</v>
      </c>
      <c r="F76" s="2">
        <v>4900516000</v>
      </c>
      <c r="G76" s="2">
        <v>3578637000</v>
      </c>
      <c r="H76" s="2">
        <v>2203480000</v>
      </c>
      <c r="I76" s="2">
        <v>1519920000</v>
      </c>
      <c r="J76" s="2">
        <v>992091000</v>
      </c>
      <c r="K76" s="2">
        <v>670344000</v>
      </c>
      <c r="L76" s="2">
        <v>155752000</v>
      </c>
      <c r="M76" s="2">
        <v>7993000</v>
      </c>
      <c r="N76" s="2">
        <v>8020000</v>
      </c>
      <c r="O76" s="2">
        <v>7206000</v>
      </c>
      <c r="P76" s="2">
        <v>35206000</v>
      </c>
      <c r="Q76" s="2">
        <v>15206000</v>
      </c>
      <c r="R76" s="2">
        <v>214480000</v>
      </c>
    </row>
    <row r="77" spans="1:18" x14ac:dyDescent="0.35">
      <c r="A77" t="s">
        <v>137</v>
      </c>
      <c r="B77" s="2">
        <v>1295690000</v>
      </c>
      <c r="C77" s="2">
        <v>2505590000</v>
      </c>
      <c r="D77" s="2">
        <v>2200914000</v>
      </c>
      <c r="E77" s="2">
        <v>1851264000</v>
      </c>
      <c r="F77" s="2">
        <v>1661109000</v>
      </c>
      <c r="G77" s="2">
        <v>1240348000</v>
      </c>
      <c r="H77" s="2">
        <v>1183598000</v>
      </c>
      <c r="I77" s="2">
        <v>702079000</v>
      </c>
      <c r="J77" s="2">
        <v>280813000</v>
      </c>
      <c r="K77" s="2">
        <v>646330000</v>
      </c>
      <c r="L77" s="2">
        <v>145663000</v>
      </c>
      <c r="Q77" s="2">
        <v>156085000</v>
      </c>
      <c r="R77" s="2">
        <v>198251000</v>
      </c>
    </row>
    <row r="78" spans="1:18" x14ac:dyDescent="0.35">
      <c r="A78" t="s">
        <v>138</v>
      </c>
      <c r="B78" s="2">
        <v>111661332</v>
      </c>
      <c r="C78" s="2">
        <v>111303660</v>
      </c>
      <c r="D78" s="2">
        <v>110840751</v>
      </c>
      <c r="E78" s="2">
        <v>110221939</v>
      </c>
      <c r="F78" s="2">
        <v>99427203</v>
      </c>
      <c r="G78" s="2">
        <v>70148386</v>
      </c>
      <c r="H78" s="2">
        <v>69871535</v>
      </c>
      <c r="I78" s="2">
        <v>69770795</v>
      </c>
      <c r="J78" s="2">
        <v>73549872</v>
      </c>
      <c r="K78" s="2">
        <v>73402877</v>
      </c>
      <c r="L78" s="2">
        <v>72907827</v>
      </c>
      <c r="M78" s="2">
        <v>72670673</v>
      </c>
      <c r="N78" s="2">
        <v>72531027</v>
      </c>
      <c r="O78" s="2">
        <v>72530756</v>
      </c>
      <c r="P78" s="2">
        <v>72492756</v>
      </c>
      <c r="Q78" s="2">
        <v>72492756</v>
      </c>
      <c r="R78" s="2">
        <v>72492756</v>
      </c>
    </row>
    <row r="79" spans="1:18" x14ac:dyDescent="0.35">
      <c r="A79" t="s">
        <v>139</v>
      </c>
      <c r="B79" s="2">
        <v>109525063</v>
      </c>
      <c r="C79" s="2">
        <v>109263005</v>
      </c>
      <c r="D79" s="2">
        <v>108941920</v>
      </c>
      <c r="E79" s="2">
        <v>108429827</v>
      </c>
      <c r="F79" s="2">
        <v>97689583</v>
      </c>
      <c r="G79" s="2">
        <v>68455011</v>
      </c>
      <c r="H79" s="2">
        <v>68269567</v>
      </c>
      <c r="I79" s="2">
        <v>68196964</v>
      </c>
      <c r="J79" s="2">
        <v>69326202</v>
      </c>
      <c r="K79" s="2">
        <v>71541788</v>
      </c>
      <c r="L79" s="2">
        <v>72775685</v>
      </c>
      <c r="M79" s="2">
        <v>72566426</v>
      </c>
      <c r="N79" s="2">
        <v>72470987</v>
      </c>
      <c r="O79" s="2">
        <v>72522541</v>
      </c>
      <c r="P79" s="2">
        <v>72492756</v>
      </c>
      <c r="Q79" s="2">
        <v>72492756</v>
      </c>
      <c r="R79" s="2">
        <v>72492756</v>
      </c>
    </row>
    <row r="80" spans="1:18" x14ac:dyDescent="0.35">
      <c r="A80" t="s">
        <v>140</v>
      </c>
      <c r="B80" s="2">
        <v>2136269</v>
      </c>
      <c r="C80" s="2">
        <v>2040655</v>
      </c>
      <c r="D80" s="2">
        <v>1898831</v>
      </c>
      <c r="E80" s="2">
        <v>1792112</v>
      </c>
      <c r="F80" s="2">
        <v>1737620</v>
      </c>
      <c r="G80" s="2">
        <v>1693375</v>
      </c>
      <c r="H80" s="2">
        <v>1601968</v>
      </c>
      <c r="I80" s="2">
        <v>1573831</v>
      </c>
      <c r="J80" s="2">
        <v>4223670</v>
      </c>
      <c r="K80" s="2">
        <v>1861089</v>
      </c>
      <c r="L80" s="2">
        <v>132142</v>
      </c>
      <c r="M80" s="2">
        <v>104247</v>
      </c>
      <c r="N80" s="2">
        <v>60040</v>
      </c>
      <c r="O80" s="2">
        <v>8215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8BD3-9A88-487C-9BF8-7B7E4C6C55D8}">
  <dimension ref="A1:R62"/>
  <sheetViews>
    <sheetView topLeftCell="A9" workbookViewId="0">
      <selection activeCell="E12" sqref="E12"/>
    </sheetView>
  </sheetViews>
  <sheetFormatPr defaultRowHeight="14.5" x14ac:dyDescent="0.35"/>
  <cols>
    <col min="1" max="1" width="38.54296875" bestFit="1" customWidth="1"/>
    <col min="2" max="3" width="12.453125" bestFit="1" customWidth="1"/>
    <col min="4" max="4" width="13.1796875" bestFit="1" customWidth="1"/>
    <col min="5" max="8" width="12.453125" bestFit="1" customWidth="1"/>
    <col min="9" max="12" width="11.54296875" bestFit="1" customWidth="1"/>
    <col min="13" max="15" width="10.90625" bestFit="1" customWidth="1"/>
    <col min="16" max="17" width="10.54296875" bestFit="1" customWidth="1"/>
    <col min="18" max="18" width="11.54296875" bestFit="1" customWidth="1"/>
  </cols>
  <sheetData>
    <row r="1" spans="1:18" x14ac:dyDescent="0.35">
      <c r="A1" t="s">
        <v>0</v>
      </c>
      <c r="B1" s="1">
        <v>44926</v>
      </c>
      <c r="C1" s="1">
        <v>45291</v>
      </c>
      <c r="D1" s="1">
        <v>45657</v>
      </c>
      <c r="E1" s="1">
        <v>44561</v>
      </c>
      <c r="F1" s="1">
        <v>44196</v>
      </c>
      <c r="G1" s="1">
        <v>43830</v>
      </c>
      <c r="H1" s="1">
        <v>43465</v>
      </c>
      <c r="I1" s="1">
        <v>43100</v>
      </c>
      <c r="J1" s="1">
        <v>42735</v>
      </c>
      <c r="K1" s="1">
        <v>42369</v>
      </c>
      <c r="L1" s="1">
        <v>42004</v>
      </c>
      <c r="M1" s="1">
        <v>41639</v>
      </c>
      <c r="N1" s="1">
        <v>41274</v>
      </c>
      <c r="O1" s="1">
        <v>40908</v>
      </c>
      <c r="P1" s="1">
        <v>40543</v>
      </c>
      <c r="Q1" s="1">
        <v>40178</v>
      </c>
      <c r="R1" s="1">
        <v>39813</v>
      </c>
    </row>
    <row r="2" spans="1:18" x14ac:dyDescent="0.35">
      <c r="A2" t="s">
        <v>141</v>
      </c>
      <c r="B2" s="2">
        <v>-89022000</v>
      </c>
      <c r="C2" s="2">
        <v>-246661000</v>
      </c>
      <c r="D2" s="2">
        <v>-758087000</v>
      </c>
      <c r="E2" s="2">
        <v>208888000</v>
      </c>
      <c r="F2" s="2">
        <v>-225274000</v>
      </c>
      <c r="G2" s="2">
        <v>551321000</v>
      </c>
      <c r="H2" s="2">
        <v>506463000</v>
      </c>
      <c r="I2" s="2">
        <v>425240000</v>
      </c>
      <c r="J2" s="2">
        <v>471765000</v>
      </c>
      <c r="K2" s="2">
        <v>472985000</v>
      </c>
      <c r="L2" s="2">
        <v>261830000</v>
      </c>
      <c r="M2" s="2">
        <v>195376000</v>
      </c>
      <c r="N2" s="2">
        <v>113631000</v>
      </c>
      <c r="O2" s="2">
        <v>171198000</v>
      </c>
      <c r="P2" s="2">
        <v>27033000</v>
      </c>
      <c r="Q2" s="2">
        <v>69067000</v>
      </c>
      <c r="R2" s="2">
        <v>-51913000</v>
      </c>
    </row>
    <row r="3" spans="1:18" x14ac:dyDescent="0.35">
      <c r="A3" t="s">
        <v>142</v>
      </c>
      <c r="B3" s="2">
        <v>-89022000</v>
      </c>
      <c r="C3" s="2">
        <v>-246661000</v>
      </c>
      <c r="D3" s="2">
        <v>-758087000</v>
      </c>
      <c r="E3" s="2">
        <v>208888000</v>
      </c>
      <c r="F3" s="2">
        <v>-225274000</v>
      </c>
      <c r="G3" s="2">
        <v>551321000</v>
      </c>
      <c r="H3" s="2">
        <v>506463000</v>
      </c>
      <c r="I3" s="2">
        <v>425240000</v>
      </c>
      <c r="J3" s="2">
        <v>471765000</v>
      </c>
      <c r="K3" s="2">
        <v>472985000</v>
      </c>
      <c r="L3" s="2">
        <v>261830000</v>
      </c>
      <c r="M3" s="2">
        <v>195376000</v>
      </c>
      <c r="N3" s="2">
        <v>113631000</v>
      </c>
      <c r="O3" s="2">
        <v>171198000</v>
      </c>
      <c r="P3" s="2">
        <v>27033000</v>
      </c>
      <c r="Q3" s="2">
        <v>69067000</v>
      </c>
      <c r="R3" s="2">
        <v>-51913000</v>
      </c>
    </row>
    <row r="4" spans="1:18" x14ac:dyDescent="0.35">
      <c r="A4" t="s">
        <v>143</v>
      </c>
      <c r="B4" s="2">
        <v>-554150000</v>
      </c>
      <c r="C4" s="2">
        <v>-447464000</v>
      </c>
      <c r="D4" s="2">
        <v>-1229495000</v>
      </c>
      <c r="E4" s="2">
        <v>-472569000</v>
      </c>
      <c r="F4" s="2">
        <v>-428700000</v>
      </c>
      <c r="G4" s="2">
        <v>335255000</v>
      </c>
      <c r="H4" s="2">
        <v>155749000</v>
      </c>
      <c r="I4" s="2">
        <v>415522000</v>
      </c>
      <c r="J4" s="2">
        <v>263483000</v>
      </c>
      <c r="K4" s="2">
        <v>317220000</v>
      </c>
      <c r="L4" s="2">
        <v>225464000</v>
      </c>
      <c r="M4" s="2">
        <v>176918000</v>
      </c>
      <c r="N4" s="2">
        <v>108460000</v>
      </c>
      <c r="O4" s="2">
        <v>76448000</v>
      </c>
      <c r="P4" s="2">
        <v>72481000</v>
      </c>
      <c r="Q4" s="2">
        <v>83693000</v>
      </c>
      <c r="R4" s="2">
        <v>33259000</v>
      </c>
    </row>
    <row r="5" spans="1:18" x14ac:dyDescent="0.35">
      <c r="A5" t="s">
        <v>144</v>
      </c>
      <c r="B5" s="2">
        <v>46624000</v>
      </c>
      <c r="C5" s="2">
        <v>33966000</v>
      </c>
      <c r="D5" s="2">
        <v>273871000</v>
      </c>
      <c r="E5" s="2">
        <v>334950000</v>
      </c>
      <c r="F5" s="2">
        <v>2264000</v>
      </c>
      <c r="G5" s="2">
        <v>17350000</v>
      </c>
      <c r="H5" s="2">
        <v>9580000</v>
      </c>
      <c r="I5" s="2">
        <v>4168000</v>
      </c>
      <c r="J5" s="2">
        <v>4187000</v>
      </c>
      <c r="K5" s="2">
        <v>3806000</v>
      </c>
      <c r="L5" s="2">
        <v>3008000</v>
      </c>
      <c r="M5" s="2">
        <v>790000</v>
      </c>
      <c r="N5" s="2">
        <v>-8058000</v>
      </c>
      <c r="O5" s="2">
        <v>25334000</v>
      </c>
      <c r="P5" s="2">
        <v>41214000</v>
      </c>
      <c r="Q5" s="2">
        <v>-20150000</v>
      </c>
      <c r="R5" s="2">
        <v>-39676000</v>
      </c>
    </row>
    <row r="6" spans="1:18" x14ac:dyDescent="0.35">
      <c r="A6" t="s">
        <v>146</v>
      </c>
      <c r="L6">
        <v>0</v>
      </c>
      <c r="M6">
        <v>0</v>
      </c>
      <c r="N6" s="2">
        <v>-9060000</v>
      </c>
      <c r="O6">
        <v>0</v>
      </c>
      <c r="P6">
        <v>0</v>
      </c>
    </row>
    <row r="7" spans="1:18" x14ac:dyDescent="0.35">
      <c r="A7" t="s">
        <v>147</v>
      </c>
      <c r="K7" s="2">
        <v>2202000</v>
      </c>
      <c r="M7" s="2">
        <v>265000</v>
      </c>
      <c r="N7" s="2">
        <v>46000</v>
      </c>
      <c r="O7" s="2">
        <v>25079000</v>
      </c>
      <c r="P7" s="2">
        <v>41137000</v>
      </c>
      <c r="Q7" s="2">
        <v>-1449000</v>
      </c>
      <c r="R7" s="2">
        <v>9875000</v>
      </c>
    </row>
    <row r="8" spans="1:18" x14ac:dyDescent="0.35">
      <c r="A8" t="s">
        <v>148</v>
      </c>
      <c r="B8" s="2">
        <v>313090000</v>
      </c>
      <c r="C8" s="2">
        <v>320872000</v>
      </c>
      <c r="D8" s="2">
        <v>325273000</v>
      </c>
      <c r="E8" s="2">
        <v>297211000</v>
      </c>
      <c r="F8" s="2">
        <v>278588000</v>
      </c>
      <c r="G8" s="2">
        <v>225264000</v>
      </c>
      <c r="H8" s="2">
        <v>176727000</v>
      </c>
      <c r="I8" s="2">
        <v>140152000</v>
      </c>
      <c r="J8" s="2">
        <v>101136000</v>
      </c>
      <c r="K8" s="2">
        <v>73908000</v>
      </c>
      <c r="L8" s="2">
        <v>46971000</v>
      </c>
      <c r="M8" s="2">
        <v>31947000</v>
      </c>
      <c r="N8" s="2">
        <v>15256000</v>
      </c>
      <c r="O8" s="2">
        <v>7760000</v>
      </c>
      <c r="P8" s="2">
        <v>5620000</v>
      </c>
      <c r="Q8" s="2">
        <v>4924000</v>
      </c>
      <c r="R8" s="2">
        <v>4236000</v>
      </c>
    </row>
    <row r="9" spans="1:18" x14ac:dyDescent="0.35">
      <c r="A9" t="s">
        <v>149</v>
      </c>
      <c r="B9" s="2">
        <v>313090000</v>
      </c>
      <c r="C9" s="2">
        <v>320872000</v>
      </c>
      <c r="D9" s="2">
        <v>325273000</v>
      </c>
      <c r="E9" s="2">
        <v>297211000</v>
      </c>
      <c r="F9" s="2">
        <v>278588000</v>
      </c>
      <c r="G9" s="2">
        <v>225264000</v>
      </c>
      <c r="H9" s="2">
        <v>176727000</v>
      </c>
      <c r="I9" s="2">
        <v>140152000</v>
      </c>
      <c r="J9" s="2">
        <v>101136000</v>
      </c>
      <c r="K9" s="2">
        <v>73908000</v>
      </c>
      <c r="L9" s="2">
        <v>46971000</v>
      </c>
      <c r="M9" s="2">
        <v>31947000</v>
      </c>
      <c r="N9" s="2">
        <v>15256000</v>
      </c>
      <c r="O9" s="2">
        <v>7760000</v>
      </c>
      <c r="P9" s="2">
        <v>5620000</v>
      </c>
      <c r="Q9" s="2">
        <v>4924000</v>
      </c>
      <c r="R9" s="2">
        <v>4236000</v>
      </c>
    </row>
    <row r="10" spans="1:18" x14ac:dyDescent="0.35">
      <c r="A10" t="s">
        <v>150</v>
      </c>
      <c r="B10" s="2">
        <v>199118000</v>
      </c>
      <c r="C10" s="2">
        <v>218106000</v>
      </c>
      <c r="D10" s="2">
        <v>177872000</v>
      </c>
      <c r="E10" s="2">
        <v>193079000</v>
      </c>
      <c r="F10" s="2">
        <v>179470000</v>
      </c>
      <c r="Q10" s="2">
        <v>5934000</v>
      </c>
    </row>
    <row r="11" spans="1:18" x14ac:dyDescent="0.35">
      <c r="A11" t="s">
        <v>151</v>
      </c>
      <c r="B11" s="2">
        <v>113972000</v>
      </c>
      <c r="C11" s="2">
        <v>102766000</v>
      </c>
      <c r="D11" s="2">
        <v>147401000</v>
      </c>
      <c r="E11" s="2">
        <v>104132000</v>
      </c>
      <c r="F11" s="2">
        <v>99118000</v>
      </c>
      <c r="Q11" s="2">
        <v>-255000</v>
      </c>
    </row>
    <row r="12" spans="1:18" x14ac:dyDescent="0.35">
      <c r="A12" t="s">
        <v>152</v>
      </c>
      <c r="B12" s="2">
        <v>113972000</v>
      </c>
      <c r="C12" s="2">
        <v>102766000</v>
      </c>
      <c r="D12" s="2">
        <v>147401000</v>
      </c>
      <c r="E12" s="2">
        <v>104132000</v>
      </c>
      <c r="F12" s="2">
        <v>99118000</v>
      </c>
      <c r="Q12" s="2">
        <v>-255000</v>
      </c>
    </row>
    <row r="13" spans="1:18" x14ac:dyDescent="0.35">
      <c r="A13" t="s">
        <v>153</v>
      </c>
      <c r="B13" s="2">
        <v>-148611000</v>
      </c>
      <c r="C13" s="2">
        <v>-119239000</v>
      </c>
      <c r="D13" s="2">
        <v>-58215000</v>
      </c>
      <c r="E13" s="2">
        <v>-49502000</v>
      </c>
      <c r="F13" s="2">
        <v>-46086000</v>
      </c>
      <c r="G13" s="2">
        <v>115689000</v>
      </c>
      <c r="H13" s="2">
        <v>46303000</v>
      </c>
      <c r="I13" s="2">
        <v>-492000</v>
      </c>
      <c r="J13" s="2">
        <v>85339000</v>
      </c>
      <c r="K13" s="2">
        <v>155614000</v>
      </c>
      <c r="L13" s="2">
        <v>34118000</v>
      </c>
      <c r="M13" s="2">
        <v>12047000</v>
      </c>
      <c r="N13" s="2">
        <v>29255000</v>
      </c>
      <c r="O13" s="2">
        <v>44180000</v>
      </c>
      <c r="P13" s="2">
        <v>-52811000</v>
      </c>
      <c r="Q13">
        <v>0</v>
      </c>
      <c r="R13">
        <v>0</v>
      </c>
    </row>
    <row r="14" spans="1:18" x14ac:dyDescent="0.35">
      <c r="A14" t="s">
        <v>154</v>
      </c>
      <c r="B14" s="2">
        <v>-148611000</v>
      </c>
      <c r="C14" s="2">
        <v>-119239000</v>
      </c>
      <c r="D14" s="2">
        <v>-58215000</v>
      </c>
      <c r="E14" s="2">
        <v>-49502000</v>
      </c>
      <c r="F14" s="2">
        <v>-46086000</v>
      </c>
      <c r="G14" s="2">
        <v>115689000</v>
      </c>
      <c r="H14" s="2">
        <v>46303000</v>
      </c>
      <c r="I14" s="2">
        <v>-492000</v>
      </c>
      <c r="J14" s="2">
        <v>85339000</v>
      </c>
      <c r="K14" s="2">
        <v>155614000</v>
      </c>
      <c r="L14" s="2">
        <v>34118000</v>
      </c>
      <c r="M14" s="2">
        <v>12047000</v>
      </c>
      <c r="N14" s="2">
        <v>29255000</v>
      </c>
      <c r="O14" s="2">
        <v>44180000</v>
      </c>
      <c r="P14" s="2">
        <v>-52811000</v>
      </c>
      <c r="Q14">
        <v>0</v>
      </c>
      <c r="R14">
        <v>0</v>
      </c>
    </row>
    <row r="15" spans="1:18" x14ac:dyDescent="0.35">
      <c r="A15" t="s">
        <v>155</v>
      </c>
      <c r="O15" s="2">
        <v>-1047000</v>
      </c>
      <c r="P15" s="2">
        <v>-574000</v>
      </c>
      <c r="Q15" s="2">
        <v>-255000</v>
      </c>
      <c r="R15" s="2">
        <v>-477000</v>
      </c>
    </row>
    <row r="16" spans="1:18" x14ac:dyDescent="0.35">
      <c r="A16" t="s">
        <v>156</v>
      </c>
      <c r="B16" s="2">
        <v>333691000</v>
      </c>
      <c r="C16">
        <v>0</v>
      </c>
      <c r="D16">
        <v>0</v>
      </c>
      <c r="E16">
        <v>0</v>
      </c>
      <c r="F16">
        <v>0</v>
      </c>
    </row>
    <row r="17" spans="1:18" x14ac:dyDescent="0.35">
      <c r="A17" t="s">
        <v>226</v>
      </c>
      <c r="B17" s="2">
        <v>-108000</v>
      </c>
      <c r="C17" s="2">
        <v>159000</v>
      </c>
      <c r="D17" s="2">
        <v>822000</v>
      </c>
      <c r="E17" s="2">
        <v>-88000</v>
      </c>
      <c r="F17" s="2">
        <v>-249000</v>
      </c>
      <c r="G17">
        <v>0</v>
      </c>
      <c r="H17" s="2">
        <v>-11000</v>
      </c>
      <c r="I17" s="2">
        <v>-53000</v>
      </c>
      <c r="J17" s="2">
        <v>80000</v>
      </c>
      <c r="K17" s="2">
        <v>12000</v>
      </c>
      <c r="L17" s="2">
        <v>-45000</v>
      </c>
      <c r="M17" s="2">
        <v>143000</v>
      </c>
      <c r="N17" s="2">
        <v>78000</v>
      </c>
      <c r="O17" s="2">
        <v>27000</v>
      </c>
      <c r="P17" s="2">
        <v>-110000</v>
      </c>
      <c r="Q17" s="2">
        <v>109000</v>
      </c>
      <c r="R17" s="2">
        <v>156000</v>
      </c>
    </row>
    <row r="18" spans="1:18" x14ac:dyDescent="0.35">
      <c r="A18" t="s">
        <v>158</v>
      </c>
      <c r="B18" s="2">
        <v>11483000</v>
      </c>
      <c r="C18" s="2">
        <v>11963000</v>
      </c>
      <c r="D18" s="2">
        <v>7210000</v>
      </c>
      <c r="E18" s="2">
        <v>12536000</v>
      </c>
      <c r="F18" s="2">
        <v>11575000</v>
      </c>
      <c r="G18" s="2">
        <v>8154000</v>
      </c>
      <c r="H18" s="2">
        <v>11021000</v>
      </c>
      <c r="I18" s="2">
        <v>8522000</v>
      </c>
      <c r="J18" s="2">
        <v>7105000</v>
      </c>
      <c r="K18" s="2">
        <v>9222000</v>
      </c>
      <c r="L18" s="2">
        <v>8797000</v>
      </c>
      <c r="M18" s="2">
        <v>5689000</v>
      </c>
      <c r="N18" s="2">
        <v>4327000</v>
      </c>
      <c r="O18" s="2">
        <v>530000</v>
      </c>
      <c r="P18" s="2">
        <v>569000</v>
      </c>
      <c r="Q18" s="2">
        <v>113000</v>
      </c>
      <c r="R18" s="2">
        <v>6000</v>
      </c>
    </row>
    <row r="19" spans="1:18" x14ac:dyDescent="0.35">
      <c r="A19" t="s">
        <v>159</v>
      </c>
      <c r="B19" s="2">
        <v>29118000</v>
      </c>
      <c r="C19" s="2">
        <v>27361000</v>
      </c>
      <c r="D19" s="2">
        <v>109652000</v>
      </c>
      <c r="E19" s="2">
        <v>15141000</v>
      </c>
      <c r="F19" s="2">
        <v>21260000</v>
      </c>
      <c r="G19" s="2">
        <v>8147000</v>
      </c>
      <c r="H19" s="2">
        <v>99116000</v>
      </c>
      <c r="I19" s="2">
        <v>21288000</v>
      </c>
      <c r="J19" s="2">
        <v>43481000</v>
      </c>
      <c r="K19" s="2">
        <v>1297000</v>
      </c>
      <c r="L19" s="2">
        <v>-185000</v>
      </c>
      <c r="M19" s="2">
        <v>-772000</v>
      </c>
      <c r="N19" s="2">
        <v>-2180000</v>
      </c>
      <c r="O19" s="2">
        <v>-4090000</v>
      </c>
      <c r="P19" s="2">
        <v>-2277000</v>
      </c>
      <c r="Q19" s="2">
        <v>36809000</v>
      </c>
      <c r="R19" s="2">
        <v>51030000</v>
      </c>
    </row>
    <row r="20" spans="1:18" x14ac:dyDescent="0.35">
      <c r="A20" t="s">
        <v>160</v>
      </c>
      <c r="B20" s="2">
        <v>-120159000</v>
      </c>
      <c r="C20" s="2">
        <v>-74279000</v>
      </c>
      <c r="D20" s="2">
        <v>-187205000</v>
      </c>
      <c r="E20" s="2">
        <v>71209000</v>
      </c>
      <c r="F20" s="2">
        <v>-63926000</v>
      </c>
      <c r="G20" s="2">
        <v>-158538000</v>
      </c>
      <c r="H20" s="2">
        <v>7978000</v>
      </c>
      <c r="I20" s="2">
        <v>-163867000</v>
      </c>
      <c r="J20" s="2">
        <v>-33046000</v>
      </c>
      <c r="K20" s="2">
        <v>-88094000</v>
      </c>
      <c r="L20" s="2">
        <v>-56298000</v>
      </c>
      <c r="M20" s="2">
        <v>-31386000</v>
      </c>
      <c r="N20" s="2">
        <v>-33507000</v>
      </c>
      <c r="O20" s="2">
        <v>21009000</v>
      </c>
      <c r="P20" s="2">
        <v>-37653000</v>
      </c>
      <c r="Q20" s="2">
        <v>-36176000</v>
      </c>
      <c r="R20" s="2">
        <v>-100447000</v>
      </c>
    </row>
    <row r="21" spans="1:18" x14ac:dyDescent="0.35">
      <c r="A21" t="s">
        <v>161</v>
      </c>
      <c r="B21" s="2">
        <v>-66711000</v>
      </c>
      <c r="C21" s="2">
        <v>27910000</v>
      </c>
      <c r="D21" s="2">
        <v>26701000</v>
      </c>
      <c r="E21" s="2">
        <v>23770000</v>
      </c>
      <c r="F21" s="2">
        <v>-95961000</v>
      </c>
      <c r="G21" s="2">
        <v>-47160000</v>
      </c>
      <c r="H21" s="2">
        <v>71518000</v>
      </c>
      <c r="I21" s="2">
        <v>-77978000</v>
      </c>
      <c r="J21" s="2">
        <v>-12951000</v>
      </c>
      <c r="K21" s="2">
        <v>-5592000</v>
      </c>
      <c r="L21" s="2">
        <v>606000</v>
      </c>
      <c r="M21" s="2">
        <v>-461000</v>
      </c>
      <c r="N21" s="2">
        <v>-7393000</v>
      </c>
      <c r="O21" s="2">
        <v>-5728000</v>
      </c>
      <c r="P21" s="2">
        <v>-1014000</v>
      </c>
      <c r="Q21" s="2">
        <v>-2450000</v>
      </c>
      <c r="R21" s="2">
        <v>6442000</v>
      </c>
    </row>
    <row r="22" spans="1:18" x14ac:dyDescent="0.35">
      <c r="A22" t="s">
        <v>162</v>
      </c>
      <c r="B22" s="2">
        <v>-68340000</v>
      </c>
      <c r="C22" s="2">
        <v>-8351000</v>
      </c>
      <c r="D22" s="2">
        <v>26797000</v>
      </c>
      <c r="E22" s="2">
        <v>-85800000</v>
      </c>
      <c r="F22" s="2">
        <v>30486000</v>
      </c>
      <c r="G22" s="2">
        <v>-26147000</v>
      </c>
      <c r="H22" s="2">
        <v>1674000</v>
      </c>
      <c r="I22" s="2">
        <v>-8134000</v>
      </c>
      <c r="J22" s="2">
        <v>-12951000</v>
      </c>
      <c r="K22" s="2">
        <v>-5592000</v>
      </c>
      <c r="L22" s="2">
        <v>606000</v>
      </c>
      <c r="M22" s="2">
        <v>-461000</v>
      </c>
      <c r="N22" s="2">
        <v>-7393000</v>
      </c>
      <c r="O22" s="2">
        <v>-5728000</v>
      </c>
      <c r="P22" s="2">
        <v>-1014000</v>
      </c>
      <c r="Q22" s="2">
        <v>-2450000</v>
      </c>
      <c r="R22" s="2">
        <v>6442000</v>
      </c>
    </row>
    <row r="23" spans="1:18" x14ac:dyDescent="0.35">
      <c r="A23" t="s">
        <v>227</v>
      </c>
      <c r="B23" s="2">
        <v>-28883000</v>
      </c>
      <c r="C23" s="2">
        <v>4215000</v>
      </c>
      <c r="D23" s="2">
        <v>-76744000</v>
      </c>
      <c r="E23" s="2">
        <v>48011000</v>
      </c>
      <c r="F23" s="2">
        <v>10565000</v>
      </c>
      <c r="G23" s="2">
        <v>38883000</v>
      </c>
      <c r="H23" s="2">
        <v>9216000</v>
      </c>
      <c r="I23" s="2">
        <v>-88881000</v>
      </c>
      <c r="J23" s="2">
        <v>-20795000</v>
      </c>
      <c r="K23" s="2">
        <v>-126587000</v>
      </c>
      <c r="L23" s="2">
        <v>-80307000</v>
      </c>
      <c r="M23" s="2">
        <v>-89712000</v>
      </c>
      <c r="N23" s="2">
        <v>-99815000</v>
      </c>
      <c r="O23" s="2">
        <v>-52840000</v>
      </c>
      <c r="P23" s="2">
        <v>-49675000</v>
      </c>
      <c r="Q23" s="2">
        <v>-26923000</v>
      </c>
      <c r="R23" s="2">
        <v>-21093000</v>
      </c>
    </row>
    <row r="24" spans="1:18" x14ac:dyDescent="0.35">
      <c r="A24" t="s">
        <v>164</v>
      </c>
      <c r="B24" s="2">
        <v>9032000</v>
      </c>
      <c r="C24" s="2">
        <v>-34051000</v>
      </c>
      <c r="D24" s="2">
        <v>-40124000</v>
      </c>
      <c r="E24" s="2">
        <v>13057000</v>
      </c>
      <c r="F24" s="2">
        <v>-17052000</v>
      </c>
      <c r="G24" s="2">
        <v>569000</v>
      </c>
      <c r="H24" s="2">
        <v>15317000</v>
      </c>
      <c r="I24" s="2">
        <v>6030000</v>
      </c>
      <c r="J24" s="2">
        <v>-6823000</v>
      </c>
      <c r="K24" s="2">
        <v>2706000</v>
      </c>
      <c r="L24" s="2">
        <v>-10034000</v>
      </c>
      <c r="M24" s="2">
        <v>-1674000</v>
      </c>
      <c r="N24" s="2">
        <v>8452000</v>
      </c>
      <c r="O24" s="2">
        <v>2457000</v>
      </c>
      <c r="P24" s="2">
        <v>-2007000</v>
      </c>
      <c r="Q24" s="2">
        <v>-6566000</v>
      </c>
      <c r="R24" s="2">
        <v>-5709000</v>
      </c>
    </row>
    <row r="25" spans="1:18" x14ac:dyDescent="0.35">
      <c r="A25" t="s">
        <v>165</v>
      </c>
      <c r="B25" s="2">
        <v>9032000</v>
      </c>
      <c r="C25" s="2">
        <v>-34051000</v>
      </c>
      <c r="D25" s="2">
        <v>-40124000</v>
      </c>
      <c r="E25" s="2">
        <v>13057000</v>
      </c>
      <c r="F25" s="2">
        <v>-17052000</v>
      </c>
      <c r="G25" s="2">
        <v>569000</v>
      </c>
      <c r="H25" s="2">
        <v>15317000</v>
      </c>
      <c r="I25" s="2">
        <v>6030000</v>
      </c>
      <c r="J25" s="2">
        <v>-6823000</v>
      </c>
      <c r="K25" s="2">
        <v>2706000</v>
      </c>
      <c r="L25" s="2">
        <v>-10034000</v>
      </c>
      <c r="M25" s="2">
        <v>-1674000</v>
      </c>
      <c r="N25" s="2">
        <v>8452000</v>
      </c>
      <c r="O25" s="2">
        <v>2457000</v>
      </c>
      <c r="P25" s="2">
        <v>-2007000</v>
      </c>
      <c r="Q25" s="2">
        <v>-6566000</v>
      </c>
      <c r="R25" s="2">
        <v>-5709000</v>
      </c>
    </row>
    <row r="26" spans="1:18" x14ac:dyDescent="0.35">
      <c r="A26" t="s">
        <v>166</v>
      </c>
      <c r="B26" s="2">
        <v>9032000</v>
      </c>
      <c r="C26" s="2">
        <v>-34051000</v>
      </c>
      <c r="D26" s="2">
        <v>-40124000</v>
      </c>
      <c r="E26" s="2">
        <v>13057000</v>
      </c>
      <c r="F26" s="2">
        <v>-17052000</v>
      </c>
      <c r="G26" s="2">
        <v>569000</v>
      </c>
      <c r="H26" s="2">
        <v>15317000</v>
      </c>
      <c r="I26" s="2">
        <v>6030000</v>
      </c>
      <c r="J26" s="2">
        <v>-6823000</v>
      </c>
      <c r="K26" s="2">
        <v>2706000</v>
      </c>
      <c r="L26" s="2">
        <v>-10034000</v>
      </c>
      <c r="M26" s="2">
        <v>-1674000</v>
      </c>
      <c r="N26" s="2">
        <v>8452000</v>
      </c>
      <c r="O26" s="2">
        <v>2457000</v>
      </c>
      <c r="P26" s="2">
        <v>-2007000</v>
      </c>
      <c r="Q26" s="2">
        <v>-6566000</v>
      </c>
      <c r="R26" s="2">
        <v>-5709000</v>
      </c>
    </row>
    <row r="27" spans="1:18" x14ac:dyDescent="0.35">
      <c r="A27" t="s">
        <v>228</v>
      </c>
      <c r="Q27" s="2">
        <v>16857000</v>
      </c>
    </row>
    <row r="28" spans="1:18" x14ac:dyDescent="0.35">
      <c r="A28" t="s">
        <v>167</v>
      </c>
      <c r="B28" s="2">
        <v>115690000</v>
      </c>
      <c r="C28" s="2">
        <v>130573000</v>
      </c>
      <c r="D28" s="2">
        <v>-10626000</v>
      </c>
      <c r="E28" s="2">
        <v>60454000</v>
      </c>
      <c r="F28" s="2">
        <v>113752000</v>
      </c>
      <c r="G28" s="2">
        <v>25127000</v>
      </c>
      <c r="H28" s="2">
        <v>102308000</v>
      </c>
      <c r="I28" s="2">
        <v>75199000</v>
      </c>
      <c r="J28" s="2">
        <v>37745000</v>
      </c>
      <c r="K28" s="2">
        <v>50506000</v>
      </c>
      <c r="L28" s="2">
        <v>33437000</v>
      </c>
      <c r="M28" s="2">
        <v>60461000</v>
      </c>
      <c r="N28" s="2">
        <v>65249000</v>
      </c>
      <c r="O28" s="2">
        <v>4384000</v>
      </c>
      <c r="P28" s="2">
        <v>35239000</v>
      </c>
    </row>
    <row r="29" spans="1:18" x14ac:dyDescent="0.35">
      <c r="A29" t="s">
        <v>168</v>
      </c>
      <c r="B29" s="2">
        <v>-149287000</v>
      </c>
      <c r="C29" s="2">
        <v>-202926000</v>
      </c>
      <c r="D29" s="2">
        <v>-86412000</v>
      </c>
      <c r="E29" s="2">
        <v>-74083000</v>
      </c>
      <c r="F29" s="2">
        <v>-75230000</v>
      </c>
      <c r="G29" s="2">
        <v>-175957000</v>
      </c>
      <c r="H29" s="2">
        <v>-190381000</v>
      </c>
      <c r="I29" s="2">
        <v>-78237000</v>
      </c>
      <c r="J29" s="2">
        <v>-30222000</v>
      </c>
      <c r="K29" s="2">
        <v>-9127000</v>
      </c>
      <c r="L29" s="2">
        <v>21135000</v>
      </c>
      <c r="M29" s="2">
        <v>36226000</v>
      </c>
      <c r="N29" s="2">
        <v>19134000</v>
      </c>
      <c r="O29" s="2">
        <v>72736000</v>
      </c>
      <c r="P29" s="2">
        <v>-20196000</v>
      </c>
      <c r="Q29" s="2">
        <v>-237000</v>
      </c>
      <c r="R29" s="2">
        <v>-80087000</v>
      </c>
    </row>
    <row r="30" spans="1:18" x14ac:dyDescent="0.35">
      <c r="A30" t="s">
        <v>169</v>
      </c>
      <c r="B30" s="2">
        <v>-265440000</v>
      </c>
      <c r="C30" s="2">
        <v>-36508000</v>
      </c>
      <c r="D30" s="2">
        <v>463601000</v>
      </c>
      <c r="E30" s="2">
        <v>-352445000</v>
      </c>
      <c r="F30" s="2">
        <v>-554000000</v>
      </c>
      <c r="G30" s="2">
        <v>-456929000</v>
      </c>
      <c r="H30" s="2">
        <v>-783708000</v>
      </c>
      <c r="I30" s="2">
        <v>-792003000</v>
      </c>
      <c r="J30" s="2">
        <v>-824356000</v>
      </c>
      <c r="K30" s="2">
        <v>-701282000</v>
      </c>
      <c r="L30" s="2">
        <v>-303689000</v>
      </c>
      <c r="M30" s="2">
        <v>-90100000</v>
      </c>
      <c r="N30" s="2">
        <v>-27323000</v>
      </c>
      <c r="O30" s="2">
        <v>-67217000</v>
      </c>
      <c r="P30" s="2">
        <v>-30466000</v>
      </c>
      <c r="Q30" s="2">
        <v>2329000</v>
      </c>
      <c r="R30" s="2">
        <v>9730000</v>
      </c>
    </row>
    <row r="31" spans="1:18" x14ac:dyDescent="0.35">
      <c r="A31" t="s">
        <v>170</v>
      </c>
      <c r="B31" s="2">
        <v>-265441000</v>
      </c>
      <c r="C31" s="2">
        <v>-36508000</v>
      </c>
      <c r="D31" s="2">
        <v>463601000</v>
      </c>
      <c r="E31" s="2">
        <v>-352445000</v>
      </c>
      <c r="F31" s="2">
        <v>-554000000</v>
      </c>
      <c r="G31" s="2">
        <v>-456929000</v>
      </c>
      <c r="H31" s="2">
        <v>-783708000</v>
      </c>
      <c r="I31" s="2">
        <v>-792003000</v>
      </c>
      <c r="J31" s="2">
        <v>-824356000</v>
      </c>
      <c r="K31" s="2">
        <v>-701282000</v>
      </c>
      <c r="L31" s="2">
        <v>-303689000</v>
      </c>
      <c r="M31" s="2">
        <v>-90100000</v>
      </c>
      <c r="N31" s="2">
        <v>-27323000</v>
      </c>
      <c r="O31" s="2">
        <v>-67217000</v>
      </c>
      <c r="P31" s="2">
        <v>-30466000</v>
      </c>
      <c r="Q31" s="2">
        <v>2329000</v>
      </c>
      <c r="R31" s="2">
        <v>9730000</v>
      </c>
    </row>
    <row r="32" spans="1:18" x14ac:dyDescent="0.35">
      <c r="A32" t="s">
        <v>171</v>
      </c>
      <c r="B32" s="2">
        <v>-18166000</v>
      </c>
      <c r="C32" s="2">
        <v>-21860000</v>
      </c>
      <c r="D32" s="2">
        <v>-14475000</v>
      </c>
      <c r="E32" s="2">
        <v>-17258000</v>
      </c>
      <c r="F32" s="2">
        <v>-12233000</v>
      </c>
      <c r="G32" s="2">
        <v>-10774000</v>
      </c>
      <c r="H32" s="2">
        <v>-8729000</v>
      </c>
      <c r="I32" s="2">
        <v>-12305000</v>
      </c>
      <c r="J32" s="2">
        <v>-10834000</v>
      </c>
      <c r="K32" s="2">
        <v>-10159000</v>
      </c>
      <c r="L32" s="2">
        <v>-1318000</v>
      </c>
      <c r="M32">
        <v>0</v>
      </c>
      <c r="P32" s="2">
        <v>-5325000</v>
      </c>
      <c r="Q32" s="2">
        <v>-20036000</v>
      </c>
      <c r="R32" s="2">
        <v>-13953000</v>
      </c>
    </row>
    <row r="33" spans="1:18" x14ac:dyDescent="0.35">
      <c r="A33" t="s">
        <v>172</v>
      </c>
      <c r="B33" s="2">
        <v>-246083000</v>
      </c>
      <c r="C33" s="2">
        <v>-1619000</v>
      </c>
      <c r="D33" s="2">
        <v>477903000</v>
      </c>
      <c r="E33" s="2">
        <v>-333119000</v>
      </c>
      <c r="F33" s="2">
        <v>-536595000</v>
      </c>
      <c r="G33" s="2">
        <v>-436639000</v>
      </c>
      <c r="H33" s="2">
        <v>-772995000</v>
      </c>
      <c r="I33" s="2">
        <v>-628881000</v>
      </c>
      <c r="J33" s="2">
        <v>-713106000</v>
      </c>
      <c r="K33" s="2">
        <v>-691123000</v>
      </c>
      <c r="L33" s="2">
        <v>-302371000</v>
      </c>
      <c r="M33" s="2">
        <v>-90100000</v>
      </c>
      <c r="N33" s="2">
        <v>-36383000</v>
      </c>
      <c r="O33" s="2">
        <v>-67217000</v>
      </c>
      <c r="P33" s="2">
        <v>-30466000</v>
      </c>
      <c r="Q33" s="2">
        <v>4713000</v>
      </c>
      <c r="R33" s="2">
        <v>8990000</v>
      </c>
    </row>
    <row r="34" spans="1:18" x14ac:dyDescent="0.35">
      <c r="A34" t="s">
        <v>173</v>
      </c>
      <c r="B34" s="2">
        <v>-426493000</v>
      </c>
      <c r="C34" s="2">
        <v>-341808000</v>
      </c>
      <c r="D34" s="2">
        <v>-117426000</v>
      </c>
      <c r="E34" s="2">
        <v>-333119000</v>
      </c>
      <c r="F34" s="2">
        <v>-536595000</v>
      </c>
      <c r="G34" s="2">
        <v>-436639000</v>
      </c>
      <c r="H34" s="2">
        <v>-784395000</v>
      </c>
      <c r="I34" s="2">
        <v>-628881000</v>
      </c>
      <c r="J34" s="2">
        <v>-713156000</v>
      </c>
      <c r="K34" s="2">
        <v>-691123000</v>
      </c>
      <c r="L34" s="2">
        <v>-302371000</v>
      </c>
      <c r="M34" s="2">
        <v>-90100000</v>
      </c>
      <c r="N34" s="2">
        <v>-36397000</v>
      </c>
      <c r="O34" s="2">
        <v>-67367000</v>
      </c>
      <c r="P34" s="2">
        <v>-30799000</v>
      </c>
      <c r="Q34" s="2">
        <v>-14778000</v>
      </c>
    </row>
    <row r="35" spans="1:18" x14ac:dyDescent="0.35">
      <c r="A35" t="s">
        <v>174</v>
      </c>
      <c r="B35" s="2">
        <v>180410000</v>
      </c>
      <c r="C35" s="2">
        <v>340189000</v>
      </c>
      <c r="D35" s="2">
        <v>595329000</v>
      </c>
      <c r="E35">
        <v>0</v>
      </c>
      <c r="G35">
        <v>0</v>
      </c>
      <c r="H35" s="2">
        <v>11400000</v>
      </c>
      <c r="I35">
        <v>0</v>
      </c>
      <c r="J35" s="2">
        <v>50000</v>
      </c>
      <c r="K35">
        <v>0</v>
      </c>
      <c r="L35">
        <v>0</v>
      </c>
      <c r="M35">
        <v>0</v>
      </c>
      <c r="N35" s="2">
        <v>14000</v>
      </c>
      <c r="O35" s="2">
        <v>150000</v>
      </c>
      <c r="P35" s="2">
        <v>333000</v>
      </c>
      <c r="Q35" s="2">
        <v>19491000</v>
      </c>
      <c r="R35" s="2">
        <v>8990000</v>
      </c>
    </row>
    <row r="36" spans="1:18" x14ac:dyDescent="0.35">
      <c r="A36" t="s">
        <v>178</v>
      </c>
      <c r="B36" s="2">
        <v>-1190000</v>
      </c>
      <c r="C36" s="2">
        <v>-2057000</v>
      </c>
      <c r="D36" s="2">
        <v>-1395000</v>
      </c>
      <c r="E36" s="2">
        <v>-861000</v>
      </c>
      <c r="F36" s="2">
        <v>-1228000</v>
      </c>
      <c r="G36" s="2">
        <v>-1580000</v>
      </c>
      <c r="H36" s="2">
        <v>-1483000</v>
      </c>
      <c r="I36" s="2">
        <v>-1340000</v>
      </c>
      <c r="J36" s="2">
        <v>-100416000</v>
      </c>
      <c r="K36">
        <v>0</v>
      </c>
      <c r="L36">
        <v>0</v>
      </c>
    </row>
    <row r="37" spans="1:18" x14ac:dyDescent="0.35">
      <c r="A37" t="s">
        <v>179</v>
      </c>
      <c r="B37" s="2">
        <v>-110690000</v>
      </c>
      <c r="C37" s="2">
        <v>-127627000</v>
      </c>
      <c r="D37" s="2">
        <v>-161745000</v>
      </c>
      <c r="E37" s="2">
        <v>-105361000</v>
      </c>
      <c r="F37" s="2">
        <v>-118893000</v>
      </c>
      <c r="G37" s="2">
        <v>-122410000</v>
      </c>
      <c r="H37" s="2">
        <v>-124430000</v>
      </c>
      <c r="I37" s="2">
        <v>-107246000</v>
      </c>
      <c r="J37" s="2">
        <v>-103258000</v>
      </c>
      <c r="K37">
        <v>0</v>
      </c>
      <c r="L37">
        <v>0</v>
      </c>
    </row>
    <row r="38" spans="1:18" x14ac:dyDescent="0.35">
      <c r="A38" t="s">
        <v>180</v>
      </c>
      <c r="B38" s="2">
        <v>109500000</v>
      </c>
      <c r="C38" s="2">
        <v>125570000</v>
      </c>
      <c r="D38" s="2">
        <v>160350000</v>
      </c>
      <c r="E38" s="2">
        <v>104500000</v>
      </c>
      <c r="F38" s="2">
        <v>117665000</v>
      </c>
      <c r="G38" s="2">
        <v>120830000</v>
      </c>
      <c r="H38" s="2">
        <v>122947000</v>
      </c>
      <c r="I38" s="2">
        <v>105906000</v>
      </c>
      <c r="J38" s="2">
        <v>2842000</v>
      </c>
      <c r="K38">
        <v>0</v>
      </c>
      <c r="L38">
        <v>0</v>
      </c>
    </row>
    <row r="39" spans="1:18" x14ac:dyDescent="0.35">
      <c r="A39" t="s">
        <v>229</v>
      </c>
      <c r="F39" s="2">
        <v>-12233000</v>
      </c>
      <c r="G39" s="2">
        <v>-10774000</v>
      </c>
      <c r="H39" s="2">
        <v>-8729000</v>
      </c>
      <c r="I39" s="2">
        <v>-12305000</v>
      </c>
      <c r="J39" s="2">
        <v>-10834000</v>
      </c>
      <c r="K39" s="2">
        <v>-10159000</v>
      </c>
      <c r="L39" s="2">
        <v>-1318000</v>
      </c>
      <c r="M39">
        <v>0</v>
      </c>
    </row>
    <row r="40" spans="1:18" x14ac:dyDescent="0.35">
      <c r="A40" t="s">
        <v>181</v>
      </c>
      <c r="B40" s="2">
        <v>-1000</v>
      </c>
      <c r="C40" s="2">
        <v>-10972000</v>
      </c>
      <c r="D40" s="2">
        <v>1568000</v>
      </c>
      <c r="E40" s="2">
        <v>-1207000</v>
      </c>
      <c r="F40" s="2">
        <v>-3944000</v>
      </c>
      <c r="G40" s="2">
        <v>-7936000</v>
      </c>
      <c r="H40" s="2">
        <v>-501000</v>
      </c>
      <c r="I40" s="2">
        <v>-149477000</v>
      </c>
      <c r="J40" s="2">
        <v>-173947000</v>
      </c>
      <c r="K40" s="2">
        <v>-142323000</v>
      </c>
      <c r="L40" s="2">
        <v>-115802000</v>
      </c>
      <c r="M40" s="2">
        <v>-70288000</v>
      </c>
      <c r="N40" s="2">
        <v>9060000</v>
      </c>
      <c r="O40" s="2">
        <v>-53274000</v>
      </c>
      <c r="P40" s="2">
        <v>-25474000</v>
      </c>
      <c r="Q40" s="2">
        <v>-2384000</v>
      </c>
      <c r="R40" s="2">
        <v>14693000</v>
      </c>
    </row>
    <row r="41" spans="1:18" x14ac:dyDescent="0.35">
      <c r="A41" t="s">
        <v>182</v>
      </c>
      <c r="B41" s="2">
        <v>391297000</v>
      </c>
      <c r="C41" s="2">
        <v>-197962000</v>
      </c>
      <c r="D41" s="2">
        <v>380322000</v>
      </c>
      <c r="E41" s="2">
        <v>-288660000</v>
      </c>
      <c r="F41" s="2">
        <v>1661441000</v>
      </c>
      <c r="G41" s="2">
        <v>-120168000</v>
      </c>
      <c r="H41" s="2">
        <v>481129000</v>
      </c>
      <c r="I41" s="2">
        <v>466712000</v>
      </c>
      <c r="J41" s="2">
        <v>249859000</v>
      </c>
      <c r="K41" s="2">
        <v>399145000</v>
      </c>
      <c r="L41" s="2">
        <v>144012000</v>
      </c>
      <c r="M41" s="2">
        <v>8539000</v>
      </c>
      <c r="N41" s="2">
        <v>-12820000</v>
      </c>
      <c r="O41" s="2">
        <v>156633000</v>
      </c>
      <c r="P41">
        <v>0</v>
      </c>
      <c r="Q41" s="2">
        <v>-1478000</v>
      </c>
      <c r="R41" s="2">
        <v>3809000</v>
      </c>
    </row>
    <row r="42" spans="1:18" x14ac:dyDescent="0.35">
      <c r="A42" t="s">
        <v>183</v>
      </c>
      <c r="B42" s="2">
        <v>391297000</v>
      </c>
      <c r="C42" s="2">
        <v>-197962000</v>
      </c>
      <c r="D42" s="2">
        <v>380322000</v>
      </c>
      <c r="E42" s="2">
        <v>-288660000</v>
      </c>
      <c r="F42" s="2">
        <v>1661441000</v>
      </c>
      <c r="G42" s="2">
        <v>-120168000</v>
      </c>
      <c r="H42" s="2">
        <v>481129000</v>
      </c>
      <c r="I42" s="2">
        <v>466712000</v>
      </c>
      <c r="J42" s="2">
        <v>249859000</v>
      </c>
      <c r="K42" s="2">
        <v>399145000</v>
      </c>
      <c r="L42" s="2">
        <v>144012000</v>
      </c>
      <c r="M42" s="2">
        <v>8539000</v>
      </c>
      <c r="N42" s="2">
        <v>-12820000</v>
      </c>
      <c r="O42" s="2">
        <v>156633000</v>
      </c>
      <c r="P42">
        <v>0</v>
      </c>
      <c r="Q42" s="2">
        <v>-1478000</v>
      </c>
      <c r="R42" s="2">
        <v>3809000</v>
      </c>
    </row>
    <row r="43" spans="1:18" x14ac:dyDescent="0.35">
      <c r="A43" t="s">
        <v>184</v>
      </c>
      <c r="B43" s="2">
        <v>397125000</v>
      </c>
      <c r="C43" s="2">
        <v>119979000</v>
      </c>
      <c r="D43" s="2">
        <v>537742000</v>
      </c>
      <c r="E43" s="2">
        <v>-343123000</v>
      </c>
      <c r="F43" s="2">
        <v>1332686000</v>
      </c>
      <c r="G43" s="2">
        <v>-117439000</v>
      </c>
      <c r="H43" s="2">
        <v>489104000</v>
      </c>
      <c r="I43" s="2">
        <v>526987000</v>
      </c>
      <c r="J43" s="2">
        <v>352854000</v>
      </c>
      <c r="K43" s="2">
        <v>517716000</v>
      </c>
      <c r="L43" s="2">
        <v>153967000</v>
      </c>
      <c r="M43" s="2">
        <v>6900000</v>
      </c>
      <c r="N43" s="2">
        <v>12540000</v>
      </c>
      <c r="O43" s="2">
        <v>-13740000</v>
      </c>
      <c r="P43">
        <v>0</v>
      </c>
      <c r="Q43" s="2">
        <v>-239000</v>
      </c>
      <c r="R43" s="2">
        <v>4110000</v>
      </c>
    </row>
    <row r="44" spans="1:18" x14ac:dyDescent="0.35">
      <c r="A44" t="s">
        <v>185</v>
      </c>
      <c r="B44" s="2">
        <v>397125000</v>
      </c>
      <c r="C44" s="2">
        <v>119979000</v>
      </c>
      <c r="D44" s="2">
        <v>537742000</v>
      </c>
      <c r="E44" s="2">
        <v>-343123000</v>
      </c>
      <c r="F44" s="2">
        <v>1332686000</v>
      </c>
      <c r="G44" s="2">
        <v>-117439000</v>
      </c>
      <c r="H44" s="2">
        <v>489104000</v>
      </c>
      <c r="I44" s="2">
        <v>526987000</v>
      </c>
      <c r="J44" s="2">
        <v>352854000</v>
      </c>
      <c r="K44" s="2">
        <v>517716000</v>
      </c>
      <c r="L44" s="2">
        <v>153967000</v>
      </c>
      <c r="M44" s="2">
        <v>6900000</v>
      </c>
      <c r="N44" s="2">
        <v>12540000</v>
      </c>
      <c r="O44" s="2">
        <v>-13740000</v>
      </c>
      <c r="P44">
        <v>0</v>
      </c>
      <c r="Q44" s="2">
        <v>-239000</v>
      </c>
      <c r="R44" s="2">
        <v>4110000</v>
      </c>
    </row>
    <row r="45" spans="1:18" x14ac:dyDescent="0.35">
      <c r="A45" t="s">
        <v>186</v>
      </c>
      <c r="B45" s="2">
        <v>591000000</v>
      </c>
      <c r="C45" s="2">
        <v>457950000</v>
      </c>
      <c r="D45" s="2">
        <v>723500000</v>
      </c>
      <c r="E45" s="2">
        <v>614496000</v>
      </c>
      <c r="F45" s="2">
        <v>1612391000</v>
      </c>
      <c r="G45" s="2">
        <v>225891000</v>
      </c>
      <c r="H45" s="2">
        <v>832099000</v>
      </c>
      <c r="I45" s="2">
        <v>629725000</v>
      </c>
      <c r="J45" s="2">
        <v>417275000</v>
      </c>
      <c r="K45" s="2">
        <v>544080000</v>
      </c>
      <c r="L45" s="2">
        <v>155200000</v>
      </c>
      <c r="M45" s="2">
        <v>6900000</v>
      </c>
      <c r="N45" s="2">
        <v>12540000</v>
      </c>
      <c r="O45" s="2">
        <v>4481000</v>
      </c>
      <c r="P45">
        <v>0</v>
      </c>
      <c r="Q45" s="2">
        <v>2000000</v>
      </c>
      <c r="R45" s="2">
        <v>5000000</v>
      </c>
    </row>
    <row r="46" spans="1:18" x14ac:dyDescent="0.35">
      <c r="A46" t="s">
        <v>187</v>
      </c>
      <c r="B46" s="2">
        <v>-193875000</v>
      </c>
      <c r="C46" s="2">
        <v>-337971000</v>
      </c>
      <c r="D46" s="2">
        <v>-185758000</v>
      </c>
      <c r="E46" s="2">
        <v>-957619000</v>
      </c>
      <c r="F46" s="2">
        <v>-279705000</v>
      </c>
      <c r="G46" s="2">
        <v>-343330000</v>
      </c>
      <c r="H46" s="2">
        <v>-342995000</v>
      </c>
      <c r="I46" s="2">
        <v>-102738000</v>
      </c>
      <c r="J46" s="2">
        <v>-64421000</v>
      </c>
      <c r="K46" s="2">
        <v>-26364000</v>
      </c>
      <c r="L46" s="2">
        <v>-1233000</v>
      </c>
      <c r="M46">
        <v>0</v>
      </c>
      <c r="N46">
        <v>0</v>
      </c>
      <c r="O46" s="2">
        <v>-18221000</v>
      </c>
      <c r="P46">
        <v>0</v>
      </c>
      <c r="Q46" s="2">
        <v>-2239000</v>
      </c>
      <c r="R46" s="2">
        <v>-890000</v>
      </c>
    </row>
    <row r="47" spans="1:18" x14ac:dyDescent="0.35">
      <c r="A47" t="s">
        <v>191</v>
      </c>
      <c r="B47" s="2">
        <v>-2359000</v>
      </c>
      <c r="C47" s="2">
        <v>-2637000</v>
      </c>
      <c r="D47" s="2">
        <v>-650000</v>
      </c>
      <c r="E47" s="2">
        <v>374147000</v>
      </c>
      <c r="F47" s="2">
        <v>365114000</v>
      </c>
      <c r="G47" s="2">
        <v>-5439000</v>
      </c>
      <c r="H47" s="2">
        <v>-1162000</v>
      </c>
      <c r="I47" s="2">
        <v>-46580000</v>
      </c>
      <c r="J47" s="2">
        <v>-102510000</v>
      </c>
      <c r="K47" s="2">
        <v>-112261000</v>
      </c>
      <c r="L47" s="2">
        <v>-1630000</v>
      </c>
      <c r="M47" s="2">
        <v>-1140000</v>
      </c>
      <c r="N47" s="2">
        <v>-1022000</v>
      </c>
      <c r="O47" s="2">
        <v>169942000</v>
      </c>
      <c r="P47">
        <v>0</v>
      </c>
      <c r="Q47" s="2">
        <v>-43000</v>
      </c>
      <c r="R47" s="2">
        <v>-1000</v>
      </c>
    </row>
    <row r="48" spans="1:18" x14ac:dyDescent="0.35">
      <c r="A48" t="s">
        <v>192</v>
      </c>
      <c r="B48">
        <v>0</v>
      </c>
      <c r="C48">
        <v>0</v>
      </c>
      <c r="E48" s="2">
        <v>375662000</v>
      </c>
      <c r="F48" s="2">
        <v>366783000</v>
      </c>
      <c r="G48">
        <v>0</v>
      </c>
      <c r="H48">
        <v>0</v>
      </c>
      <c r="M48">
        <v>0</v>
      </c>
      <c r="N48">
        <v>0</v>
      </c>
      <c r="O48" s="2">
        <v>170828000</v>
      </c>
      <c r="P48">
        <v>0</v>
      </c>
      <c r="Q48">
        <v>0</v>
      </c>
    </row>
    <row r="49" spans="1:18" x14ac:dyDescent="0.35">
      <c r="A49" t="s">
        <v>193</v>
      </c>
      <c r="B49" s="2">
        <v>-2359000</v>
      </c>
      <c r="C49" s="2">
        <v>-2637000</v>
      </c>
      <c r="D49" s="2">
        <v>-650000</v>
      </c>
      <c r="E49" s="2">
        <v>-1515000</v>
      </c>
      <c r="F49" s="2">
        <v>-1669000</v>
      </c>
      <c r="G49" s="2">
        <v>-5439000</v>
      </c>
      <c r="H49" s="2">
        <v>-1162000</v>
      </c>
      <c r="I49" s="2">
        <v>-46580000</v>
      </c>
      <c r="J49" s="2">
        <v>-102510000</v>
      </c>
      <c r="K49" s="2">
        <v>-112261000</v>
      </c>
      <c r="L49" s="2">
        <v>-1630000</v>
      </c>
      <c r="M49" s="2">
        <v>-1140000</v>
      </c>
      <c r="N49" s="2">
        <v>-1022000</v>
      </c>
      <c r="O49" s="2">
        <v>-886000</v>
      </c>
      <c r="P49">
        <v>0</v>
      </c>
      <c r="Q49" s="2">
        <v>-43000</v>
      </c>
      <c r="R49" s="2">
        <v>-1000</v>
      </c>
    </row>
    <row r="50" spans="1:18" x14ac:dyDescent="0.35">
      <c r="A50" t="s">
        <v>196</v>
      </c>
      <c r="B50">
        <v>0</v>
      </c>
      <c r="E50">
        <v>0</v>
      </c>
      <c r="F50" s="2">
        <v>39000</v>
      </c>
      <c r="G50" s="2">
        <v>1000</v>
      </c>
      <c r="H50" s="2">
        <v>51000</v>
      </c>
      <c r="I50" s="2">
        <v>45000</v>
      </c>
      <c r="J50" s="2">
        <v>92000</v>
      </c>
      <c r="K50" s="2">
        <v>32000</v>
      </c>
      <c r="L50" s="2">
        <v>174000</v>
      </c>
      <c r="M50" s="2">
        <v>852000</v>
      </c>
      <c r="N50" s="2">
        <v>469000</v>
      </c>
      <c r="O50" s="2">
        <v>423000</v>
      </c>
      <c r="P50">
        <v>0</v>
      </c>
      <c r="Q50">
        <v>0</v>
      </c>
    </row>
    <row r="51" spans="1:18" x14ac:dyDescent="0.35">
      <c r="A51" t="s">
        <v>197</v>
      </c>
      <c r="B51" s="2">
        <v>-3469000</v>
      </c>
      <c r="C51" s="2">
        <v>-315304000</v>
      </c>
      <c r="D51" s="2">
        <v>-156770000</v>
      </c>
      <c r="E51" s="2">
        <v>-319684000</v>
      </c>
      <c r="F51" s="2">
        <v>-36398000</v>
      </c>
      <c r="G51" s="2">
        <v>2709000</v>
      </c>
      <c r="H51" s="2">
        <v>-6864000</v>
      </c>
      <c r="I51" s="2">
        <v>-13740000</v>
      </c>
      <c r="J51" s="2">
        <v>-577000</v>
      </c>
      <c r="K51" s="2">
        <v>-6342000</v>
      </c>
      <c r="L51" s="2">
        <v>-8499000</v>
      </c>
      <c r="M51" s="2">
        <v>1927000</v>
      </c>
      <c r="N51" s="2">
        <v>-24807000</v>
      </c>
      <c r="O51" s="2">
        <v>8000</v>
      </c>
      <c r="Q51" s="2">
        <v>-1196000</v>
      </c>
      <c r="R51" s="2">
        <v>-300000</v>
      </c>
    </row>
    <row r="52" spans="1:18" x14ac:dyDescent="0.35">
      <c r="A52" t="s">
        <v>198</v>
      </c>
      <c r="B52" s="2">
        <v>1465742000</v>
      </c>
      <c r="C52" s="2">
        <v>984611000</v>
      </c>
      <c r="D52" s="2">
        <v>1070447000</v>
      </c>
      <c r="E52" s="2">
        <v>1428907000</v>
      </c>
      <c r="F52" s="2">
        <v>1861124000</v>
      </c>
      <c r="G52" s="2">
        <v>978957000</v>
      </c>
      <c r="H52" s="2">
        <v>1004733000</v>
      </c>
      <c r="I52" s="2">
        <v>800849000</v>
      </c>
      <c r="J52" s="2">
        <v>700900000</v>
      </c>
      <c r="K52" s="2">
        <v>803632000</v>
      </c>
      <c r="L52" s="2">
        <v>632784000</v>
      </c>
      <c r="M52" s="2">
        <v>530631000</v>
      </c>
      <c r="N52" s="2">
        <v>416816000</v>
      </c>
      <c r="O52" s="2">
        <v>343328000</v>
      </c>
      <c r="P52" s="2">
        <v>82714000</v>
      </c>
      <c r="Q52" s="2">
        <v>86147000</v>
      </c>
      <c r="R52" s="2">
        <v>16229000</v>
      </c>
    </row>
    <row r="53" spans="1:18" x14ac:dyDescent="0.35">
      <c r="A53" t="s">
        <v>199</v>
      </c>
      <c r="B53" s="2">
        <v>36835000</v>
      </c>
      <c r="C53" s="2">
        <v>-481131000</v>
      </c>
      <c r="D53" s="2">
        <v>85836000</v>
      </c>
      <c r="E53" s="2">
        <v>-432217000</v>
      </c>
      <c r="F53" s="2">
        <v>882167000</v>
      </c>
      <c r="G53" s="2">
        <v>-25776000</v>
      </c>
      <c r="H53" s="2">
        <v>203884000</v>
      </c>
      <c r="I53" s="2">
        <v>99949000</v>
      </c>
      <c r="J53" s="2">
        <v>-102732000</v>
      </c>
      <c r="K53" s="2">
        <v>170848000</v>
      </c>
      <c r="L53" s="2">
        <v>102153000</v>
      </c>
      <c r="M53" s="2">
        <v>113815000</v>
      </c>
      <c r="N53" s="2">
        <v>73488000</v>
      </c>
      <c r="O53" s="2">
        <v>260614000</v>
      </c>
      <c r="P53" s="2">
        <v>-3433000</v>
      </c>
      <c r="Q53" s="2">
        <v>69918000</v>
      </c>
      <c r="R53" s="2">
        <v>-38374000</v>
      </c>
    </row>
    <row r="54" spans="1:18" x14ac:dyDescent="0.35">
      <c r="A54" t="s">
        <v>200</v>
      </c>
      <c r="B54" s="2">
        <v>1428907000</v>
      </c>
      <c r="C54" s="2">
        <v>1465742000</v>
      </c>
      <c r="D54" s="2">
        <v>984611000</v>
      </c>
      <c r="E54" s="2">
        <v>1861124000</v>
      </c>
      <c r="F54" s="2">
        <v>978957000</v>
      </c>
      <c r="G54" s="2">
        <v>1004733000</v>
      </c>
      <c r="H54" s="2">
        <v>800849000</v>
      </c>
      <c r="I54" s="2">
        <v>700900000</v>
      </c>
      <c r="J54" s="2">
        <v>803632000</v>
      </c>
      <c r="K54" s="2">
        <v>632784000</v>
      </c>
      <c r="L54" s="2">
        <v>530631000</v>
      </c>
      <c r="M54" s="2">
        <v>416816000</v>
      </c>
      <c r="N54" s="2">
        <v>343328000</v>
      </c>
      <c r="O54" s="2">
        <v>82714000</v>
      </c>
      <c r="P54" s="2">
        <v>86147000</v>
      </c>
      <c r="Q54" s="2">
        <v>16229000</v>
      </c>
      <c r="R54" s="2">
        <v>54603000</v>
      </c>
    </row>
    <row r="55" spans="1:18" x14ac:dyDescent="0.35">
      <c r="A55" t="s">
        <v>201</v>
      </c>
      <c r="B55" s="2">
        <v>82000</v>
      </c>
      <c r="D55" s="2">
        <v>3548000</v>
      </c>
      <c r="E55" s="2">
        <v>112461000</v>
      </c>
      <c r="F55" s="2">
        <v>17790000</v>
      </c>
      <c r="G55" s="2">
        <v>5843000</v>
      </c>
      <c r="I55" s="2">
        <v>5826000</v>
      </c>
      <c r="J55">
        <v>0</v>
      </c>
      <c r="K55" s="2">
        <v>95933000</v>
      </c>
      <c r="L55" s="2">
        <v>89104000</v>
      </c>
      <c r="M55" s="2">
        <v>85705000</v>
      </c>
      <c r="N55" s="2">
        <v>40204000</v>
      </c>
      <c r="O55" s="2">
        <v>1477000</v>
      </c>
      <c r="P55" s="2">
        <v>562000</v>
      </c>
      <c r="Q55" s="2">
        <v>1974000</v>
      </c>
    </row>
    <row r="56" spans="1:18" x14ac:dyDescent="0.35">
      <c r="A56" t="s">
        <v>202</v>
      </c>
      <c r="B56" s="2">
        <v>107443000</v>
      </c>
      <c r="C56" s="2">
        <v>138380000</v>
      </c>
      <c r="D56" s="2">
        <v>176187000</v>
      </c>
      <c r="E56" s="2">
        <v>135500000</v>
      </c>
      <c r="F56" s="2">
        <v>80837000</v>
      </c>
      <c r="G56" s="2">
        <v>80254000</v>
      </c>
      <c r="H56" s="2">
        <v>65123000</v>
      </c>
      <c r="I56" s="2">
        <v>37902000</v>
      </c>
      <c r="J56" s="2">
        <v>39963000</v>
      </c>
      <c r="K56" s="2">
        <v>7061000</v>
      </c>
      <c r="L56">
        <v>0</v>
      </c>
      <c r="M56">
        <v>0</v>
      </c>
      <c r="N56">
        <v>0</v>
      </c>
      <c r="O56" s="2">
        <v>10562000</v>
      </c>
      <c r="P56" s="2">
        <v>4303000</v>
      </c>
      <c r="Q56" s="2">
        <v>12177000</v>
      </c>
    </row>
    <row r="57" spans="1:18" x14ac:dyDescent="0.35">
      <c r="A57" t="s">
        <v>203</v>
      </c>
      <c r="B57" s="2">
        <v>-444659000</v>
      </c>
      <c r="C57" s="2">
        <v>-363668000</v>
      </c>
      <c r="D57" s="2">
        <v>-131901000</v>
      </c>
      <c r="E57" s="2">
        <v>-350377000</v>
      </c>
      <c r="F57" s="2">
        <v>-548828000</v>
      </c>
      <c r="G57" s="2">
        <v>-447413000</v>
      </c>
      <c r="H57" s="2">
        <v>-793124000</v>
      </c>
      <c r="I57" s="2">
        <v>-641186000</v>
      </c>
      <c r="J57" s="2">
        <v>-723990000</v>
      </c>
      <c r="K57" s="2">
        <v>-701282000</v>
      </c>
      <c r="L57" s="2">
        <v>-303689000</v>
      </c>
      <c r="M57" s="2">
        <v>-90100000</v>
      </c>
      <c r="N57" s="2">
        <v>-36397000</v>
      </c>
      <c r="O57" s="2">
        <v>-67367000</v>
      </c>
      <c r="P57" s="2">
        <v>-30799000</v>
      </c>
      <c r="Q57" s="2">
        <v>-14778000</v>
      </c>
      <c r="R57" s="2">
        <v>-13953000</v>
      </c>
    </row>
    <row r="58" spans="1:18" x14ac:dyDescent="0.35">
      <c r="A58" t="s">
        <v>204</v>
      </c>
      <c r="B58">
        <v>0</v>
      </c>
      <c r="C58">
        <v>0</v>
      </c>
      <c r="E58" s="2">
        <v>375662000</v>
      </c>
      <c r="F58" s="2">
        <v>366783000</v>
      </c>
      <c r="G58">
        <v>0</v>
      </c>
      <c r="H58">
        <v>0</v>
      </c>
      <c r="M58">
        <v>0</v>
      </c>
      <c r="N58">
        <v>0</v>
      </c>
      <c r="O58" s="2">
        <v>170828000</v>
      </c>
      <c r="P58">
        <v>0</v>
      </c>
      <c r="Q58">
        <v>0</v>
      </c>
    </row>
    <row r="59" spans="1:18" x14ac:dyDescent="0.35">
      <c r="A59" t="s">
        <v>205</v>
      </c>
      <c r="B59" s="2">
        <v>591000000</v>
      </c>
      <c r="C59" s="2">
        <v>457950000</v>
      </c>
      <c r="D59" s="2">
        <v>723500000</v>
      </c>
      <c r="E59" s="2">
        <v>614496000</v>
      </c>
      <c r="F59" s="2">
        <v>1612391000</v>
      </c>
      <c r="G59" s="2">
        <v>225891000</v>
      </c>
      <c r="H59" s="2">
        <v>832099000</v>
      </c>
      <c r="I59" s="2">
        <v>629725000</v>
      </c>
      <c r="J59" s="2">
        <v>417275000</v>
      </c>
      <c r="K59" s="2">
        <v>544080000</v>
      </c>
      <c r="L59" s="2">
        <v>155200000</v>
      </c>
      <c r="M59" s="2">
        <v>6900000</v>
      </c>
      <c r="N59" s="2">
        <v>12540000</v>
      </c>
      <c r="O59" s="2">
        <v>4481000</v>
      </c>
      <c r="P59">
        <v>0</v>
      </c>
      <c r="Q59" s="2">
        <v>2000000</v>
      </c>
      <c r="R59" s="2">
        <v>5000000</v>
      </c>
    </row>
    <row r="60" spans="1:18" x14ac:dyDescent="0.35">
      <c r="A60" t="s">
        <v>206</v>
      </c>
      <c r="B60" s="2">
        <v>-193875000</v>
      </c>
      <c r="C60" s="2">
        <v>-337971000</v>
      </c>
      <c r="D60" s="2">
        <v>-185758000</v>
      </c>
      <c r="E60" s="2">
        <v>-957619000</v>
      </c>
      <c r="F60" s="2">
        <v>-279705000</v>
      </c>
      <c r="G60" s="2">
        <v>-343330000</v>
      </c>
      <c r="H60" s="2">
        <v>-342995000</v>
      </c>
      <c r="I60" s="2">
        <v>-102738000</v>
      </c>
      <c r="J60" s="2">
        <v>-64421000</v>
      </c>
      <c r="K60" s="2">
        <v>-26364000</v>
      </c>
      <c r="L60" s="2">
        <v>-1233000</v>
      </c>
      <c r="M60">
        <v>0</v>
      </c>
      <c r="N60">
        <v>0</v>
      </c>
      <c r="O60" s="2">
        <v>-18221000</v>
      </c>
      <c r="P60">
        <v>0</v>
      </c>
      <c r="Q60" s="2">
        <v>-2239000</v>
      </c>
      <c r="R60" s="2">
        <v>-890000</v>
      </c>
    </row>
    <row r="61" spans="1:18" x14ac:dyDescent="0.35">
      <c r="A61" t="s">
        <v>207</v>
      </c>
      <c r="B61" s="2">
        <v>-2359000</v>
      </c>
      <c r="C61" s="2">
        <v>-2637000</v>
      </c>
      <c r="D61" s="2">
        <v>-650000</v>
      </c>
      <c r="E61" s="2">
        <v>-1515000</v>
      </c>
      <c r="F61" s="2">
        <v>-1669000</v>
      </c>
      <c r="G61" s="2">
        <v>-5439000</v>
      </c>
      <c r="H61" s="2">
        <v>-1162000</v>
      </c>
      <c r="I61" s="2">
        <v>-46580000</v>
      </c>
      <c r="J61" s="2">
        <v>-102510000</v>
      </c>
      <c r="K61" s="2">
        <v>-112261000</v>
      </c>
      <c r="L61" s="2">
        <v>-1630000</v>
      </c>
      <c r="M61" s="2">
        <v>-1140000</v>
      </c>
      <c r="N61" s="2">
        <v>-1022000</v>
      </c>
      <c r="O61" s="2">
        <v>-886000</v>
      </c>
      <c r="P61">
        <v>0</v>
      </c>
      <c r="Q61" s="2">
        <v>-43000</v>
      </c>
      <c r="R61" s="2">
        <v>-1000</v>
      </c>
    </row>
    <row r="62" spans="1:18" x14ac:dyDescent="0.35">
      <c r="A62" t="s">
        <v>208</v>
      </c>
      <c r="B62" s="2">
        <v>-533681000</v>
      </c>
      <c r="C62" s="2">
        <v>-610329000</v>
      </c>
      <c r="D62" s="2">
        <v>-889988000</v>
      </c>
      <c r="E62" s="2">
        <v>-141489000</v>
      </c>
      <c r="F62" s="2">
        <v>-774102000</v>
      </c>
      <c r="G62" s="2">
        <v>103908000</v>
      </c>
      <c r="H62" s="2">
        <v>-286661000</v>
      </c>
      <c r="I62" s="2">
        <v>-215946000</v>
      </c>
      <c r="J62" s="2">
        <v>-252225000</v>
      </c>
      <c r="K62" s="2">
        <v>-228297000</v>
      </c>
      <c r="L62" s="2">
        <v>-41859000</v>
      </c>
      <c r="M62" s="2">
        <v>105276000</v>
      </c>
      <c r="N62" s="2">
        <v>77234000</v>
      </c>
      <c r="O62" s="2">
        <v>103831000</v>
      </c>
      <c r="P62" s="2">
        <v>-3766000</v>
      </c>
      <c r="Q62" s="2">
        <v>54289000</v>
      </c>
      <c r="R62" s="2">
        <v>-65866000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Financial Model</vt:lpstr>
      <vt:lpstr>JB IS</vt:lpstr>
      <vt:lpstr>JB BS</vt:lpstr>
      <vt:lpstr>JB CF</vt:lpstr>
      <vt:lpstr>SA IS</vt:lpstr>
      <vt:lpstr>SA BS</vt:lpstr>
      <vt:lpstr>SA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Droussiotis</dc:creator>
  <cp:lastModifiedBy>Chris Droussiotis</cp:lastModifiedBy>
  <dcterms:created xsi:type="dcterms:W3CDTF">2026-02-10T01:21:40Z</dcterms:created>
  <dcterms:modified xsi:type="dcterms:W3CDTF">2026-02-10T03:23:35Z</dcterms:modified>
</cp:coreProperties>
</file>