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66921b89f68d3868/Documents/CSD^0A/CSD^0A Education/IP and Start-up Valuations/"/>
    </mc:Choice>
  </mc:AlternateContent>
  <xr:revisionPtr revIDLastSave="7" documentId="8_{FF958265-361C-4C9B-B172-9F97970A819A}" xr6:coauthVersionLast="47" xr6:coauthVersionMax="47" xr10:uidLastSave="{8C4ECD20-FB0D-4A34-B0BF-631FDCA0B8D3}"/>
  <bookViews>
    <workbookView xWindow="28680" yWindow="-120" windowWidth="29040" windowHeight="15720" tabRatio="763" xr2:uid="{93810367-3687-44AC-A7E5-F11BE053290D}"/>
  </bookViews>
  <sheets>
    <sheet name="Financial Model" sheetId="58" r:id="rId1"/>
    <sheet name="DCF" sheetId="14" r:id="rId2"/>
    <sheet name="WACC" sheetId="15" r:id="rId3"/>
    <sheet name="Rf" sheetId="51" r:id="rId4"/>
    <sheet name="ERPs by country" sheetId="53" r:id="rId5"/>
    <sheet name="Betas" sheetId="54" r:id="rId6"/>
    <sheet name="DLOM" sheetId="20" r:id="rId7"/>
    <sheet name="DLOC" sheetId="56" r:id="rId8"/>
    <sheet name="SP" sheetId="49" r:id="rId9"/>
    <sheet name="CSP" sheetId="21" r:id="rId10"/>
    <sheet name="WEO_Data Oct 23" sheetId="55" r:id="rId11"/>
    <sheet name="WEO_Data Cyprus" sheetId="57" r:id="rId12"/>
    <sheet name="US survival" sheetId="2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xlnm._FilterDatabase_0_0_0_3" localSheetId="7">#REF!</definedName>
    <definedName name="___xlnm._FilterDatabase_0_0_0_3">#REF!</definedName>
    <definedName name="___xlnm._FilterDatabase_0_0_0_4" localSheetId="7">#REF!</definedName>
    <definedName name="___xlnm._FilterDatabase_0_0_0_4">#REF!</definedName>
    <definedName name="___xlnm._FilterDatabase_0_0_3" localSheetId="7">#REF!</definedName>
    <definedName name="___xlnm._FilterDatabase_0_0_3">#REF!</definedName>
    <definedName name="___xlnm._FilterDatabase_0_0_4" localSheetId="7">#REF!</definedName>
    <definedName name="___xlnm._FilterDatabase_0_0_4">#REF!</definedName>
    <definedName name="___xlnm._FilterDatabase_0_3" localSheetId="7">#REF!</definedName>
    <definedName name="___xlnm._FilterDatabase_0_3">#REF!</definedName>
    <definedName name="___xlnm._FilterDatabase_0_4" localSheetId="7">#REF!</definedName>
    <definedName name="___xlnm._FilterDatabase_0_4">#REF!</definedName>
    <definedName name="___xlnm._FilterDatabase_3" localSheetId="7">#REF!</definedName>
    <definedName name="___xlnm._FilterDatabase_3">#REF!</definedName>
    <definedName name="___xlnm._FilterDatabase_4" localSheetId="7">#REF!</definedName>
    <definedName name="___xlnm._FilterDatabase_4">#REF!</definedName>
    <definedName name="__xlnm._FilterDatabase_0_0_0_0_0_0_3" localSheetId="7">#REF!</definedName>
    <definedName name="__xlnm._FilterDatabase_0_0_0_0_0_0_3">#REF!</definedName>
    <definedName name="__xlnm._FilterDatabase_0_0_0_0_0_0_4" localSheetId="7">#REF!</definedName>
    <definedName name="__xlnm._FilterDatabase_0_0_0_0_0_0_4">#REF!</definedName>
    <definedName name="__xlnm._FilterDatabase_0_0_0_0_0_3" localSheetId="7">#REF!</definedName>
    <definedName name="__xlnm._FilterDatabase_0_0_0_0_0_3">#REF!</definedName>
    <definedName name="__xlnm._FilterDatabase_0_0_0_0_0_4" localSheetId="7">#REF!</definedName>
    <definedName name="__xlnm._FilterDatabase_0_0_0_0_0_4">#REF!</definedName>
    <definedName name="__xlnm._FilterDatabase_0_0_0_0_3" localSheetId="7">#REF!</definedName>
    <definedName name="__xlnm._FilterDatabase_0_0_0_0_3">#REF!</definedName>
    <definedName name="__xlnm._FilterDatabase_0_0_0_0_4" localSheetId="7">#REF!</definedName>
    <definedName name="__xlnm._FilterDatabase_0_0_0_0_4">#REF!</definedName>
    <definedName name="__xlnm._FilterDatabase_0_0_0_3" localSheetId="7">#REF!</definedName>
    <definedName name="__xlnm._FilterDatabase_0_0_0_3">#REF!</definedName>
    <definedName name="__xlnm._FilterDatabase_0_0_0_4" localSheetId="7">#REF!</definedName>
    <definedName name="__xlnm._FilterDatabase_0_0_0_4">#REF!</definedName>
    <definedName name="__xlnm._FilterDatabase_0_0_3" localSheetId="7">#REF!</definedName>
    <definedName name="__xlnm._FilterDatabase_0_0_3">#REF!</definedName>
    <definedName name="__xlnm._FilterDatabase_0_0_4" localSheetId="7">#REF!</definedName>
    <definedName name="__xlnm._FilterDatabase_0_0_4">#REF!</definedName>
    <definedName name="__xlnm._FilterDatabase_0_3" localSheetId="7">#REF!</definedName>
    <definedName name="__xlnm._FilterDatabase_0_3">#REF!</definedName>
    <definedName name="__xlnm._FilterDatabase_0_4" localSheetId="7">#REF!</definedName>
    <definedName name="__xlnm._FilterDatabase_0_4">#REF!</definedName>
    <definedName name="__xlnm._FilterDatabase_3" localSheetId="7">#REF!</definedName>
    <definedName name="__xlnm._FilterDatabase_3">#REF!</definedName>
    <definedName name="__xlnm._FilterDatabase_4" localSheetId="7">#REF!</definedName>
    <definedName name="__xlnm._FilterDatabase_4">#REF!</definedName>
    <definedName name="_xlnm._FilterDatabase" localSheetId="11" hidden="1">'WEO_Data Cyprus'!$A$1:$L$81</definedName>
    <definedName name="_FilterDatabase_0_0_0_0_3" localSheetId="7">#REF!</definedName>
    <definedName name="_FilterDatabase_0_0_0_0_3">#REF!</definedName>
    <definedName name="_FilterDatabase_0_0_0_0_4" localSheetId="7">#REF!</definedName>
    <definedName name="_FilterDatabase_0_0_0_0_4">#REF!</definedName>
    <definedName name="_FilterDatabase_0_0_0_3" localSheetId="7">#REF!</definedName>
    <definedName name="_FilterDatabase_0_0_0_3">#REF!</definedName>
    <definedName name="_FilterDatabase_0_0_0_4" localSheetId="7">#REF!</definedName>
    <definedName name="_FilterDatabase_0_0_0_4">#REF!</definedName>
    <definedName name="_FilterDatabase_0_0_3" localSheetId="7">#REF!</definedName>
    <definedName name="_FilterDatabase_0_0_3">#REF!</definedName>
    <definedName name="_FilterDatabase_0_0_4" localSheetId="7">#REF!</definedName>
    <definedName name="_FilterDatabase_0_0_4">#REF!</definedName>
    <definedName name="_FilterDatabase_0_3" localSheetId="7">#REF!</definedName>
    <definedName name="_FilterDatabase_0_3">#REF!</definedName>
    <definedName name="_FilterDatabase_0_4" localSheetId="7">#REF!</definedName>
    <definedName name="_FilterDatabase_0_4">#REF!</definedName>
    <definedName name="_FilterDatabase_3" localSheetId="7">#REF!</definedName>
    <definedName name="_FilterDatabase_3">#REF!</definedName>
    <definedName name="_FilterDatabase_4" localSheetId="7">#REF!</definedName>
    <definedName name="_FilterDatabase_4">#REF!</definedName>
    <definedName name="_obl11" localSheetId="7">#REF!</definedName>
    <definedName name="_obl11">#REF!</definedName>
    <definedName name="_obl12" localSheetId="7">#REF!</definedName>
    <definedName name="_obl12">#REF!</definedName>
    <definedName name="_obl13" localSheetId="7">#REF!</definedName>
    <definedName name="_obl13">#REF!</definedName>
    <definedName name="_obl14" localSheetId="7">#REF!</definedName>
    <definedName name="_obl14">#REF!</definedName>
    <definedName name="_obl15" localSheetId="7">#REF!</definedName>
    <definedName name="_obl15">#REF!</definedName>
    <definedName name="_obl16" localSheetId="7">#REF!</definedName>
    <definedName name="_obl16">#REF!</definedName>
    <definedName name="_obl17" localSheetId="7">#REF!</definedName>
    <definedName name="_obl17">#REF!</definedName>
    <definedName name="_obl1710" localSheetId="7">#REF!</definedName>
    <definedName name="_obl1710">#REF!</definedName>
    <definedName name="_obl1711" localSheetId="7">#REF!</definedName>
    <definedName name="_obl1711">#REF!</definedName>
    <definedName name="_obl1712" localSheetId="7">#REF!</definedName>
    <definedName name="_obl1712">#REF!</definedName>
    <definedName name="_obl1713" localSheetId="7">#REF!</definedName>
    <definedName name="_obl1713">#REF!</definedName>
    <definedName name="_obl1714" localSheetId="7">#REF!</definedName>
    <definedName name="_obl1714">#REF!</definedName>
    <definedName name="_obl1715" localSheetId="7">#REF!</definedName>
    <definedName name="_obl1715">#REF!</definedName>
    <definedName name="_obl1716" localSheetId="7">#REF!</definedName>
    <definedName name="_obl1716">#REF!</definedName>
    <definedName name="_obl1717" localSheetId="7">#REF!</definedName>
    <definedName name="_obl1717">#REF!</definedName>
    <definedName name="_obl1718" localSheetId="7">#REF!</definedName>
    <definedName name="_obl1718">#REF!</definedName>
    <definedName name="_obl1719" localSheetId="7">#REF!</definedName>
    <definedName name="_obl1719">#REF!</definedName>
    <definedName name="_obl173" localSheetId="7">#REF!</definedName>
    <definedName name="_obl173">#REF!</definedName>
    <definedName name="_obl174" localSheetId="7">#REF!</definedName>
    <definedName name="_obl174">#REF!</definedName>
    <definedName name="_obl175" localSheetId="7">#REF!</definedName>
    <definedName name="_obl175">#REF!</definedName>
    <definedName name="_obl176" localSheetId="7">#REF!</definedName>
    <definedName name="_obl176">#REF!</definedName>
    <definedName name="_obl177" localSheetId="7">#REF!</definedName>
    <definedName name="_obl177">#REF!</definedName>
    <definedName name="_obl178" localSheetId="7">#REF!</definedName>
    <definedName name="_obl178">#REF!</definedName>
    <definedName name="_obl179" localSheetId="7">#REF!</definedName>
    <definedName name="_obl179">#REF!</definedName>
    <definedName name="_obl18" localSheetId="7">#REF!</definedName>
    <definedName name="_obl18">#REF!</definedName>
    <definedName name="_obl181" localSheetId="7">#REF!</definedName>
    <definedName name="_obl181">#REF!</definedName>
    <definedName name="_obl1816" localSheetId="7">#REF!</definedName>
    <definedName name="_obl1816">#REF!</definedName>
    <definedName name="_obl1820" localSheetId="7">#REF!</definedName>
    <definedName name="_obl1820">#REF!</definedName>
    <definedName name="_obl1821" localSheetId="7">#REF!</definedName>
    <definedName name="_obl1821">#REF!</definedName>
    <definedName name="_obl1822" localSheetId="7">#REF!</definedName>
    <definedName name="_obl1822">#REF!</definedName>
    <definedName name="_obl1823" localSheetId="7">#REF!</definedName>
    <definedName name="_obl1823">#REF!</definedName>
    <definedName name="_obl1824" localSheetId="7">#REF!</definedName>
    <definedName name="_obl1824">#REF!</definedName>
    <definedName name="_obl1825" localSheetId="7">#REF!</definedName>
    <definedName name="_obl1825">#REF!</definedName>
    <definedName name="_obl1826" localSheetId="7">#REF!</definedName>
    <definedName name="_obl1826">#REF!</definedName>
    <definedName name="_obl1827" localSheetId="7">#REF!</definedName>
    <definedName name="_obl1827">#REF!</definedName>
    <definedName name="_obl1828" localSheetId="7">#REF!</definedName>
    <definedName name="_obl1828">#REF!</definedName>
    <definedName name="_obl1829" localSheetId="7">#REF!</definedName>
    <definedName name="_obl1829">#REF!</definedName>
    <definedName name="_obl183" localSheetId="7">#REF!</definedName>
    <definedName name="_obl183">#REF!</definedName>
    <definedName name="_obl1831" localSheetId="7">#REF!</definedName>
    <definedName name="_obl1831">#REF!</definedName>
    <definedName name="_obl1832" localSheetId="7">#REF!</definedName>
    <definedName name="_obl1832">#REF!</definedName>
    <definedName name="_obl184" localSheetId="7">#REF!</definedName>
    <definedName name="_obl184">#REF!</definedName>
    <definedName name="_obl185" localSheetId="7">#REF!</definedName>
    <definedName name="_obl185">#REF!</definedName>
    <definedName name="_obl186" localSheetId="7">#REF!</definedName>
    <definedName name="_obl186">#REF!</definedName>
    <definedName name="_obl187" localSheetId="7">#REF!</definedName>
    <definedName name="_obl187">#REF!</definedName>
    <definedName name="a" localSheetId="7">#REF!</definedName>
    <definedName name="a">#REF!</definedName>
    <definedName name="aa" localSheetId="7">#REF!</definedName>
    <definedName name="aa">#REF!</definedName>
    <definedName name="aaaaaa" localSheetId="7">#REF!</definedName>
    <definedName name="aaaaaa">#REF!</definedName>
    <definedName name="AB" localSheetId="7">#REF!</definedName>
    <definedName name="AB">#REF!</definedName>
    <definedName name="Acc_Sector">NA()</definedName>
    <definedName name="Account_Executive_Salaries_per_Year" localSheetId="9">#REF!</definedName>
    <definedName name="Account_Executive_Salaries_per_Year" localSheetId="7">#REF!</definedName>
    <definedName name="Account_Executive_Salaries_per_Year">#REF!</definedName>
    <definedName name="Account_Executive_Salary_per_Year" localSheetId="9">#REF!</definedName>
    <definedName name="Account_Executive_Salary_per_Year" localSheetId="7">#REF!</definedName>
    <definedName name="Account_Executive_Salary_per_Year">#REF!</definedName>
    <definedName name="ADAST" localSheetId="7">#REF!</definedName>
    <definedName name="ADAST">#REF!</definedName>
    <definedName name="Administrator_Salaries_per_Year" localSheetId="9">#REF!</definedName>
    <definedName name="Administrator_Salaries_per_Year" localSheetId="7">#REF!</definedName>
    <definedName name="Administrator_Salaries_per_Year">#REF!</definedName>
    <definedName name="Administrators_per_Year" localSheetId="9">#REF!</definedName>
    <definedName name="Administrators_per_Year" localSheetId="7">#REF!</definedName>
    <definedName name="Administrators_per_Year">#REF!</definedName>
    <definedName name="AmortyzacjaRZIS">[1]RZiS!XEG1042665</definedName>
    <definedName name="Annual_Salary_per_Administrator" localSheetId="9">#REF!</definedName>
    <definedName name="Annual_Salary_per_Administrator" localSheetId="7">#REF!</definedName>
    <definedName name="Annual_Salary_per_Administrator">#REF!</definedName>
    <definedName name="Annual_Salary_per_Development_Engineer" localSheetId="9">#REF!</definedName>
    <definedName name="Annual_Salary_per_Development_Engineer" localSheetId="7">#REF!</definedName>
    <definedName name="Annual_Salary_per_Development_Engineer">#REF!</definedName>
    <definedName name="Annual_Salary_per_Network_Administrator" localSheetId="9">#REF!</definedName>
    <definedName name="Annual_Salary_per_Network_Administrator" localSheetId="7">#REF!</definedName>
    <definedName name="Annual_Salary_per_Network_Administrator">#REF!</definedName>
    <definedName name="Annual_Salary_per_Public_Relations_Employee" localSheetId="9">#REF!</definedName>
    <definedName name="Annual_Salary_per_Public_Relations_Employee" localSheetId="7">#REF!</definedName>
    <definedName name="Annual_Salary_per_Public_Relations_Employee">#REF!</definedName>
    <definedName name="Annual_Salary_per_Salesperson" localSheetId="9">#REF!</definedName>
    <definedName name="Annual_Salary_per_Salesperson" localSheetId="7">#REF!</definedName>
    <definedName name="Annual_Salary_per_Salesperson">#REF!</definedName>
    <definedName name="Annual_Salary_per_Secretary" localSheetId="9">#REF!</definedName>
    <definedName name="Annual_Salary_per_Secretary" localSheetId="7">#REF!</definedName>
    <definedName name="Annual_Salary_per_Secretary">#REF!</definedName>
    <definedName name="Annual_Salary_per_Software_Engineer" localSheetId="9">#REF!</definedName>
    <definedName name="Annual_Salary_per_Software_Engineer" localSheetId="7">#REF!</definedName>
    <definedName name="Annual_Salary_per_Software_Engineer">#REF!</definedName>
    <definedName name="asdfghjkl011" localSheetId="7">#REF!</definedName>
    <definedName name="asdfghjkl011">#REF!</definedName>
    <definedName name="asdfghjkl0110" localSheetId="7">#REF!</definedName>
    <definedName name="asdfghjkl0110">#REF!</definedName>
    <definedName name="asdfghjkl0111" localSheetId="7">#REF!</definedName>
    <definedName name="asdfghjkl0111">#REF!</definedName>
    <definedName name="asdfghjkl0112" localSheetId="7">#REF!</definedName>
    <definedName name="asdfghjkl0112">#REF!</definedName>
    <definedName name="asdfghjkl0113" localSheetId="7">#REF!</definedName>
    <definedName name="asdfghjkl0113">#REF!</definedName>
    <definedName name="asdfghjkl0114" localSheetId="7">#REF!</definedName>
    <definedName name="asdfghjkl0114">#REF!</definedName>
    <definedName name="asdfghjkl0115" localSheetId="7">#REF!</definedName>
    <definedName name="asdfghjkl0115">#REF!</definedName>
    <definedName name="asdfghjkl0116" localSheetId="7">#REF!</definedName>
    <definedName name="asdfghjkl0116">#REF!</definedName>
    <definedName name="asdfghjkl0117" localSheetId="7">#REF!</definedName>
    <definedName name="asdfghjkl0117">#REF!</definedName>
    <definedName name="asdfghjkl0118" localSheetId="7">#REF!</definedName>
    <definedName name="asdfghjkl0118">#REF!</definedName>
    <definedName name="asdfghjkl0119" localSheetId="7">#REF!</definedName>
    <definedName name="asdfghjkl0119">#REF!</definedName>
    <definedName name="asdfghjkl012" localSheetId="7">#REF!</definedName>
    <definedName name="asdfghjkl012">#REF!</definedName>
    <definedName name="asdfghjkl0120" localSheetId="7">#REF!</definedName>
    <definedName name="asdfghjkl0120">#REF!</definedName>
    <definedName name="asdfghjkl0121" localSheetId="7">#REF!</definedName>
    <definedName name="asdfghjkl0121">#REF!</definedName>
    <definedName name="asdfghjkl0122" localSheetId="7">#REF!</definedName>
    <definedName name="asdfghjkl0122">#REF!</definedName>
    <definedName name="asdfghjkl0123" localSheetId="7">#REF!</definedName>
    <definedName name="asdfghjkl0123">#REF!</definedName>
    <definedName name="asdfghjkl0124" localSheetId="7">#REF!</definedName>
    <definedName name="asdfghjkl0124">#REF!</definedName>
    <definedName name="asdfghjkl0125" localSheetId="7">#REF!</definedName>
    <definedName name="asdfghjkl0125">#REF!</definedName>
    <definedName name="asdfghjkl0126" localSheetId="7">#REF!</definedName>
    <definedName name="asdfghjkl0126">#REF!</definedName>
    <definedName name="asdfghjkl0127" localSheetId="7">#REF!</definedName>
    <definedName name="asdfghjkl0127">#REF!</definedName>
    <definedName name="asdfghjkl0128" localSheetId="7">#REF!</definedName>
    <definedName name="asdfghjkl0128">#REF!</definedName>
    <definedName name="asdfghjkl0129" localSheetId="7">#REF!</definedName>
    <definedName name="asdfghjkl0129">#REF!</definedName>
    <definedName name="asdfghjkl013" localSheetId="7">#REF!</definedName>
    <definedName name="asdfghjkl013">#REF!</definedName>
    <definedName name="asdfghjkl0130" localSheetId="7">#REF!</definedName>
    <definedName name="asdfghjkl0130">#REF!</definedName>
    <definedName name="asdfghjkl0131" localSheetId="7">#REF!</definedName>
    <definedName name="asdfghjkl0131">#REF!</definedName>
    <definedName name="asdfghjkl0132" localSheetId="7">#REF!</definedName>
    <definedName name="asdfghjkl0132">#REF!</definedName>
    <definedName name="asdfghjkl0133" localSheetId="7">#REF!</definedName>
    <definedName name="asdfghjkl0133">#REF!</definedName>
    <definedName name="asdfghjkl0134" localSheetId="7">#REF!</definedName>
    <definedName name="asdfghjkl0134">#REF!</definedName>
    <definedName name="asdfghjkl0135" localSheetId="7">#REF!</definedName>
    <definedName name="asdfghjkl0135">#REF!</definedName>
    <definedName name="asdfghjkl0136" localSheetId="7">#REF!</definedName>
    <definedName name="asdfghjkl0136">#REF!</definedName>
    <definedName name="asdfghjkl0137" localSheetId="7">#REF!</definedName>
    <definedName name="asdfghjkl0137">#REF!</definedName>
    <definedName name="asdfghjkl0138" localSheetId="7">#REF!</definedName>
    <definedName name="asdfghjkl0138">#REF!</definedName>
    <definedName name="asdfghjkl0139" localSheetId="7">#REF!</definedName>
    <definedName name="asdfghjkl0139">#REF!</definedName>
    <definedName name="asdfghjkl014" localSheetId="7">#REF!</definedName>
    <definedName name="asdfghjkl014">#REF!</definedName>
    <definedName name="asdfghjkl0140" localSheetId="7">#REF!</definedName>
    <definedName name="asdfghjkl0140">#REF!</definedName>
    <definedName name="asdfghjkl0141" localSheetId="7">#REF!</definedName>
    <definedName name="asdfghjkl0141">#REF!</definedName>
    <definedName name="asdfghjkl0142" localSheetId="7">#REF!</definedName>
    <definedName name="asdfghjkl0142">#REF!</definedName>
    <definedName name="asdfghjkl0143" localSheetId="7">#REF!</definedName>
    <definedName name="asdfghjkl0143">#REF!</definedName>
    <definedName name="asdfghjkl0144" localSheetId="7">#REF!</definedName>
    <definedName name="asdfghjkl0144">#REF!</definedName>
    <definedName name="asdfghjkl0145" localSheetId="7">#REF!</definedName>
    <definedName name="asdfghjkl0145">#REF!</definedName>
    <definedName name="asdfghjkl0146" localSheetId="7">#REF!</definedName>
    <definedName name="asdfghjkl0146">#REF!</definedName>
    <definedName name="asdfghjkl0147" localSheetId="7">#REF!</definedName>
    <definedName name="asdfghjkl0147">#REF!</definedName>
    <definedName name="asdfghjkl0148" localSheetId="7">#REF!</definedName>
    <definedName name="asdfghjkl0148">#REF!</definedName>
    <definedName name="asdfghjkl0149" localSheetId="7">#REF!</definedName>
    <definedName name="asdfghjkl0149">#REF!</definedName>
    <definedName name="asdfghjkl015" localSheetId="7">#REF!</definedName>
    <definedName name="asdfghjkl015">#REF!</definedName>
    <definedName name="asdfghjkl0150" localSheetId="7">#REF!</definedName>
    <definedName name="asdfghjkl0150">#REF!</definedName>
    <definedName name="asdfghjkl0151" localSheetId="7">#REF!</definedName>
    <definedName name="asdfghjkl0151">#REF!</definedName>
    <definedName name="asdfghjkl0152" localSheetId="7">#REF!</definedName>
    <definedName name="asdfghjkl0152">#REF!</definedName>
    <definedName name="asdfghjkl0153" localSheetId="7">#REF!</definedName>
    <definedName name="asdfghjkl0153">#REF!</definedName>
    <definedName name="asdfghjkl0154" localSheetId="7">#REF!</definedName>
    <definedName name="asdfghjkl0154">#REF!</definedName>
    <definedName name="asdfghjkl0155" localSheetId="7">#REF!</definedName>
    <definedName name="asdfghjkl0155">#REF!</definedName>
    <definedName name="asdfghjkl0156" localSheetId="7">#REF!</definedName>
    <definedName name="asdfghjkl0156">#REF!</definedName>
    <definedName name="asdfghjkl0157" localSheetId="7">#REF!</definedName>
    <definedName name="asdfghjkl0157">#REF!</definedName>
    <definedName name="asdfghjkl0158" localSheetId="7">#REF!</definedName>
    <definedName name="asdfghjkl0158">#REF!</definedName>
    <definedName name="asdfghjkl0159" localSheetId="7">#REF!</definedName>
    <definedName name="asdfghjkl0159">#REF!</definedName>
    <definedName name="asdfghjkl016" localSheetId="7">#REF!</definedName>
    <definedName name="asdfghjkl016">#REF!</definedName>
    <definedName name="asdfghjkl0160" localSheetId="7">#REF!</definedName>
    <definedName name="asdfghjkl0160">#REF!</definedName>
    <definedName name="asdfghjkl0161" localSheetId="7">#REF!</definedName>
    <definedName name="asdfghjkl0161">#REF!</definedName>
    <definedName name="asdfghjkl0162" localSheetId="7">#REF!</definedName>
    <definedName name="asdfghjkl0162">#REF!</definedName>
    <definedName name="asdfghjkl0163" localSheetId="7">#REF!</definedName>
    <definedName name="asdfghjkl0163">#REF!</definedName>
    <definedName name="asdfghjkl0164" localSheetId="7">#REF!</definedName>
    <definedName name="asdfghjkl0164">#REF!</definedName>
    <definedName name="asdfghjkl0165" localSheetId="7">#REF!</definedName>
    <definedName name="asdfghjkl0165">#REF!</definedName>
    <definedName name="asdfghjkl0166" localSheetId="7">#REF!</definedName>
    <definedName name="asdfghjkl0166">#REF!</definedName>
    <definedName name="asdfghjkl0167" localSheetId="7">#REF!</definedName>
    <definedName name="asdfghjkl0167">#REF!</definedName>
    <definedName name="asdfghjkl0168" localSheetId="7">#REF!</definedName>
    <definedName name="asdfghjkl0168">#REF!</definedName>
    <definedName name="asdfghjkl0169" localSheetId="7">#REF!</definedName>
    <definedName name="asdfghjkl0169">#REF!</definedName>
    <definedName name="asdfghjkl017" localSheetId="7">#REF!</definedName>
    <definedName name="asdfghjkl017">#REF!</definedName>
    <definedName name="asdfghjkl0170" localSheetId="7">#REF!</definedName>
    <definedName name="asdfghjkl0170">#REF!</definedName>
    <definedName name="asdfghjkl0171" localSheetId="7">#REF!</definedName>
    <definedName name="asdfghjkl0171">#REF!</definedName>
    <definedName name="asdfghjkl0172" localSheetId="7">#REF!</definedName>
    <definedName name="asdfghjkl0172">#REF!</definedName>
    <definedName name="asdfghjkl0173" localSheetId="7">#REF!</definedName>
    <definedName name="asdfghjkl0173">#REF!</definedName>
    <definedName name="asdfghjkl0174" localSheetId="7">#REF!</definedName>
    <definedName name="asdfghjkl0174">#REF!</definedName>
    <definedName name="asdfghjkl01765" localSheetId="7">#REF!</definedName>
    <definedName name="asdfghjkl01765">#REF!</definedName>
    <definedName name="asdfghjkl0177" localSheetId="7">#REF!</definedName>
    <definedName name="asdfghjkl0177">#REF!</definedName>
    <definedName name="asdfghjkl0178" localSheetId="7">#REF!</definedName>
    <definedName name="asdfghjkl0178">#REF!</definedName>
    <definedName name="asdfghjkl01789" localSheetId="7">#REF!</definedName>
    <definedName name="asdfghjkl01789">#REF!</definedName>
    <definedName name="asdfghjkl0179" localSheetId="7">#REF!</definedName>
    <definedName name="asdfghjkl0179">#REF!</definedName>
    <definedName name="asdfghjkl018" localSheetId="7">#REF!</definedName>
    <definedName name="asdfghjkl018">#REF!</definedName>
    <definedName name="asdfghjkl0180" localSheetId="7">#REF!</definedName>
    <definedName name="asdfghjkl0180">#REF!</definedName>
    <definedName name="asdfghjkl0181" localSheetId="7">#REF!</definedName>
    <definedName name="asdfghjkl0181">#REF!</definedName>
    <definedName name="asdfghjkl0182" localSheetId="7">#REF!</definedName>
    <definedName name="asdfghjkl0182">#REF!</definedName>
    <definedName name="asdfghjkl0183" localSheetId="7">#REF!</definedName>
    <definedName name="asdfghjkl0183">#REF!</definedName>
    <definedName name="asdfghjkl0184" localSheetId="7">#REF!</definedName>
    <definedName name="asdfghjkl0184">#REF!</definedName>
    <definedName name="asdfghjkl0185" localSheetId="7">#REF!</definedName>
    <definedName name="asdfghjkl0185">#REF!</definedName>
    <definedName name="asdfghjkl0186" localSheetId="7">#REF!</definedName>
    <definedName name="asdfghjkl0186">#REF!</definedName>
    <definedName name="asdfghjkl0187" localSheetId="7">#REF!</definedName>
    <definedName name="asdfghjkl0187">#REF!</definedName>
    <definedName name="asdfghjkl0188" localSheetId="7">#REF!</definedName>
    <definedName name="asdfghjkl0188">#REF!</definedName>
    <definedName name="asdfghjkl0189" localSheetId="7">#REF!</definedName>
    <definedName name="asdfghjkl0189">#REF!</definedName>
    <definedName name="asdfghjkl019" localSheetId="7">#REF!</definedName>
    <definedName name="asdfghjkl019">#REF!</definedName>
    <definedName name="asdfghjkl0190" localSheetId="7">#REF!</definedName>
    <definedName name="asdfghjkl0190">#REF!</definedName>
    <definedName name="asdfghjkl0191" localSheetId="7">#REF!</definedName>
    <definedName name="asdfghjkl0191">#REF!</definedName>
    <definedName name="asdfghjkl0192" localSheetId="7">#REF!</definedName>
    <definedName name="asdfghjkl0192">#REF!</definedName>
    <definedName name="asdfghjkl0193" localSheetId="7">#REF!</definedName>
    <definedName name="asdfghjkl0193">#REF!</definedName>
    <definedName name="asdfghjkl0194" localSheetId="7">#REF!</definedName>
    <definedName name="asdfghjkl0194">#REF!</definedName>
    <definedName name="asdfghjkl0195" localSheetId="7">#REF!</definedName>
    <definedName name="asdfghjkl0195">#REF!</definedName>
    <definedName name="asdfghjkl0196" localSheetId="7">#REF!</definedName>
    <definedName name="asdfghjkl0196">#REF!</definedName>
    <definedName name="asdfghjkl0197" localSheetId="7">#REF!</definedName>
    <definedName name="asdfghjkl0197">#REF!</definedName>
    <definedName name="asdfghjkl0198" localSheetId="7">#REF!</definedName>
    <definedName name="asdfghjkl0198">#REF!</definedName>
    <definedName name="asdfghjkl0199" localSheetId="7">#REF!</definedName>
    <definedName name="asdfghjkl0199">#REF!</definedName>
    <definedName name="asdfghjkl020" localSheetId="7">#REF!</definedName>
    <definedName name="asdfghjkl020">#REF!</definedName>
    <definedName name="asdfghjkl0201" localSheetId="7">#REF!</definedName>
    <definedName name="asdfghjkl0201">#REF!</definedName>
    <definedName name="asdfghjkl0202" localSheetId="7">#REF!</definedName>
    <definedName name="asdfghjkl0202">#REF!</definedName>
    <definedName name="asdfghjkl0203" localSheetId="7">#REF!</definedName>
    <definedName name="asdfghjkl0203">#REF!</definedName>
    <definedName name="asdfghjkl0204" localSheetId="7">#REF!</definedName>
    <definedName name="asdfghjkl0204">#REF!</definedName>
    <definedName name="asdfghjkl0205" localSheetId="7">#REF!</definedName>
    <definedName name="asdfghjkl0205">#REF!</definedName>
    <definedName name="asdfghjkl0206" localSheetId="7">#REF!</definedName>
    <definedName name="asdfghjkl0206">#REF!</definedName>
    <definedName name="asdfghjkl0207" localSheetId="7">#REF!</definedName>
    <definedName name="asdfghjkl0207">#REF!</definedName>
    <definedName name="asdfghjkl0208" localSheetId="7">#REF!</definedName>
    <definedName name="asdfghjkl0208">#REF!</definedName>
    <definedName name="asdfghjkl0209" localSheetId="7">#REF!</definedName>
    <definedName name="asdfghjkl0209">#REF!</definedName>
    <definedName name="asdfghjkl021" localSheetId="7">#REF!</definedName>
    <definedName name="asdfghjkl021">#REF!</definedName>
    <definedName name="asdfghjkl0210" localSheetId="7">#REF!</definedName>
    <definedName name="asdfghjkl0210">#REF!</definedName>
    <definedName name="asdfghjkl0211" localSheetId="7">#REF!</definedName>
    <definedName name="asdfghjkl0211">#REF!</definedName>
    <definedName name="asdfghjkl0212" localSheetId="7">#REF!</definedName>
    <definedName name="asdfghjkl0212">#REF!</definedName>
    <definedName name="asdfghjkl0213" localSheetId="7">#REF!</definedName>
    <definedName name="asdfghjkl0213">#REF!</definedName>
    <definedName name="asdfghjkl0214" localSheetId="7">#REF!</definedName>
    <definedName name="asdfghjkl0214">#REF!</definedName>
    <definedName name="asdfghjkl0215" localSheetId="7">#REF!</definedName>
    <definedName name="asdfghjkl0215">#REF!</definedName>
    <definedName name="asdfghjkl0216" localSheetId="7">#REF!</definedName>
    <definedName name="asdfghjkl0216">#REF!</definedName>
    <definedName name="asdfghjkl0217" localSheetId="7">#REF!</definedName>
    <definedName name="asdfghjkl0217">#REF!</definedName>
    <definedName name="asdfghjkl0218" localSheetId="7">#REF!</definedName>
    <definedName name="asdfghjkl0218">#REF!</definedName>
    <definedName name="asdfghjkl0219" localSheetId="7">#REF!</definedName>
    <definedName name="asdfghjkl0219">#REF!</definedName>
    <definedName name="asdfghjkl022" localSheetId="7">#REF!</definedName>
    <definedName name="asdfghjkl022">#REF!</definedName>
    <definedName name="asdfghjkl0220" localSheetId="7">#REF!</definedName>
    <definedName name="asdfghjkl0220">#REF!</definedName>
    <definedName name="asdfghjkl0221" localSheetId="7">#REF!</definedName>
    <definedName name="asdfghjkl0221">#REF!</definedName>
    <definedName name="asdfghjkl0222" localSheetId="7">#REF!</definedName>
    <definedName name="asdfghjkl0222">#REF!</definedName>
    <definedName name="asdfghjkl0223" localSheetId="7">#REF!</definedName>
    <definedName name="asdfghjkl0223">#REF!</definedName>
    <definedName name="asdfghjkl0224" localSheetId="7">#REF!</definedName>
    <definedName name="asdfghjkl0224">#REF!</definedName>
    <definedName name="asdfghjkl0225" localSheetId="7">#REF!</definedName>
    <definedName name="asdfghjkl0225">#REF!</definedName>
    <definedName name="asdfghjkl0226" localSheetId="7">#REF!</definedName>
    <definedName name="asdfghjkl0226">#REF!</definedName>
    <definedName name="asdfghjkl0227" localSheetId="7">#REF!</definedName>
    <definedName name="asdfghjkl0227">#REF!</definedName>
    <definedName name="asdfghjkl0228" localSheetId="7">#REF!</definedName>
    <definedName name="asdfghjkl0228">#REF!</definedName>
    <definedName name="asdfghjkl0229" localSheetId="7">#REF!</definedName>
    <definedName name="asdfghjkl0229">#REF!</definedName>
    <definedName name="asdfghjkl023" localSheetId="7">#REF!</definedName>
    <definedName name="asdfghjkl023">#REF!</definedName>
    <definedName name="asdfghjkl0230" localSheetId="7">#REF!</definedName>
    <definedName name="asdfghjkl0230">#REF!</definedName>
    <definedName name="asdfghjkl0231" localSheetId="7">#REF!</definedName>
    <definedName name="asdfghjkl0231">#REF!</definedName>
    <definedName name="asdfghjkl0232" localSheetId="7">#REF!</definedName>
    <definedName name="asdfghjkl0232">#REF!</definedName>
    <definedName name="asdfghjkl0233" localSheetId="7">#REF!</definedName>
    <definedName name="asdfghjkl0233">#REF!</definedName>
    <definedName name="asdfghjkl0234" localSheetId="7">#REF!</definedName>
    <definedName name="asdfghjkl0234">#REF!</definedName>
    <definedName name="asdfghjkl0235" localSheetId="7">#REF!</definedName>
    <definedName name="asdfghjkl0235">#REF!</definedName>
    <definedName name="asdfghjkl0236" localSheetId="7">#REF!</definedName>
    <definedName name="asdfghjkl0236">#REF!</definedName>
    <definedName name="asdfghjkl0237" localSheetId="7">#REF!</definedName>
    <definedName name="asdfghjkl0237">#REF!</definedName>
    <definedName name="asdfghjkl0238" localSheetId="7">#REF!</definedName>
    <definedName name="asdfghjkl0238">#REF!</definedName>
    <definedName name="asdfghjkl0239" localSheetId="7">#REF!</definedName>
    <definedName name="asdfghjkl0239">#REF!</definedName>
    <definedName name="asdfghjkl024" localSheetId="7">#REF!</definedName>
    <definedName name="asdfghjkl024">#REF!</definedName>
    <definedName name="asdfghjkl0240" localSheetId="7">#REF!</definedName>
    <definedName name="asdfghjkl0240">#REF!</definedName>
    <definedName name="asdfghjkl0241" localSheetId="7">#REF!</definedName>
    <definedName name="asdfghjkl0241">#REF!</definedName>
    <definedName name="asdfghjkl0242" localSheetId="7">#REF!</definedName>
    <definedName name="asdfghjkl0242">#REF!</definedName>
    <definedName name="asdfghjkl0243" localSheetId="7">#REF!</definedName>
    <definedName name="asdfghjkl0243">#REF!</definedName>
    <definedName name="asdfghjkl025" localSheetId="7">#REF!</definedName>
    <definedName name="asdfghjkl025">#REF!</definedName>
    <definedName name="asdfghjkl026" localSheetId="7">#REF!</definedName>
    <definedName name="asdfghjkl026">#REF!</definedName>
    <definedName name="asdfghjkl027" localSheetId="7">#REF!</definedName>
    <definedName name="asdfghjkl027">#REF!</definedName>
    <definedName name="asdfghjkl028" localSheetId="7">#REF!</definedName>
    <definedName name="asdfghjkl028">#REF!</definedName>
    <definedName name="asdfghjkl029" localSheetId="7">#REF!</definedName>
    <definedName name="asdfghjkl029">#REF!</definedName>
    <definedName name="asdfghjkl03" localSheetId="7">#REF!</definedName>
    <definedName name="asdfghjkl03">#REF!</definedName>
    <definedName name="ATRISK">FALSE</definedName>
    <definedName name="ATRISKI">63</definedName>
    <definedName name="Average_sq_ft._per_Employee" localSheetId="9">#REF!</definedName>
    <definedName name="Average_sq_ft._per_Employee" localSheetId="7">#REF!</definedName>
    <definedName name="Average_sq_ft._per_Employee">#REF!</definedName>
    <definedName name="b" localSheetId="7">#REF!</definedName>
    <definedName name="b">#REF!</definedName>
    <definedName name="B14W2" localSheetId="7">#REF!</definedName>
    <definedName name="B14W2">#REF!</definedName>
    <definedName name="Backup_Method" localSheetId="7">#REF!</definedName>
    <definedName name="Backup_Method">#REF!</definedName>
    <definedName name="Balance" localSheetId="7">#REF!</definedName>
    <definedName name="Balance">#REF!</definedName>
    <definedName name="Baseline" localSheetId="7">#REF!</definedName>
    <definedName name="Baseline">#REF!</definedName>
    <definedName name="bbbbb" localSheetId="7">#REF!</definedName>
    <definedName name="bbbbb">#REF!</definedName>
    <definedName name="bghrerr" localSheetId="7">#REF!</definedName>
    <definedName name="bghrerr">#REF!</definedName>
    <definedName name="bhvfdgvf" localSheetId="7">#REF!</definedName>
    <definedName name="bhvfdgvf">#REF!</definedName>
    <definedName name="BS" localSheetId="7">#REF!</definedName>
    <definedName name="BS">#REF!</definedName>
    <definedName name="BSEManager" localSheetId="7">#REF!</definedName>
    <definedName name="BSEManager">#REF!</definedName>
    <definedName name="Business_Capability">[2]Sheet2!$C$2:$C$27</definedName>
    <definedName name="CBWorkbookPriority" hidden="1">-67136287</definedName>
    <definedName name="cc" localSheetId="7">#REF!</definedName>
    <definedName name="cc">#REF!</definedName>
    <definedName name="cccc" localSheetId="7">#REF!</definedName>
    <definedName name="cccc">#REF!</definedName>
    <definedName name="celkrozp" localSheetId="7">#REF!</definedName>
    <definedName name="celkrozp">#REF!</definedName>
    <definedName name="CF" localSheetId="7">#REF!</definedName>
    <definedName name="CF">#REF!</definedName>
    <definedName name="CIQWBGuid" hidden="1">"a9d356ee-7b07-465e-92d5-c93260e3575c"</definedName>
    <definedName name="City_List">NA()</definedName>
    <definedName name="CLEANBIL" localSheetId="7">#REF!</definedName>
    <definedName name="CLEANBIL">#REF!</definedName>
    <definedName name="CLEANRZIS" localSheetId="7">#REF!</definedName>
    <definedName name="CLEANRZIS">#REF!</definedName>
    <definedName name="Computers_per_Employee" localSheetId="9">#REF!</definedName>
    <definedName name="Computers_per_Employee" localSheetId="7">#REF!</definedName>
    <definedName name="Computers_per_Employee" localSheetId="6">#REF!</definedName>
    <definedName name="Computers_per_Employee" localSheetId="12">#REF!</definedName>
    <definedName name="Computers_per_Employee">#REF!</definedName>
    <definedName name="Computers_per_Supplier" localSheetId="9">#REF!</definedName>
    <definedName name="Computers_per_Supplier" localSheetId="7">#REF!</definedName>
    <definedName name="Computers_per_Supplier">#REF!</definedName>
    <definedName name="CoS_Package_Type">[3]Lists!$B$1:$B$7</definedName>
    <definedName name="CoS_Profile">[3]Lists!$F$2:$F$46</definedName>
    <definedName name="Cost_per_Computer" localSheetId="9">#REF!</definedName>
    <definedName name="Cost_per_Computer" localSheetId="7">#REF!</definedName>
    <definedName name="Cost_per_Computer">#REF!</definedName>
    <definedName name="Cost_per_Server" localSheetId="9">#REF!</definedName>
    <definedName name="Cost_per_Server" localSheetId="7">#REF!</definedName>
    <definedName name="Cost_per_Server">#REF!</definedName>
    <definedName name="Cost_per_Sq._Ft." localSheetId="9">#REF!</definedName>
    <definedName name="Cost_per_Sq._Ft." localSheetId="7">#REF!</definedName>
    <definedName name="Cost_per_Sq._Ft.">#REF!</definedName>
    <definedName name="count_3" localSheetId="7">#REF!</definedName>
    <definedName name="count_3">#REF!</definedName>
    <definedName name="Country_code_list">NA()</definedName>
    <definedName name="Country_codes1">'[4]Forex &amp; Inflation Calculator'!$A$51:$C$98</definedName>
    <definedName name="Customer_Office_Computers_per_Year" localSheetId="9">#REF!</definedName>
    <definedName name="Customer_Office_Computers_per_Year" localSheetId="7">#REF!</definedName>
    <definedName name="Customer_Office_Computers_per_Year">#REF!</definedName>
    <definedName name="Customer_price_per_Hour" localSheetId="9">#REF!</definedName>
    <definedName name="Customer_price_per_Hour" localSheetId="7">#REF!</definedName>
    <definedName name="Customer_price_per_Hour">#REF!</definedName>
    <definedName name="Customer_Recruitment_Hours_per_Year" localSheetId="9">#REF!</definedName>
    <definedName name="Customer_Recruitment_Hours_per_Year" localSheetId="7">#REF!</definedName>
    <definedName name="Customer_Recruitment_Hours_per_Year">#REF!</definedName>
    <definedName name="Customers_per_Network_Administrator" localSheetId="9">#REF!</definedName>
    <definedName name="Customers_per_Network_Administrator" localSheetId="7">#REF!</definedName>
    <definedName name="Customers_per_Network_Administrator">#REF!</definedName>
    <definedName name="Customers_per_Software_Engineer" localSheetId="9">#REF!</definedName>
    <definedName name="Customers_per_Software_Engineer" localSheetId="7">#REF!</definedName>
    <definedName name="Customers_per_Software_Engineer">#REF!</definedName>
    <definedName name="d" localSheetId="7">#REF!</definedName>
    <definedName name="d">#REF!</definedName>
    <definedName name="Database_Administrator_per_Year" localSheetId="9">#REF!</definedName>
    <definedName name="Database_Administrator_per_Year" localSheetId="7">#REF!</definedName>
    <definedName name="Database_Administrator_per_Year">#REF!</definedName>
    <definedName name="DataFillInstr" localSheetId="7">#REF!</definedName>
    <definedName name="DataFillInstr">#REF!</definedName>
    <definedName name="dd" localSheetId="7">#REF!</definedName>
    <definedName name="dd">#REF!</definedName>
    <definedName name="dealer">[5]Dealer!$1:$1048576</definedName>
    <definedName name="Dept_Role_List">NA()</definedName>
    <definedName name="description_3" localSheetId="7">#REF!</definedName>
    <definedName name="description_3">#REF!</definedName>
    <definedName name="Description_Code_" localSheetId="7">#REF!</definedName>
    <definedName name="Description_Code_">#REF!</definedName>
    <definedName name="Description_Codes__" localSheetId="7">#REF!</definedName>
    <definedName name="Description_Codes__">#REF!</definedName>
    <definedName name="Development_Costs_per_Year" localSheetId="9">#REF!</definedName>
    <definedName name="Development_Costs_per_Year" localSheetId="7">#REF!</definedName>
    <definedName name="Development_Costs_per_Year">#REF!</definedName>
    <definedName name="Development_Engineers_per_Year" localSheetId="9">#REF!</definedName>
    <definedName name="Development_Engineers_per_Year" localSheetId="7">#REF!</definedName>
    <definedName name="Development_Engineers_per_Year">#REF!</definedName>
    <definedName name="dfdaf" localSheetId="7">#REF!</definedName>
    <definedName name="dfdaf">#REF!</definedName>
    <definedName name="DKGJSDGS" localSheetId="7">#REF!</definedName>
    <definedName name="DKGJSDGS">#REF!</definedName>
    <definedName name="DOMAIN_" localSheetId="7">#REF!</definedName>
    <definedName name="DOMAIN_">#REF!</definedName>
    <definedName name="Domain_List_" localSheetId="7">#REF!</definedName>
    <definedName name="Domain_List_">#REF!</definedName>
    <definedName name="DRUK" localSheetId="7">#REF!</definedName>
    <definedName name="DRUK">#REF!</definedName>
    <definedName name="dsfbhbg" localSheetId="7">#REF!</definedName>
    <definedName name="dsfbhbg">#REF!</definedName>
    <definedName name="dtd" localSheetId="7">#REF!</definedName>
    <definedName name="dtd">#REF!</definedName>
    <definedName name="DU_TOP_ROZP__Seznam" localSheetId="7">#REF!</definedName>
    <definedName name="DU_TOP_ROZP__Seznam">#REF!</definedName>
    <definedName name="e" localSheetId="7">#REF!</definedName>
    <definedName name="e">#REF!</definedName>
    <definedName name="eew" localSheetId="7">#REF!</definedName>
    <definedName name="eew">#REF!</definedName>
    <definedName name="EL_S2_01">[6]KITCODE!$H:$H</definedName>
    <definedName name="EL_S2_02">[6]KITCODE!$P:$P</definedName>
    <definedName name="EL_S2_03">[6]KITCODE!$X:$X</definedName>
    <definedName name="EL_S2_04">[6]KITCODE!$AF:$AF</definedName>
    <definedName name="EL_S2_05">[6]KITCODE!$AN:$AN</definedName>
    <definedName name="EL_S2_06">[6]KITCODE!$AV:$AV</definedName>
    <definedName name="EL_S2_07">[6]KITCODE!$BD:$BD</definedName>
    <definedName name="ELDO_01">[6]KITCODE!$F:$F</definedName>
    <definedName name="ELDO_02">[6]KITCODE!$N:$N</definedName>
    <definedName name="ELDO_03">[6]KITCODE!$V:$V</definedName>
    <definedName name="ELDO_04">[6]KITCODE!$AD:$AD</definedName>
    <definedName name="ELDO_05">[6]KITCODE!$AL:$AL</definedName>
    <definedName name="ELDO_06">[6]KITCODE!$AT:$AT</definedName>
    <definedName name="ELDO_07">[6]KITCODE!$BB:$BB</definedName>
    <definedName name="Electricity_Cost_per_Hour" localSheetId="9">#REF!</definedName>
    <definedName name="Electricity_Cost_per_Hour" localSheetId="7">#REF!</definedName>
    <definedName name="Electricity_Cost_per_Hour">#REF!</definedName>
    <definedName name="Employee_Office_Computers_per_Year" localSheetId="9">#REF!</definedName>
    <definedName name="Employee_Office_Computers_per_Year" localSheetId="7">#REF!</definedName>
    <definedName name="Employee_Office_Computers_per_Year">#REF!</definedName>
    <definedName name="Employees_per_Year" localSheetId="9">#REF!</definedName>
    <definedName name="Employees_per_Year" localSheetId="7">#REF!</definedName>
    <definedName name="Employees_per_Year">#REF!</definedName>
    <definedName name="Estimated_hours_per_Customer" localSheetId="9">#REF!</definedName>
    <definedName name="Estimated_hours_per_Customer" localSheetId="7">#REF!</definedName>
    <definedName name="Estimated_hours_per_Customer">#REF!</definedName>
    <definedName name="ew" localSheetId="7">#REF!</definedName>
    <definedName name="ew">#REF!</definedName>
    <definedName name="ex" localSheetId="7">#REF!</definedName>
    <definedName name="ex">#REF!</definedName>
    <definedName name="Excel_BuiltIn__FilterDatabase_2_1" localSheetId="7">#REF!</definedName>
    <definedName name="Excel_BuiltIn__FilterDatabase_2_1">#REF!</definedName>
    <definedName name="exter1" localSheetId="7">#REF!</definedName>
    <definedName name="exter1">#REF!</definedName>
    <definedName name="f" localSheetId="7">#REF!</definedName>
    <definedName name="f">#REF!</definedName>
    <definedName name="fd" localSheetId="7">#REF!</definedName>
    <definedName name="fd">#REF!</definedName>
    <definedName name="FF" localSheetId="7">#REF!</definedName>
    <definedName name="FF">#REF!</definedName>
    <definedName name="fff" localSheetId="7">#REF!</definedName>
    <definedName name="fff">#REF!</definedName>
    <definedName name="Financial_Database_Manager_per_Year" localSheetId="9">#REF!</definedName>
    <definedName name="Financial_Database_Manager_per_Year" localSheetId="7">#REF!</definedName>
    <definedName name="Financial_Database_Manager_per_Year">#REF!</definedName>
    <definedName name="First_rent_day">[7]Basics!$H$15</definedName>
    <definedName name="ForT_01">[6]FT!$E:$E</definedName>
    <definedName name="ForT_02">[6]FT!$F:$F</definedName>
    <definedName name="ForT_03">[6]FT!$G:$G</definedName>
    <definedName name="FRM_Categories" localSheetId="7">#REF!</definedName>
    <definedName name="FRM_Categories">#REF!</definedName>
    <definedName name="From_Customers_per_Year" localSheetId="9">#REF!</definedName>
    <definedName name="From_Customers_per_Year" localSheetId="7">#REF!</definedName>
    <definedName name="From_Customers_per_Year">#REF!</definedName>
    <definedName name="FX_GBP">'[8]UK - London'!$AK$1</definedName>
    <definedName name="FXRCD">'[9]X-rates'!#REF!</definedName>
    <definedName name="FXRCR">'[9]X-rates'!#REF!</definedName>
    <definedName name="FXREUR">'[9]X-rates'!#REF!</definedName>
    <definedName name="FXRHKD">'[9]X-rates'!#REF!</definedName>
    <definedName name="FXRIR">'[9]X-rates'!#REF!</definedName>
    <definedName name="FXRIRE">'[9]X-rates'!#REF!</definedName>
    <definedName name="FXRJY">'[9]X-rates'!#REF!</definedName>
    <definedName name="FXRMR">'[9]X-rates'!#REF!</definedName>
    <definedName name="FXRNTD">'[9]X-rates'!#REF!</definedName>
    <definedName name="FXRNZD">'[9]X-rates'!#REF!</definedName>
    <definedName name="FXRPHP">'[9]X-rates'!#REF!</definedName>
    <definedName name="FXRPNGK">'[9]X-rates'!#REF!</definedName>
    <definedName name="FXRSARD">'[9]X-rates'!#REF!</definedName>
    <definedName name="FXRSD">'[9]X-rates'!#REF!</definedName>
    <definedName name="FXRSDR">'[9]X-rates'!#REF!</definedName>
    <definedName name="FXRSF">'[9]X-rates'!#REF!</definedName>
    <definedName name="FXRSK">'[9]X-rates'!#REF!</definedName>
    <definedName name="FXRSKW">'[9]X-rates'!#REF!</definedName>
    <definedName name="FXRTB">'[9]X-rates'!#REF!</definedName>
    <definedName name="FXRTWI">'[9]X-rates'!#REF!</definedName>
    <definedName name="FXRUAED">'[9]X-rates'!#REF!</definedName>
    <definedName name="FXRUKPS">'[9]X-rates'!#REF!</definedName>
    <definedName name="FXRVD">'[9]X-rates'!#REF!</definedName>
    <definedName name="g" localSheetId="7">#REF!</definedName>
    <definedName name="g">#REF!</definedName>
    <definedName name="gg" localSheetId="7">#REF!</definedName>
    <definedName name="gg">#REF!</definedName>
    <definedName name="ggg" localSheetId="7">#REF!</definedName>
    <definedName name="ggg">#REF!</definedName>
    <definedName name="ggggggggggggggggggggggg" localSheetId="7">#REF!</definedName>
    <definedName name="ggggggggggggggggggggggg">#REF!</definedName>
    <definedName name="Gorilla_01">[6]G1!$E:$E</definedName>
    <definedName name="Gorilla_02">[6]G1!$F:$F</definedName>
    <definedName name="Gorilla_03">[6]G1!$G:$G</definedName>
    <definedName name="Gorilla_04">[6]G1!$H:$H</definedName>
    <definedName name="Gorilla_05">[6]G1!$I:$I</definedName>
    <definedName name="Gorilla_06">[6]G1!$J:$J</definedName>
    <definedName name="Gorilla_07">[6]G1!$K:$K</definedName>
    <definedName name="Gorilla_08">[6]G1!$L:$L</definedName>
    <definedName name="GOTOINFO" localSheetId="7">#REF!</definedName>
    <definedName name="GOTOINFO">#REF!</definedName>
    <definedName name="grgrgrgrgr" localSheetId="7">#REF!</definedName>
    <definedName name="grgrgrgrgr">#REF!</definedName>
    <definedName name="h" localSheetId="7">#REF!</definedName>
    <definedName name="h">#REF!</definedName>
    <definedName name="hClass_List">NA()</definedName>
    <definedName name="hh" localSheetId="7">#REF!</definedName>
    <definedName name="hh">#REF!</definedName>
    <definedName name="hhhh" localSheetId="7">#REF!</definedName>
    <definedName name="hhhh">#REF!</definedName>
    <definedName name="hjk" localSheetId="7">#REF!</definedName>
    <definedName name="hjk">#REF!</definedName>
    <definedName name="Hours_per_Day" localSheetId="9">#REF!</definedName>
    <definedName name="Hours_per_Day" localSheetId="7">#REF!</definedName>
    <definedName name="Hours_per_Day">#REF!</definedName>
    <definedName name="hovno" localSheetId="7">#REF!</definedName>
    <definedName name="hovno">#REF!</definedName>
    <definedName name="hstrhst" localSheetId="7">#REF!</definedName>
    <definedName name="hstrhst">#REF!</definedName>
    <definedName name="HTML_CodePage" hidden="1">1252</definedName>
    <definedName name="HTML_Control" localSheetId="9" hidden="1">{"'Sheet1'!$A$1:$H$145"}</definedName>
    <definedName name="HTML_Control" localSheetId="7" hidden="1">{"'Sheet1'!$A$1:$H$145"}</definedName>
    <definedName name="HTML_Control" localSheetId="6" hidden="1">{"'Sheet1'!$A$1:$H$145"}</definedName>
    <definedName name="HTML_Control" localSheetId="4" hidden="1">{"'Sheet1'!$A$1:$H$145"}</definedName>
    <definedName name="HTML_Control" localSheetId="8" hidden="1">{"'Sheet1'!$A$1:$H$145"}</definedName>
    <definedName name="HTML_Control" localSheetId="12"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Hw_Status_List">NA()</definedName>
    <definedName name="i" localSheetId="7">#REF!</definedName>
    <definedName name="i">#REF!</definedName>
    <definedName name="ii" localSheetId="7">#REF!</definedName>
    <definedName name="ii">#REF!</definedName>
    <definedName name="iiiiiii" localSheetId="7">#REF!</definedName>
    <definedName name="iiiiiii">#REF!</definedName>
    <definedName name="inter1" localSheetId="7">#REF!</definedName>
    <definedName name="inter1">#REF!</definedName>
    <definedName name="IPSort1_e3">'[10]Network Service Locations'!#REF!</definedName>
    <definedName name="j" localSheetId="7">#REF!</definedName>
    <definedName name="j">#REF!</definedName>
    <definedName name="jl" localSheetId="7">#REF!</definedName>
    <definedName name="jl">#REF!</definedName>
    <definedName name="jzfuzri" localSheetId="7">#REF!</definedName>
    <definedName name="jzfuzri">#REF!</definedName>
    <definedName name="jzzuggt" localSheetId="7">#REF!</definedName>
    <definedName name="jzzuggt">#REF!</definedName>
    <definedName name="k" localSheetId="7">#REF!</definedName>
    <definedName name="k">#REF!</definedName>
    <definedName name="KIDCODE_01">[6]KITCODE!$L:$L</definedName>
    <definedName name="KIDCODE_02">[6]KITCODE!$T:$T</definedName>
    <definedName name="KIDCODE_03">[6]KITCODE!$AB:$AB</definedName>
    <definedName name="KIDCODE_04">[6]KITCODE!$AJ:$AJ</definedName>
    <definedName name="KIDCODE_05">[6]KITCODE!$AR:$AR</definedName>
    <definedName name="KIDCODE_06">[6]KITCODE!$AZ:$AZ</definedName>
    <definedName name="KIDCODE_07">[6]KITCODE!$BJ:$BJ</definedName>
    <definedName name="KIDCODE_08">[6]KITCODE!$BT:$BT</definedName>
    <definedName name="KIDCODE_09">[6]KITCODE!$CD:$CD</definedName>
    <definedName name="KIDCODE_10">[6]KITCODE!$CQ:$CQ</definedName>
    <definedName name="KIDCODE_11">[6]KITCODE!$DC:$DC</definedName>
    <definedName name="KIDCODE_12">[6]KITCODE!$DO:$DO</definedName>
    <definedName name="kjfd" localSheetId="7">#REF!</definedName>
    <definedName name="kjfd">#REF!</definedName>
    <definedName name="kk" localSheetId="7">#REF!</definedName>
    <definedName name="kk">#REF!</definedName>
    <definedName name="KOTOLNA_TOS_Seznam" localSheetId="7">#REF!</definedName>
    <definedName name="KOTOLNA_TOS_Seznam">#REF!</definedName>
    <definedName name="ktjzdlkjuzdzu" localSheetId="7">#REF!</definedName>
    <definedName name="ktjzdlkjuzdzu">#REF!</definedName>
    <definedName name="kug" localSheetId="7">#REF!</definedName>
    <definedName name="kug">#REF!</definedName>
    <definedName name="l" localSheetId="7">#REF!</definedName>
    <definedName name="l">#REF!</definedName>
    <definedName name="lgi" localSheetId="7">#REF!</definedName>
    <definedName name="lgi">#REF!</definedName>
    <definedName name="License_start">[7]Basics!$H$14</definedName>
    <definedName name="licenseduration" localSheetId="7">#REF!</definedName>
    <definedName name="licenseduration">#REF!</definedName>
    <definedName name="licensescope" localSheetId="7">#REF!</definedName>
    <definedName name="licensescope">#REF!</definedName>
    <definedName name="List">'[11]Input (DO NOT REMOVE)'!$A$1:$A$23</definedName>
    <definedName name="ll" localSheetId="7">#REF!</definedName>
    <definedName name="ll">#REF!</definedName>
    <definedName name="llllll" localSheetId="7">#REF!</definedName>
    <definedName name="llllll">#REF!</definedName>
    <definedName name="Location" localSheetId="7">#REF!</definedName>
    <definedName name="Location">#REF!</definedName>
    <definedName name="Locations">[12]Rates!$A$31:$B$35</definedName>
    <definedName name="looolo" localSheetId="7">#REF!</definedName>
    <definedName name="looolo">#REF!</definedName>
    <definedName name="moje" localSheetId="7">#REF!</definedName>
    <definedName name="moje">#REF!</definedName>
    <definedName name="MOVE" localSheetId="7">#REF!</definedName>
    <definedName name="MOVE">#REF!</definedName>
    <definedName name="MOVEBIL" localSheetId="7">#REF!</definedName>
    <definedName name="MOVEBIL">#REF!</definedName>
    <definedName name="MOVERW" localSheetId="7">#REF!</definedName>
    <definedName name="MOVERW">#REF!</definedName>
    <definedName name="MPLSPortType_1">[3]Lists!$A$2:$A$7</definedName>
    <definedName name="mts" localSheetId="7">#REF!</definedName>
    <definedName name="mts">#REF!</definedName>
    <definedName name="MyRange" localSheetId="7">#REF!</definedName>
    <definedName name="MyRange">#REF!</definedName>
    <definedName name="n" localSheetId="7">#REF!</definedName>
    <definedName name="n">#REF!</definedName>
    <definedName name="Názov_akcie" localSheetId="7">#REF!</definedName>
    <definedName name="Názov_akcie">#REF!</definedName>
    <definedName name="Necessary_Supplier_Recruitment_Attempts_per_Year" localSheetId="9">#REF!</definedName>
    <definedName name="Necessary_Supplier_Recruitment_Attempts_per_Year" localSheetId="7">#REF!</definedName>
    <definedName name="Necessary_Supplier_Recruitment_Attempts_per_Year">#REF!</definedName>
    <definedName name="Necessary_Suppliers_per_Year" localSheetId="9">#REF!</definedName>
    <definedName name="Necessary_Suppliers_per_Year" localSheetId="7">#REF!</definedName>
    <definedName name="Necessary_Suppliers_per_Year">#REF!</definedName>
    <definedName name="Network_Administrator_Salary_per_Year" localSheetId="9">#REF!</definedName>
    <definedName name="Network_Administrator_Salary_per_Year" localSheetId="7">#REF!</definedName>
    <definedName name="Network_Administrator_Salary_per_Year">#REF!</definedName>
    <definedName name="Network_Administrators_per_Year" localSheetId="9">#REF!</definedName>
    <definedName name="Network_Administrators_per_Year" localSheetId="7">#REF!</definedName>
    <definedName name="Network_Administrators_per_Year">#REF!</definedName>
    <definedName name="NIepOdpAmort" localSheetId="7">#REF!</definedName>
    <definedName name="NIepOdpAmort">#REF!</definedName>
    <definedName name="NieZreZyskKursInw" localSheetId="7">#REF!</definedName>
    <definedName name="NieZreZyskKursInw">#REF!</definedName>
    <definedName name="nnn" localSheetId="7">#REF!</definedName>
    <definedName name="nnn">#REF!</definedName>
    <definedName name="nový" localSheetId="7">#REF!</definedName>
    <definedName name="nový">#REF!</definedName>
    <definedName name="Nw_Adapt_purp">NA()</definedName>
    <definedName name="obch_sleva" localSheetId="7">#REF!</definedName>
    <definedName name="obch_sleva">#REF!</definedName>
    <definedName name="Office_Computer_Cost_per_Year" localSheetId="9">#REF!</definedName>
    <definedName name="Office_Computer_Cost_per_Year" localSheetId="7">#REF!</definedName>
    <definedName name="Office_Computer_Cost_per_Year">#REF!</definedName>
    <definedName name="Office_computers_per_Customer" localSheetId="9">#REF!</definedName>
    <definedName name="Office_computers_per_Customer" localSheetId="7">#REF!</definedName>
    <definedName name="Office_computers_per_Customer">#REF!</definedName>
    <definedName name="Office_space_cost_per_Year" localSheetId="9">#REF!</definedName>
    <definedName name="Office_space_cost_per_Year" localSheetId="7">#REF!</definedName>
    <definedName name="Office_space_cost_per_Year">#REF!</definedName>
    <definedName name="Onsite" localSheetId="7">#REF!</definedName>
    <definedName name="Onsite">#REF!</definedName>
    <definedName name="oo" localSheetId="7">#REF!</definedName>
    <definedName name="oo">#REF!</definedName>
    <definedName name="ooo" localSheetId="7">#REF!</definedName>
    <definedName name="ooo">#REF!</definedName>
    <definedName name="ooooo" localSheetId="7">#REF!</definedName>
    <definedName name="ooooo">#REF!</definedName>
    <definedName name="ope" localSheetId="7">#REF!</definedName>
    <definedName name="ope">#REF!</definedName>
    <definedName name="operation">'[5]Operation staff'!$1:$1048576</definedName>
    <definedName name="Organization">[2]Sheet2!$A$2:$A$37</definedName>
    <definedName name="Outsourced_network_security_per_Year" localSheetId="9">#REF!</definedName>
    <definedName name="Outsourced_network_security_per_Year" localSheetId="7">#REF!</definedName>
    <definedName name="Outsourced_network_security_per_Year">#REF!</definedName>
    <definedName name="p" localSheetId="7">#REF!</definedName>
    <definedName name="p">#REF!</definedName>
    <definedName name="parameters_estimating_models">[13]!estimating_model_table[Estimating Models]</definedName>
    <definedName name="parameters_resource_type">[13]!resource_type_table[Resource Type]</definedName>
    <definedName name="parameters_workstream_table">[13]!workstream_table[Teams]</definedName>
    <definedName name="Parimatch_launch">[7]Basics!$H$29</definedName>
    <definedName name="Payments_to_Suppliers_per_Year" localSheetId="9">#REF!</definedName>
    <definedName name="Payments_to_Suppliers_per_Year" localSheetId="7">#REF!</definedName>
    <definedName name="Payments_to_Suppliers_per_Year">#REF!</definedName>
    <definedName name="PDCOM" localSheetId="7">#REF!</definedName>
    <definedName name="PDCOM">#REF!</definedName>
    <definedName name="PDOM" localSheetId="7">#REF!</definedName>
    <definedName name="PDOM">#REF!</definedName>
    <definedName name="PDOM_Codes" localSheetId="7">#REF!</definedName>
    <definedName name="PDOM_Codes">#REF!</definedName>
    <definedName name="PDOM_Codes_" localSheetId="7">#REF!</definedName>
    <definedName name="PDOM_Codes_">#REF!</definedName>
    <definedName name="Percent_use_per_Computer" localSheetId="9">#REF!</definedName>
    <definedName name="Percent_use_per_Computer" localSheetId="7">#REF!</definedName>
    <definedName name="Percent_use_per_Computer">#REF!</definedName>
    <definedName name="Periodicity">[7]Basics!$H$19</definedName>
    <definedName name="Pers_Role_List">NA()</definedName>
    <definedName name="PL" localSheetId="7">#REF!</definedName>
    <definedName name="PL">#REF!</definedName>
    <definedName name="PMCRU_01">[6]KITCODE!$J:$J</definedName>
    <definedName name="PMCRU_02">[6]KITCODE!$R:$R</definedName>
    <definedName name="PMCRU_03">[6]KITCODE!$Z:$Z</definedName>
    <definedName name="PMCRU_04">[6]KITCODE!$AH:$AH</definedName>
    <definedName name="PMCRU_05">[6]KITCODE!$AP:$AP</definedName>
    <definedName name="PMCRU_06">[6]KITCODE!$AX:$AX</definedName>
    <definedName name="PMCRU_07">[6]KITCODE!$BH:$BH</definedName>
    <definedName name="PMCUA_01">[6]KITCODE!$I:$I</definedName>
    <definedName name="PMCUA_02">[6]KITCODE!$Q:$Q</definedName>
    <definedName name="PMCUA_03">[6]KITCODE!$Y:$Y</definedName>
    <definedName name="PMCUA_04">[6]KITCODE!$AG:$AG</definedName>
    <definedName name="PMCUA_05">[6]KITCODE!$AO:$AO</definedName>
    <definedName name="PMCUA_06">[6]KITCODE!$AW:$AW</definedName>
    <definedName name="PMCUA_07">[6]KITCODE!$BG:$BG</definedName>
    <definedName name="PN" localSheetId="7">#REF!</definedName>
    <definedName name="PN">#REF!</definedName>
    <definedName name="po" localSheetId="7">#REF!</definedName>
    <definedName name="po">#REF!</definedName>
    <definedName name="poi" localSheetId="7">#REF!</definedName>
    <definedName name="poi">#REF!</definedName>
    <definedName name="Pokerdome_launch">[7]Basics!$H$30</definedName>
    <definedName name="pokusAAAA" localSheetId="7">#REF!</definedName>
    <definedName name="pokusAAAA">#REF!</definedName>
    <definedName name="pokusadres" localSheetId="7">#REF!</definedName>
    <definedName name="pokusadres">#REF!</definedName>
    <definedName name="položka_A1" localSheetId="7">#REF!</definedName>
    <definedName name="položka_A1">#REF!</definedName>
    <definedName name="pom_výp_zač" localSheetId="7">#REF!</definedName>
    <definedName name="pom_výp_zač">#REF!</definedName>
    <definedName name="pom_výpočty" localSheetId="7">#REF!</definedName>
    <definedName name="pom_výpočty">#REF!</definedName>
    <definedName name="Port_Speed_Bandwidth">[3]Lists!$M$3:$M$41</definedName>
    <definedName name="prep_schem" localSheetId="7">#REF!</definedName>
    <definedName name="prep_schem">#REF!</definedName>
    <definedName name="_xlnm.Print_Area" localSheetId="5">Betas!$A$10:$H$106</definedName>
    <definedName name="_xlnm.Print_Area" localSheetId="9">CSP!$A$1:$F$16</definedName>
    <definedName name="_xlnm.Print_Area" localSheetId="1">DCF!$A$1:$K$55</definedName>
    <definedName name="_xlnm.Print_Area" localSheetId="6">DLOM!$A$1:$T$44</definedName>
    <definedName name="_xlnm.Print_Area" localSheetId="12">'US survival'!$A$1:$I$32</definedName>
    <definedName name="_xlnm.Print_Area" localSheetId="2">WACC!$A$1:$G$30</definedName>
    <definedName name="Print_Title">[14]Data!$A:$A,[14]Data!$A$1:$Q$10</definedName>
    <definedName name="_xlnm.Print_Titles" localSheetId="5">Betas!$10:$10</definedName>
    <definedName name="_xlnm.Print_Titles">'[9]X-rates'!$A:$A,'[9]X-rates'!$A$1:$B$9</definedName>
    <definedName name="PrzychZeSprzedNiemi" localSheetId="7">#REF!</definedName>
    <definedName name="PrzychZeSprzedNiemi">#REF!</definedName>
    <definedName name="Public_Relations_Salary_per_Year" localSheetId="9">#REF!</definedName>
    <definedName name="Public_Relations_Salary_per_Year" localSheetId="7">#REF!</definedName>
    <definedName name="Public_Relations_Salary_per_Year">#REF!</definedName>
    <definedName name="q" localSheetId="7">#REF!</definedName>
    <definedName name="q">#REF!</definedName>
    <definedName name="qq" localSheetId="7">#REF!</definedName>
    <definedName name="qq">#REF!</definedName>
    <definedName name="qqqqqqq" localSheetId="7">#REF!</definedName>
    <definedName name="qqqqqqq">#REF!</definedName>
    <definedName name="query_3" localSheetId="7">#REF!</definedName>
    <definedName name="query_3">#REF!</definedName>
    <definedName name="qw" localSheetId="7">#REF!</definedName>
    <definedName name="qw">#REF!</definedName>
    <definedName name="RATE" localSheetId="7">#REF!</definedName>
    <definedName name="RATE">#REF!</definedName>
    <definedName name="Rates">[12]Rates!$A$4:$E$27</definedName>
    <definedName name="Recruitment_Trips_per_Year" localSheetId="9">#REF!</definedName>
    <definedName name="Recruitment_Trips_per_Year" localSheetId="7">#REF!</definedName>
    <definedName name="Recruitment_Trips_per_Year">#REF!</definedName>
    <definedName name="reeeeeeeeeeeeeeee" localSheetId="7">#REF!</definedName>
    <definedName name="reeeeeeeeeeeeeeee">#REF!</definedName>
    <definedName name="Required_Public_Relations_Employees_per_Year" localSheetId="9">#REF!</definedName>
    <definedName name="Required_Public_Relations_Employees_per_Year" localSheetId="7">#REF!</definedName>
    <definedName name="Required_Public_Relations_Employees_per_Year">#REF!</definedName>
    <definedName name="RiskAutoStopPercChange">1.5</definedName>
    <definedName name="RiskCollectDistributionSamples">2</definedName>
    <definedName name="RiskExcelReportsGoInNewWorkbook">TRUE</definedName>
    <definedName name="RiskExcelReportsToGenerate">999</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oles">'[15]Guideline updated'!$BA$2:$BA$9</definedName>
    <definedName name="Routing_Protocol">[3]Lists!$R$2:$R$4</definedName>
    <definedName name="RozlMiedzUlgInw" localSheetId="7">#REF!</definedName>
    <definedName name="RozlMiedzUlgInw">#REF!</definedName>
    <definedName name="rozvržení_rozp" localSheetId="7">#REF!</definedName>
    <definedName name="rozvržení_rozp">#REF!</definedName>
    <definedName name="rr" localSheetId="7">#REF!</definedName>
    <definedName name="rr">#REF!</definedName>
    <definedName name="s" localSheetId="7">#REF!</definedName>
    <definedName name="s">#REF!</definedName>
    <definedName name="Sales_Employees_per_Year" localSheetId="9">#REF!</definedName>
    <definedName name="Sales_Employees_per_Year" localSheetId="7">#REF!</definedName>
    <definedName name="Sales_Employees_per_Year" localSheetId="6">#REF!</definedName>
    <definedName name="Sales_Employees_per_Year" localSheetId="12">#REF!</definedName>
    <definedName name="Sales_Employees_per_Year">#REF!</definedName>
    <definedName name="Salesperson_Salaries_per_Year" localSheetId="9">#REF!</definedName>
    <definedName name="Salesperson_Salaries_per_Year" localSheetId="7">#REF!</definedName>
    <definedName name="Salesperson_Salaries_per_Year">#REF!</definedName>
    <definedName name="Sec_Classific">NA()</definedName>
    <definedName name="Secretaries_per_Year" localSheetId="9">#REF!</definedName>
    <definedName name="Secretaries_per_Year" localSheetId="7">#REF!</definedName>
    <definedName name="Secretaries_per_Year">#REF!</definedName>
    <definedName name="Secretary_Salary_per_Year" localSheetId="9">#REF!</definedName>
    <definedName name="Secretary_Salary_per_Year" localSheetId="7">#REF!</definedName>
    <definedName name="Secretary_Salary_per_Year">#REF!</definedName>
    <definedName name="Security">'[11]Input (DO NOT REMOVE)'!$A$28:$A$31</definedName>
    <definedName name="Server_Cost_per_Year" localSheetId="9">#REF!</definedName>
    <definedName name="Server_Cost_per_Year" localSheetId="7">#REF!</definedName>
    <definedName name="Server_Cost_per_Year">#REF!</definedName>
    <definedName name="Servers_per_Year" localSheetId="9">#REF!</definedName>
    <definedName name="Servers_per_Year" localSheetId="7">#REF!</definedName>
    <definedName name="Servers_per_Year">#REF!</definedName>
    <definedName name="SheetColumns" localSheetId="7">#REF!</definedName>
    <definedName name="SheetColumns">#REF!</definedName>
    <definedName name="SheetNames" localSheetId="7">#REF!</definedName>
    <definedName name="SheetNames">#REF!</definedName>
    <definedName name="shuffler">[5]Shuffler!$1:$1048576</definedName>
    <definedName name="Site_ID_" localSheetId="7">#REF!</definedName>
    <definedName name="Site_ID_">#REF!</definedName>
    <definedName name="Site_Type_" localSheetId="7">#REF!</definedName>
    <definedName name="Site_Type_">#REF!</definedName>
    <definedName name="Site_Type_New" localSheetId="7">#REF!</definedName>
    <definedName name="Site_Type_New">#REF!</definedName>
    <definedName name="Software_Engineer_Salary_per_Year" localSheetId="9">#REF!</definedName>
    <definedName name="Software_Engineer_Salary_per_Year" localSheetId="7">#REF!</definedName>
    <definedName name="Software_Engineer_Salary_per_Year">#REF!</definedName>
    <definedName name="Software_Engineers_per_Year" localSheetId="9">#REF!</definedName>
    <definedName name="Software_Engineers_per_Year" localSheetId="7">#REF!</definedName>
    <definedName name="Software_Engineers_per_Year">#REF!</definedName>
    <definedName name="Sq_Ft_Required" localSheetId="9">#REF!</definedName>
    <definedName name="Sq_Ft_Required" localSheetId="7">#REF!</definedName>
    <definedName name="Sq_Ft_Required">#REF!</definedName>
    <definedName name="ssss" localSheetId="7">#REF!</definedName>
    <definedName name="ssss">#REF!</definedName>
    <definedName name="StandardRoles">'[15]Roles Definition'!$B$17:$B$25</definedName>
    <definedName name="Start">[7]Basics!$H$13</definedName>
    <definedName name="Status" localSheetId="7">#REF!</definedName>
    <definedName name="Status">#REF!</definedName>
    <definedName name="subslevy" localSheetId="7">#REF!</definedName>
    <definedName name="subslevy">#REF!</definedName>
    <definedName name="sumpok" localSheetId="7">#REF!</definedName>
    <definedName name="sumpok">#REF!</definedName>
    <definedName name="Supplier_Usage_Compensation_per_Hour" localSheetId="9">#REF!</definedName>
    <definedName name="Supplier_Usage_Compensation_per_Hour" localSheetId="7">#REF!</definedName>
    <definedName name="Supplier_Usage_Compensation_per_Hour">#REF!</definedName>
    <definedName name="Switchmod">NA()</definedName>
    <definedName name="Sys_Status_List">NA()</definedName>
    <definedName name="Sys_Type_List">NA()</definedName>
    <definedName name="Sys_Usage">NA()</definedName>
    <definedName name="Sys_Usage_Group">NA()</definedName>
    <definedName name="t" localSheetId="7">#REF!</definedName>
    <definedName name="t">#REF!</definedName>
    <definedName name="T1_Internet_Connection_per_Year" localSheetId="9">#REF!</definedName>
    <definedName name="T1_Internet_Connection_per_Year" localSheetId="7">#REF!</definedName>
    <definedName name="T1_Internet_Connection_per_Year">#REF!</definedName>
    <definedName name="table_data_ratetype_range_table">[13]table_data!$AJ:$AK</definedName>
    <definedName name="table_data_wf_ratetype">[13]!workforce_ratetype_table[wf-ratetype]</definedName>
    <definedName name="Target_Number_of_Customers" localSheetId="9">#REF!</definedName>
    <definedName name="Target_Number_of_Customers" localSheetId="7">#REF!</definedName>
    <definedName name="Target_Number_of_Customers">#REF!</definedName>
    <definedName name="Target_Profits" localSheetId="9">#REF!</definedName>
    <definedName name="Target_Profits" localSheetId="7">#REF!</definedName>
    <definedName name="Target_Profits">#REF!</definedName>
    <definedName name="to_eur">[7]Basics!$H$53</definedName>
    <definedName name="Total_Assets" localSheetId="9">#REF!</definedName>
    <definedName name="Total_Assets" localSheetId="7">#REF!</definedName>
    <definedName name="Total_Assets">#REF!</definedName>
    <definedName name="Total_Computers_per_Year" localSheetId="9">#REF!</definedName>
    <definedName name="Total_Computers_per_Year" localSheetId="7">#REF!</definedName>
    <definedName name="Total_Computers_per_Year">#REF!</definedName>
    <definedName name="Total_Costs" localSheetId="9">#REF!</definedName>
    <definedName name="Total_Costs" localSheetId="7">#REF!</definedName>
    <definedName name="Total_Costs">#REF!</definedName>
    <definedName name="Total_Customer_Hours_per_Year" localSheetId="9">#REF!</definedName>
    <definedName name="Total_Customer_Hours_per_Year" localSheetId="7">#REF!</definedName>
    <definedName name="Total_Customer_Hours_per_Year">#REF!</definedName>
    <definedName name="Total_Days_per_Year" localSheetId="9">#REF!</definedName>
    <definedName name="Total_Days_per_Year" localSheetId="7">#REF!</definedName>
    <definedName name="Total_Days_per_Year">#REF!</definedName>
    <definedName name="Total_Hours_per_Recruitment_Attempt" localSheetId="9">#REF!</definedName>
    <definedName name="Total_Hours_per_Recruitment_Attempt" localSheetId="7">#REF!</definedName>
    <definedName name="Total_Hours_per_Recruitment_Attempt">#REF!</definedName>
    <definedName name="Total_Recruitment_Hours_per_Year" localSheetId="9">#REF!</definedName>
    <definedName name="Total_Recruitment_Hours_per_Year" localSheetId="7">#REF!</definedName>
    <definedName name="Total_Recruitment_Hours_per_Year">#REF!</definedName>
    <definedName name="Total_Revenues" localSheetId="9">#REF!</definedName>
    <definedName name="Total_Revenues" localSheetId="7">#REF!</definedName>
    <definedName name="Total_Revenues">#REF!</definedName>
    <definedName name="Total_Supplier_Cost_with_Electricity_per_Hour" localSheetId="9">#REF!</definedName>
    <definedName name="Total_Supplier_Cost_with_Electricity_per_Hour" localSheetId="7">#REF!</definedName>
    <definedName name="Total_Supplier_Cost_with_Electricity_per_Hour">#REF!</definedName>
    <definedName name="Total_Supplier_Hours_per_Year" localSheetId="9">#REF!</definedName>
    <definedName name="Total_Supplier_Hours_per_Year" localSheetId="7">#REF!</definedName>
    <definedName name="Total_Supplier_Hours_per_Year">#REF!</definedName>
    <definedName name="Total_Supplier_Recruitment_Hours_per_Year" localSheetId="9">#REF!</definedName>
    <definedName name="Total_Supplier_Recruitment_Hours_per_Year" localSheetId="7">#REF!</definedName>
    <definedName name="Total_Supplier_Recruitment_Hours_per_Year">#REF!</definedName>
    <definedName name="ttt" localSheetId="7">#REF!</definedName>
    <definedName name="ttt">#REF!</definedName>
    <definedName name="TWI_AED">'[9]X-rates'!#REF!</definedName>
    <definedName name="TWI_CAD">'[9]X-rates'!#REF!</definedName>
    <definedName name="TWI_CHF">'[9]X-rates'!#REF!</definedName>
    <definedName name="TWI_CNY">'[9]X-rates'!#REF!</definedName>
    <definedName name="TWI_EUR">'[9]X-rates'!#REF!</definedName>
    <definedName name="TWI_GBP">'[9]X-rates'!#REF!</definedName>
    <definedName name="TWI_HKD">'[9]X-rates'!#REF!</definedName>
    <definedName name="TWI_IDR">'[9]X-rates'!#REF!</definedName>
    <definedName name="TWI_INR">'[9]X-rates'!#REF!</definedName>
    <definedName name="TWI_JPY">'[9]X-rates'!#REF!</definedName>
    <definedName name="TWI_KRW">'[9]X-rates'!#REF!</definedName>
    <definedName name="TWI_MYR">'[9]X-rates'!#REF!</definedName>
    <definedName name="TWI_NZD">'[9]X-rates'!#REF!</definedName>
    <definedName name="TWI_PGK">'[9]X-rates'!#REF!</definedName>
    <definedName name="TWI_SDR">'[9]X-rates'!#REF!</definedName>
    <definedName name="TWI_SGD">'[9]X-rates'!#REF!</definedName>
    <definedName name="TWI_THB">'[9]X-rates'!#REF!</definedName>
    <definedName name="TWI_TWD">'[9]X-rates'!#REF!</definedName>
    <definedName name="TWI_TWIPB">'[9]X-rates'!#REF!</definedName>
    <definedName name="TWI_VND">'[9]X-rates'!#REF!</definedName>
    <definedName name="USDtoAUD">[16]Parameters!$B$11</definedName>
    <definedName name="USDtoINR">[16]Parameters!$B$13</definedName>
    <definedName name="ůůůůůůůůůů" localSheetId="7">#REF!</definedName>
    <definedName name="ůůůůůůůůůů">#REF!</definedName>
    <definedName name="v" localSheetId="7">#REF!</definedName>
    <definedName name="v">#REF!</definedName>
    <definedName name="V_16_8_State">[17]Sheet1!$B$12:$BB$12</definedName>
    <definedName name="V_24_01">[6]KITCODE!$G:$G</definedName>
    <definedName name="V_24_02">[6]KITCODE!$O:$O</definedName>
    <definedName name="V_24_03">[6]KITCODE!$W:$W</definedName>
    <definedName name="V_24_04">[6]KITCODE!$AE:$AE</definedName>
    <definedName name="V_24_05">[6]KITCODE!$AM:$AM</definedName>
    <definedName name="V_24_06">[6]KITCODE!$AU:$AU</definedName>
    <definedName name="V_24_07">[6]KITCODE!$BC:$BC</definedName>
    <definedName name="V24_02" localSheetId="7">#REF!</definedName>
    <definedName name="V24_02">#REF!</definedName>
    <definedName name="ValidResources" localSheetId="7">#REF!</definedName>
    <definedName name="ValidResources">#REF!</definedName>
    <definedName name="vat">[18]Basics!$H$66</definedName>
    <definedName name="VC_01">[6]KITCODE!$E:$E</definedName>
    <definedName name="VC_02">[6]KITCODE!$M:$M</definedName>
    <definedName name="VC_03">[6]KITCODE!$U:$U</definedName>
    <definedName name="VC_04">[6]KITCODE!$AC:$AC</definedName>
    <definedName name="VC_05">[6]KITCODE!$AK:$AK</definedName>
    <definedName name="VC_06">[6]KITCODE!$AS:$AS</definedName>
    <definedName name="VC_07">[6]KITCODE!$BA:$BA</definedName>
    <definedName name="Vendo_OS_List">NA()</definedName>
    <definedName name="Vice_President_Manager_per_Year" localSheetId="9">#REF!</definedName>
    <definedName name="Vice_President_Manager_per_Year" localSheetId="7">#REF!</definedName>
    <definedName name="Vice_President_Manager_per_Year">#REF!</definedName>
    <definedName name="Vice_President_Salaries_per_Year" localSheetId="9">#REF!</definedName>
    <definedName name="Vice_President_Salaries_per_Year" localSheetId="7">#REF!</definedName>
    <definedName name="Vice_President_Salaries_per_Year">#REF!</definedName>
    <definedName name="Views_Range">[19]Reference!$B$2:$C$7</definedName>
    <definedName name="Virtualization_" localSheetId="7">#REF!</definedName>
    <definedName name="Virtualization_">#REF!</definedName>
    <definedName name="VPN_Name">[3]Lists!$U$2:$U$6</definedName>
    <definedName name="vv" localSheetId="7">#REF!</definedName>
    <definedName name="vv">#REF!</definedName>
    <definedName name="výpočty" localSheetId="7">#REF!</definedName>
    <definedName name="výpočty">#REF!</definedName>
    <definedName name="vystup" localSheetId="7">#REF!</definedName>
    <definedName name="vystup">#REF!</definedName>
    <definedName name="w" localSheetId="7">#REF!</definedName>
    <definedName name="w">#REF!</definedName>
    <definedName name="wa" localSheetId="7">#REF!</definedName>
    <definedName name="wa">#REF!</definedName>
    <definedName name="we" localSheetId="7">#REF!</definedName>
    <definedName name="we">#REF!</definedName>
    <definedName name="Working_hours_per_Week" localSheetId="9">#REF!</definedName>
    <definedName name="Working_hours_per_Week" localSheetId="7">#REF!</definedName>
    <definedName name="Working_hours_per_Week">#REF!</definedName>
    <definedName name="Working_Hours_per_Year" localSheetId="9">#REF!</definedName>
    <definedName name="Working_Hours_per_Year" localSheetId="7">#REF!</definedName>
    <definedName name="Working_Hours_per_Year">#REF!</definedName>
    <definedName name="Working_weeks_per_Year" localSheetId="9">#REF!</definedName>
    <definedName name="Working_weeks_per_Year" localSheetId="7">#REF!</definedName>
    <definedName name="Working_weeks_per_Year">#REF!</definedName>
    <definedName name="wszystkie_nieplanowane_odpisy_amortyzacyjne" localSheetId="7">#REF!</definedName>
    <definedName name="wszystkie_nieplanowane_odpisy_amortyzacyjne">#REF!</definedName>
    <definedName name="wwww" localSheetId="7">#REF!</definedName>
    <definedName name="wwww">#REF!</definedName>
    <definedName name="x" localSheetId="7">#REF!</definedName>
    <definedName name="x">#REF!</definedName>
    <definedName name="xs" localSheetId="7">#REF!</definedName>
    <definedName name="xs">#REF!</definedName>
    <definedName name="xx" localSheetId="7">#REF!</definedName>
    <definedName name="xx">#REF!</definedName>
    <definedName name="YN">'[11]Input (DO NOT REMOVE)'!$A$25:$A$26</definedName>
    <definedName name="YN_List">NA()</definedName>
    <definedName name="YN_List_N">NA()</definedName>
    <definedName name="YN_List_Y">NA()</definedName>
    <definedName name="yyy" localSheetId="7">#REF!</definedName>
    <definedName name="yyy">#REF!</definedName>
    <definedName name="zahrnsazby" localSheetId="7">#REF!</definedName>
    <definedName name="zahrnsazby">#REF!</definedName>
    <definedName name="zahrnslevy" localSheetId="7">#REF!</definedName>
    <definedName name="zahrnslevy">#REF!</definedName>
    <definedName name="ZakupWartNiem" localSheetId="7">#REF!</definedName>
    <definedName name="ZakupWartNiem">#REF!</definedName>
    <definedName name="ZaliczkiInwestycje" localSheetId="7">#REF!</definedName>
    <definedName name="ZaliczkiInwestycje">#REF!</definedName>
    <definedName name="ZalNaNiematerialne" localSheetId="7">#REF!</definedName>
    <definedName name="ZalNaNiematerialne">#REF!</definedName>
    <definedName name="Вид" localSheetId="7">#REF!</definedName>
    <definedName name="Вид">#REF!</definedName>
    <definedName name="Вид_движения">OFFSET([20]справочник!$A$3,0,0,2)</definedName>
    <definedName name="Вид_операции" localSheetId="7">OFFSET(#REF!,0,0,COUNTA(#REF!)-1)</definedName>
    <definedName name="Вид_операции">OFFSET(#REF!,0,0,COUNTA(#REF!)-1)</definedName>
    <definedName name="ВУЛКАН_01" localSheetId="7">#REF!</definedName>
    <definedName name="ВУЛКАН_01">#REF!</definedName>
    <definedName name="начсальдо">[6]KITCODE!$D:$D</definedName>
    <definedName name="начсальдоg1">[6]G1!$D:$D</definedName>
    <definedName name="Подразделение">OFFSET(#REF!,0,0,COUNTA(#REF!)-1)</definedName>
    <definedName name="Подразделения">OFFSET([21]справочник!$C$3,0,0,COUNTA([21]справочник!$C:$C)-1)</definedName>
    <definedName name="прибыль" localSheetId="7">#REF!</definedName>
    <definedName name="прибыль">#REF!</definedName>
    <definedName name="Проект">OFFSET([20]справочник!$C$3,0,0,COUNTA([20]справочник!$C:$C)-1)</definedName>
    <definedName name="ПроектПроект" localSheetId="7">#REF!</definedName>
    <definedName name="ПроектПроект">#REF!</definedName>
    <definedName name="Проекты">OFFSET([21]справочник!$A$3,0,0,COUNTA([21]справочник!$A:$A)-1)</definedName>
    <definedName name="Статьи" localSheetId="7">OFFSET(#REF!,0,0,COUNTA(#REF!),1)</definedName>
    <definedName name="Статьи">OFFSET(#REF!,0,0,COUNTA(#REF!),1)</definedName>
    <definedName name="Статья_ДДС" localSheetId="7">OFFSET(#REF!,0,0,COUNTA(#REF!)-1)</definedName>
    <definedName name="Статья_ДДС">OFFSET(#REF!,0,0,COUNTA(#REF!)-1)</definedName>
    <definedName name="Статья_оборотов_бюджета" localSheetId="7">OFFSET(#REF!,0,0,COUNTA(#REF!)-1)</definedName>
    <definedName name="Статья_оборотов_бюджета">OFFSET(#REF!,0,0,COUNTA(#REF!)-1)</definedName>
    <definedName name="Сценарий" localSheetId="7">OFFSET(#REF!,0,0,COUNTA(#REF!)-1)</definedName>
    <definedName name="Сценарий">OFFSET(#REF!,0,0,COUNTA(#REF!)-1)</definedName>
    <definedName name="Точка_выплаты">OFFSET([22]справочник!$A$2,0,0,COUNTA([22]справочник!$A:$A)-1)</definedName>
    <definedName name="ЦФО" localSheetId="7">OFFSET(#REF!,0,0,COUNTA(#REF!)-1)</definedName>
    <definedName name="ЦФО">OFFSET(#REF!,0,0,COUNTA(#REF!)-1)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4" l="1"/>
  <c r="F39" i="14"/>
  <c r="G39" i="14"/>
  <c r="H39" i="14"/>
  <c r="F27" i="58"/>
  <c r="G27" i="58"/>
  <c r="H27" i="58"/>
  <c r="D38" i="14"/>
  <c r="D37" i="14"/>
  <c r="D39" i="14"/>
  <c r="E24" i="58"/>
  <c r="F24" i="58" s="1"/>
  <c r="G24" i="58" s="1"/>
  <c r="H24" i="58" s="1"/>
  <c r="F12" i="58"/>
  <c r="G12" i="58"/>
  <c r="H12" i="58"/>
  <c r="E12" i="58"/>
  <c r="E18" i="58" s="1"/>
  <c r="E34" i="58" s="1"/>
  <c r="E38" i="14" s="1"/>
  <c r="A44" i="58"/>
  <c r="D21" i="58"/>
  <c r="C21" i="58"/>
  <c r="A8" i="58"/>
  <c r="E33" i="58" l="1"/>
  <c r="E37" i="14" s="1"/>
  <c r="E20" i="58"/>
  <c r="E25" i="58"/>
  <c r="E27" i="58"/>
  <c r="E26" i="58"/>
  <c r="C28" i="58"/>
  <c r="C30" i="58" s="1"/>
  <c r="C37" i="58" s="1"/>
  <c r="D28" i="58"/>
  <c r="D30" i="58" s="1"/>
  <c r="D37" i="58" s="1"/>
  <c r="D38" i="58" s="1"/>
  <c r="C55" i="14" s="1"/>
  <c r="E28" i="58" l="1"/>
  <c r="D34" i="14"/>
  <c r="Q35" i="56"/>
  <c r="M32" i="20"/>
  <c r="M33" i="20"/>
  <c r="P35" i="56"/>
  <c r="C7" i="14" s="1"/>
  <c r="F106" i="54" l="1"/>
  <c r="H106" i="54" s="1"/>
  <c r="P106" i="54" s="1"/>
  <c r="F105" i="54"/>
  <c r="H105" i="54" s="1"/>
  <c r="P105" i="54" s="1"/>
  <c r="F104" i="54"/>
  <c r="H104" i="54" s="1"/>
  <c r="P104" i="54" s="1"/>
  <c r="F103" i="54"/>
  <c r="H103" i="54" s="1"/>
  <c r="P103" i="54" s="1"/>
  <c r="F102" i="54"/>
  <c r="H102" i="54" s="1"/>
  <c r="P102" i="54" s="1"/>
  <c r="F101" i="54"/>
  <c r="H101" i="54" s="1"/>
  <c r="P101" i="54" s="1"/>
  <c r="F100" i="54"/>
  <c r="H100" i="54" s="1"/>
  <c r="P100" i="54" s="1"/>
  <c r="F99" i="54"/>
  <c r="H99" i="54" s="1"/>
  <c r="P99" i="54" s="1"/>
  <c r="F98" i="54"/>
  <c r="H98" i="54" s="1"/>
  <c r="P98" i="54" s="1"/>
  <c r="F97" i="54"/>
  <c r="H97" i="54" s="1"/>
  <c r="P97" i="54" s="1"/>
  <c r="F96" i="54"/>
  <c r="H96" i="54" s="1"/>
  <c r="P96" i="54" s="1"/>
  <c r="F95" i="54"/>
  <c r="H95" i="54" s="1"/>
  <c r="P95" i="54" s="1"/>
  <c r="F94" i="54"/>
  <c r="H94" i="54" s="1"/>
  <c r="P94" i="54" s="1"/>
  <c r="F93" i="54"/>
  <c r="H93" i="54" s="1"/>
  <c r="P93" i="54" s="1"/>
  <c r="F92" i="54"/>
  <c r="H92" i="54" s="1"/>
  <c r="P92" i="54" s="1"/>
  <c r="F91" i="54"/>
  <c r="H91" i="54" s="1"/>
  <c r="P91" i="54" s="1"/>
  <c r="F90" i="54"/>
  <c r="H90" i="54" s="1"/>
  <c r="P90" i="54" s="1"/>
  <c r="F89" i="54"/>
  <c r="H89" i="54" s="1"/>
  <c r="P89" i="54" s="1"/>
  <c r="F88" i="54"/>
  <c r="H88" i="54" s="1"/>
  <c r="P88" i="54" s="1"/>
  <c r="F87" i="54"/>
  <c r="H87" i="54" s="1"/>
  <c r="P87" i="54" s="1"/>
  <c r="F86" i="54"/>
  <c r="H86" i="54" s="1"/>
  <c r="P86" i="54" s="1"/>
  <c r="F85" i="54"/>
  <c r="H85" i="54" s="1"/>
  <c r="P85" i="54" s="1"/>
  <c r="F84" i="54"/>
  <c r="H84" i="54" s="1"/>
  <c r="P84" i="54" s="1"/>
  <c r="F83" i="54"/>
  <c r="H83" i="54" s="1"/>
  <c r="P83" i="54" s="1"/>
  <c r="F82" i="54"/>
  <c r="H82" i="54" s="1"/>
  <c r="P82" i="54" s="1"/>
  <c r="F81" i="54"/>
  <c r="H81" i="54" s="1"/>
  <c r="P81" i="54" s="1"/>
  <c r="F80" i="54"/>
  <c r="H80" i="54" s="1"/>
  <c r="P80" i="54" s="1"/>
  <c r="F79" i="54"/>
  <c r="H79" i="54" s="1"/>
  <c r="P79" i="54" s="1"/>
  <c r="F78" i="54"/>
  <c r="H78" i="54" s="1"/>
  <c r="P78" i="54" s="1"/>
  <c r="F77" i="54"/>
  <c r="H77" i="54" s="1"/>
  <c r="P77" i="54" s="1"/>
  <c r="F76" i="54"/>
  <c r="H76" i="54" s="1"/>
  <c r="P76" i="54" s="1"/>
  <c r="F75" i="54"/>
  <c r="H75" i="54" s="1"/>
  <c r="P75" i="54" s="1"/>
  <c r="F74" i="54"/>
  <c r="H74" i="54" s="1"/>
  <c r="P74" i="54" s="1"/>
  <c r="F73" i="54"/>
  <c r="H73" i="54" s="1"/>
  <c r="P73" i="54" s="1"/>
  <c r="F72" i="54"/>
  <c r="H72" i="54" s="1"/>
  <c r="P72" i="54" s="1"/>
  <c r="F71" i="54"/>
  <c r="H71" i="54" s="1"/>
  <c r="P71" i="54" s="1"/>
  <c r="F70" i="54"/>
  <c r="H70" i="54" s="1"/>
  <c r="P70" i="54" s="1"/>
  <c r="F69" i="54"/>
  <c r="H69" i="54" s="1"/>
  <c r="P69" i="54" s="1"/>
  <c r="F68" i="54"/>
  <c r="H68" i="54" s="1"/>
  <c r="P68" i="54" s="1"/>
  <c r="F67" i="54"/>
  <c r="H67" i="54" s="1"/>
  <c r="P67" i="54" s="1"/>
  <c r="F66" i="54"/>
  <c r="H66" i="54" s="1"/>
  <c r="P66" i="54" s="1"/>
  <c r="F65" i="54"/>
  <c r="H65" i="54" s="1"/>
  <c r="P65" i="54" s="1"/>
  <c r="F64" i="54"/>
  <c r="H64" i="54" s="1"/>
  <c r="P64" i="54" s="1"/>
  <c r="F63" i="54"/>
  <c r="H63" i="54" s="1"/>
  <c r="P63" i="54" s="1"/>
  <c r="F62" i="54"/>
  <c r="H62" i="54" s="1"/>
  <c r="P62" i="54" s="1"/>
  <c r="F61" i="54"/>
  <c r="H61" i="54" s="1"/>
  <c r="P61" i="54" s="1"/>
  <c r="F60" i="54"/>
  <c r="H60" i="54" s="1"/>
  <c r="P60" i="54" s="1"/>
  <c r="F59" i="54"/>
  <c r="H59" i="54" s="1"/>
  <c r="P59" i="54" s="1"/>
  <c r="F58" i="54"/>
  <c r="H58" i="54" s="1"/>
  <c r="P58" i="54" s="1"/>
  <c r="F57" i="54"/>
  <c r="H57" i="54" s="1"/>
  <c r="P57" i="54" s="1"/>
  <c r="F56" i="54"/>
  <c r="H56" i="54" s="1"/>
  <c r="P56" i="54" s="1"/>
  <c r="F55" i="54"/>
  <c r="H55" i="54" s="1"/>
  <c r="P55" i="54" s="1"/>
  <c r="F54" i="54"/>
  <c r="H54" i="54" s="1"/>
  <c r="P54" i="54" s="1"/>
  <c r="F53" i="54"/>
  <c r="H53" i="54" s="1"/>
  <c r="P53" i="54" s="1"/>
  <c r="F52" i="54"/>
  <c r="H52" i="54" s="1"/>
  <c r="P52" i="54" s="1"/>
  <c r="F51" i="54"/>
  <c r="H51" i="54" s="1"/>
  <c r="P51" i="54" s="1"/>
  <c r="F50" i="54"/>
  <c r="H50" i="54" s="1"/>
  <c r="P50" i="54" s="1"/>
  <c r="F49" i="54"/>
  <c r="H49" i="54" s="1"/>
  <c r="P49" i="54" s="1"/>
  <c r="F48" i="54"/>
  <c r="H48" i="54" s="1"/>
  <c r="P48" i="54" s="1"/>
  <c r="F47" i="54"/>
  <c r="H47" i="54" s="1"/>
  <c r="P47" i="54" s="1"/>
  <c r="F46" i="54"/>
  <c r="H46" i="54" s="1"/>
  <c r="P46" i="54" s="1"/>
  <c r="F45" i="54"/>
  <c r="H45" i="54" s="1"/>
  <c r="P45" i="54" s="1"/>
  <c r="F44" i="54"/>
  <c r="H44" i="54" s="1"/>
  <c r="P44" i="54" s="1"/>
  <c r="F43" i="54"/>
  <c r="H43" i="54" s="1"/>
  <c r="P43" i="54" s="1"/>
  <c r="F42" i="54"/>
  <c r="H42" i="54" s="1"/>
  <c r="P42" i="54" s="1"/>
  <c r="F41" i="54"/>
  <c r="H41" i="54" s="1"/>
  <c r="P41" i="54" s="1"/>
  <c r="F40" i="54"/>
  <c r="H40" i="54" s="1"/>
  <c r="P40" i="54" s="1"/>
  <c r="F39" i="54"/>
  <c r="H39" i="54" s="1"/>
  <c r="P39" i="54" s="1"/>
  <c r="F38" i="54"/>
  <c r="H38" i="54" s="1"/>
  <c r="P38" i="54" s="1"/>
  <c r="F37" i="54"/>
  <c r="H37" i="54" s="1"/>
  <c r="P37" i="54" s="1"/>
  <c r="F36" i="54"/>
  <c r="H36" i="54" s="1"/>
  <c r="P36" i="54" s="1"/>
  <c r="F35" i="54"/>
  <c r="H35" i="54" s="1"/>
  <c r="P35" i="54" s="1"/>
  <c r="F34" i="54"/>
  <c r="H34" i="54" s="1"/>
  <c r="P34" i="54" s="1"/>
  <c r="F33" i="54"/>
  <c r="H33" i="54" s="1"/>
  <c r="P33" i="54" s="1"/>
  <c r="F32" i="54"/>
  <c r="H32" i="54" s="1"/>
  <c r="P32" i="54" s="1"/>
  <c r="F31" i="54"/>
  <c r="H31" i="54" s="1"/>
  <c r="P31" i="54" s="1"/>
  <c r="F30" i="54"/>
  <c r="H30" i="54" s="1"/>
  <c r="P30" i="54" s="1"/>
  <c r="F29" i="54"/>
  <c r="H29" i="54" s="1"/>
  <c r="P29" i="54" s="1"/>
  <c r="F28" i="54"/>
  <c r="H28" i="54" s="1"/>
  <c r="P28" i="54" s="1"/>
  <c r="F27" i="54"/>
  <c r="H27" i="54" s="1"/>
  <c r="P27" i="54" s="1"/>
  <c r="F26" i="54"/>
  <c r="H26" i="54" s="1"/>
  <c r="P26" i="54" s="1"/>
  <c r="F25" i="54"/>
  <c r="H25" i="54" s="1"/>
  <c r="P25" i="54" s="1"/>
  <c r="F24" i="54"/>
  <c r="H24" i="54" s="1"/>
  <c r="P24" i="54" s="1"/>
  <c r="F23" i="54"/>
  <c r="H23" i="54" s="1"/>
  <c r="P23" i="54" s="1"/>
  <c r="F22" i="54"/>
  <c r="H22" i="54" s="1"/>
  <c r="P22" i="54" s="1"/>
  <c r="F21" i="54"/>
  <c r="H21" i="54" s="1"/>
  <c r="P21" i="54" s="1"/>
  <c r="F20" i="54"/>
  <c r="H20" i="54" s="1"/>
  <c r="P20" i="54" s="1"/>
  <c r="F19" i="54"/>
  <c r="H19" i="54" s="1"/>
  <c r="P19" i="54" s="1"/>
  <c r="F18" i="54"/>
  <c r="H18" i="54" s="1"/>
  <c r="P18" i="54" s="1"/>
  <c r="F17" i="54"/>
  <c r="H17" i="54" s="1"/>
  <c r="P17" i="54" s="1"/>
  <c r="F16" i="54"/>
  <c r="H16" i="54" s="1"/>
  <c r="P16" i="54" s="1"/>
  <c r="F15" i="54"/>
  <c r="H15" i="54" s="1"/>
  <c r="P15" i="54" s="1"/>
  <c r="F14" i="54"/>
  <c r="H14" i="54" s="1"/>
  <c r="P14" i="54" s="1"/>
  <c r="F13" i="54"/>
  <c r="H13" i="54" s="1"/>
  <c r="P13" i="54" s="1"/>
  <c r="F12" i="54"/>
  <c r="H12" i="54" s="1"/>
  <c r="P12" i="54" s="1"/>
  <c r="F11" i="54"/>
  <c r="H11" i="54" s="1"/>
  <c r="P11" i="54" s="1"/>
  <c r="D7" i="15"/>
  <c r="C209" i="53"/>
  <c r="C208" i="53"/>
  <c r="C207" i="53"/>
  <c r="C206" i="53"/>
  <c r="K26" i="53" s="1"/>
  <c r="C204" i="53"/>
  <c r="K24" i="53" s="1"/>
  <c r="C203" i="53"/>
  <c r="K23" i="53" s="1"/>
  <c r="C202" i="53"/>
  <c r="K22" i="53" s="1"/>
  <c r="C201" i="53"/>
  <c r="K21" i="53" s="1"/>
  <c r="C200" i="53"/>
  <c r="K20" i="53" s="1"/>
  <c r="C199" i="53"/>
  <c r="K19" i="53" s="1"/>
  <c r="C198" i="53"/>
  <c r="K18" i="53" s="1"/>
  <c r="C197" i="53"/>
  <c r="C196" i="53"/>
  <c r="C195" i="53"/>
  <c r="K15" i="53" s="1"/>
  <c r="C194" i="53"/>
  <c r="K14" i="53" s="1"/>
  <c r="C193" i="53"/>
  <c r="K13" i="53" s="1"/>
  <c r="C192" i="53"/>
  <c r="K12" i="53" s="1"/>
  <c r="C191" i="53"/>
  <c r="K11" i="53" s="1"/>
  <c r="C190" i="53"/>
  <c r="K10" i="53" s="1"/>
  <c r="C189" i="53"/>
  <c r="K9" i="53" s="1"/>
  <c r="E186" i="53"/>
  <c r="D186" i="53"/>
  <c r="C186" i="53"/>
  <c r="B186" i="53"/>
  <c r="A186" i="53"/>
  <c r="E185" i="53"/>
  <c r="D185" i="53"/>
  <c r="C185" i="53"/>
  <c r="B185" i="53"/>
  <c r="A185" i="53"/>
  <c r="E184" i="53"/>
  <c r="D184" i="53"/>
  <c r="C184" i="53"/>
  <c r="B184" i="53"/>
  <c r="A184" i="53"/>
  <c r="E183" i="53"/>
  <c r="D183" i="53"/>
  <c r="C183" i="53"/>
  <c r="B183" i="53"/>
  <c r="A183" i="53"/>
  <c r="E182" i="53"/>
  <c r="D182" i="53"/>
  <c r="C182" i="53"/>
  <c r="B182" i="53"/>
  <c r="A182" i="53"/>
  <c r="E181" i="53"/>
  <c r="D181" i="53"/>
  <c r="C181" i="53"/>
  <c r="B181" i="53"/>
  <c r="A181" i="53"/>
  <c r="E180" i="53"/>
  <c r="D180" i="53"/>
  <c r="C180" i="53"/>
  <c r="B180" i="53"/>
  <c r="A180" i="53"/>
  <c r="E179" i="53"/>
  <c r="D179" i="53"/>
  <c r="C179" i="53"/>
  <c r="B179" i="53"/>
  <c r="A179" i="53"/>
  <c r="E178" i="53"/>
  <c r="D178" i="53"/>
  <c r="C178" i="53"/>
  <c r="B178" i="53"/>
  <c r="A178" i="53"/>
  <c r="E177" i="53"/>
  <c r="D177" i="53"/>
  <c r="C177" i="53"/>
  <c r="B177" i="53"/>
  <c r="A177" i="53"/>
  <c r="E176" i="53"/>
  <c r="D176" i="53"/>
  <c r="C176" i="53"/>
  <c r="B176" i="53"/>
  <c r="A176" i="53"/>
  <c r="E175" i="53"/>
  <c r="D175" i="53"/>
  <c r="C175" i="53"/>
  <c r="B175" i="53"/>
  <c r="A175" i="53"/>
  <c r="E174" i="53"/>
  <c r="D174" i="53"/>
  <c r="C174" i="53"/>
  <c r="B174" i="53"/>
  <c r="A174" i="53"/>
  <c r="E173" i="53"/>
  <c r="D173" i="53"/>
  <c r="C173" i="53"/>
  <c r="B173" i="53"/>
  <c r="A173" i="53"/>
  <c r="E172" i="53"/>
  <c r="D172" i="53"/>
  <c r="C172" i="53"/>
  <c r="B172" i="53"/>
  <c r="A172" i="53"/>
  <c r="E171" i="53"/>
  <c r="D171" i="53"/>
  <c r="C171" i="53"/>
  <c r="B171" i="53"/>
  <c r="A171" i="53"/>
  <c r="E170" i="53"/>
  <c r="D170" i="53"/>
  <c r="C170" i="53"/>
  <c r="B170" i="53"/>
  <c r="A170" i="53"/>
  <c r="E169" i="53"/>
  <c r="D169" i="53"/>
  <c r="C169" i="53"/>
  <c r="B169" i="53"/>
  <c r="A169" i="53"/>
  <c r="E168" i="53"/>
  <c r="D168" i="53"/>
  <c r="C168" i="53"/>
  <c r="B168" i="53"/>
  <c r="A168" i="53"/>
  <c r="E167" i="53"/>
  <c r="D167" i="53"/>
  <c r="C167" i="53"/>
  <c r="B167" i="53"/>
  <c r="A167" i="53"/>
  <c r="E166" i="53"/>
  <c r="D166" i="53"/>
  <c r="C166" i="53"/>
  <c r="B166" i="53"/>
  <c r="A166" i="53"/>
  <c r="C163" i="53"/>
  <c r="A163" i="53"/>
  <c r="B163" i="53" s="1"/>
  <c r="C162" i="53"/>
  <c r="A162" i="53"/>
  <c r="G162" i="53" s="1"/>
  <c r="C161" i="53"/>
  <c r="A161" i="53"/>
  <c r="C160" i="53"/>
  <c r="A160" i="53"/>
  <c r="G160" i="53" s="1"/>
  <c r="I160" i="53" s="1"/>
  <c r="H160" i="53" s="1"/>
  <c r="C159" i="53"/>
  <c r="A159" i="53"/>
  <c r="B159" i="53" s="1"/>
  <c r="C158" i="53"/>
  <c r="A158" i="53"/>
  <c r="B158" i="53" s="1"/>
  <c r="C157" i="53"/>
  <c r="A157" i="53"/>
  <c r="C156" i="53"/>
  <c r="A156" i="53"/>
  <c r="G156" i="53" s="1"/>
  <c r="I156" i="53" s="1"/>
  <c r="H156" i="53" s="1"/>
  <c r="C155" i="53"/>
  <c r="A155" i="53"/>
  <c r="B155" i="53" s="1"/>
  <c r="C154" i="53"/>
  <c r="A154" i="53"/>
  <c r="B154" i="53" s="1"/>
  <c r="C153" i="53"/>
  <c r="A153" i="53"/>
  <c r="C152" i="53"/>
  <c r="A152" i="53"/>
  <c r="G152" i="53" s="1"/>
  <c r="C151" i="53"/>
  <c r="A151" i="53"/>
  <c r="G151" i="53" s="1"/>
  <c r="C150" i="53"/>
  <c r="A150" i="53"/>
  <c r="B150" i="53" s="1"/>
  <c r="C149" i="53"/>
  <c r="A149" i="53"/>
  <c r="C148" i="53"/>
  <c r="A148" i="53"/>
  <c r="G148" i="53" s="1"/>
  <c r="C147" i="53"/>
  <c r="A147" i="53"/>
  <c r="B147" i="53" s="1"/>
  <c r="C146" i="53"/>
  <c r="A146" i="53"/>
  <c r="B146" i="53" s="1"/>
  <c r="C145" i="53"/>
  <c r="A145" i="53"/>
  <c r="C144" i="53"/>
  <c r="A144" i="53"/>
  <c r="G144" i="53" s="1"/>
  <c r="C143" i="53"/>
  <c r="A143" i="53"/>
  <c r="G143" i="53" s="1"/>
  <c r="C142" i="53"/>
  <c r="A142" i="53"/>
  <c r="B142" i="53" s="1"/>
  <c r="C141" i="53"/>
  <c r="A141" i="53"/>
  <c r="C140" i="53"/>
  <c r="A140" i="53"/>
  <c r="G140" i="53" s="1"/>
  <c r="I140" i="53" s="1"/>
  <c r="H140" i="53" s="1"/>
  <c r="C139" i="53"/>
  <c r="A139" i="53"/>
  <c r="B139" i="53" s="1"/>
  <c r="C138" i="53"/>
  <c r="A138" i="53"/>
  <c r="B138" i="53" s="1"/>
  <c r="C137" i="53"/>
  <c r="A137" i="53"/>
  <c r="C136" i="53"/>
  <c r="A136" i="53"/>
  <c r="G136" i="53" s="1"/>
  <c r="C135" i="53"/>
  <c r="A135" i="53"/>
  <c r="G135" i="53" s="1"/>
  <c r="I135" i="53" s="1"/>
  <c r="H135" i="53" s="1"/>
  <c r="C134" i="53"/>
  <c r="A134" i="53"/>
  <c r="B134" i="53" s="1"/>
  <c r="C133" i="53"/>
  <c r="A133" i="53"/>
  <c r="C132" i="53"/>
  <c r="A132" i="53"/>
  <c r="G132" i="53" s="1"/>
  <c r="I132" i="53" s="1"/>
  <c r="H132" i="53" s="1"/>
  <c r="C131" i="53"/>
  <c r="A131" i="53"/>
  <c r="B131" i="53" s="1"/>
  <c r="C130" i="53"/>
  <c r="A130" i="53"/>
  <c r="B130" i="53" s="1"/>
  <c r="C129" i="53"/>
  <c r="A129" i="53"/>
  <c r="C128" i="53"/>
  <c r="A128" i="53"/>
  <c r="G128" i="53" s="1"/>
  <c r="C127" i="53"/>
  <c r="A127" i="53"/>
  <c r="B127" i="53" s="1"/>
  <c r="C126" i="53"/>
  <c r="A126" i="53"/>
  <c r="B126" i="53" s="1"/>
  <c r="C125" i="53"/>
  <c r="A125" i="53"/>
  <c r="C124" i="53"/>
  <c r="A124" i="53"/>
  <c r="G124" i="53" s="1"/>
  <c r="C123" i="53"/>
  <c r="A123" i="53"/>
  <c r="G123" i="53" s="1"/>
  <c r="C122" i="53"/>
  <c r="A122" i="53"/>
  <c r="B122" i="53" s="1"/>
  <c r="C121" i="53"/>
  <c r="A121" i="53"/>
  <c r="C120" i="53"/>
  <c r="A120" i="53"/>
  <c r="G120" i="53" s="1"/>
  <c r="C119" i="53"/>
  <c r="A119" i="53"/>
  <c r="G119" i="53" s="1"/>
  <c r="I119" i="53" s="1"/>
  <c r="H119" i="53" s="1"/>
  <c r="C118" i="53"/>
  <c r="A118" i="53"/>
  <c r="B118" i="53" s="1"/>
  <c r="C117" i="53"/>
  <c r="A117" i="53"/>
  <c r="C116" i="53"/>
  <c r="A116" i="53"/>
  <c r="G116" i="53" s="1"/>
  <c r="C115" i="53"/>
  <c r="A115" i="53"/>
  <c r="G115" i="53" s="1"/>
  <c r="C114" i="53"/>
  <c r="A114" i="53"/>
  <c r="B114" i="53" s="1"/>
  <c r="C113" i="53"/>
  <c r="A113" i="53"/>
  <c r="C112" i="53"/>
  <c r="A112" i="53"/>
  <c r="G112" i="53" s="1"/>
  <c r="I112" i="53" s="1"/>
  <c r="H112" i="53" s="1"/>
  <c r="C111" i="53"/>
  <c r="A111" i="53"/>
  <c r="G111" i="53" s="1"/>
  <c r="C110" i="53"/>
  <c r="A110" i="53"/>
  <c r="B110" i="53" s="1"/>
  <c r="C109" i="53"/>
  <c r="A109" i="53"/>
  <c r="C108" i="53"/>
  <c r="A108" i="53"/>
  <c r="G108" i="53" s="1"/>
  <c r="I108" i="53" s="1"/>
  <c r="H108" i="53" s="1"/>
  <c r="C107" i="53"/>
  <c r="A107" i="53"/>
  <c r="B107" i="53" s="1"/>
  <c r="C106" i="53"/>
  <c r="A106" i="53"/>
  <c r="B106" i="53" s="1"/>
  <c r="C105" i="53"/>
  <c r="A105" i="53"/>
  <c r="C104" i="53"/>
  <c r="A104" i="53"/>
  <c r="G104" i="53" s="1"/>
  <c r="I104" i="53" s="1"/>
  <c r="H104" i="53" s="1"/>
  <c r="C103" i="53"/>
  <c r="A103" i="53"/>
  <c r="G103" i="53" s="1"/>
  <c r="I103" i="53" s="1"/>
  <c r="H103" i="53" s="1"/>
  <c r="C102" i="53"/>
  <c r="A102" i="53"/>
  <c r="B102" i="53" s="1"/>
  <c r="C101" i="53"/>
  <c r="A101" i="53"/>
  <c r="C100" i="53"/>
  <c r="A100" i="53"/>
  <c r="G100" i="53" s="1"/>
  <c r="I100" i="53" s="1"/>
  <c r="H100" i="53" s="1"/>
  <c r="C99" i="53"/>
  <c r="A99" i="53"/>
  <c r="G99" i="53" s="1"/>
  <c r="I99" i="53" s="1"/>
  <c r="H99" i="53" s="1"/>
  <c r="C98" i="53"/>
  <c r="A98" i="53"/>
  <c r="B98" i="53" s="1"/>
  <c r="C97" i="53"/>
  <c r="A97" i="53"/>
  <c r="C96" i="53"/>
  <c r="A96" i="53"/>
  <c r="G96" i="53" s="1"/>
  <c r="C95" i="53"/>
  <c r="A95" i="53"/>
  <c r="G95" i="53" s="1"/>
  <c r="I95" i="53" s="1"/>
  <c r="H95" i="53" s="1"/>
  <c r="C94" i="53"/>
  <c r="A94" i="53"/>
  <c r="B94" i="53" s="1"/>
  <c r="C93" i="53"/>
  <c r="A93" i="53"/>
  <c r="C92" i="53"/>
  <c r="A92" i="53"/>
  <c r="G92" i="53" s="1"/>
  <c r="C91" i="53"/>
  <c r="A91" i="53"/>
  <c r="B91" i="53" s="1"/>
  <c r="C90" i="53"/>
  <c r="A90" i="53"/>
  <c r="B90" i="53" s="1"/>
  <c r="C89" i="53"/>
  <c r="A89" i="53"/>
  <c r="C88" i="53"/>
  <c r="A88" i="53"/>
  <c r="G88" i="53" s="1"/>
  <c r="I88" i="53" s="1"/>
  <c r="H88" i="53" s="1"/>
  <c r="C87" i="53"/>
  <c r="A87" i="53"/>
  <c r="G87" i="53" s="1"/>
  <c r="I87" i="53" s="1"/>
  <c r="H87" i="53" s="1"/>
  <c r="C86" i="53"/>
  <c r="A86" i="53"/>
  <c r="B86" i="53" s="1"/>
  <c r="C85" i="53"/>
  <c r="A85" i="53"/>
  <c r="C84" i="53"/>
  <c r="A84" i="53"/>
  <c r="G84" i="53" s="1"/>
  <c r="C83" i="53"/>
  <c r="A83" i="53"/>
  <c r="B83" i="53" s="1"/>
  <c r="C82" i="53"/>
  <c r="A82" i="53"/>
  <c r="B82" i="53" s="1"/>
  <c r="C81" i="53"/>
  <c r="A81" i="53"/>
  <c r="C80" i="53"/>
  <c r="A80" i="53"/>
  <c r="G80" i="53" s="1"/>
  <c r="C79" i="53"/>
  <c r="A79" i="53"/>
  <c r="B79" i="53" s="1"/>
  <c r="C78" i="53"/>
  <c r="A78" i="53"/>
  <c r="B78" i="53" s="1"/>
  <c r="C77" i="53"/>
  <c r="A77" i="53"/>
  <c r="C76" i="53"/>
  <c r="A76" i="53"/>
  <c r="G76" i="53" s="1"/>
  <c r="I76" i="53" s="1"/>
  <c r="H76" i="53" s="1"/>
  <c r="C75" i="53"/>
  <c r="A75" i="53"/>
  <c r="B75" i="53" s="1"/>
  <c r="C74" i="53"/>
  <c r="A74" i="53"/>
  <c r="B74" i="53" s="1"/>
  <c r="C73" i="53"/>
  <c r="A73" i="53"/>
  <c r="B73" i="53" s="1"/>
  <c r="C72" i="53"/>
  <c r="A72" i="53"/>
  <c r="G72" i="53" s="1"/>
  <c r="C71" i="53"/>
  <c r="A71" i="53"/>
  <c r="G71" i="53" s="1"/>
  <c r="C70" i="53"/>
  <c r="A70" i="53"/>
  <c r="B70" i="53" s="1"/>
  <c r="C69" i="53"/>
  <c r="A69" i="53"/>
  <c r="C68" i="53"/>
  <c r="A68" i="53"/>
  <c r="G68" i="53" s="1"/>
  <c r="I68" i="53" s="1"/>
  <c r="H68" i="53" s="1"/>
  <c r="C67" i="53"/>
  <c r="A67" i="53"/>
  <c r="G67" i="53" s="1"/>
  <c r="I67" i="53" s="1"/>
  <c r="H67" i="53" s="1"/>
  <c r="C66" i="53"/>
  <c r="A66" i="53"/>
  <c r="C65" i="53"/>
  <c r="A65" i="53"/>
  <c r="G65" i="53" s="1"/>
  <c r="C64" i="53"/>
  <c r="A64" i="53"/>
  <c r="B64" i="53" s="1"/>
  <c r="C63" i="53"/>
  <c r="A63" i="53"/>
  <c r="B63" i="53" s="1"/>
  <c r="C62" i="53"/>
  <c r="A62" i="53"/>
  <c r="B62" i="53" s="1"/>
  <c r="C61" i="53"/>
  <c r="A61" i="53"/>
  <c r="B61" i="53" s="1"/>
  <c r="C60" i="53"/>
  <c r="A60" i="53"/>
  <c r="B60" i="53" s="1"/>
  <c r="C59" i="53"/>
  <c r="A59" i="53"/>
  <c r="G59" i="53" s="1"/>
  <c r="C58" i="53"/>
  <c r="A58" i="53"/>
  <c r="C57" i="53"/>
  <c r="A57" i="53"/>
  <c r="G57" i="53" s="1"/>
  <c r="C56" i="53"/>
  <c r="A56" i="53"/>
  <c r="G56" i="53" s="1"/>
  <c r="C55" i="53"/>
  <c r="A55" i="53"/>
  <c r="B55" i="53" s="1"/>
  <c r="C54" i="53"/>
  <c r="A54" i="53"/>
  <c r="B54" i="53" s="1"/>
  <c r="C53" i="53"/>
  <c r="A53" i="53"/>
  <c r="B53" i="53" s="1"/>
  <c r="C52" i="53"/>
  <c r="A52" i="53"/>
  <c r="B52" i="53" s="1"/>
  <c r="C51" i="53"/>
  <c r="A51" i="53"/>
  <c r="G51" i="53" s="1"/>
  <c r="C50" i="53"/>
  <c r="A50" i="53"/>
  <c r="C49" i="53"/>
  <c r="A49" i="53"/>
  <c r="G49" i="53" s="1"/>
  <c r="C48" i="53"/>
  <c r="A48" i="53"/>
  <c r="B48" i="53" s="1"/>
  <c r="C47" i="53"/>
  <c r="A47" i="53"/>
  <c r="B47" i="53" s="1"/>
  <c r="C46" i="53"/>
  <c r="A46" i="53"/>
  <c r="B46" i="53" s="1"/>
  <c r="C45" i="53"/>
  <c r="A45" i="53"/>
  <c r="B45" i="53" s="1"/>
  <c r="C44" i="53"/>
  <c r="A44" i="53"/>
  <c r="B44" i="53" s="1"/>
  <c r="C43" i="53"/>
  <c r="A43" i="53"/>
  <c r="G43" i="53" s="1"/>
  <c r="I43" i="53" s="1"/>
  <c r="H43" i="53" s="1"/>
  <c r="C42" i="53"/>
  <c r="A42" i="53"/>
  <c r="C41" i="53"/>
  <c r="A41" i="53"/>
  <c r="G41" i="53" s="1"/>
  <c r="I41" i="53" s="1"/>
  <c r="H41" i="53" s="1"/>
  <c r="C40" i="53"/>
  <c r="A40" i="53"/>
  <c r="B40" i="53" s="1"/>
  <c r="C39" i="53"/>
  <c r="A39" i="53"/>
  <c r="B39" i="53" s="1"/>
  <c r="C38" i="53"/>
  <c r="A38" i="53"/>
  <c r="B38" i="53" s="1"/>
  <c r="C37" i="53"/>
  <c r="A37" i="53"/>
  <c r="C36" i="53"/>
  <c r="A36" i="53"/>
  <c r="G36" i="53" s="1"/>
  <c r="I36" i="53" s="1"/>
  <c r="H36" i="53" s="1"/>
  <c r="C35" i="53"/>
  <c r="A35" i="53"/>
  <c r="B35" i="53" s="1"/>
  <c r="C34" i="53"/>
  <c r="A34" i="53"/>
  <c r="C33" i="53"/>
  <c r="A33" i="53"/>
  <c r="G33" i="53" s="1"/>
  <c r="I33" i="53" s="1"/>
  <c r="H33" i="53" s="1"/>
  <c r="C32" i="53"/>
  <c r="A32" i="53"/>
  <c r="B32" i="53" s="1"/>
  <c r="C31" i="53"/>
  <c r="A31" i="53"/>
  <c r="B31" i="53" s="1"/>
  <c r="K30" i="53"/>
  <c r="C30" i="53"/>
  <c r="A30" i="53"/>
  <c r="G30" i="53" s="1"/>
  <c r="K29" i="53"/>
  <c r="J29" i="53"/>
  <c r="C29" i="53"/>
  <c r="A29" i="53"/>
  <c r="K28" i="53"/>
  <c r="J28" i="53"/>
  <c r="C28" i="53"/>
  <c r="A28" i="53"/>
  <c r="B28" i="53" s="1"/>
  <c r="K27" i="53"/>
  <c r="J27" i="53"/>
  <c r="C27" i="53"/>
  <c r="A27" i="53"/>
  <c r="G27" i="53" s="1"/>
  <c r="I27" i="53" s="1"/>
  <c r="H27" i="53" s="1"/>
  <c r="C26" i="53"/>
  <c r="A26" i="53"/>
  <c r="B26" i="53" s="1"/>
  <c r="K25" i="53"/>
  <c r="C25" i="53"/>
  <c r="A25" i="53"/>
  <c r="G25" i="53" s="1"/>
  <c r="I25" i="53" s="1"/>
  <c r="H25" i="53" s="1"/>
  <c r="C24" i="53"/>
  <c r="A24" i="53"/>
  <c r="B24" i="53" s="1"/>
  <c r="C23" i="53"/>
  <c r="A23" i="53"/>
  <c r="B23" i="53" s="1"/>
  <c r="C22" i="53"/>
  <c r="A22" i="53"/>
  <c r="G22" i="53" s="1"/>
  <c r="I22" i="53" s="1"/>
  <c r="H22" i="53" s="1"/>
  <c r="C21" i="53"/>
  <c r="A21" i="53"/>
  <c r="G21" i="53" s="1"/>
  <c r="I21" i="53" s="1"/>
  <c r="H21" i="53" s="1"/>
  <c r="C20" i="53"/>
  <c r="A20" i="53"/>
  <c r="B20" i="53" s="1"/>
  <c r="C19" i="53"/>
  <c r="A19" i="53"/>
  <c r="B19" i="53" s="1"/>
  <c r="C18" i="53"/>
  <c r="A18" i="53"/>
  <c r="B18" i="53" s="1"/>
  <c r="K17" i="53"/>
  <c r="C17" i="53"/>
  <c r="A17" i="53"/>
  <c r="G17" i="53" s="1"/>
  <c r="I17" i="53" s="1"/>
  <c r="H17" i="53" s="1"/>
  <c r="K16" i="53"/>
  <c r="C16" i="53"/>
  <c r="A16" i="53"/>
  <c r="B16" i="53" s="1"/>
  <c r="C15" i="53"/>
  <c r="D15" i="53" s="1"/>
  <c r="A15" i="53"/>
  <c r="B15" i="53" s="1"/>
  <c r="C14" i="53"/>
  <c r="A14" i="53"/>
  <c r="B14" i="53" s="1"/>
  <c r="C13" i="53"/>
  <c r="A13" i="53"/>
  <c r="G13" i="53" s="1"/>
  <c r="I13" i="53" s="1"/>
  <c r="H13" i="53" s="1"/>
  <c r="C12" i="53"/>
  <c r="A12" i="53"/>
  <c r="B12" i="53" s="1"/>
  <c r="C11" i="53"/>
  <c r="A11" i="53"/>
  <c r="B11" i="53" s="1"/>
  <c r="C10" i="53"/>
  <c r="A10" i="53"/>
  <c r="B10" i="53" s="1"/>
  <c r="C9" i="53"/>
  <c r="A9" i="53"/>
  <c r="G9" i="53" s="1"/>
  <c r="I9" i="53" s="1"/>
  <c r="H9" i="53" s="1"/>
  <c r="C8" i="53"/>
  <c r="A8" i="53"/>
  <c r="G8" i="53" s="1"/>
  <c r="E5" i="53"/>
  <c r="D129" i="53" l="1"/>
  <c r="F129" i="53" s="1"/>
  <c r="E129" i="53" s="1"/>
  <c r="D105" i="53"/>
  <c r="D31" i="53"/>
  <c r="G55" i="53"/>
  <c r="B111" i="53"/>
  <c r="G47" i="53"/>
  <c r="I47" i="53" s="1"/>
  <c r="H47" i="53" s="1"/>
  <c r="D22" i="53"/>
  <c r="G52" i="53"/>
  <c r="I52" i="53" s="1"/>
  <c r="H52" i="53" s="1"/>
  <c r="D24" i="53"/>
  <c r="F24" i="53" s="1"/>
  <c r="E24" i="53" s="1"/>
  <c r="G26" i="53"/>
  <c r="I26" i="53" s="1"/>
  <c r="H26" i="53" s="1"/>
  <c r="B95" i="53"/>
  <c r="G31" i="53"/>
  <c r="I31" i="53" s="1"/>
  <c r="H31" i="53" s="1"/>
  <c r="B43" i="53"/>
  <c r="D90" i="53"/>
  <c r="F90" i="53" s="1"/>
  <c r="E90" i="53" s="1"/>
  <c r="G127" i="53"/>
  <c r="I127" i="53" s="1"/>
  <c r="H127" i="53" s="1"/>
  <c r="D12" i="53"/>
  <c r="F12" i="53" s="1"/>
  <c r="E12" i="53" s="1"/>
  <c r="G16" i="53"/>
  <c r="I16" i="53" s="1"/>
  <c r="H16" i="53" s="1"/>
  <c r="B87" i="53"/>
  <c r="G139" i="53"/>
  <c r="I139" i="53" s="1"/>
  <c r="H139" i="53" s="1"/>
  <c r="B151" i="53"/>
  <c r="B84" i="53"/>
  <c r="G10" i="53"/>
  <c r="I10" i="53" s="1"/>
  <c r="H10" i="53" s="1"/>
  <c r="B56" i="53"/>
  <c r="D11" i="53"/>
  <c r="F11" i="53" s="1"/>
  <c r="E11" i="53" s="1"/>
  <c r="F15" i="53"/>
  <c r="E15" i="53" s="1"/>
  <c r="D19" i="53"/>
  <c r="F19" i="53" s="1"/>
  <c r="E19" i="53" s="1"/>
  <c r="G159" i="53"/>
  <c r="I159" i="53" s="1"/>
  <c r="H159" i="53" s="1"/>
  <c r="G12" i="53"/>
  <c r="I12" i="53" s="1"/>
  <c r="H12" i="53" s="1"/>
  <c r="G98" i="53"/>
  <c r="I98" i="53" s="1"/>
  <c r="H98" i="53" s="1"/>
  <c r="B143" i="53"/>
  <c r="G38" i="53"/>
  <c r="I38" i="53" s="1"/>
  <c r="H38" i="53" s="1"/>
  <c r="G54" i="53"/>
  <c r="I54" i="53" s="1"/>
  <c r="H54" i="53" s="1"/>
  <c r="G60" i="53"/>
  <c r="I60" i="53" s="1"/>
  <c r="H60" i="53" s="1"/>
  <c r="G131" i="53"/>
  <c r="I131" i="53" s="1"/>
  <c r="H131" i="53" s="1"/>
  <c r="G150" i="53"/>
  <c r="I150" i="53" s="1"/>
  <c r="H150" i="53" s="1"/>
  <c r="D9" i="53"/>
  <c r="F9" i="53" s="1"/>
  <c r="E9" i="53" s="1"/>
  <c r="B27" i="53"/>
  <c r="B123" i="53"/>
  <c r="B135" i="53"/>
  <c r="G147" i="53"/>
  <c r="I147" i="53" s="1"/>
  <c r="H147" i="53" s="1"/>
  <c r="B8" i="53"/>
  <c r="D34" i="53"/>
  <c r="F34" i="53" s="1"/>
  <c r="E34" i="53" s="1"/>
  <c r="B115" i="53"/>
  <c r="G44" i="53"/>
  <c r="I44" i="53" s="1"/>
  <c r="H44" i="53" s="1"/>
  <c r="G74" i="53"/>
  <c r="I74" i="53" s="1"/>
  <c r="H74" i="53" s="1"/>
  <c r="B99" i="53"/>
  <c r="G134" i="53"/>
  <c r="I134" i="53" s="1"/>
  <c r="H134" i="53" s="1"/>
  <c r="G48" i="53"/>
  <c r="I48" i="53" s="1"/>
  <c r="H48" i="53" s="1"/>
  <c r="G79" i="53"/>
  <c r="I79" i="53" s="1"/>
  <c r="H79" i="53" s="1"/>
  <c r="G86" i="53"/>
  <c r="G107" i="53"/>
  <c r="I107" i="53" s="1"/>
  <c r="H107" i="53" s="1"/>
  <c r="G110" i="53"/>
  <c r="I110" i="53" s="1"/>
  <c r="H110" i="53" s="1"/>
  <c r="G126" i="53"/>
  <c r="I126" i="53" s="1"/>
  <c r="H126" i="53" s="1"/>
  <c r="D10" i="15"/>
  <c r="B160" i="53"/>
  <c r="G32" i="53"/>
  <c r="I32" i="53" s="1"/>
  <c r="H32" i="53" s="1"/>
  <c r="D38" i="53"/>
  <c r="F38" i="53" s="1"/>
  <c r="E38" i="53" s="1"/>
  <c r="D47" i="53"/>
  <c r="F47" i="53" s="1"/>
  <c r="E47" i="53" s="1"/>
  <c r="G63" i="53"/>
  <c r="I63" i="53" s="1"/>
  <c r="H63" i="53" s="1"/>
  <c r="B119" i="53"/>
  <c r="G122" i="53"/>
  <c r="I122" i="53" s="1"/>
  <c r="H122" i="53" s="1"/>
  <c r="D17" i="53"/>
  <c r="F17" i="53" s="1"/>
  <c r="E17" i="53" s="1"/>
  <c r="G28" i="53"/>
  <c r="I28" i="53" s="1"/>
  <c r="H28" i="53" s="1"/>
  <c r="B103" i="53"/>
  <c r="D27" i="53"/>
  <c r="F27" i="53" s="1"/>
  <c r="E27" i="53" s="1"/>
  <c r="G39" i="53"/>
  <c r="I39" i="53" s="1"/>
  <c r="H39" i="53" s="1"/>
  <c r="D14" i="53"/>
  <c r="F14" i="53" s="1"/>
  <c r="E14" i="53" s="1"/>
  <c r="I92" i="53"/>
  <c r="H92" i="53" s="1"/>
  <c r="D10" i="53"/>
  <c r="F10" i="53" s="1"/>
  <c r="E10" i="53" s="1"/>
  <c r="G14" i="53"/>
  <c r="I14" i="53" s="1"/>
  <c r="H14" i="53" s="1"/>
  <c r="D41" i="53"/>
  <c r="F41" i="53" s="1"/>
  <c r="E41" i="53" s="1"/>
  <c r="G23" i="53"/>
  <c r="I23" i="53" s="1"/>
  <c r="H23" i="53" s="1"/>
  <c r="G114" i="53"/>
  <c r="I114" i="53" s="1"/>
  <c r="H114" i="53" s="1"/>
  <c r="G142" i="53"/>
  <c r="I142" i="53" s="1"/>
  <c r="H142" i="53" s="1"/>
  <c r="G155" i="53"/>
  <c r="I155" i="53" s="1"/>
  <c r="H155" i="53" s="1"/>
  <c r="G18" i="53"/>
  <c r="I18" i="53" s="1"/>
  <c r="H18" i="53" s="1"/>
  <c r="D20" i="53"/>
  <c r="F20" i="53" s="1"/>
  <c r="E20" i="53" s="1"/>
  <c r="D78" i="53"/>
  <c r="F78" i="53" s="1"/>
  <c r="E78" i="53" s="1"/>
  <c r="G83" i="53"/>
  <c r="I83" i="53" s="1"/>
  <c r="H83" i="53" s="1"/>
  <c r="G91" i="53"/>
  <c r="I91" i="53" s="1"/>
  <c r="H91" i="53" s="1"/>
  <c r="D138" i="53"/>
  <c r="F138" i="53" s="1"/>
  <c r="E138" i="53" s="1"/>
  <c r="D154" i="53"/>
  <c r="F154" i="53" s="1"/>
  <c r="E154" i="53" s="1"/>
  <c r="F22" i="53"/>
  <c r="E22" i="53" s="1"/>
  <c r="G20" i="53"/>
  <c r="I20" i="53" s="1"/>
  <c r="H20" i="53" s="1"/>
  <c r="G24" i="53"/>
  <c r="I24" i="53" s="1"/>
  <c r="H24" i="53" s="1"/>
  <c r="D26" i="53"/>
  <c r="F26" i="53" s="1"/>
  <c r="E26" i="53" s="1"/>
  <c r="B33" i="53"/>
  <c r="G35" i="53"/>
  <c r="I35" i="53" s="1"/>
  <c r="H35" i="53" s="1"/>
  <c r="G40" i="53"/>
  <c r="I40" i="53" s="1"/>
  <c r="H40" i="53" s="1"/>
  <c r="D48" i="53"/>
  <c r="F48" i="53" s="1"/>
  <c r="E48" i="53" s="1"/>
  <c r="B51" i="53"/>
  <c r="D59" i="53"/>
  <c r="F59" i="53" s="1"/>
  <c r="E59" i="53" s="1"/>
  <c r="G64" i="53"/>
  <c r="I64" i="53" s="1"/>
  <c r="H64" i="53" s="1"/>
  <c r="G70" i="53"/>
  <c r="I70" i="53" s="1"/>
  <c r="H70" i="53" s="1"/>
  <c r="G75" i="53"/>
  <c r="I75" i="53" s="1"/>
  <c r="H75" i="53" s="1"/>
  <c r="G78" i="53"/>
  <c r="I78" i="53" s="1"/>
  <c r="H78" i="53" s="1"/>
  <c r="I84" i="53"/>
  <c r="H84" i="53" s="1"/>
  <c r="B100" i="53"/>
  <c r="B116" i="53"/>
  <c r="G130" i="53"/>
  <c r="G138" i="53"/>
  <c r="I138" i="53" s="1"/>
  <c r="H138" i="53" s="1"/>
  <c r="G146" i="53"/>
  <c r="I146" i="53" s="1"/>
  <c r="H146" i="53" s="1"/>
  <c r="G154" i="53"/>
  <c r="I154" i="53" s="1"/>
  <c r="H154" i="53" s="1"/>
  <c r="G163" i="53"/>
  <c r="I163" i="53" s="1"/>
  <c r="H163" i="53" s="1"/>
  <c r="F31" i="53"/>
  <c r="E31" i="53" s="1"/>
  <c r="G46" i="53"/>
  <c r="I46" i="53" s="1"/>
  <c r="H46" i="53" s="1"/>
  <c r="I56" i="53"/>
  <c r="H56" i="53" s="1"/>
  <c r="G62" i="53"/>
  <c r="I62" i="53" s="1"/>
  <c r="H62" i="53" s="1"/>
  <c r="G73" i="53"/>
  <c r="I73" i="53" s="1"/>
  <c r="H73" i="53" s="1"/>
  <c r="B65" i="53"/>
  <c r="I144" i="53"/>
  <c r="H144" i="53" s="1"/>
  <c r="B36" i="53"/>
  <c r="B41" i="53"/>
  <c r="B71" i="53"/>
  <c r="I8" i="53"/>
  <c r="H8" i="53" s="1"/>
  <c r="D33" i="53"/>
  <c r="F33" i="53" s="1"/>
  <c r="E33" i="53" s="1"/>
  <c r="D23" i="53"/>
  <c r="F23" i="53" s="1"/>
  <c r="E23" i="53" s="1"/>
  <c r="B25" i="53"/>
  <c r="I30" i="53"/>
  <c r="H30" i="53" s="1"/>
  <c r="D39" i="53"/>
  <c r="F39" i="53" s="1"/>
  <c r="E39" i="53" s="1"/>
  <c r="B49" i="53"/>
  <c r="B57" i="53"/>
  <c r="G82" i="53"/>
  <c r="I82" i="53" s="1"/>
  <c r="H82" i="53" s="1"/>
  <c r="G90" i="53"/>
  <c r="I90" i="53" s="1"/>
  <c r="H90" i="53" s="1"/>
  <c r="G106" i="53"/>
  <c r="I106" i="53" s="1"/>
  <c r="H106" i="53" s="1"/>
  <c r="D155" i="53"/>
  <c r="F155" i="53" s="1"/>
  <c r="E155" i="53" s="1"/>
  <c r="G158" i="53"/>
  <c r="I158" i="53" s="1"/>
  <c r="H158" i="53" s="1"/>
  <c r="I96" i="53"/>
  <c r="H96" i="53" s="1"/>
  <c r="D126" i="53"/>
  <c r="F126" i="53" s="1"/>
  <c r="E126" i="53" s="1"/>
  <c r="D134" i="53"/>
  <c r="F134" i="53" s="1"/>
  <c r="E134" i="53" s="1"/>
  <c r="B72" i="53"/>
  <c r="D16" i="53"/>
  <c r="F16" i="53" s="1"/>
  <c r="E16" i="53" s="1"/>
  <c r="D18" i="53"/>
  <c r="F18" i="53" s="1"/>
  <c r="E18" i="53" s="1"/>
  <c r="D50" i="53"/>
  <c r="F50" i="53" s="1"/>
  <c r="E50" i="53" s="1"/>
  <c r="D72" i="53"/>
  <c r="F72" i="53" s="1"/>
  <c r="E72" i="53" s="1"/>
  <c r="G94" i="53"/>
  <c r="I94" i="53" s="1"/>
  <c r="H94" i="53" s="1"/>
  <c r="G102" i="53"/>
  <c r="I102" i="53" s="1"/>
  <c r="H102" i="53" s="1"/>
  <c r="G118" i="53"/>
  <c r="I118" i="53" s="1"/>
  <c r="H118" i="53" s="1"/>
  <c r="B132" i="53"/>
  <c r="B140" i="53"/>
  <c r="B148" i="53"/>
  <c r="D85" i="53"/>
  <c r="F85" i="53" s="1"/>
  <c r="E85" i="53" s="1"/>
  <c r="D8" i="53"/>
  <c r="F8" i="53" s="1"/>
  <c r="E8" i="53" s="1"/>
  <c r="B9" i="53"/>
  <c r="B13" i="53"/>
  <c r="B17" i="53"/>
  <c r="B21" i="53"/>
  <c r="D153" i="53"/>
  <c r="F153" i="53" s="1"/>
  <c r="E153" i="53" s="1"/>
  <c r="D137" i="53"/>
  <c r="F137" i="53" s="1"/>
  <c r="E137" i="53" s="1"/>
  <c r="D37" i="53"/>
  <c r="F37" i="53" s="1"/>
  <c r="E37" i="53" s="1"/>
  <c r="I57" i="53"/>
  <c r="H57" i="53" s="1"/>
  <c r="D71" i="53"/>
  <c r="F71" i="53" s="1"/>
  <c r="E71" i="53" s="1"/>
  <c r="D91" i="53"/>
  <c r="F91" i="53" s="1"/>
  <c r="E91" i="53" s="1"/>
  <c r="D94" i="53"/>
  <c r="F94" i="53" s="1"/>
  <c r="E94" i="53" s="1"/>
  <c r="D139" i="53"/>
  <c r="F139" i="53" s="1"/>
  <c r="E139" i="53" s="1"/>
  <c r="G11" i="53"/>
  <c r="I11" i="53" s="1"/>
  <c r="H11" i="53" s="1"/>
  <c r="G15" i="53"/>
  <c r="I15" i="53" s="1"/>
  <c r="H15" i="53" s="1"/>
  <c r="G19" i="53"/>
  <c r="I19" i="53" s="1"/>
  <c r="H19" i="53" s="1"/>
  <c r="B22" i="53"/>
  <c r="D117" i="53"/>
  <c r="F117" i="53" s="1"/>
  <c r="E117" i="53" s="1"/>
  <c r="D101" i="53"/>
  <c r="F101" i="53" s="1"/>
  <c r="E101" i="53" s="1"/>
  <c r="D46" i="53"/>
  <c r="F46" i="53" s="1"/>
  <c r="E46" i="53" s="1"/>
  <c r="D121" i="53"/>
  <c r="F121" i="53" s="1"/>
  <c r="E121" i="53" s="1"/>
  <c r="D70" i="53"/>
  <c r="F70" i="53" s="1"/>
  <c r="E70" i="53" s="1"/>
  <c r="D49" i="53"/>
  <c r="F49" i="53" s="1"/>
  <c r="F105" i="53"/>
  <c r="E105" i="53" s="1"/>
  <c r="D98" i="53"/>
  <c r="F98" i="53" s="1"/>
  <c r="E98" i="53" s="1"/>
  <c r="D74" i="53"/>
  <c r="F74" i="53" s="1"/>
  <c r="E74" i="53" s="1"/>
  <c r="D54" i="53"/>
  <c r="F54" i="53" s="1"/>
  <c r="E54" i="53" s="1"/>
  <c r="D141" i="53"/>
  <c r="F141" i="53" s="1"/>
  <c r="E141" i="53" s="1"/>
  <c r="D113" i="53"/>
  <c r="F113" i="53" s="1"/>
  <c r="E113" i="53" s="1"/>
  <c r="D97" i="53"/>
  <c r="F97" i="53" s="1"/>
  <c r="E97" i="53" s="1"/>
  <c r="G42" i="53"/>
  <c r="I42" i="53" s="1"/>
  <c r="H42" i="53" s="1"/>
  <c r="B42" i="53"/>
  <c r="D102" i="53"/>
  <c r="F102" i="53" s="1"/>
  <c r="E102" i="53" s="1"/>
  <c r="I111" i="53"/>
  <c r="H111" i="53" s="1"/>
  <c r="D142" i="53"/>
  <c r="F142" i="53" s="1"/>
  <c r="E142" i="53" s="1"/>
  <c r="D150" i="53"/>
  <c r="F150" i="53" s="1"/>
  <c r="E150" i="53" s="1"/>
  <c r="B37" i="53"/>
  <c r="G37" i="53"/>
  <c r="I37" i="53" s="1"/>
  <c r="H37" i="53" s="1"/>
  <c r="D133" i="53"/>
  <c r="F133" i="53" s="1"/>
  <c r="E133" i="53" s="1"/>
  <c r="D122" i="53"/>
  <c r="F122" i="53" s="1"/>
  <c r="E122" i="53" s="1"/>
  <c r="D13" i="53"/>
  <c r="F13" i="53" s="1"/>
  <c r="E13" i="53" s="1"/>
  <c r="D157" i="53"/>
  <c r="F157" i="53" s="1"/>
  <c r="E157" i="53" s="1"/>
  <c r="D76" i="53"/>
  <c r="F76" i="53" s="1"/>
  <c r="E76" i="53" s="1"/>
  <c r="D69" i="53"/>
  <c r="F69" i="53" s="1"/>
  <c r="E69" i="53" s="1"/>
  <c r="D145" i="53"/>
  <c r="F145" i="53" s="1"/>
  <c r="E145" i="53" s="1"/>
  <c r="D81" i="53"/>
  <c r="F81" i="53" s="1"/>
  <c r="E81" i="53" s="1"/>
  <c r="D149" i="53"/>
  <c r="F149" i="53" s="1"/>
  <c r="E149" i="53" s="1"/>
  <c r="D146" i="53"/>
  <c r="F146" i="53" s="1"/>
  <c r="E146" i="53" s="1"/>
  <c r="D21" i="53"/>
  <c r="F21" i="53" s="1"/>
  <c r="E21" i="53" s="1"/>
  <c r="D40" i="53"/>
  <c r="F40" i="53" s="1"/>
  <c r="E40" i="53" s="1"/>
  <c r="D42" i="53"/>
  <c r="F42" i="53" s="1"/>
  <c r="E42" i="53" s="1"/>
  <c r="D44" i="53"/>
  <c r="F44" i="53" s="1"/>
  <c r="E44" i="53" s="1"/>
  <c r="D53" i="53"/>
  <c r="F53" i="53" s="1"/>
  <c r="E53" i="53" s="1"/>
  <c r="D55" i="53"/>
  <c r="F55" i="53" s="1"/>
  <c r="E55" i="53" s="1"/>
  <c r="D57" i="53"/>
  <c r="F57" i="53" s="1"/>
  <c r="E57" i="53" s="1"/>
  <c r="D64" i="53"/>
  <c r="F64" i="53" s="1"/>
  <c r="E64" i="53" s="1"/>
  <c r="B77" i="53"/>
  <c r="G77" i="53"/>
  <c r="I77" i="53" s="1"/>
  <c r="H77" i="53" s="1"/>
  <c r="I124" i="53"/>
  <c r="H124" i="53" s="1"/>
  <c r="I130" i="53"/>
  <c r="H130" i="53" s="1"/>
  <c r="D36" i="53"/>
  <c r="F36" i="53" s="1"/>
  <c r="E36" i="53" s="1"/>
  <c r="I49" i="53"/>
  <c r="H49" i="53" s="1"/>
  <c r="D51" i="53"/>
  <c r="F51" i="53" s="1"/>
  <c r="E51" i="53" s="1"/>
  <c r="I55" i="53"/>
  <c r="H55" i="53" s="1"/>
  <c r="G58" i="53"/>
  <c r="I58" i="53" s="1"/>
  <c r="H58" i="53" s="1"/>
  <c r="B58" i="53"/>
  <c r="D60" i="53"/>
  <c r="F60" i="53" s="1"/>
  <c r="E60" i="53" s="1"/>
  <c r="D67" i="53"/>
  <c r="F67" i="53" s="1"/>
  <c r="E67" i="53" s="1"/>
  <c r="D77" i="53"/>
  <c r="F77" i="53" s="1"/>
  <c r="E77" i="53" s="1"/>
  <c r="G161" i="53"/>
  <c r="I161" i="53" s="1"/>
  <c r="H161" i="53" s="1"/>
  <c r="B161" i="53"/>
  <c r="D52" i="53"/>
  <c r="F52" i="53" s="1"/>
  <c r="E52" i="53" s="1"/>
  <c r="D89" i="53"/>
  <c r="F89" i="53" s="1"/>
  <c r="E89" i="53" s="1"/>
  <c r="D125" i="53"/>
  <c r="F125" i="53" s="1"/>
  <c r="E125" i="53" s="1"/>
  <c r="D114" i="53"/>
  <c r="F114" i="53" s="1"/>
  <c r="E114" i="53" s="1"/>
  <c r="D158" i="53"/>
  <c r="F158" i="53" s="1"/>
  <c r="E158" i="53" s="1"/>
  <c r="D109" i="53"/>
  <c r="F109" i="53" s="1"/>
  <c r="E109" i="53" s="1"/>
  <c r="D93" i="53"/>
  <c r="F93" i="53" s="1"/>
  <c r="E93" i="53" s="1"/>
  <c r="D106" i="53"/>
  <c r="F106" i="53" s="1"/>
  <c r="E106" i="53" s="1"/>
  <c r="D66" i="53"/>
  <c r="F66" i="53" s="1"/>
  <c r="E66" i="53" s="1"/>
  <c r="D25" i="53"/>
  <c r="F25" i="53" s="1"/>
  <c r="E25" i="53" s="1"/>
  <c r="G29" i="53"/>
  <c r="I29" i="53" s="1"/>
  <c r="H29" i="53" s="1"/>
  <c r="B29" i="53"/>
  <c r="I51" i="53"/>
  <c r="H51" i="53" s="1"/>
  <c r="I65" i="53"/>
  <c r="H65" i="53" s="1"/>
  <c r="I80" i="53"/>
  <c r="H80" i="53" s="1"/>
  <c r="D107" i="53"/>
  <c r="F107" i="53" s="1"/>
  <c r="E107" i="53" s="1"/>
  <c r="D110" i="53"/>
  <c r="F110" i="53" s="1"/>
  <c r="E110" i="53" s="1"/>
  <c r="D118" i="53"/>
  <c r="F118" i="53" s="1"/>
  <c r="E118" i="53" s="1"/>
  <c r="I128" i="53"/>
  <c r="H128" i="53" s="1"/>
  <c r="I148" i="53"/>
  <c r="H148" i="53" s="1"/>
  <c r="I72" i="53"/>
  <c r="H72" i="53" s="1"/>
  <c r="I152" i="53"/>
  <c r="H152" i="53" s="1"/>
  <c r="I136" i="53"/>
  <c r="H136" i="53" s="1"/>
  <c r="I120" i="53"/>
  <c r="H120" i="53" s="1"/>
  <c r="B30" i="53"/>
  <c r="D32" i="53"/>
  <c r="F32" i="53" s="1"/>
  <c r="E32" i="53" s="1"/>
  <c r="D45" i="53"/>
  <c r="F45" i="53" s="1"/>
  <c r="E45" i="53" s="1"/>
  <c r="I116" i="53"/>
  <c r="H116" i="53" s="1"/>
  <c r="G34" i="53"/>
  <c r="I34" i="53" s="1"/>
  <c r="H34" i="53" s="1"/>
  <c r="B34" i="53"/>
  <c r="G66" i="53"/>
  <c r="I66" i="53" s="1"/>
  <c r="H66" i="53" s="1"/>
  <c r="B66" i="53"/>
  <c r="D82" i="53"/>
  <c r="F82" i="53" s="1"/>
  <c r="E82" i="53" s="1"/>
  <c r="D68" i="53"/>
  <c r="F68" i="53" s="1"/>
  <c r="E68" i="53" s="1"/>
  <c r="D58" i="53"/>
  <c r="F58" i="53" s="1"/>
  <c r="E58" i="53" s="1"/>
  <c r="D130" i="53"/>
  <c r="F130" i="53" s="1"/>
  <c r="E130" i="53" s="1"/>
  <c r="D62" i="53"/>
  <c r="F62" i="53" s="1"/>
  <c r="E62" i="53" s="1"/>
  <c r="D162" i="53"/>
  <c r="F162" i="53" s="1"/>
  <c r="E162" i="53" s="1"/>
  <c r="D30" i="53"/>
  <c r="F30" i="53" s="1"/>
  <c r="E30" i="53" s="1"/>
  <c r="D28" i="53"/>
  <c r="F28" i="53" s="1"/>
  <c r="E28" i="53" s="1"/>
  <c r="D29" i="53"/>
  <c r="F29" i="53" s="1"/>
  <c r="E29" i="53" s="1"/>
  <c r="D35" i="53"/>
  <c r="F35" i="53" s="1"/>
  <c r="E35" i="53" s="1"/>
  <c r="D43" i="53"/>
  <c r="F43" i="53" s="1"/>
  <c r="E43" i="53" s="1"/>
  <c r="G50" i="53"/>
  <c r="I50" i="53" s="1"/>
  <c r="H50" i="53" s="1"/>
  <c r="B50" i="53"/>
  <c r="D56" i="53"/>
  <c r="F56" i="53" s="1"/>
  <c r="E56" i="53" s="1"/>
  <c r="I59" i="53"/>
  <c r="H59" i="53" s="1"/>
  <c r="D61" i="53"/>
  <c r="F61" i="53" s="1"/>
  <c r="E61" i="53" s="1"/>
  <c r="D63" i="53"/>
  <c r="F63" i="53" s="1"/>
  <c r="E63" i="53" s="1"/>
  <c r="D65" i="53"/>
  <c r="F65" i="53" s="1"/>
  <c r="E65" i="53" s="1"/>
  <c r="I71" i="53"/>
  <c r="H71" i="53" s="1"/>
  <c r="D73" i="53"/>
  <c r="F73" i="53" s="1"/>
  <c r="E73" i="53" s="1"/>
  <c r="D86" i="53"/>
  <c r="F86" i="53" s="1"/>
  <c r="E86" i="53" s="1"/>
  <c r="D123" i="53"/>
  <c r="F123" i="53" s="1"/>
  <c r="E123" i="53" s="1"/>
  <c r="I143" i="53"/>
  <c r="H143" i="53" s="1"/>
  <c r="G45" i="53"/>
  <c r="I45" i="53" s="1"/>
  <c r="H45" i="53" s="1"/>
  <c r="G53" i="53"/>
  <c r="I53" i="53" s="1"/>
  <c r="H53" i="53" s="1"/>
  <c r="G61" i="53"/>
  <c r="I61" i="53" s="1"/>
  <c r="H61" i="53" s="1"/>
  <c r="B69" i="53"/>
  <c r="G69" i="53"/>
  <c r="I69" i="53" s="1"/>
  <c r="H69" i="53" s="1"/>
  <c r="D84" i="53"/>
  <c r="F84" i="53" s="1"/>
  <c r="E84" i="53" s="1"/>
  <c r="B93" i="53"/>
  <c r="G93" i="53"/>
  <c r="I93" i="53" s="1"/>
  <c r="H93" i="53" s="1"/>
  <c r="D100" i="53"/>
  <c r="F100" i="53" s="1"/>
  <c r="E100" i="53" s="1"/>
  <c r="B109" i="53"/>
  <c r="G109" i="53"/>
  <c r="I109" i="53" s="1"/>
  <c r="H109" i="53" s="1"/>
  <c r="D116" i="53"/>
  <c r="F116" i="53" s="1"/>
  <c r="E116" i="53" s="1"/>
  <c r="B125" i="53"/>
  <c r="G125" i="53"/>
  <c r="I125" i="53" s="1"/>
  <c r="H125" i="53" s="1"/>
  <c r="D132" i="53"/>
  <c r="F132" i="53" s="1"/>
  <c r="E132" i="53" s="1"/>
  <c r="B141" i="53"/>
  <c r="G141" i="53"/>
  <c r="I141" i="53" s="1"/>
  <c r="H141" i="53" s="1"/>
  <c r="D148" i="53"/>
  <c r="F148" i="53" s="1"/>
  <c r="E148" i="53" s="1"/>
  <c r="D161" i="53"/>
  <c r="F161" i="53" s="1"/>
  <c r="E161" i="53" s="1"/>
  <c r="D163" i="53"/>
  <c r="F163" i="53" s="1"/>
  <c r="E163" i="53" s="1"/>
  <c r="B59" i="53"/>
  <c r="B67" i="53"/>
  <c r="B68" i="53"/>
  <c r="B76" i="53"/>
  <c r="B80" i="53"/>
  <c r="D87" i="53"/>
  <c r="F87" i="53" s="1"/>
  <c r="E87" i="53" s="1"/>
  <c r="B96" i="53"/>
  <c r="D103" i="53"/>
  <c r="F103" i="53" s="1"/>
  <c r="E103" i="53" s="1"/>
  <c r="B112" i="53"/>
  <c r="D119" i="53"/>
  <c r="F119" i="53" s="1"/>
  <c r="E119" i="53" s="1"/>
  <c r="I123" i="53"/>
  <c r="H123" i="53" s="1"/>
  <c r="B128" i="53"/>
  <c r="D135" i="53"/>
  <c r="F135" i="53" s="1"/>
  <c r="E135" i="53" s="1"/>
  <c r="B144" i="53"/>
  <c r="D151" i="53"/>
  <c r="F151" i="53" s="1"/>
  <c r="E151" i="53" s="1"/>
  <c r="D159" i="53"/>
  <c r="F159" i="53" s="1"/>
  <c r="E159" i="53" s="1"/>
  <c r="D80" i="53"/>
  <c r="F80" i="53" s="1"/>
  <c r="E80" i="53" s="1"/>
  <c r="G89" i="53"/>
  <c r="I89" i="53" s="1"/>
  <c r="H89" i="53" s="1"/>
  <c r="B89" i="53"/>
  <c r="D96" i="53"/>
  <c r="F96" i="53" s="1"/>
  <c r="E96" i="53" s="1"/>
  <c r="G105" i="53"/>
  <c r="I105" i="53" s="1"/>
  <c r="H105" i="53" s="1"/>
  <c r="B105" i="53"/>
  <c r="D112" i="53"/>
  <c r="F112" i="53" s="1"/>
  <c r="E112" i="53" s="1"/>
  <c r="G121" i="53"/>
  <c r="I121" i="53" s="1"/>
  <c r="H121" i="53" s="1"/>
  <c r="B121" i="53"/>
  <c r="D128" i="53"/>
  <c r="F128" i="53" s="1"/>
  <c r="E128" i="53" s="1"/>
  <c r="G137" i="53"/>
  <c r="I137" i="53" s="1"/>
  <c r="H137" i="53" s="1"/>
  <c r="B137" i="53"/>
  <c r="D144" i="53"/>
  <c r="F144" i="53" s="1"/>
  <c r="E144" i="53" s="1"/>
  <c r="G153" i="53"/>
  <c r="I153" i="53" s="1"/>
  <c r="H153" i="53" s="1"/>
  <c r="B153" i="53"/>
  <c r="B156" i="53"/>
  <c r="D83" i="53"/>
  <c r="F83" i="53" s="1"/>
  <c r="E83" i="53" s="1"/>
  <c r="B92" i="53"/>
  <c r="D99" i="53"/>
  <c r="F99" i="53" s="1"/>
  <c r="E99" i="53" s="1"/>
  <c r="B108" i="53"/>
  <c r="D115" i="53"/>
  <c r="F115" i="53" s="1"/>
  <c r="E115" i="53" s="1"/>
  <c r="B124" i="53"/>
  <c r="D131" i="53"/>
  <c r="F131" i="53" s="1"/>
  <c r="E131" i="53" s="1"/>
  <c r="D147" i="53"/>
  <c r="F147" i="53" s="1"/>
  <c r="E147" i="53" s="1"/>
  <c r="I151" i="53"/>
  <c r="H151" i="53" s="1"/>
  <c r="D156" i="53"/>
  <c r="F156" i="53" s="1"/>
  <c r="E156" i="53" s="1"/>
  <c r="I162" i="53"/>
  <c r="H162" i="53" s="1"/>
  <c r="D75" i="53"/>
  <c r="F75" i="53" s="1"/>
  <c r="E75" i="53" s="1"/>
  <c r="B85" i="53"/>
  <c r="G85" i="53"/>
  <c r="I85" i="53" s="1"/>
  <c r="H85" i="53" s="1"/>
  <c r="D92" i="53"/>
  <c r="F92" i="53" s="1"/>
  <c r="E92" i="53" s="1"/>
  <c r="B101" i="53"/>
  <c r="G101" i="53"/>
  <c r="I101" i="53" s="1"/>
  <c r="H101" i="53" s="1"/>
  <c r="D108" i="53"/>
  <c r="F108" i="53" s="1"/>
  <c r="E108" i="53" s="1"/>
  <c r="B117" i="53"/>
  <c r="G117" i="53"/>
  <c r="I117" i="53" s="1"/>
  <c r="H117" i="53" s="1"/>
  <c r="D124" i="53"/>
  <c r="F124" i="53" s="1"/>
  <c r="E124" i="53" s="1"/>
  <c r="B133" i="53"/>
  <c r="G133" i="53"/>
  <c r="I133" i="53" s="1"/>
  <c r="H133" i="53" s="1"/>
  <c r="D140" i="53"/>
  <c r="F140" i="53" s="1"/>
  <c r="E140" i="53" s="1"/>
  <c r="B149" i="53"/>
  <c r="G149" i="53"/>
  <c r="I149" i="53" s="1"/>
  <c r="H149" i="53" s="1"/>
  <c r="D79" i="53"/>
  <c r="F79" i="53" s="1"/>
  <c r="E79" i="53" s="1"/>
  <c r="I86" i="53"/>
  <c r="H86" i="53" s="1"/>
  <c r="B88" i="53"/>
  <c r="D95" i="53"/>
  <c r="F95" i="53" s="1"/>
  <c r="E95" i="53" s="1"/>
  <c r="B104" i="53"/>
  <c r="D111" i="53"/>
  <c r="F111" i="53" s="1"/>
  <c r="E111" i="53" s="1"/>
  <c r="I115" i="53"/>
  <c r="H115" i="53" s="1"/>
  <c r="B120" i="53"/>
  <c r="D127" i="53"/>
  <c r="F127" i="53" s="1"/>
  <c r="E127" i="53" s="1"/>
  <c r="B136" i="53"/>
  <c r="D143" i="53"/>
  <c r="F143" i="53" s="1"/>
  <c r="E143" i="53" s="1"/>
  <c r="B152" i="53"/>
  <c r="D160" i="53"/>
  <c r="F160" i="53" s="1"/>
  <c r="E160" i="53" s="1"/>
  <c r="G81" i="53"/>
  <c r="I81" i="53" s="1"/>
  <c r="H81" i="53" s="1"/>
  <c r="B81" i="53"/>
  <c r="D88" i="53"/>
  <c r="F88" i="53" s="1"/>
  <c r="E88" i="53" s="1"/>
  <c r="G97" i="53"/>
  <c r="I97" i="53" s="1"/>
  <c r="H97" i="53" s="1"/>
  <c r="B97" i="53"/>
  <c r="D104" i="53"/>
  <c r="F104" i="53" s="1"/>
  <c r="E104" i="53" s="1"/>
  <c r="G113" i="53"/>
  <c r="I113" i="53" s="1"/>
  <c r="H113" i="53" s="1"/>
  <c r="B113" i="53"/>
  <c r="D120" i="53"/>
  <c r="F120" i="53" s="1"/>
  <c r="E120" i="53" s="1"/>
  <c r="G129" i="53"/>
  <c r="I129" i="53" s="1"/>
  <c r="H129" i="53" s="1"/>
  <c r="B129" i="53"/>
  <c r="D136" i="53"/>
  <c r="F136" i="53" s="1"/>
  <c r="E136" i="53" s="1"/>
  <c r="G145" i="53"/>
  <c r="I145" i="53" s="1"/>
  <c r="H145" i="53" s="1"/>
  <c r="B145" i="53"/>
  <c r="D152" i="53"/>
  <c r="F152" i="53" s="1"/>
  <c r="E152" i="53" s="1"/>
  <c r="B157" i="53"/>
  <c r="G157" i="53"/>
  <c r="I157" i="53" s="1"/>
  <c r="H157" i="53" s="1"/>
  <c r="B162" i="53"/>
  <c r="E49" i="53" l="1"/>
  <c r="D8" i="15"/>
  <c r="D9" i="15" s="1"/>
  <c r="D6" i="15"/>
  <c r="E5" i="21"/>
  <c r="C13" i="14"/>
  <c r="C14" i="14"/>
  <c r="D13" i="14" s="1"/>
  <c r="D14" i="14" s="1"/>
  <c r="E13" i="14" l="1"/>
  <c r="E14" i="14" s="1"/>
  <c r="D16" i="14"/>
  <c r="D15" i="14"/>
  <c r="C15" i="14"/>
  <c r="C16" i="14"/>
  <c r="D42" i="14" l="1"/>
  <c r="E15" i="14"/>
  <c r="E42" i="14" s="1"/>
  <c r="E16" i="14"/>
  <c r="F13" i="14"/>
  <c r="F14" i="14" s="1"/>
  <c r="G13" i="14" s="1"/>
  <c r="G14" i="14" s="1"/>
  <c r="G15" i="14" l="1"/>
  <c r="G16" i="14"/>
  <c r="H13" i="14"/>
  <c r="H14" i="14" s="1"/>
  <c r="F16" i="14"/>
  <c r="F15" i="14"/>
  <c r="H15" i="14" l="1"/>
  <c r="H42" i="14" s="1"/>
  <c r="H16" i="14"/>
  <c r="F42" i="14"/>
  <c r="G42" i="14"/>
  <c r="E6" i="21"/>
  <c r="E7" i="21"/>
  <c r="E8" i="21"/>
  <c r="E9" i="21"/>
  <c r="E10" i="21"/>
  <c r="E11" i="21"/>
  <c r="E12" i="21"/>
  <c r="E13" i="21"/>
  <c r="E14" i="21"/>
  <c r="E15" i="21" l="1"/>
  <c r="D15" i="15" s="1"/>
  <c r="D36" i="14" l="1"/>
  <c r="D40" i="14" s="1"/>
  <c r="D25" i="15" l="1"/>
  <c r="D27" i="15" s="1"/>
  <c r="E20" i="15"/>
  <c r="D20" i="15"/>
  <c r="D19" i="15"/>
  <c r="D13" i="15"/>
  <c r="D16" i="15" l="1"/>
  <c r="I41" i="14"/>
  <c r="D21" i="15"/>
  <c r="D26" i="15" s="1"/>
  <c r="D24" i="15" l="1"/>
  <c r="D4" i="14"/>
  <c r="D28" i="15"/>
  <c r="D41" i="14" l="1"/>
  <c r="D43" i="14" s="1"/>
  <c r="E41" i="14"/>
  <c r="F41" i="14"/>
  <c r="G41" i="14"/>
  <c r="H41" i="14"/>
  <c r="E43" i="14" l="1"/>
  <c r="D44" i="14"/>
  <c r="F43" i="14" l="1"/>
  <c r="G43" i="14" s="1"/>
  <c r="H43" i="14" l="1"/>
  <c r="I43" i="14" l="1"/>
  <c r="E21" i="58" l="1"/>
  <c r="E30" i="58" s="1"/>
  <c r="E34" i="14" l="1"/>
  <c r="E36" i="14" s="1"/>
  <c r="E40" i="14" s="1"/>
  <c r="E44" i="14" s="1"/>
  <c r="E37" i="58"/>
  <c r="E22" i="58"/>
  <c r="F15" i="58" l="1"/>
  <c r="F18" i="58" l="1"/>
  <c r="G15" i="58"/>
  <c r="F34" i="58" l="1"/>
  <c r="F38" i="14" s="1"/>
  <c r="F33" i="58"/>
  <c r="F37" i="14" s="1"/>
  <c r="F25" i="58"/>
  <c r="F26" i="58"/>
  <c r="F28" i="58" s="1"/>
  <c r="H15" i="58"/>
  <c r="H18" i="58" s="1"/>
  <c r="G18" i="58"/>
  <c r="F20" i="58"/>
  <c r="F21" i="58" s="1"/>
  <c r="G33" i="58" l="1"/>
  <c r="G37" i="14" s="1"/>
  <c r="G34" i="58"/>
  <c r="G38" i="14" s="1"/>
  <c r="H33" i="58"/>
  <c r="H37" i="14" s="1"/>
  <c r="H34" i="58"/>
  <c r="H38" i="14" s="1"/>
  <c r="G25" i="58"/>
  <c r="G26" i="58"/>
  <c r="H26" i="58"/>
  <c r="H25" i="58"/>
  <c r="H20" i="58"/>
  <c r="H21" i="58" s="1"/>
  <c r="H22" i="58" s="1"/>
  <c r="H28" i="58"/>
  <c r="F30" i="58"/>
  <c r="F22" i="58"/>
  <c r="G20" i="58"/>
  <c r="G21" i="58" s="1"/>
  <c r="G22" i="58" s="1"/>
  <c r="F34" i="14" l="1"/>
  <c r="F37" i="58"/>
  <c r="H30" i="58"/>
  <c r="F36" i="14"/>
  <c r="F40" i="14" s="1"/>
  <c r="F44" i="14" s="1"/>
  <c r="G28" i="58"/>
  <c r="G30" i="58" s="1"/>
  <c r="G34" i="14" l="1"/>
  <c r="G36" i="14" s="1"/>
  <c r="G40" i="14" s="1"/>
  <c r="G44" i="14" s="1"/>
  <c r="G37" i="58"/>
  <c r="H34" i="14"/>
  <c r="H37" i="58"/>
  <c r="H36" i="14"/>
  <c r="H40" i="14" s="1"/>
  <c r="I40" i="14" l="1"/>
  <c r="I44" i="14" s="1"/>
  <c r="H44" i="14"/>
  <c r="C47" i="14" l="1"/>
  <c r="C50" i="14" s="1"/>
  <c r="C51" i="14" l="1"/>
  <c r="C52" i="14"/>
  <c r="C53" i="14" l="1"/>
  <c r="C5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E5" authorId="0" shapeId="0" xr:uid="{43470306-7B6A-485B-9A3E-DFF873EDE1D9}">
      <text>
        <r>
          <rPr>
            <b/>
            <sz val="10"/>
            <color rgb="FF000000"/>
            <rFont val="Calibri"/>
            <family val="2"/>
          </rPr>
          <t>Aswath Damodaran:</t>
        </r>
        <r>
          <rPr>
            <sz val="10"/>
            <color rgb="FF000000"/>
            <rFont val="Calibri"/>
            <family val="2"/>
          </rPr>
          <t xml:space="preserve">
</t>
        </r>
        <r>
          <rPr>
            <sz val="10"/>
            <color rgb="FF000000"/>
            <rFont val="Calibri"/>
            <family val="2"/>
          </rPr>
          <t>See worksheet on relative equity market volatility.</t>
        </r>
      </text>
    </comment>
  </commentList>
</comments>
</file>

<file path=xl/sharedStrings.xml><?xml version="1.0" encoding="utf-8"?>
<sst xmlns="http://schemas.openxmlformats.org/spreadsheetml/2006/main" count="1205" uniqueCount="444">
  <si>
    <t>Gross Profit</t>
  </si>
  <si>
    <t>WACC</t>
  </si>
  <si>
    <t>Terminal growth rate</t>
  </si>
  <si>
    <t>EUR</t>
  </si>
  <si>
    <t>Valuation date</t>
  </si>
  <si>
    <t>Discount rate</t>
  </si>
  <si>
    <t>Cash-flow timing</t>
  </si>
  <si>
    <t>DLOM</t>
  </si>
  <si>
    <t>Timing assumptions</t>
  </si>
  <si>
    <t>Period start</t>
  </si>
  <si>
    <t>Period end</t>
  </si>
  <si>
    <t>Cash flow timing</t>
  </si>
  <si>
    <t>Days</t>
  </si>
  <si>
    <t>Discounted cash flow valuation</t>
  </si>
  <si>
    <t>Terminal value</t>
  </si>
  <si>
    <t>EBITDA</t>
  </si>
  <si>
    <t>Free cash flow</t>
  </si>
  <si>
    <t>Changes in working capital</t>
  </si>
  <si>
    <t>Capital requirements</t>
  </si>
  <si>
    <t>Free cash flow to the firm</t>
  </si>
  <si>
    <t>Discount rate/terminal growth</t>
  </si>
  <si>
    <t>Time lapse from previous CF</t>
  </si>
  <si>
    <t>Discount factor</t>
  </si>
  <si>
    <t>Discounted free cash flow to the firm</t>
  </si>
  <si>
    <t>Enterprise value</t>
  </si>
  <si>
    <t>Add: Surplus assets</t>
  </si>
  <si>
    <t>Less: Market value of debt</t>
  </si>
  <si>
    <t>Equity value</t>
  </si>
  <si>
    <t>Adjustment for lack of marketability</t>
  </si>
  <si>
    <t>Parameter</t>
  </si>
  <si>
    <t>Notation</t>
  </si>
  <si>
    <t>Sources of information</t>
  </si>
  <si>
    <t>Cost of equity</t>
  </si>
  <si>
    <t>Risk-free rate</t>
  </si>
  <si>
    <t>Rf</t>
  </si>
  <si>
    <t>Mature market risk premium</t>
  </si>
  <si>
    <t>MMRP</t>
  </si>
  <si>
    <t>Aswath Damodaran data.</t>
  </si>
  <si>
    <t>Country risk premium</t>
  </si>
  <si>
    <t>CRP</t>
  </si>
  <si>
    <t>Equity risk premium</t>
  </si>
  <si>
    <t>ERP</t>
  </si>
  <si>
    <t>ERP = MMRP + CRP</t>
  </si>
  <si>
    <t>Unlevered beta</t>
  </si>
  <si>
    <t>βu</t>
  </si>
  <si>
    <t>D/E ratio</t>
  </si>
  <si>
    <t>D/E</t>
  </si>
  <si>
    <t>Implied Debt to MV of Equity</t>
  </si>
  <si>
    <t>Tax rate (equity)</t>
  </si>
  <si>
    <t>te</t>
  </si>
  <si>
    <t>Levered beta</t>
  </si>
  <si>
    <t>βl</t>
  </si>
  <si>
    <t>βl = βu x (1 + D/E x (1 - t))</t>
  </si>
  <si>
    <t>Company specific premium</t>
  </si>
  <si>
    <t>CSP</t>
  </si>
  <si>
    <t>Including any undiversifiable risk</t>
  </si>
  <si>
    <t>Re</t>
  </si>
  <si>
    <t>Re = Rf + βl x ERP + CSP</t>
  </si>
  <si>
    <t>Cost of debt</t>
  </si>
  <si>
    <t>Pre-tax cost of debt</t>
  </si>
  <si>
    <t>Kd</t>
  </si>
  <si>
    <t>Cost of financing as per CBC</t>
  </si>
  <si>
    <t>Tax rate (debt)</t>
  </si>
  <si>
    <t>td</t>
  </si>
  <si>
    <t>After- tax cost of debt</t>
  </si>
  <si>
    <t>Rd</t>
  </si>
  <si>
    <t>Kd = Rd x (1 - t)</t>
  </si>
  <si>
    <t>Cost of equity (adjusted)</t>
  </si>
  <si>
    <t xml:space="preserve">   E/(D+E)</t>
  </si>
  <si>
    <t>We</t>
  </si>
  <si>
    <t>We = 1/(1+D/E)</t>
  </si>
  <si>
    <t>Rd (pt) = Rd x (1 - t)</t>
  </si>
  <si>
    <t xml:space="preserve">   D/(D+E)</t>
  </si>
  <si>
    <t>Wd</t>
  </si>
  <si>
    <t>Wd = 1 - We</t>
  </si>
  <si>
    <t>After tax WACC</t>
  </si>
  <si>
    <t>WACC = Re x We + Rd x Wd</t>
  </si>
  <si>
    <t>High</t>
  </si>
  <si>
    <t>Country</t>
  </si>
  <si>
    <t>Moody's rating</t>
  </si>
  <si>
    <t>Country Risk Premium</t>
  </si>
  <si>
    <t>B3</t>
  </si>
  <si>
    <t>Africa</t>
  </si>
  <si>
    <t>B1</t>
  </si>
  <si>
    <t>A3</t>
  </si>
  <si>
    <t>Caa1</t>
  </si>
  <si>
    <t>B2</t>
  </si>
  <si>
    <t>Caa2</t>
  </si>
  <si>
    <t>Ba3</t>
  </si>
  <si>
    <t>Baa2</t>
  </si>
  <si>
    <t>Ba1</t>
  </si>
  <si>
    <t>Ba2</t>
  </si>
  <si>
    <t>Ca</t>
  </si>
  <si>
    <t>A1</t>
  </si>
  <si>
    <t>Aa3</t>
  </si>
  <si>
    <t>Baa3</t>
  </si>
  <si>
    <t>Aa2</t>
  </si>
  <si>
    <t>Caa3</t>
  </si>
  <si>
    <t>Aaa</t>
  </si>
  <si>
    <t>Baa1</t>
  </si>
  <si>
    <t>A2</t>
  </si>
  <si>
    <t>C</t>
  </si>
  <si>
    <t>Aa1</t>
  </si>
  <si>
    <t>Global</t>
  </si>
  <si>
    <t>Default Spread</t>
  </si>
  <si>
    <t>Country and Equity Risk Premiums</t>
  </si>
  <si>
    <t>Date of update:</t>
  </si>
  <si>
    <t>Enter the current risk premium for a mature equity market</t>
  </si>
  <si>
    <t>Do you want to adjust the country default spread for the additional volatility of the equity market to get to a country premium?</t>
  </si>
  <si>
    <t>Yes</t>
  </si>
  <si>
    <t>If yes, enter the multiplier to use on the default spread (See worksheet for volatility numbers for selected emerging markets)</t>
  </si>
  <si>
    <t>Rating-based Default Spread</t>
  </si>
  <si>
    <t>Total Equity Risk Premium</t>
  </si>
  <si>
    <t>Sovereign CDS, net of US</t>
  </si>
  <si>
    <t>Total Equity Risk Premium2</t>
  </si>
  <si>
    <t>Country Risk Premium3</t>
  </si>
  <si>
    <t>Has to be sorted in ascending order</t>
  </si>
  <si>
    <t>Rating</t>
  </si>
  <si>
    <t>Default spread in basis points</t>
  </si>
  <si>
    <t>NR</t>
  </si>
  <si>
    <t>Frontier Markets (no sovereign ratings)</t>
  </si>
  <si>
    <t>PRS Composite Risk Score</t>
  </si>
  <si>
    <t>NA</t>
  </si>
  <si>
    <t>Date updated:</t>
  </si>
  <si>
    <t>Created by:</t>
  </si>
  <si>
    <t>Aswath Damodaran, adamodar@stern.nyu.edu</t>
  </si>
  <si>
    <t>What is this data?</t>
  </si>
  <si>
    <t>Home Page:</t>
  </si>
  <si>
    <t>http://www.damodaran.com</t>
  </si>
  <si>
    <t>Data website:</t>
  </si>
  <si>
    <t>Companies in each industry:</t>
  </si>
  <si>
    <t>Variable definitions:</t>
  </si>
  <si>
    <t>Number of firms</t>
  </si>
  <si>
    <t>Advertising</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</si>
  <si>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</si>
  <si>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</si>
  <si>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</si>
  <si>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</si>
  <si>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</si>
  <si>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</si>
  <si>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</si>
  <si>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</si>
  <si>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</si>
  <si>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</si>
  <si>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</si>
  <si>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</si>
  <si>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</si>
  <si>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</si>
  <si>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</si>
  <si>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</si>
  <si>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</si>
  <si>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</si>
  <si>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</si>
  <si>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</si>
  <si>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</si>
  <si>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</si>
  <si>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</si>
  <si>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</si>
  <si>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</si>
  <si>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</si>
  <si>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</si>
  <si>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</si>
  <si>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</si>
  <si>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</si>
  <si>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</si>
  <si>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</si>
  <si>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</si>
  <si>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</si>
  <si>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</si>
  <si>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</si>
  <si>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</si>
  <si>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</si>
  <si>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</si>
  <si>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</si>
  <si>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</si>
  <si>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</si>
  <si>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</si>
  <si>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</si>
  <si>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</si>
  <si>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</si>
  <si>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</si>
  <si>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</si>
  <si>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</si>
  <si>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</si>
  <si>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</si>
  <si>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</si>
  <si>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</si>
  <si>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</si>
  <si>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</si>
  <si>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</si>
  <si>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</si>
  <si>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</si>
  <si>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</si>
  <si>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</si>
  <si>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Publishing &amp; Newspapers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</si>
  <si>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</si>
  <si>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</si>
  <si>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</si>
  <si>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</si>
  <si>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</si>
  <si>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</si>
  <si>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</si>
  <si>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</si>
  <si>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</si>
  <si>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</si>
  <si>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</si>
  <si>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</si>
  <si>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</si>
  <si>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</si>
  <si>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</si>
  <si>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</si>
  <si>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</si>
  <si>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</si>
  <si>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</si>
  <si>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</si>
  <si>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</si>
  <si>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</si>
  <si>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</si>
  <si>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</si>
  <si>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</si>
  <si>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</si>
  <si>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</si>
  <si>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</si>
  <si>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</si>
  <si>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</si>
  <si>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</si>
  <si>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Total Market</t>
  </si>
  <si>
    <t>Total Market (without financials)</t>
  </si>
  <si>
    <t>DISCOUNT FOR LACK OF MARKETABILITY (DLOM)</t>
  </si>
  <si>
    <t>Average</t>
  </si>
  <si>
    <t>Median</t>
  </si>
  <si>
    <t>Total company specific risk premium</t>
  </si>
  <si>
    <t>Negative impact</t>
  </si>
  <si>
    <t>Financial reporting amd internal controls</t>
  </si>
  <si>
    <t>New company</t>
  </si>
  <si>
    <t xml:space="preserve">Low </t>
  </si>
  <si>
    <t>Low to Medium</t>
  </si>
  <si>
    <t>Supplier dependence</t>
  </si>
  <si>
    <t>0 &lt; X &lt; 5 years</t>
  </si>
  <si>
    <t>Medium to High</t>
  </si>
  <si>
    <t>Product development and R&amp;D sources</t>
  </si>
  <si>
    <t>5 &lt; X &lt; 10 years</t>
  </si>
  <si>
    <t xml:space="preserve">Medium </t>
  </si>
  <si>
    <t>Customer concentration</t>
  </si>
  <si>
    <t>10 &lt; X &lt; 15 years</t>
  </si>
  <si>
    <t>Competition risk</t>
  </si>
  <si>
    <t>&gt;15 years</t>
  </si>
  <si>
    <t>Technology dependence</t>
  </si>
  <si>
    <t>Postive impact</t>
  </si>
  <si>
    <t>Product diversification</t>
  </si>
  <si>
    <t>Volatility of revenue</t>
  </si>
  <si>
    <t>Management quality</t>
  </si>
  <si>
    <t>Operating history</t>
  </si>
  <si>
    <t>%</t>
  </si>
  <si>
    <t>Impact</t>
  </si>
  <si>
    <t>Assigned risk</t>
  </si>
  <si>
    <t>Risk factor</t>
  </si>
  <si>
    <t>SURVIVAL RATE CALCULATIONS</t>
  </si>
  <si>
    <t>Annual openings</t>
  </si>
  <si>
    <t>Year ended: March 2010</t>
  </si>
  <si>
    <t>Surviving establishments</t>
  </si>
  <si>
    <t>Survival rates since birth</t>
  </si>
  <si>
    <t>Survival rates of previous years's survivors</t>
  </si>
  <si>
    <t>Average employment of survivors</t>
  </si>
  <si>
    <t>Source:</t>
  </si>
  <si>
    <t>https://www.bls.gov/bdm/bdmage.htm</t>
  </si>
  <si>
    <t>Year ended: March 2017</t>
  </si>
  <si>
    <t>Specific Company Risk Premium: Factor Analysis Approach</t>
  </si>
  <si>
    <t>Total employment    of survivors</t>
  </si>
  <si>
    <t>WACC Calculations</t>
  </si>
  <si>
    <t>Discounted Cash Flow Analysis</t>
  </si>
  <si>
    <t>SIZE PREMIUM</t>
  </si>
  <si>
    <t>Source: Exit Strategies Group</t>
  </si>
  <si>
    <t xml:space="preserve">The detail above show the mean annual return for each decile between 1928 and 2020 and are represented  both with </t>
  </si>
  <si>
    <t>and without an adjustment for each decile’s beta (or its volatility of stock prices compared to the overall market = 1.00).</t>
  </si>
  <si>
    <t>Small Company premium</t>
  </si>
  <si>
    <t>SP</t>
  </si>
  <si>
    <t>Re = Rf + βl x ERP + CSP + SP</t>
  </si>
  <si>
    <t>Exit Strategies Group</t>
  </si>
  <si>
    <t>Tax</t>
  </si>
  <si>
    <t>DATE</t>
  </si>
  <si>
    <t>TIME PERIOD</t>
  </si>
  <si>
    <t>Yield curve spot rate, 10-year maturity - Government bond, nominal, all issuers whose rating is triple A - Euro area (changing composition) (YC.B.U2.EUR.4F.G_N_A.SV_C_YM.SR_10Y)</t>
  </si>
  <si>
    <t>10-year EU Bond Yield</t>
  </si>
  <si>
    <t>YouTube Video explaining estimation choices and process.</t>
  </si>
  <si>
    <t>Notes</t>
  </si>
  <si>
    <t>if you are looking for a pure-play beta, i.e., a beta for a  business, the unlevered beta corrected for cash is your best bet. Since even sector betas can move over time, I have also reported the average of the this sector beta across time in the last column. This number, for obvious reasons, is less likely to be volatile over time.</t>
  </si>
  <si>
    <t>Beta, Unlevered beta and other risk measures</t>
  </si>
  <si>
    <t>https://pages.stern.nyu.edu/~adamodar/New_Home_Page/data.html</t>
  </si>
  <si>
    <t>https://pages.stern.nyu.edu/~adamodar/pc/datasets/indname.xls</t>
  </si>
  <si>
    <t>https://pages.stern.nyu.edu/~adamodar/New_Home_Page/datafile/variable.htm</t>
  </si>
  <si>
    <t>Do you want to use marginal or effective tax rates in unlevering betas?</t>
  </si>
  <si>
    <t>If marginal tax rate, enter the marginal tax rate to use</t>
  </si>
  <si>
    <t>Unlevered beta corrected for cash - Over time</t>
  </si>
  <si>
    <t>Indusry Name</t>
  </si>
  <si>
    <t xml:space="preserve">Beta </t>
  </si>
  <si>
    <t>D/E Ratio</t>
  </si>
  <si>
    <t>Effective Tax rate</t>
  </si>
  <si>
    <t>Unlevered beta</t>
    <phoneticPr fontId="0" type="noConversion"/>
  </si>
  <si>
    <t>Cash/Firm value</t>
  </si>
  <si>
    <t>Unlevered beta corrected for cash</t>
    <phoneticPr fontId="0" type="noConversion"/>
  </si>
  <si>
    <t>HiLo Risk</t>
  </si>
  <si>
    <t>Standard deviation of equity</t>
  </si>
  <si>
    <t>Standard deviation in operating income (last 10 years)</t>
  </si>
  <si>
    <t>2020</t>
  </si>
  <si>
    <t>2021</t>
  </si>
  <si>
    <t>2022</t>
  </si>
  <si>
    <t>2023</t>
  </si>
  <si>
    <t>Average (2020-24)</t>
  </si>
  <si>
    <t>Retail (REITs)</t>
  </si>
  <si>
    <t>Country Group Name</t>
  </si>
  <si>
    <t>Subject Descriptor</t>
  </si>
  <si>
    <t>Units</t>
  </si>
  <si>
    <t>Scale</t>
  </si>
  <si>
    <t>Estimates Start After</t>
  </si>
  <si>
    <t>World</t>
  </si>
  <si>
    <t>Gross domestic product, constant prices</t>
  </si>
  <si>
    <t>Percent change</t>
  </si>
  <si>
    <t>Percent change (market exchange rates)</t>
  </si>
  <si>
    <t>Gross domestic product, current prices</t>
  </si>
  <si>
    <t>U.S. dollars</t>
  </si>
  <si>
    <t>Billions</t>
  </si>
  <si>
    <t>Purchasing power parity; international dollars</t>
  </si>
  <si>
    <t>Gross domestic product, deflator</t>
  </si>
  <si>
    <t>Index, 2000=100</t>
  </si>
  <si>
    <t>Gross domestic product per capita, constant prices</t>
  </si>
  <si>
    <t>Purchasing power parity; 2017 international dollar</t>
  </si>
  <si>
    <t>Gross domestic product per capita, current prices</t>
  </si>
  <si>
    <t>Gross domestic product based on purchasing-power-parity (PPP) share of world total</t>
  </si>
  <si>
    <t>Percent</t>
  </si>
  <si>
    <t>Inflation, average consumer prices</t>
  </si>
  <si>
    <t>Inflation, end of period consumer prices</t>
  </si>
  <si>
    <t>Advanced economies</t>
  </si>
  <si>
    <t>Euro area</t>
  </si>
  <si>
    <t>Major advanced economies (G7)</t>
  </si>
  <si>
    <t>Other advanced economies (Advanced economies excluding G7 and euro area)</t>
  </si>
  <si>
    <t>European Union</t>
  </si>
  <si>
    <t>ASEAN-5</t>
  </si>
  <si>
    <t>Emerging market and developing economies</t>
  </si>
  <si>
    <t>Emerging and developing Asia</t>
  </si>
  <si>
    <t>Emerging and developing Europe</t>
  </si>
  <si>
    <t>Latin America and the Caribbean</t>
  </si>
  <si>
    <t>Middle East and Central Asia</t>
  </si>
  <si>
    <t>Sub-Saharan Africa</t>
  </si>
  <si>
    <t>International Monetary Fund, World Economic Outlook Database, October 2023</t>
  </si>
  <si>
    <t>Cyprus Corporate Tax Rate</t>
  </si>
  <si>
    <t>Adjustment for lack of control</t>
  </si>
  <si>
    <t>DLOC</t>
  </si>
  <si>
    <t>Equity value adjusted for DLOM &amp; DLOC (EUR)</t>
  </si>
  <si>
    <t>Cyprus - Aswath Damodaran data.</t>
  </si>
  <si>
    <t>Software - Aswath Damodaran data.</t>
  </si>
  <si>
    <t>https://www.bvresources.com/docs/default-source/sample-reports/cps-sample-quarterly-report.pdf?sfvrsn=443fc1b2_4</t>
  </si>
  <si>
    <t>Services - Median</t>
  </si>
  <si>
    <t xml:space="preserve">Source: </t>
  </si>
  <si>
    <t>https://data.ecb.europa.eu/data/datasets/YC/YC.B.U2.EUR.4F.G_N_A.SV_C_YM.SR_10Y</t>
  </si>
  <si>
    <t>Effective</t>
  </si>
  <si>
    <t>Country/Series-specific Notes</t>
  </si>
  <si>
    <t>Austria</t>
  </si>
  <si>
    <t>Index</t>
  </si>
  <si>
    <t>Source: National Statistics Office Latest actual data: 2022 Harmonized prices: Yes Base year: 2005 Primary domestic currency: Euro Data last updated: 09/2023</t>
  </si>
  <si>
    <t>See notes for:  Inflation, average consumer prices (Index).</t>
  </si>
  <si>
    <t>See notes for:  Inflation, end of period consumer prices (Index).</t>
  </si>
  <si>
    <t>Belgium</t>
  </si>
  <si>
    <t>Source: Central Bank Latest actual data: 2022 Harmonized prices: Yes Base year: 2015 Primary domestic currency: Euro Data last updated: 09/2023</t>
  </si>
  <si>
    <t>Croatia</t>
  </si>
  <si>
    <t>Source: National Statistics Office. By the former Central Bureau of Statistics of the Republic of Croatia (CroStat), now the Croatian Bureau of Statistics (CBS, www.dzs.hr). Latest actual data: 2022 Notes: The CPI follows the recommendations laid down in the ILO's Consumer Price Index Manual: Theory and Practices (2004) and the relevant EU regulations relevant to harmonized indices of consumer prices (HICP). The authorities produce data from 1995 only; Earlier data for prices result from splicing. Harmonized prices: No Base year: 2015. Since January 2016, the compilation of the CPIs has been based on the weights derived from the household expenditures from the 2014 Household Budget Survey which were updated to December 2015 prices. Primary domestic currency: Euro Data last updated: 09/2023</t>
  </si>
  <si>
    <t>Cyprus</t>
  </si>
  <si>
    <t>Source: Haver. Haver seasonally adjusts non-seasonally adjusted Eurostat Data. Latest actual data: 2022 Harmonized prices: Yes Base year: 2015 Primary domestic currency: Euro Data last updated: 09/2023</t>
  </si>
  <si>
    <t>Estonia</t>
  </si>
  <si>
    <t>Source: National Statistics Office Latest actual data: 2022 Harmonized prices: Yes Base year: 2015 Primary domestic currency: Euro Data last updated: 09/2023</t>
  </si>
  <si>
    <t>Finland</t>
  </si>
  <si>
    <t>Source: National Statistics Office. Eurostat, downloaded through Haver Analytics Latest actual data: 2022 Harmonized prices: Yes Base year: 2015 Primary domestic currency: Euro Data last updated: 09/2023</t>
  </si>
  <si>
    <t>France</t>
  </si>
  <si>
    <t>Germany</t>
  </si>
  <si>
    <t>Source: National Statistics Office Latest actual data: 2022 Notes: Data until 1990 refers to German federation only (West Germany). Data from 1991 refer to United Germany. Harmonized prices: Yes. Until 1995 Consumer Price Index Annual Average, from 1996 and onwards harmonized Consumer Price Index Annual Average. Base year: 2015 Primary domestic currency: Euro Data last updated: 09/2023</t>
  </si>
  <si>
    <t>Greece</t>
  </si>
  <si>
    <t>Source: National Statistics Office. Formally, the National Statistical Office (ELSTAT) Latest actual data: 2022 Harmonized prices: Yes Base year: 2005 Primary domestic currency: Euro Data last updated: 09/2023</t>
  </si>
  <si>
    <t>Ireland</t>
  </si>
  <si>
    <t>Source: National Statistics Office. Central Statistical Office of Ireland (CSO) Latest actual data: 2022 Harmonized prices: Yes Base year: 2015 Primary domestic currency: Euro Data last updated: 09/2023</t>
  </si>
  <si>
    <t>Italy</t>
  </si>
  <si>
    <t>Source: National Statistics Office. Data available from 1982 only Latest actual data: 2022 Harmonized prices: Yes Base year: 2015 Primary domestic currency: Euro Data last updated: 09/2023</t>
  </si>
  <si>
    <t>Latvia</t>
  </si>
  <si>
    <t>Source: Eurostat Latest actual data: 2022 Harmonized prices: Yes Base year: 2015 Primary domestic currency: Euro Data last updated: 09/2023</t>
  </si>
  <si>
    <t>Lithuania</t>
  </si>
  <si>
    <t>Source: National Statistics Office. Data from Statistics Lithuania: http://www.stat.gov.lt/en/ Latest actual data: 2022 Notes: The Department of Statistics publishes an CPI index consistent with the harmonized EU methodology (HICP) from 1995. Harmonized prices: Yes Base year: 2015 Primary domestic currency: Euro Data last updated: 09/2023</t>
  </si>
  <si>
    <t>Luxembourg</t>
  </si>
  <si>
    <t>Malta</t>
  </si>
  <si>
    <t>Source: National Statistics Office. Eurostat Latest actual data: 2022 Harmonized prices: Yes Base year: 2015 Primary domestic currency: Euro Data last updated: 09/2023</t>
  </si>
  <si>
    <t>Netherlands</t>
  </si>
  <si>
    <t>Source: National Statistics Office Latest actual data: 2022 Harmonized prices: Yes Base year: 2015 Primary domestic currency: Euro Data last updated: 08/2023</t>
  </si>
  <si>
    <t>Portugal</t>
  </si>
  <si>
    <t>Slovak Republic</t>
  </si>
  <si>
    <t>Source: National Statistics Office. Eurostat &amp; Haver Analytics Latest actual data: 2022 Harmonized prices: Yes. 2015=100 Base year: 2015 Primary domestic currency: Euro Data last updated: 09/2023</t>
  </si>
  <si>
    <t>Slovenia</t>
  </si>
  <si>
    <t>Source: National Statistics Office. CPI has been the official measure of price inflation since Jan. 1, 1998, earlier it was the Retail Price Index (RPI). Latest actual data: 2022 Harmonized prices: No Base year: 2015 Primary domestic currency: Euro Data last updated: 09/2023</t>
  </si>
  <si>
    <t>Spain</t>
  </si>
  <si>
    <t>Source: Statistical Office of the European Union (Eurostat) Latest actual data: 2022 Harmonized prices: Yes Base year: 2015 Primary domestic currency: Euro Data last updated: 09/2023</t>
  </si>
  <si>
    <t>Mid-year</t>
  </si>
  <si>
    <t>Total - Median</t>
  </si>
  <si>
    <t>Summary Income and Cash Sources &amp; Uses</t>
  </si>
  <si>
    <t>Revenue Assumptions</t>
  </si>
  <si>
    <t>Projected</t>
  </si>
  <si>
    <t>Phase III</t>
  </si>
  <si>
    <t>Commercialisation</t>
  </si>
  <si>
    <t>12 months</t>
  </si>
  <si>
    <t>6 months</t>
  </si>
  <si>
    <t>Market Share Penetration %</t>
  </si>
  <si>
    <t>Total Ships (Volume)</t>
  </si>
  <si>
    <t>Revenues</t>
  </si>
  <si>
    <t>Cost of Goods Sold</t>
  </si>
  <si>
    <t xml:space="preserve">  Gross Margin</t>
  </si>
  <si>
    <t xml:space="preserve"> Total Operating and R&amp;D Expenses</t>
  </si>
  <si>
    <t>OPERATING and R&amp;D EBITDA</t>
  </si>
  <si>
    <t>Expense Assumptions</t>
  </si>
  <si>
    <t>Selling Expenses as % of Revenue</t>
  </si>
  <si>
    <t>Investments</t>
  </si>
  <si>
    <t>Phase I/II</t>
  </si>
  <si>
    <t>Company Name</t>
  </si>
  <si>
    <t>Total Market (Volume)</t>
  </si>
  <si>
    <t>Average Price per Customer per year</t>
  </si>
  <si>
    <t>Average Price Increase/9Decrease per year</t>
  </si>
  <si>
    <t>Year 1</t>
  </si>
  <si>
    <t>Year 2</t>
  </si>
  <si>
    <t>Year 3</t>
  </si>
  <si>
    <t>Year 4</t>
  </si>
  <si>
    <t>Year 5</t>
  </si>
  <si>
    <t>Salaries</t>
  </si>
  <si>
    <t>Selling (Marketing) Expenses</t>
  </si>
  <si>
    <t>R&amp;D Expenses</t>
  </si>
  <si>
    <t>Salaries - Growth</t>
  </si>
  <si>
    <t>General &amp; Other Administrative</t>
  </si>
  <si>
    <t>R&amp;D as % of Revenues</t>
  </si>
  <si>
    <t>Year 0</t>
  </si>
  <si>
    <t>Cash Flow Assumptions</t>
  </si>
  <si>
    <t>Working Capital as % of Revenues</t>
  </si>
  <si>
    <t>Capex as % of Revenues</t>
  </si>
  <si>
    <t>Cash Flow Expenditures</t>
  </si>
  <si>
    <t>Working Capital</t>
  </si>
  <si>
    <t>Capital Expenditures</t>
  </si>
  <si>
    <t>Investment</t>
  </si>
  <si>
    <t>Cash Flow</t>
  </si>
  <si>
    <t>Cash Needs</t>
  </si>
  <si>
    <t>Percentage Give (Pre-money)</t>
  </si>
  <si>
    <t>Using WACC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</si>
</sst>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0.0%"/>
    <numFmt numFmtId="165" formatCode="_(* #,##0_);_(* \(#,##0\);_(* &quot;-&quot;??_);_(@_)"/>
    <numFmt numFmtId="166" formatCode="#,##0;\(#,##0\);\-"/>
    <numFmt numFmtId="167" formatCode="&quot;6M&quot;\ yyyy"/>
    <numFmt numFmtId="168" formatCode="#,##0.00;\(#,##0.00\);\-"/>
    <numFmt numFmtId="169" formatCode="0.00%;\(0.00%\);0.00%"/>
    <numFmt numFmtId="170" formatCode="&quot;   &quot;@"/>
    <numFmt numFmtId="171" formatCode="#,##0.00\ ;\(#,##0.00\)"/>
    <numFmt numFmtId="172" formatCode="[$-409]d\-mmm\-yy;@"/>
    <numFmt numFmtId="173" formatCode="0.0"/>
    <numFmt numFmtId="174" formatCode="0.0000"/>
    <numFmt numFmtId="175" formatCode="0.000%"/>
    <numFmt numFmtId="176" formatCode="[$€-2]\ #,##0.00"/>
    <numFmt numFmtId="177" formatCode="[$€-2]\ #,##0"/>
    <numFmt numFmtId="178" formatCode="&quot;$&quot;#,##0.00"/>
  </numFmts>
  <fonts count="89">
    <font>
      <sz val="11"/>
      <color theme="1"/>
      <name val="Calibri"/>
      <family val="2"/>
      <scheme val="minor"/>
    </font>
    <font>
      <sz val="11"/>
      <color theme="1"/>
      <name val="Calibri"/>
      <family val="2"/>
      <scheme val="minor"/>
    </font>
    <font>
      <b/>
      <sz val="10"/>
      <name val="Arial"/>
      <family val="2"/>
    </font>
    <font>
      <i/>
      <sz val="9"/>
      <name val="Arial"/>
      <family val="2"/>
    </font>
    <font>
      <b/>
      <sz val="10"/>
      <color theme="1"/>
      <name val="Arial"/>
      <family val="2"/>
    </font>
    <font>
      <sz val="10"/>
      <name val="Arial"/>
      <family val="2"/>
    </font>
    <font>
      <sz val="10"/>
      <color rgb="FF000000"/>
      <name val="Arial"/>
      <family val="2"/>
    </font>
    <font>
      <b/>
      <sz val="18"/>
      <color indexed="56"/>
      <name val="Cambria"/>
      <family val="2"/>
    </font>
    <font>
      <sz val="11"/>
      <color indexed="10"/>
      <name val="Calibri"/>
      <family val="2"/>
    </font>
    <font>
      <sz val="11"/>
      <color theme="1"/>
      <name val="Arial"/>
      <family val="2"/>
    </font>
    <font>
      <b/>
      <sz val="11"/>
      <name val="Arial"/>
      <family val="2"/>
    </font>
    <font>
      <sz val="10"/>
      <name val="Times New Roman"/>
      <family val="1"/>
    </font>
    <font>
      <sz val="8"/>
      <name val="Arial"/>
      <family val="2"/>
    </font>
    <font>
      <sz val="11"/>
      <color theme="1"/>
      <name val="Calibri"/>
      <family val="2"/>
      <charset val="222"/>
      <scheme val="minor"/>
    </font>
    <font>
      <sz val="8"/>
      <color theme="1"/>
      <name val="Arial"/>
      <family val="2"/>
    </font>
    <font>
      <b/>
      <sz val="8"/>
      <color theme="0"/>
      <name val="Arial"/>
      <family val="2"/>
    </font>
    <font>
      <b/>
      <sz val="8"/>
      <name val="Arial"/>
      <family val="2"/>
    </font>
    <font>
      <b/>
      <sz val="8"/>
      <color rgb="FFFFFFFF"/>
      <name val="Arial"/>
      <family val="2"/>
    </font>
    <font>
      <b/>
      <sz val="8"/>
      <color rgb="FF000000"/>
      <name val="Arial"/>
      <family val="2"/>
    </font>
    <font>
      <u/>
      <sz val="10"/>
      <color theme="10"/>
      <name val="Arial"/>
      <family val="2"/>
    </font>
    <font>
      <u/>
      <sz val="8"/>
      <color theme="10"/>
      <name val="Arial"/>
      <family val="2"/>
    </font>
    <font>
      <b/>
      <sz val="8"/>
      <color theme="0" tint="-0.499984740745262"/>
      <name val="Arial"/>
      <family val="2"/>
    </font>
    <font>
      <sz val="8"/>
      <color theme="0" tint="-0.499984740745262"/>
      <name val="Arial"/>
      <family val="2"/>
    </font>
    <font>
      <i/>
      <sz val="8"/>
      <color theme="0" tint="-0.499984740745262"/>
      <name val="Arial"/>
      <family val="2"/>
    </font>
    <font>
      <i/>
      <sz val="11"/>
      <color theme="1"/>
      <name val="Arial"/>
      <family val="2"/>
    </font>
    <font>
      <i/>
      <sz val="8"/>
      <color theme="1"/>
      <name val="Arial"/>
      <family val="2"/>
    </font>
    <font>
      <i/>
      <sz val="8"/>
      <color theme="1"/>
      <name val="Calibri"/>
      <family val="2"/>
      <scheme val="minor"/>
    </font>
    <font>
      <sz val="9"/>
      <name val="Geneva"/>
      <family val="2"/>
    </font>
    <font>
      <i/>
      <sz val="12"/>
      <name val="Times"/>
      <family val="1"/>
    </font>
    <font>
      <sz val="12"/>
      <name val="Times"/>
      <family val="1"/>
    </font>
    <font>
      <sz val="12"/>
      <name val="Calibri"/>
      <family val="2"/>
      <scheme val="minor"/>
    </font>
    <font>
      <b/>
      <sz val="12"/>
      <name val="Times"/>
      <family val="1"/>
    </font>
    <font>
      <b/>
      <i/>
      <sz val="12"/>
      <name val="Times"/>
      <family val="1"/>
    </font>
    <font>
      <sz val="12"/>
      <color theme="1"/>
      <name val="Calibri"/>
      <family val="2"/>
      <scheme val="minor"/>
    </font>
    <font>
      <sz val="12"/>
      <name val="Calibri"/>
      <family val="2"/>
    </font>
    <font>
      <b/>
      <sz val="10"/>
      <color rgb="FF000000"/>
      <name val="Calibri"/>
      <family val="2"/>
    </font>
    <font>
      <sz val="10"/>
      <color rgb="FF000000"/>
      <name val="Calibri"/>
      <family val="2"/>
    </font>
    <font>
      <u/>
      <sz val="12"/>
      <color theme="10"/>
      <name val="Calibri"/>
      <family val="2"/>
      <scheme val="minor"/>
    </font>
    <font>
      <b/>
      <sz val="12"/>
      <color theme="1"/>
      <name val="Calibri"/>
      <family val="2"/>
      <scheme val="minor"/>
    </font>
    <font>
      <sz val="10"/>
      <color rgb="FF000000"/>
      <name val="Calibri"/>
      <family val="2"/>
      <scheme val="minor"/>
    </font>
    <font>
      <b/>
      <sz val="10"/>
      <name val="Arial"/>
      <family val="2"/>
      <charset val="161"/>
    </font>
    <font>
      <sz val="8"/>
      <color theme="1"/>
      <name val="Arial"/>
      <family val="2"/>
      <charset val="161"/>
    </font>
    <font>
      <sz val="8"/>
      <color theme="1"/>
      <name val="Times New Roman"/>
      <family val="1"/>
    </font>
    <font>
      <sz val="8"/>
      <color rgb="FF000000"/>
      <name val="Arial"/>
      <family val="2"/>
      <charset val="161"/>
    </font>
    <font>
      <b/>
      <sz val="8"/>
      <color theme="1"/>
      <name val="Arial"/>
      <family val="2"/>
    </font>
    <font>
      <sz val="11"/>
      <color theme="0"/>
      <name val="Calibri"/>
      <family val="2"/>
      <scheme val="minor"/>
    </font>
    <font>
      <b/>
      <sz val="9"/>
      <color theme="0"/>
      <name val="Arial"/>
      <family val="2"/>
    </font>
    <font>
      <b/>
      <sz val="10"/>
      <color theme="0"/>
      <name val="Arial"/>
      <family val="2"/>
    </font>
    <font>
      <sz val="8"/>
      <color rgb="FF00929F"/>
      <name val="Arial"/>
      <family val="2"/>
    </font>
    <font>
      <b/>
      <sz val="8"/>
      <color rgb="FF0D5CAB"/>
      <name val="Arial"/>
      <family val="2"/>
    </font>
    <font>
      <b/>
      <sz val="10"/>
      <color rgb="FFFFFFFF"/>
      <name val="Arial"/>
      <family val="2"/>
    </font>
    <font>
      <b/>
      <sz val="16"/>
      <color theme="0"/>
      <name val="Calibri"/>
      <family val="2"/>
      <scheme val="minor"/>
    </font>
    <font>
      <b/>
      <sz val="16"/>
      <color theme="1"/>
      <name val="Calibri"/>
      <family val="2"/>
      <charset val="161"/>
      <scheme val="minor"/>
    </font>
    <font>
      <b/>
      <sz val="11"/>
      <color theme="1"/>
      <name val="Calibri"/>
      <family val="2"/>
      <charset val="161"/>
      <scheme val="minor"/>
    </font>
    <font>
      <sz val="8"/>
      <color rgb="FF000000"/>
      <name val="Arial"/>
      <family val="2"/>
    </font>
    <font>
      <b/>
      <sz val="11"/>
      <color theme="1"/>
      <name val="Calibri"/>
      <family val="2"/>
      <scheme val="minor"/>
    </font>
    <font>
      <sz val="8"/>
      <color rgb="FF0D5CAB"/>
      <name val="Arial"/>
      <family val="2"/>
    </font>
    <font>
      <sz val="9"/>
      <name val="Geneva"/>
      <family val="2"/>
      <charset val="1"/>
    </font>
    <font>
      <i/>
      <sz val="9"/>
      <name val="Geneva"/>
      <family val="2"/>
      <charset val="1"/>
    </font>
    <font>
      <b/>
      <i/>
      <sz val="9"/>
      <name val="Geneva"/>
      <family val="2"/>
      <charset val="1"/>
    </font>
    <font>
      <sz val="12"/>
      <color theme="0"/>
      <name val="Times"/>
      <family val="1"/>
    </font>
    <font>
      <b/>
      <sz val="12"/>
      <color rgb="FF000000"/>
      <name val="Calibri"/>
      <family val="2"/>
      <scheme val="minor"/>
    </font>
    <font>
      <i/>
      <sz val="12"/>
      <color rgb="FF000000"/>
      <name val="Calibri"/>
      <family val="2"/>
      <scheme val="minor"/>
    </font>
    <font>
      <b/>
      <i/>
      <sz val="12"/>
      <color theme="1"/>
      <name val="Calibri"/>
      <family val="2"/>
      <scheme val="minor"/>
    </font>
    <font>
      <i/>
      <sz val="10"/>
      <name val="Verdana"/>
      <family val="2"/>
    </font>
    <font>
      <b/>
      <i/>
      <sz val="10"/>
      <color theme="1"/>
      <name val="Verdana"/>
      <family val="2"/>
    </font>
    <font>
      <i/>
      <sz val="10"/>
      <color theme="1"/>
      <name val="Verdana"/>
      <family val="2"/>
    </font>
    <font>
      <b/>
      <sz val="11"/>
      <color rgb="FF3F3F3F"/>
      <name val="Calibri"/>
      <family val="2"/>
      <scheme val="minor"/>
    </font>
    <font>
      <sz val="11"/>
      <color theme="1"/>
      <name val="Calibri"/>
      <family val="2"/>
    </font>
    <font>
      <b/>
      <sz val="20"/>
      <color theme="1"/>
      <name val="Arial"/>
      <family val="2"/>
    </font>
    <font>
      <b/>
      <u/>
      <sz val="11"/>
      <color theme="1"/>
      <name val="Calibri"/>
      <family val="2"/>
    </font>
    <font>
      <b/>
      <sz val="10"/>
      <color rgb="FF000000"/>
      <name val="Arial"/>
      <family val="2"/>
    </font>
    <font>
      <b/>
      <sz val="11"/>
      <color theme="1"/>
      <name val="Calibri"/>
      <family val="2"/>
    </font>
    <font>
      <i/>
      <sz val="8"/>
      <color theme="1"/>
      <name val="Calibri"/>
      <family val="2"/>
    </font>
    <font>
      <i/>
      <sz val="8"/>
      <color rgb="FF000000"/>
      <name val="Arial"/>
      <family val="2"/>
    </font>
    <font>
      <sz val="10"/>
      <name val="Arial"/>
      <family val="2"/>
      <charset val="204"/>
    </font>
    <font>
      <b/>
      <sz val="11"/>
      <color theme="1"/>
      <name val="Times New Roman"/>
      <family val="1"/>
    </font>
    <font>
      <sz val="10"/>
      <color rgb="FF0066FF"/>
      <name val="Times New Roman"/>
      <family val="1"/>
    </font>
    <font>
      <b/>
      <sz val="12"/>
      <name val="Times New Roman"/>
      <family val="1"/>
    </font>
    <font>
      <b/>
      <sz val="11"/>
      <name val="Times New Roman"/>
      <family val="1"/>
    </font>
    <font>
      <b/>
      <sz val="11"/>
      <color rgb="FFFF0000"/>
      <name val="Times New Roman"/>
      <family val="1"/>
    </font>
    <font>
      <b/>
      <sz val="10"/>
      <name val="Times New Roman"/>
      <family val="1"/>
    </font>
    <font>
      <b/>
      <sz val="14"/>
      <color theme="0"/>
      <name val="Times New Roman"/>
      <family val="1"/>
    </font>
    <font>
      <sz val="10"/>
      <color theme="0"/>
      <name val="Arial"/>
      <family val="2"/>
      <charset val="204"/>
    </font>
    <font>
      <sz val="11"/>
      <name val="Times New Roman"/>
      <family val="1"/>
    </font>
    <font>
      <sz val="11"/>
      <color rgb="FF0066FF"/>
      <name val="Calibri"/>
      <family val="2"/>
      <scheme val="minor"/>
    </font>
    <font>
      <sz val="11"/>
      <color rgb="FF0D5CAB"/>
      <name val="Calibri"/>
      <family val="2"/>
    </font>
    <font>
      <sz val="11"/>
      <color rgb="FF0D5CAB"/>
      <name val="Calibri"/>
      <family val="2"/>
      <scheme val="minor"/>
    </font>
    <font>
      <sz val="8"/>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13"/>
        <bgColor indexed="64"/>
      </patternFill>
    </fill>
    <fill>
      <patternFill patternType="solid">
        <fgColor theme="0" tint="-0.249977111117893"/>
        <bgColor indexed="64"/>
      </patternFill>
    </fill>
    <fill>
      <patternFill patternType="solid">
        <fgColor theme="2"/>
        <bgColor indexed="64"/>
      </patternFill>
    </fill>
    <fill>
      <patternFill patternType="solid">
        <fgColor rgb="FF00929F"/>
        <bgColor indexed="64"/>
      </patternFill>
    </fill>
    <fill>
      <patternFill patternType="solid">
        <fgColor rgb="FF0D5CAB"/>
        <bgColor indexed="64"/>
      </patternFill>
    </fill>
    <fill>
      <patternFill patternType="solid">
        <fgColor theme="4" tint="0.79998168889431442"/>
        <bgColor indexed="64"/>
      </patternFill>
    </fill>
    <fill>
      <patternFill patternType="solid">
        <fgColor theme="0" tint="-0.14999847407452621"/>
        <bgColor rgb="FF000000"/>
      </patternFill>
    </fill>
    <fill>
      <patternFill patternType="solid">
        <fgColor rgb="FFF2F2F2"/>
      </patternFill>
    </fill>
    <fill>
      <patternFill patternType="solid">
        <fgColor rgb="FF1F3864"/>
        <bgColor rgb="FF1F3864"/>
      </patternFill>
    </fill>
    <fill>
      <patternFill patternType="solid">
        <fgColor theme="4" tint="0.79998168889431442"/>
        <bgColor rgb="FF1F3864"/>
      </patternFill>
    </fill>
    <fill>
      <patternFill patternType="solid">
        <fgColor theme="4" tint="0.79998168889431442"/>
        <bgColor rgb="FFB4C6E7"/>
      </patternFill>
    </fill>
    <fill>
      <patternFill patternType="solid">
        <fgColor rgb="FFB4C6E7"/>
        <bgColor rgb="FFB4C6E7"/>
      </patternFill>
    </fill>
    <fill>
      <patternFill patternType="solid">
        <fgColor theme="1"/>
        <bgColor indexed="64"/>
      </patternFill>
    </fill>
  </fills>
  <borders count="7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338D"/>
      </left>
      <right style="thin">
        <color rgb="FF00338D"/>
      </right>
      <top style="thin">
        <color indexed="64"/>
      </top>
      <bottom/>
      <diagonal/>
    </border>
    <border>
      <left style="thin">
        <color rgb="FF00338D"/>
      </left>
      <right style="thin">
        <color auto="1"/>
      </right>
      <top style="thin">
        <color indexed="64"/>
      </top>
      <bottom/>
      <diagonal/>
    </border>
    <border>
      <left style="thin">
        <color rgb="FF00338D"/>
      </left>
      <right style="thin">
        <color rgb="FF00338D"/>
      </right>
      <top/>
      <bottom style="thin">
        <color indexed="64"/>
      </bottom>
      <diagonal/>
    </border>
    <border>
      <left style="thin">
        <color rgb="FF00338D"/>
      </left>
      <right style="thin">
        <color auto="1"/>
      </right>
      <top/>
      <bottom style="thin">
        <color indexed="64"/>
      </bottom>
      <diagonal/>
    </border>
    <border>
      <left style="thin">
        <color auto="1"/>
      </left>
      <right/>
      <top/>
      <bottom style="medium">
        <color auto="1"/>
      </bottom>
      <diagonal/>
    </border>
    <border>
      <left style="thin">
        <color rgb="FF00338D"/>
      </left>
      <right style="thin">
        <color rgb="FF00338D"/>
      </right>
      <top/>
      <bottom style="medium">
        <color auto="1"/>
      </bottom>
      <diagonal/>
    </border>
    <border>
      <left style="thin">
        <color rgb="FF00338D"/>
      </left>
      <right style="thin">
        <color auto="1"/>
      </right>
      <top/>
      <bottom style="medium">
        <color auto="1"/>
      </bottom>
      <diagonal/>
    </border>
    <border>
      <left style="thin">
        <color rgb="FF00338D"/>
      </left>
      <right style="thin">
        <color rgb="FF00338D"/>
      </right>
      <top/>
      <bottom/>
      <diagonal/>
    </border>
    <border>
      <left style="thin">
        <color rgb="FF00338D"/>
      </left>
      <right style="thin">
        <color auto="1"/>
      </right>
      <top/>
      <bottom/>
      <diagonal/>
    </border>
    <border>
      <left style="thin">
        <color auto="1"/>
      </left>
      <right/>
      <top style="thin">
        <color auto="1"/>
      </top>
      <bottom style="medium">
        <color auto="1"/>
      </bottom>
      <diagonal/>
    </border>
    <border>
      <left style="thin">
        <color rgb="FF00338D"/>
      </left>
      <right style="thin">
        <color rgb="FF00338D"/>
      </right>
      <top style="thin">
        <color auto="1"/>
      </top>
      <bottom style="medium">
        <color auto="1"/>
      </bottom>
      <diagonal/>
    </border>
    <border>
      <left style="thin">
        <color rgb="FF00338D"/>
      </left>
      <right style="thin">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style="thin">
        <color indexed="64"/>
      </right>
      <top/>
      <bottom style="thin">
        <color indexed="64"/>
      </bottom>
      <diagonal/>
    </border>
    <border>
      <left/>
      <right style="medium">
        <color rgb="FF000000"/>
      </right>
      <top style="thin">
        <color indexed="64"/>
      </top>
      <bottom style="thin">
        <color indexed="64"/>
      </bottom>
      <diagonal/>
    </border>
    <border>
      <left style="medium">
        <color indexed="64"/>
      </left>
      <right style="thin">
        <color indexed="64"/>
      </right>
      <top/>
      <bottom/>
      <diagonal/>
    </border>
    <border>
      <left/>
      <right style="medium">
        <color rgb="FF000000"/>
      </right>
      <top style="thin">
        <color indexed="64"/>
      </top>
      <bottom/>
      <diagonal/>
    </border>
    <border>
      <left/>
      <right/>
      <top style="thin">
        <color indexed="64"/>
      </top>
      <bottom style="medium">
        <color indexed="64"/>
      </bottom>
      <diagonal/>
    </border>
    <border>
      <left style="thin">
        <color indexed="64"/>
      </left>
      <right style="thin">
        <color rgb="FF00338D"/>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3F3F3F"/>
      </left>
      <right style="thin">
        <color rgb="FF3F3F3F"/>
      </right>
      <top style="thin">
        <color rgb="FF3F3F3F"/>
      </top>
      <bottom style="thin">
        <color rgb="FF3F3F3F"/>
      </bottom>
      <diagonal/>
    </border>
    <border>
      <left/>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double">
        <color rgb="FF000000"/>
      </bottom>
      <diagonal/>
    </border>
    <border>
      <left/>
      <right/>
      <top style="thin">
        <color rgb="FF000000"/>
      </top>
      <bottom style="double">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rgb="FF000000"/>
      </top>
      <bottom style="double">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double">
        <color rgb="FF000000"/>
      </top>
      <bottom/>
      <diagonal/>
    </border>
    <border>
      <left style="medium">
        <color indexed="64"/>
      </left>
      <right style="medium">
        <color indexed="64"/>
      </right>
      <top style="medium">
        <color indexed="64"/>
      </top>
      <bottom style="medium">
        <color indexed="64"/>
      </bottom>
      <diagonal/>
    </border>
  </borders>
  <cellStyleXfs count="33">
    <xf numFmtId="0" fontId="0" fillId="0" borderId="0"/>
    <xf numFmtId="0" fontId="5" fillId="0" borderId="0">
      <alignment vertical="center"/>
    </xf>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43" fontId="6" fillId="0" borderId="0" applyFont="0" applyFill="0" applyBorder="0" applyAlignment="0" applyProtection="0"/>
    <xf numFmtId="0" fontId="5" fillId="0" borderId="0"/>
    <xf numFmtId="9" fontId="5" fillId="0" borderId="0" applyFont="0" applyFill="0" applyBorder="0" applyAlignment="0" applyProtection="0"/>
    <xf numFmtId="0" fontId="13" fillId="0" borderId="0"/>
    <xf numFmtId="9" fontId="6" fillId="0" borderId="0" applyFont="0" applyFill="0" applyBorder="0" applyAlignment="0" applyProtection="0"/>
    <xf numFmtId="0" fontId="19" fillId="0" borderId="0" applyNumberFormat="0" applyFill="0" applyBorder="0" applyAlignment="0" applyProtection="0"/>
    <xf numFmtId="0" fontId="5" fillId="0" borderId="0"/>
    <xf numFmtId="0" fontId="27" fillId="0" borderId="0"/>
    <xf numFmtId="9" fontId="27" fillId="0" borderId="0" applyFont="0" applyFill="0" applyBorder="0" applyAlignment="0" applyProtection="0"/>
    <xf numFmtId="0" fontId="33" fillId="0" borderId="0"/>
    <xf numFmtId="0" fontId="37" fillId="0" borderId="0" applyNumberFormat="0" applyFill="0" applyBorder="0" applyAlignment="0" applyProtection="0"/>
    <xf numFmtId="9" fontId="33" fillId="0" borderId="0" applyFont="0" applyFill="0" applyBorder="0" applyAlignment="0" applyProtection="0"/>
    <xf numFmtId="0" fontId="39" fillId="0" borderId="0"/>
    <xf numFmtId="0" fontId="5" fillId="0" borderId="0"/>
    <xf numFmtId="0" fontId="6" fillId="0" borderId="0"/>
    <xf numFmtId="9" fontId="6" fillId="0" borderId="0" applyFont="0" applyFill="0" applyBorder="0" applyAlignment="0" applyProtection="0"/>
    <xf numFmtId="0" fontId="1" fillId="0" borderId="0"/>
    <xf numFmtId="9" fontId="1" fillId="0" borderId="0" applyFont="0" applyFill="0" applyBorder="0" applyAlignment="0" applyProtection="0"/>
    <xf numFmtId="9" fontId="5" fillId="0" borderId="0" applyFont="0" applyFill="0" applyBorder="0" applyAlignment="0" applyProtection="0">
      <alignment vertical="center"/>
    </xf>
    <xf numFmtId="0" fontId="9" fillId="0" borderId="0"/>
    <xf numFmtId="9" fontId="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7" fillId="0" borderId="0"/>
    <xf numFmtId="9" fontId="57" fillId="0" borderId="0" applyFont="0" applyFill="0" applyBorder="0" applyAlignment="0" applyProtection="0"/>
    <xf numFmtId="0" fontId="19" fillId="0" borderId="0" applyNumberFormat="0" applyFill="0" applyBorder="0" applyAlignment="0" applyProtection="0"/>
    <xf numFmtId="0" fontId="67" fillId="13" borderId="55" applyNumberFormat="0" applyAlignment="0" applyProtection="0"/>
  </cellStyleXfs>
  <cellXfs count="430">
    <xf numFmtId="0" fontId="0" fillId="0" borderId="0" xfId="0"/>
    <xf numFmtId="0" fontId="0" fillId="3" borderId="0" xfId="0" applyFill="1"/>
    <xf numFmtId="0" fontId="11" fillId="3" borderId="0" xfId="7" applyFont="1" applyFill="1"/>
    <xf numFmtId="0" fontId="5" fillId="3" borderId="0" xfId="7" applyFill="1"/>
    <xf numFmtId="0" fontId="12" fillId="0" borderId="0" xfId="7" applyFont="1"/>
    <xf numFmtId="0" fontId="12" fillId="0" borderId="4" xfId="7" applyFont="1" applyBorder="1"/>
    <xf numFmtId="0" fontId="12" fillId="0" borderId="6" xfId="7" applyFont="1" applyBorder="1"/>
    <xf numFmtId="166" fontId="12" fillId="0" borderId="7" xfId="7" applyNumberFormat="1" applyFont="1" applyBorder="1"/>
    <xf numFmtId="9" fontId="12" fillId="0" borderId="7" xfId="7" applyNumberFormat="1" applyFont="1" applyBorder="1" applyAlignment="1">
      <alignment horizontal="right"/>
    </xf>
    <xf numFmtId="14" fontId="12" fillId="0" borderId="7" xfId="7" applyNumberFormat="1" applyFont="1" applyBorder="1"/>
    <xf numFmtId="0" fontId="12" fillId="0" borderId="8" xfId="7" applyFont="1" applyBorder="1"/>
    <xf numFmtId="1" fontId="12" fillId="0" borderId="1" xfId="7" applyNumberFormat="1" applyFont="1" applyBorder="1"/>
    <xf numFmtId="1" fontId="12" fillId="0" borderId="10" xfId="7" applyNumberFormat="1" applyFont="1" applyBorder="1"/>
    <xf numFmtId="166" fontId="12" fillId="0" borderId="0" xfId="7" applyNumberFormat="1" applyFont="1"/>
    <xf numFmtId="164" fontId="12" fillId="0" borderId="0" xfId="10" applyNumberFormat="1" applyFont="1"/>
    <xf numFmtId="0" fontId="12" fillId="0" borderId="0" xfId="7" applyFont="1" applyAlignment="1">
      <alignment vertical="center"/>
    </xf>
    <xf numFmtId="0" fontId="16" fillId="0" borderId="11" xfId="7" applyFont="1" applyBorder="1"/>
    <xf numFmtId="167" fontId="16" fillId="0" borderId="2" xfId="7" applyNumberFormat="1" applyFont="1" applyBorder="1"/>
    <xf numFmtId="0" fontId="16" fillId="0" borderId="12" xfId="7" applyFont="1" applyBorder="1" applyAlignment="1">
      <alignment horizontal="right"/>
    </xf>
    <xf numFmtId="0" fontId="12" fillId="0" borderId="7" xfId="7" applyFont="1" applyBorder="1"/>
    <xf numFmtId="0" fontId="16" fillId="0" borderId="4" xfId="7" applyFont="1" applyBorder="1"/>
    <xf numFmtId="166" fontId="16" fillId="0" borderId="3" xfId="7" applyNumberFormat="1" applyFont="1" applyBorder="1"/>
    <xf numFmtId="0" fontId="12" fillId="0" borderId="5" xfId="7" applyFont="1" applyBorder="1"/>
    <xf numFmtId="166" fontId="16" fillId="0" borderId="5" xfId="7" applyNumberFormat="1" applyFont="1" applyBorder="1"/>
    <xf numFmtId="166" fontId="12" fillId="0" borderId="3" xfId="7" applyNumberFormat="1" applyFont="1" applyBorder="1"/>
    <xf numFmtId="0" fontId="16" fillId="0" borderId="14" xfId="7" applyFont="1" applyBorder="1"/>
    <xf numFmtId="0" fontId="16" fillId="0" borderId="15" xfId="7" applyFont="1" applyBorder="1"/>
    <xf numFmtId="9" fontId="12" fillId="0" borderId="0" xfId="10" applyFont="1"/>
    <xf numFmtId="168" fontId="12" fillId="0" borderId="0" xfId="7" applyNumberFormat="1" applyFont="1"/>
    <xf numFmtId="164" fontId="12" fillId="0" borderId="0" xfId="7" applyNumberFormat="1" applyFont="1"/>
    <xf numFmtId="164" fontId="12" fillId="0" borderId="0" xfId="8" applyNumberFormat="1" applyFont="1"/>
    <xf numFmtId="9" fontId="12" fillId="0" borderId="0" xfId="7" applyNumberFormat="1" applyFont="1"/>
    <xf numFmtId="0" fontId="12" fillId="3" borderId="0" xfId="7" applyFont="1" applyFill="1"/>
    <xf numFmtId="0" fontId="5" fillId="3" borderId="0" xfId="7" applyFill="1" applyAlignment="1">
      <alignment horizontal="center"/>
    </xf>
    <xf numFmtId="0" fontId="18" fillId="5" borderId="16" xfId="7" applyFont="1" applyFill="1" applyBorder="1" applyAlignment="1">
      <alignment vertical="center"/>
    </xf>
    <xf numFmtId="0" fontId="18" fillId="5" borderId="16" xfId="7" applyFont="1" applyFill="1" applyBorder="1" applyAlignment="1">
      <alignment horizontal="center"/>
    </xf>
    <xf numFmtId="0" fontId="12" fillId="3" borderId="0" xfId="7" applyFont="1" applyFill="1" applyAlignment="1">
      <alignment horizontal="center"/>
    </xf>
    <xf numFmtId="0" fontId="12" fillId="5" borderId="16" xfId="7" applyFont="1" applyFill="1" applyBorder="1" applyAlignment="1">
      <alignment horizontal="center" vertical="center"/>
    </xf>
    <xf numFmtId="0" fontId="12" fillId="5" borderId="17" xfId="7" applyFont="1" applyFill="1" applyBorder="1" applyAlignment="1">
      <alignment horizontal="left" vertical="center"/>
    </xf>
    <xf numFmtId="169" fontId="12" fillId="3" borderId="17" xfId="7" applyNumberFormat="1" applyFont="1" applyFill="1" applyBorder="1" applyAlignment="1">
      <alignment horizontal="center" vertical="center"/>
    </xf>
    <xf numFmtId="16" fontId="12" fillId="3" borderId="0" xfId="7" applyNumberFormat="1" applyFont="1" applyFill="1"/>
    <xf numFmtId="0" fontId="20" fillId="3" borderId="0" xfId="11" applyFont="1" applyFill="1"/>
    <xf numFmtId="0" fontId="12" fillId="5" borderId="18" xfId="7" applyFont="1" applyFill="1" applyBorder="1" applyAlignment="1">
      <alignment horizontal="left" vertical="center"/>
    </xf>
    <xf numFmtId="169" fontId="12" fillId="3" borderId="18" xfId="7" applyNumberFormat="1" applyFont="1" applyFill="1" applyBorder="1" applyAlignment="1">
      <alignment horizontal="center" vertical="center"/>
    </xf>
    <xf numFmtId="169" fontId="18" fillId="3" borderId="16" xfId="7" applyNumberFormat="1" applyFont="1" applyFill="1" applyBorder="1" applyAlignment="1">
      <alignment horizontal="center" vertical="center"/>
    </xf>
    <xf numFmtId="170" fontId="12" fillId="5" borderId="17" xfId="7" applyNumberFormat="1" applyFont="1" applyFill="1" applyBorder="1" applyAlignment="1">
      <alignment horizontal="left" vertical="center"/>
    </xf>
    <xf numFmtId="168" fontId="12" fillId="3" borderId="17" xfId="7" applyNumberFormat="1" applyFont="1" applyFill="1" applyBorder="1" applyAlignment="1">
      <alignment horizontal="center" vertical="center"/>
    </xf>
    <xf numFmtId="0" fontId="12" fillId="3" borderId="0" xfId="7" quotePrefix="1" applyFont="1" applyFill="1"/>
    <xf numFmtId="170" fontId="12" fillId="5" borderId="18" xfId="7" applyNumberFormat="1" applyFont="1" applyFill="1" applyBorder="1" applyAlignment="1">
      <alignment horizontal="left" vertical="center"/>
    </xf>
    <xf numFmtId="171" fontId="18" fillId="3" borderId="19" xfId="7" applyNumberFormat="1" applyFont="1" applyFill="1" applyBorder="1" applyAlignment="1">
      <alignment horizontal="center" vertical="center"/>
    </xf>
    <xf numFmtId="0" fontId="12" fillId="5" borderId="8" xfId="7" applyFont="1" applyFill="1" applyBorder="1" applyAlignment="1">
      <alignment horizontal="left" vertical="center"/>
    </xf>
    <xf numFmtId="169" fontId="18" fillId="3" borderId="24" xfId="7" applyNumberFormat="1" applyFont="1" applyFill="1" applyBorder="1" applyAlignment="1">
      <alignment horizontal="center" vertical="center"/>
    </xf>
    <xf numFmtId="0" fontId="12" fillId="5" borderId="6" xfId="7" applyFont="1" applyFill="1" applyBorder="1" applyAlignment="1">
      <alignment horizontal="left" vertical="center"/>
    </xf>
    <xf numFmtId="169" fontId="12" fillId="3" borderId="26" xfId="7" applyNumberFormat="1" applyFont="1" applyFill="1" applyBorder="1" applyAlignment="1">
      <alignment horizontal="center" vertical="center"/>
    </xf>
    <xf numFmtId="10" fontId="12" fillId="3" borderId="0" xfId="7" applyNumberFormat="1" applyFont="1" applyFill="1"/>
    <xf numFmtId="0" fontId="21" fillId="5" borderId="6" xfId="7" applyFont="1" applyFill="1" applyBorder="1" applyAlignment="1">
      <alignment horizontal="left" vertical="center"/>
    </xf>
    <xf numFmtId="169" fontId="22" fillId="3" borderId="26" xfId="7" applyNumberFormat="1" applyFont="1" applyFill="1" applyBorder="1" applyAlignment="1">
      <alignment horizontal="center" vertical="center"/>
    </xf>
    <xf numFmtId="0" fontId="22" fillId="5" borderId="6" xfId="7" applyFont="1" applyFill="1" applyBorder="1" applyAlignment="1">
      <alignment horizontal="left" vertical="center"/>
    </xf>
    <xf numFmtId="0" fontId="21" fillId="5" borderId="28" xfId="7" applyFont="1" applyFill="1" applyBorder="1" applyAlignment="1">
      <alignment horizontal="left" vertical="center"/>
    </xf>
    <xf numFmtId="169" fontId="21" fillId="3" borderId="29" xfId="7" applyNumberFormat="1" applyFont="1" applyFill="1" applyBorder="1" applyAlignment="1">
      <alignment horizontal="center" vertical="center"/>
    </xf>
    <xf numFmtId="0" fontId="22" fillId="3" borderId="26" xfId="7" applyFont="1" applyFill="1" applyBorder="1" applyAlignment="1">
      <alignment horizontal="center" vertical="center"/>
    </xf>
    <xf numFmtId="10" fontId="22" fillId="3" borderId="26" xfId="7" applyNumberFormat="1" applyFont="1" applyFill="1" applyBorder="1" applyAlignment="1">
      <alignment horizontal="center" vertical="center"/>
    </xf>
    <xf numFmtId="0" fontId="23" fillId="5" borderId="6" xfId="7" applyFont="1" applyFill="1" applyBorder="1" applyAlignment="1">
      <alignment horizontal="left" vertical="center"/>
    </xf>
    <xf numFmtId="10" fontId="23" fillId="3" borderId="26" xfId="7" applyNumberFormat="1" applyFont="1" applyFill="1" applyBorder="1" applyAlignment="1">
      <alignment horizontal="center" vertical="center"/>
    </xf>
    <xf numFmtId="0" fontId="23" fillId="5" borderId="8" xfId="7" applyFont="1" applyFill="1" applyBorder="1" applyAlignment="1">
      <alignment horizontal="left" vertical="center"/>
    </xf>
    <xf numFmtId="10" fontId="23" fillId="3" borderId="21" xfId="7" applyNumberFormat="1" applyFont="1" applyFill="1" applyBorder="1" applyAlignment="1">
      <alignment horizontal="center" vertical="center"/>
    </xf>
    <xf numFmtId="0" fontId="24" fillId="3" borderId="0" xfId="7" applyFont="1" applyFill="1"/>
    <xf numFmtId="0" fontId="21" fillId="5" borderId="23" xfId="7" applyFont="1" applyFill="1" applyBorder="1" applyAlignment="1">
      <alignment horizontal="left" vertical="center"/>
    </xf>
    <xf numFmtId="10" fontId="21" fillId="3" borderId="24" xfId="7" applyNumberFormat="1" applyFont="1" applyFill="1" applyBorder="1" applyAlignment="1">
      <alignment horizontal="center" vertical="center"/>
    </xf>
    <xf numFmtId="0" fontId="25" fillId="3" borderId="0" xfId="7" applyFont="1" applyFill="1"/>
    <xf numFmtId="0" fontId="26" fillId="3" borderId="0" xfId="7" applyFont="1" applyFill="1"/>
    <xf numFmtId="0" fontId="5" fillId="0" borderId="0" xfId="7"/>
    <xf numFmtId="10" fontId="5" fillId="3" borderId="0" xfId="19" applyNumberFormat="1" applyFill="1"/>
    <xf numFmtId="9" fontId="5" fillId="3" borderId="0" xfId="19" applyNumberFormat="1" applyFill="1"/>
    <xf numFmtId="0" fontId="6" fillId="3" borderId="0" xfId="20" applyFill="1"/>
    <xf numFmtId="10" fontId="11" fillId="3" borderId="0" xfId="7" applyNumberFormat="1" applyFont="1" applyFill="1"/>
    <xf numFmtId="1" fontId="11" fillId="3" borderId="0" xfId="7" applyNumberFormat="1" applyFont="1" applyFill="1"/>
    <xf numFmtId="0" fontId="40" fillId="3" borderId="0" xfId="19" applyFont="1" applyFill="1"/>
    <xf numFmtId="10" fontId="40" fillId="3" borderId="0" xfId="19" applyNumberFormat="1" applyFont="1" applyFill="1"/>
    <xf numFmtId="0" fontId="41" fillId="0" borderId="0" xfId="22" applyFont="1"/>
    <xf numFmtId="0" fontId="42" fillId="0" borderId="0" xfId="22" applyFont="1"/>
    <xf numFmtId="164" fontId="42" fillId="0" borderId="0" xfId="10" applyNumberFormat="1" applyFont="1"/>
    <xf numFmtId="2" fontId="41" fillId="0" borderId="0" xfId="22" applyNumberFormat="1" applyFont="1"/>
    <xf numFmtId="10" fontId="41" fillId="0" borderId="0" xfId="22" applyNumberFormat="1" applyFont="1"/>
    <xf numFmtId="10" fontId="43" fillId="0" borderId="0" xfId="23" applyNumberFormat="1" applyFont="1"/>
    <xf numFmtId="0" fontId="41" fillId="0" borderId="0" xfId="22" quotePrefix="1" applyFont="1" applyAlignment="1">
      <alignment horizontal="right"/>
    </xf>
    <xf numFmtId="0" fontId="16" fillId="0" borderId="2" xfId="7" applyFont="1" applyBorder="1" applyAlignment="1">
      <alignment horizontal="right"/>
    </xf>
    <xf numFmtId="17" fontId="5" fillId="3" borderId="0" xfId="7" applyNumberFormat="1" applyFill="1"/>
    <xf numFmtId="3" fontId="5" fillId="3" borderId="0" xfId="7" applyNumberFormat="1" applyFill="1"/>
    <xf numFmtId="3" fontId="5" fillId="3" borderId="0" xfId="7" applyNumberFormat="1" applyFill="1" applyAlignment="1">
      <alignment horizontal="right" wrapText="1"/>
    </xf>
    <xf numFmtId="164" fontId="0" fillId="3" borderId="0" xfId="8" applyNumberFormat="1" applyFont="1" applyFill="1"/>
    <xf numFmtId="1" fontId="5" fillId="3" borderId="0" xfId="7" applyNumberFormat="1" applyFill="1"/>
    <xf numFmtId="169" fontId="12" fillId="3" borderId="21" xfId="7" applyNumberFormat="1" applyFont="1" applyFill="1" applyBorder="1" applyAlignment="1">
      <alignment horizontal="center" vertical="center"/>
    </xf>
    <xf numFmtId="2" fontId="41" fillId="3" borderId="0" xfId="22" applyNumberFormat="1" applyFont="1" applyFill="1"/>
    <xf numFmtId="0" fontId="44" fillId="0" borderId="2" xfId="22" applyFont="1" applyBorder="1"/>
    <xf numFmtId="0" fontId="44" fillId="0" borderId="2" xfId="22" applyFont="1" applyBorder="1" applyAlignment="1">
      <alignment horizontal="right"/>
    </xf>
    <xf numFmtId="0" fontId="14" fillId="0" borderId="0" xfId="22" applyFont="1"/>
    <xf numFmtId="0" fontId="14" fillId="0" borderId="0" xfId="22" applyFont="1" applyAlignment="1">
      <alignment horizontal="right"/>
    </xf>
    <xf numFmtId="10" fontId="14" fillId="0" borderId="0" xfId="10" applyNumberFormat="1" applyFont="1"/>
    <xf numFmtId="0" fontId="44" fillId="0" borderId="39" xfId="22" applyFont="1" applyBorder="1"/>
    <xf numFmtId="0" fontId="44" fillId="0" borderId="39" xfId="22" applyFont="1" applyBorder="1" applyAlignment="1">
      <alignment horizontal="right"/>
    </xf>
    <xf numFmtId="10" fontId="44" fillId="0" borderId="39" xfId="22" applyNumberFormat="1" applyFont="1" applyBorder="1"/>
    <xf numFmtId="0" fontId="4" fillId="9" borderId="2" xfId="22" applyFont="1" applyFill="1" applyBorder="1" applyAlignment="1">
      <alignment vertical="center"/>
    </xf>
    <xf numFmtId="0" fontId="4" fillId="9" borderId="12" xfId="22" applyFont="1" applyFill="1" applyBorder="1" applyAlignment="1">
      <alignment vertical="center"/>
    </xf>
    <xf numFmtId="0" fontId="48" fillId="0" borderId="6" xfId="7" applyFont="1" applyBorder="1" applyAlignment="1">
      <alignment horizontal="left" indent="1"/>
    </xf>
    <xf numFmtId="164" fontId="48" fillId="0" borderId="0" xfId="8" applyNumberFormat="1" applyFont="1" applyBorder="1"/>
    <xf numFmtId="168" fontId="48" fillId="0" borderId="0" xfId="7" applyNumberFormat="1" applyFont="1"/>
    <xf numFmtId="9" fontId="48" fillId="0" borderId="0" xfId="8" applyFont="1" applyBorder="1"/>
    <xf numFmtId="9" fontId="48" fillId="0" borderId="7" xfId="8" applyFont="1" applyBorder="1"/>
    <xf numFmtId="0" fontId="18" fillId="2" borderId="16" xfId="7" applyFont="1" applyFill="1" applyBorder="1" applyAlignment="1">
      <alignment horizontal="center" vertical="center"/>
    </xf>
    <xf numFmtId="0" fontId="12" fillId="2" borderId="16" xfId="7" applyFont="1" applyFill="1" applyBorder="1" applyAlignment="1">
      <alignment horizontal="center" vertical="center"/>
    </xf>
    <xf numFmtId="10" fontId="12" fillId="2" borderId="17" xfId="7" applyNumberFormat="1" applyFont="1" applyFill="1" applyBorder="1" applyAlignment="1">
      <alignment horizontal="center" vertical="center"/>
    </xf>
    <xf numFmtId="10" fontId="12" fillId="2" borderId="18" xfId="7" applyNumberFormat="1" applyFont="1" applyFill="1" applyBorder="1" applyAlignment="1">
      <alignment horizontal="center" vertical="center"/>
    </xf>
    <xf numFmtId="10" fontId="18" fillId="2" borderId="16" xfId="7" applyNumberFormat="1" applyFont="1" applyFill="1" applyBorder="1" applyAlignment="1">
      <alignment horizontal="center" vertical="center"/>
    </xf>
    <xf numFmtId="0" fontId="12" fillId="2" borderId="17" xfId="7" applyFont="1" applyFill="1" applyBorder="1" applyAlignment="1">
      <alignment horizontal="center" vertical="center"/>
    </xf>
    <xf numFmtId="2" fontId="12" fillId="2" borderId="17" xfId="7" applyNumberFormat="1" applyFont="1" applyFill="1" applyBorder="1" applyAlignment="1">
      <alignment horizontal="center" vertical="center"/>
    </xf>
    <xf numFmtId="2" fontId="12" fillId="2" borderId="18" xfId="7" applyNumberFormat="1" applyFont="1" applyFill="1" applyBorder="1" applyAlignment="1">
      <alignment horizontal="center" vertical="center"/>
    </xf>
    <xf numFmtId="2" fontId="18" fillId="2" borderId="19" xfId="7" applyNumberFormat="1" applyFont="1" applyFill="1" applyBorder="1" applyAlignment="1">
      <alignment horizontal="center" vertical="center"/>
    </xf>
    <xf numFmtId="2" fontId="12" fillId="2" borderId="21" xfId="7" applyNumberFormat="1" applyFont="1" applyFill="1" applyBorder="1" applyAlignment="1">
      <alignment horizontal="center" vertical="center"/>
    </xf>
    <xf numFmtId="2" fontId="16" fillId="2" borderId="24" xfId="7" applyNumberFormat="1" applyFont="1" applyFill="1" applyBorder="1" applyAlignment="1">
      <alignment horizontal="center" vertical="center"/>
    </xf>
    <xf numFmtId="0" fontId="18" fillId="2" borderId="16" xfId="7" applyFont="1" applyFill="1" applyBorder="1" applyAlignment="1">
      <alignment vertical="center"/>
    </xf>
    <xf numFmtId="0" fontId="12" fillId="2" borderId="16" xfId="7" applyFont="1" applyFill="1" applyBorder="1" applyAlignment="1">
      <alignment horizontal="left" vertical="center"/>
    </xf>
    <xf numFmtId="0" fontId="12" fillId="2" borderId="17" xfId="7" applyFont="1" applyFill="1" applyBorder="1" applyAlignment="1">
      <alignment horizontal="left" vertical="center"/>
    </xf>
    <xf numFmtId="0" fontId="12" fillId="2" borderId="18" xfId="7" applyFont="1" applyFill="1" applyBorder="1" applyAlignment="1">
      <alignment horizontal="left" vertical="center"/>
    </xf>
    <xf numFmtId="0" fontId="18" fillId="2" borderId="16" xfId="7" applyFont="1" applyFill="1" applyBorder="1" applyAlignment="1">
      <alignment horizontal="left" vertical="center"/>
    </xf>
    <xf numFmtId="2" fontId="18" fillId="2" borderId="20" xfId="7" applyNumberFormat="1" applyFont="1" applyFill="1" applyBorder="1" applyAlignment="1">
      <alignment horizontal="left" vertical="center"/>
    </xf>
    <xf numFmtId="0" fontId="12" fillId="2" borderId="22" xfId="7" applyFont="1" applyFill="1" applyBorder="1" applyAlignment="1">
      <alignment horizontal="left" vertical="center"/>
    </xf>
    <xf numFmtId="0" fontId="18" fillId="2" borderId="25" xfId="7" applyFont="1" applyFill="1" applyBorder="1" applyAlignment="1">
      <alignment horizontal="left" vertical="center"/>
    </xf>
    <xf numFmtId="0" fontId="12" fillId="2" borderId="26" xfId="7" applyFont="1" applyFill="1" applyBorder="1" applyAlignment="1">
      <alignment horizontal="center" vertical="center"/>
    </xf>
    <xf numFmtId="0" fontId="22" fillId="2" borderId="26" xfId="7" applyFont="1" applyFill="1" applyBorder="1" applyAlignment="1">
      <alignment horizontal="center" vertical="center"/>
    </xf>
    <xf numFmtId="10" fontId="22" fillId="2" borderId="26" xfId="7" applyNumberFormat="1" applyFont="1" applyFill="1" applyBorder="1" applyAlignment="1">
      <alignment horizontal="center" vertical="center"/>
    </xf>
    <xf numFmtId="10" fontId="21" fillId="2" borderId="29" xfId="7" applyNumberFormat="1" applyFont="1" applyFill="1" applyBorder="1" applyAlignment="1">
      <alignment horizontal="center" vertical="center"/>
    </xf>
    <xf numFmtId="10" fontId="23" fillId="2" borderId="26" xfId="7" applyNumberFormat="1" applyFont="1" applyFill="1" applyBorder="1" applyAlignment="1">
      <alignment horizontal="center" vertical="center"/>
    </xf>
    <xf numFmtId="10" fontId="23" fillId="2" borderId="21" xfId="7" applyNumberFormat="1" applyFont="1" applyFill="1" applyBorder="1" applyAlignment="1">
      <alignment horizontal="center" vertical="center"/>
    </xf>
    <xf numFmtId="10" fontId="21" fillId="2" borderId="24" xfId="7" applyNumberFormat="1" applyFont="1" applyFill="1" applyBorder="1" applyAlignment="1">
      <alignment horizontal="center" vertical="center"/>
    </xf>
    <xf numFmtId="0" fontId="12" fillId="2" borderId="27" xfId="7" applyFont="1" applyFill="1" applyBorder="1" applyAlignment="1">
      <alignment horizontal="left" vertical="center"/>
    </xf>
    <xf numFmtId="0" fontId="22" fillId="2" borderId="27" xfId="7" applyFont="1" applyFill="1" applyBorder="1" applyAlignment="1">
      <alignment horizontal="left" vertical="center"/>
    </xf>
    <xf numFmtId="0" fontId="21" fillId="2" borderId="30" xfId="7" applyFont="1" applyFill="1" applyBorder="1" applyAlignment="1">
      <alignment horizontal="left" vertical="center"/>
    </xf>
    <xf numFmtId="0" fontId="23" fillId="2" borderId="27" xfId="7" applyFont="1" applyFill="1" applyBorder="1" applyAlignment="1">
      <alignment horizontal="left" vertical="center"/>
    </xf>
    <xf numFmtId="0" fontId="23" fillId="2" borderId="22" xfId="7" applyFont="1" applyFill="1" applyBorder="1" applyAlignment="1">
      <alignment horizontal="left" vertical="center"/>
    </xf>
    <xf numFmtId="0" fontId="21" fillId="2" borderId="25" xfId="7" applyFont="1" applyFill="1" applyBorder="1" applyAlignment="1">
      <alignment horizontal="left" vertical="center"/>
    </xf>
    <xf numFmtId="0" fontId="49" fillId="5" borderId="16" xfId="7" applyFont="1" applyFill="1" applyBorder="1" applyAlignment="1">
      <alignment horizontal="left" vertical="center"/>
    </xf>
    <xf numFmtId="0" fontId="49" fillId="5" borderId="4" xfId="7" applyFont="1" applyFill="1" applyBorder="1" applyAlignment="1">
      <alignment horizontal="left" vertical="center"/>
    </xf>
    <xf numFmtId="0" fontId="49" fillId="5" borderId="23" xfId="7" applyFont="1" applyFill="1" applyBorder="1" applyAlignment="1">
      <alignment horizontal="left" vertical="center"/>
    </xf>
    <xf numFmtId="0" fontId="0" fillId="9" borderId="0" xfId="0" applyFill="1"/>
    <xf numFmtId="0" fontId="51" fillId="9" borderId="0" xfId="18" applyFont="1" applyFill="1" applyAlignment="1">
      <alignment vertical="center"/>
    </xf>
    <xf numFmtId="0" fontId="45" fillId="9" borderId="0" xfId="0" applyFont="1" applyFill="1" applyAlignment="1">
      <alignment vertical="center"/>
    </xf>
    <xf numFmtId="0" fontId="2" fillId="3" borderId="0" xfId="7" applyFont="1" applyFill="1" applyAlignment="1">
      <alignment horizontal="right" wrapText="1"/>
    </xf>
    <xf numFmtId="17" fontId="5" fillId="2" borderId="0" xfId="7" applyNumberFormat="1" applyFill="1"/>
    <xf numFmtId="3" fontId="5" fillId="2" borderId="0" xfId="7" applyNumberFormat="1" applyFill="1"/>
    <xf numFmtId="3" fontId="5" fillId="2" borderId="0" xfId="7" applyNumberFormat="1" applyFill="1" applyAlignment="1">
      <alignment horizontal="right" wrapText="1"/>
    </xf>
    <xf numFmtId="164" fontId="0" fillId="2" borderId="0" xfId="8" applyNumberFormat="1" applyFont="1" applyFill="1"/>
    <xf numFmtId="0" fontId="2" fillId="3" borderId="0" xfId="7" applyFont="1" applyFill="1"/>
    <xf numFmtId="0" fontId="10" fillId="3" borderId="0" xfId="7" applyFont="1" applyFill="1"/>
    <xf numFmtId="0" fontId="3" fillId="3" borderId="0" xfId="7" applyFont="1" applyFill="1"/>
    <xf numFmtId="0" fontId="52" fillId="3" borderId="0" xfId="0" applyFont="1" applyFill="1"/>
    <xf numFmtId="0" fontId="53" fillId="3" borderId="0" xfId="0" applyFont="1" applyFill="1"/>
    <xf numFmtId="0" fontId="12" fillId="5" borderId="40" xfId="7" applyFont="1" applyFill="1" applyBorder="1" applyAlignment="1">
      <alignment horizontal="left" vertical="center"/>
    </xf>
    <xf numFmtId="2" fontId="54" fillId="2" borderId="26" xfId="7" applyNumberFormat="1" applyFont="1" applyFill="1" applyBorder="1" applyAlignment="1">
      <alignment horizontal="center" vertical="center"/>
    </xf>
    <xf numFmtId="2" fontId="54" fillId="2" borderId="27" xfId="7" applyNumberFormat="1" applyFont="1" applyFill="1" applyBorder="1" applyAlignment="1">
      <alignment horizontal="left" vertical="center"/>
    </xf>
    <xf numFmtId="0" fontId="47" fillId="10" borderId="0" xfId="7" applyFont="1" applyFill="1" applyAlignment="1">
      <alignment vertical="center"/>
    </xf>
    <xf numFmtId="0" fontId="12" fillId="10" borderId="0" xfId="7" applyFont="1" applyFill="1"/>
    <xf numFmtId="0" fontId="15" fillId="10" borderId="4" xfId="7" applyFont="1" applyFill="1" applyBorder="1"/>
    <xf numFmtId="0" fontId="12" fillId="10" borderId="3" xfId="7" applyFont="1" applyFill="1" applyBorder="1"/>
    <xf numFmtId="0" fontId="12" fillId="10" borderId="5" xfId="7" applyFont="1" applyFill="1" applyBorder="1"/>
    <xf numFmtId="0" fontId="15" fillId="10" borderId="4" xfId="7" applyFont="1" applyFill="1" applyBorder="1" applyAlignment="1">
      <alignment vertical="center"/>
    </xf>
    <xf numFmtId="0" fontId="15" fillId="10" borderId="3" xfId="7" applyFont="1" applyFill="1" applyBorder="1" applyAlignment="1">
      <alignment vertical="center"/>
    </xf>
    <xf numFmtId="0" fontId="15" fillId="10" borderId="5" xfId="7" applyFont="1" applyFill="1" applyBorder="1" applyAlignment="1">
      <alignment vertical="center"/>
    </xf>
    <xf numFmtId="0" fontId="15" fillId="10" borderId="13" xfId="7" applyFont="1" applyFill="1" applyBorder="1"/>
    <xf numFmtId="166" fontId="15" fillId="10" borderId="14" xfId="7" applyNumberFormat="1" applyFont="1" applyFill="1" applyBorder="1"/>
    <xf numFmtId="164" fontId="56" fillId="0" borderId="7" xfId="8" applyNumberFormat="1" applyFont="1" applyBorder="1"/>
    <xf numFmtId="0" fontId="55" fillId="0" borderId="0" xfId="0" applyFont="1"/>
    <xf numFmtId="0" fontId="50" fillId="10" borderId="0" xfId="7" applyFont="1" applyFill="1" applyAlignment="1">
      <alignment horizontal="left" vertical="center"/>
    </xf>
    <xf numFmtId="0" fontId="17" fillId="10" borderId="0" xfId="7" applyFont="1" applyFill="1" applyAlignment="1">
      <alignment horizontal="center" vertical="center"/>
    </xf>
    <xf numFmtId="14" fontId="0" fillId="0" borderId="0" xfId="0" applyNumberFormat="1"/>
    <xf numFmtId="15" fontId="0" fillId="0" borderId="0" xfId="0" applyNumberFormat="1"/>
    <xf numFmtId="14" fontId="12" fillId="0" borderId="0" xfId="7" applyNumberFormat="1" applyFont="1"/>
    <xf numFmtId="0" fontId="31" fillId="0" borderId="0" xfId="29" applyFont="1" applyAlignment="1">
      <alignment horizontal="left"/>
    </xf>
    <xf numFmtId="0" fontId="31" fillId="0" borderId="0" xfId="29" applyFont="1" applyAlignment="1">
      <alignment horizontal="centerContinuous"/>
    </xf>
    <xf numFmtId="0" fontId="57" fillId="0" borderId="0" xfId="29"/>
    <xf numFmtId="0" fontId="29" fillId="0" borderId="0" xfId="29" applyFont="1" applyAlignment="1">
      <alignment horizontal="left"/>
    </xf>
    <xf numFmtId="172" fontId="29" fillId="4" borderId="9" xfId="29" applyNumberFormat="1" applyFont="1" applyFill="1" applyBorder="1" applyAlignment="1">
      <alignment horizontal="center"/>
    </xf>
    <xf numFmtId="0" fontId="31" fillId="0" borderId="0" xfId="29" applyFont="1" applyAlignment="1">
      <alignment horizontal="center"/>
    </xf>
    <xf numFmtId="0" fontId="57" fillId="0" borderId="0" xfId="29" applyAlignment="1">
      <alignment horizontal="left"/>
    </xf>
    <xf numFmtId="10" fontId="57" fillId="6" borderId="9" xfId="29" applyNumberFormat="1" applyFill="1" applyBorder="1" applyAlignment="1">
      <alignment horizontal="center"/>
    </xf>
    <xf numFmtId="0" fontId="58" fillId="0" borderId="0" xfId="29" applyFont="1"/>
    <xf numFmtId="0" fontId="57" fillId="6" borderId="9" xfId="29" applyFill="1" applyBorder="1" applyAlignment="1">
      <alignment horizontal="center"/>
    </xf>
    <xf numFmtId="0" fontId="57" fillId="3" borderId="0" xfId="29" applyFill="1" applyAlignment="1">
      <alignment horizontal="center"/>
    </xf>
    <xf numFmtId="2" fontId="57" fillId="6" borderId="9" xfId="29" applyNumberFormat="1" applyFill="1" applyBorder="1" applyAlignment="1">
      <alignment horizontal="center"/>
    </xf>
    <xf numFmtId="0" fontId="58" fillId="3" borderId="0" xfId="29" applyFont="1" applyFill="1" applyAlignment="1">
      <alignment horizontal="left"/>
    </xf>
    <xf numFmtId="0" fontId="32" fillId="0" borderId="10" xfId="29" applyFont="1" applyBorder="1" applyAlignment="1">
      <alignment horizontal="left"/>
    </xf>
    <xf numFmtId="0" fontId="57" fillId="0" borderId="18" xfId="29" applyBorder="1" applyAlignment="1">
      <alignment horizontal="left"/>
    </xf>
    <xf numFmtId="0" fontId="29" fillId="0" borderId="18" xfId="29" applyFont="1" applyBorder="1" applyAlignment="1">
      <alignment horizontal="center"/>
    </xf>
    <xf numFmtId="0" fontId="32" fillId="0" borderId="18" xfId="29" applyFont="1" applyBorder="1" applyAlignment="1">
      <alignment horizontal="center"/>
    </xf>
    <xf numFmtId="0" fontId="32" fillId="0" borderId="18" xfId="29" applyFont="1" applyBorder="1" applyAlignment="1">
      <alignment horizontal="center" wrapText="1"/>
    </xf>
    <xf numFmtId="0" fontId="32" fillId="0" borderId="8" xfId="29" applyFont="1" applyBorder="1" applyAlignment="1">
      <alignment horizontal="center"/>
    </xf>
    <xf numFmtId="0" fontId="59" fillId="0" borderId="0" xfId="29" applyFont="1"/>
    <xf numFmtId="0" fontId="29" fillId="0" borderId="12" xfId="29" applyFont="1" applyBorder="1" applyAlignment="1">
      <alignment horizontal="left"/>
    </xf>
    <xf numFmtId="0" fontId="57" fillId="0" borderId="9" xfId="29" applyBorder="1" applyAlignment="1">
      <alignment horizontal="left"/>
    </xf>
    <xf numFmtId="0" fontId="29" fillId="0" borderId="9" xfId="29" applyFont="1" applyBorder="1" applyAlignment="1">
      <alignment horizontal="center"/>
    </xf>
    <xf numFmtId="10" fontId="29" fillId="0" borderId="9" xfId="30" applyNumberFormat="1" applyFont="1" applyBorder="1" applyAlignment="1">
      <alignment horizontal="center"/>
    </xf>
    <xf numFmtId="10" fontId="29" fillId="0" borderId="9" xfId="29" applyNumberFormat="1" applyFont="1" applyBorder="1" applyAlignment="1">
      <alignment horizontal="center"/>
    </xf>
    <xf numFmtId="10" fontId="29" fillId="0" borderId="11" xfId="29" applyNumberFormat="1" applyFont="1" applyBorder="1" applyAlignment="1">
      <alignment horizontal="center"/>
    </xf>
    <xf numFmtId="0" fontId="58" fillId="0" borderId="9" xfId="29" applyFont="1" applyBorder="1" applyAlignment="1">
      <alignment horizontal="center"/>
    </xf>
    <xf numFmtId="0" fontId="57" fillId="0" borderId="9" xfId="29" applyBorder="1" applyAlignment="1">
      <alignment horizontal="center"/>
    </xf>
    <xf numFmtId="1" fontId="57" fillId="0" borderId="9" xfId="29" applyNumberFormat="1" applyBorder="1" applyAlignment="1">
      <alignment horizontal="center" vertical="center"/>
    </xf>
    <xf numFmtId="0" fontId="57" fillId="0" borderId="9" xfId="29" applyBorder="1" applyAlignment="1">
      <alignment horizontal="center" vertical="center"/>
    </xf>
    <xf numFmtId="0" fontId="29" fillId="0" borderId="5" xfId="29" applyFont="1" applyBorder="1" applyAlignment="1">
      <alignment horizontal="left"/>
    </xf>
    <xf numFmtId="0" fontId="57" fillId="0" borderId="16" xfId="29" applyBorder="1" applyAlignment="1">
      <alignment horizontal="left"/>
    </xf>
    <xf numFmtId="0" fontId="29" fillId="0" borderId="16" xfId="29" applyFont="1" applyBorder="1" applyAlignment="1">
      <alignment horizontal="center"/>
    </xf>
    <xf numFmtId="10" fontId="29" fillId="0" borderId="16" xfId="30" applyNumberFormat="1" applyFont="1" applyBorder="1" applyAlignment="1">
      <alignment horizontal="center"/>
    </xf>
    <xf numFmtId="10" fontId="29" fillId="0" borderId="16" xfId="29" applyNumberFormat="1" applyFont="1" applyBorder="1" applyAlignment="1">
      <alignment horizontal="center"/>
    </xf>
    <xf numFmtId="10" fontId="29" fillId="0" borderId="4" xfId="29" applyNumberFormat="1" applyFont="1" applyBorder="1" applyAlignment="1">
      <alignment horizontal="center"/>
    </xf>
    <xf numFmtId="0" fontId="29" fillId="0" borderId="9" xfId="29" applyFont="1" applyBorder="1" applyAlignment="1">
      <alignment horizontal="left"/>
    </xf>
    <xf numFmtId="0" fontId="29" fillId="7" borderId="9" xfId="29" applyFont="1" applyFill="1" applyBorder="1" applyAlignment="1">
      <alignment horizontal="left"/>
    </xf>
    <xf numFmtId="0" fontId="57" fillId="7" borderId="9" xfId="29" applyFill="1" applyBorder="1" applyAlignment="1">
      <alignment horizontal="left"/>
    </xf>
    <xf numFmtId="0" fontId="29" fillId="7" borderId="9" xfId="29" applyFont="1" applyFill="1" applyBorder="1" applyAlignment="1">
      <alignment horizontal="center"/>
    </xf>
    <xf numFmtId="10" fontId="29" fillId="7" borderId="9" xfId="30" applyNumberFormat="1" applyFont="1" applyFill="1" applyBorder="1" applyAlignment="1">
      <alignment horizontal="center"/>
    </xf>
    <xf numFmtId="10" fontId="29" fillId="7" borderId="9" xfId="29" applyNumberFormat="1" applyFont="1" applyFill="1" applyBorder="1" applyAlignment="1">
      <alignment horizontal="center"/>
    </xf>
    <xf numFmtId="0" fontId="57" fillId="8" borderId="0" xfId="29" applyFill="1"/>
    <xf numFmtId="10" fontId="29" fillId="0" borderId="0" xfId="29" applyNumberFormat="1" applyFont="1" applyAlignment="1">
      <alignment horizontal="center"/>
    </xf>
    <xf numFmtId="0" fontId="58" fillId="0" borderId="0" xfId="29" applyFont="1" applyAlignment="1">
      <alignment horizontal="left"/>
    </xf>
    <xf numFmtId="0" fontId="58" fillId="0" borderId="0" xfId="29" applyFont="1" applyAlignment="1">
      <alignment horizontal="center"/>
    </xf>
    <xf numFmtId="10" fontId="28" fillId="0" borderId="0" xfId="29" applyNumberFormat="1" applyFont="1" applyAlignment="1">
      <alignment horizontal="center"/>
    </xf>
    <xf numFmtId="0" fontId="30" fillId="0" borderId="9" xfId="29" applyFont="1" applyBorder="1"/>
    <xf numFmtId="0" fontId="30" fillId="0" borderId="9" xfId="29" applyFont="1" applyBorder="1" applyAlignment="1">
      <alignment horizontal="center"/>
    </xf>
    <xf numFmtId="10" fontId="33" fillId="0" borderId="9" xfId="30" applyNumberFormat="1" applyFont="1" applyBorder="1" applyAlignment="1">
      <alignment horizontal="center"/>
    </xf>
    <xf numFmtId="10" fontId="30" fillId="0" borderId="9" xfId="30" applyNumberFormat="1" applyFont="1" applyBorder="1" applyAlignment="1">
      <alignment horizontal="center"/>
    </xf>
    <xf numFmtId="0" fontId="34" fillId="0" borderId="0" xfId="29" applyFont="1" applyAlignment="1">
      <alignment horizontal="left"/>
    </xf>
    <xf numFmtId="173" fontId="34" fillId="0" borderId="18" xfId="29" applyNumberFormat="1" applyFont="1" applyBorder="1" applyAlignment="1">
      <alignment horizontal="left"/>
    </xf>
    <xf numFmtId="10" fontId="29" fillId="0" borderId="18" xfId="29" applyNumberFormat="1" applyFont="1" applyBorder="1" applyAlignment="1">
      <alignment horizontal="center"/>
    </xf>
    <xf numFmtId="10" fontId="29" fillId="0" borderId="0" xfId="30" applyNumberFormat="1" applyFont="1" applyBorder="1"/>
    <xf numFmtId="1" fontId="57" fillId="0" borderId="9" xfId="29" applyNumberFormat="1" applyBorder="1" applyAlignment="1">
      <alignment horizontal="center"/>
    </xf>
    <xf numFmtId="10" fontId="60" fillId="10" borderId="9" xfId="29" applyNumberFormat="1" applyFont="1" applyFill="1" applyBorder="1" applyAlignment="1">
      <alignment horizontal="center"/>
    </xf>
    <xf numFmtId="0" fontId="61" fillId="12" borderId="31" xfId="15" applyFont="1" applyFill="1" applyBorder="1" applyAlignment="1">
      <alignment horizontal="left"/>
    </xf>
    <xf numFmtId="0" fontId="33" fillId="0" borderId="0" xfId="15" applyAlignment="1">
      <alignment horizontal="center"/>
    </xf>
    <xf numFmtId="2" fontId="33" fillId="0" borderId="0" xfId="15" applyNumberFormat="1"/>
    <xf numFmtId="0" fontId="33" fillId="0" borderId="0" xfId="15"/>
    <xf numFmtId="0" fontId="61" fillId="12" borderId="35" xfId="15" applyFont="1" applyFill="1" applyBorder="1" applyAlignment="1">
      <alignment horizontal="left"/>
    </xf>
    <xf numFmtId="0" fontId="38" fillId="0" borderId="0" xfId="15" applyFont="1" applyAlignment="1">
      <alignment horizontal="center"/>
    </xf>
    <xf numFmtId="2" fontId="38" fillId="0" borderId="0" xfId="15" applyNumberFormat="1" applyFont="1"/>
    <xf numFmtId="0" fontId="38" fillId="0" borderId="0" xfId="15" applyFont="1"/>
    <xf numFmtId="0" fontId="61" fillId="12" borderId="37" xfId="15" applyFont="1" applyFill="1" applyBorder="1" applyAlignment="1">
      <alignment horizontal="left"/>
    </xf>
    <xf numFmtId="2" fontId="33" fillId="0" borderId="0" xfId="15" applyNumberFormat="1" applyAlignment="1">
      <alignment horizontal="center"/>
    </xf>
    <xf numFmtId="0" fontId="33" fillId="4" borderId="9" xfId="15" applyFill="1" applyBorder="1" applyAlignment="1">
      <alignment horizontal="center"/>
    </xf>
    <xf numFmtId="0" fontId="37" fillId="12" borderId="0" xfId="16" applyFill="1" applyBorder="1" applyAlignment="1">
      <alignment horizontal="left"/>
    </xf>
    <xf numFmtId="10" fontId="33" fillId="4" borderId="9" xfId="15" applyNumberFormat="1" applyFill="1" applyBorder="1" applyAlignment="1">
      <alignment horizontal="center"/>
    </xf>
    <xf numFmtId="0" fontId="64" fillId="0" borderId="9" xfId="15" applyFont="1" applyBorder="1" applyAlignment="1">
      <alignment wrapText="1"/>
    </xf>
    <xf numFmtId="0" fontId="64" fillId="0" borderId="9" xfId="15" applyFont="1" applyBorder="1" applyAlignment="1">
      <alignment horizontal="center" wrapText="1"/>
    </xf>
    <xf numFmtId="2" fontId="64" fillId="0" borderId="9" xfId="15" applyNumberFormat="1" applyFont="1" applyBorder="1" applyAlignment="1">
      <alignment horizontal="center" wrapText="1"/>
    </xf>
    <xf numFmtId="10" fontId="64" fillId="0" borderId="9" xfId="17" applyNumberFormat="1" applyFont="1" applyBorder="1" applyAlignment="1">
      <alignment horizontal="center" wrapText="1"/>
    </xf>
    <xf numFmtId="0" fontId="65" fillId="0" borderId="0" xfId="15" applyFont="1" applyAlignment="1">
      <alignment horizontal="center"/>
    </xf>
    <xf numFmtId="0" fontId="66" fillId="0" borderId="0" xfId="15" applyFont="1" applyAlignment="1">
      <alignment horizontal="center"/>
    </xf>
    <xf numFmtId="2" fontId="64" fillId="0" borderId="18" xfId="15" applyNumberFormat="1" applyFont="1" applyBorder="1" applyAlignment="1">
      <alignment horizontal="center" wrapText="1"/>
    </xf>
    <xf numFmtId="0" fontId="33" fillId="0" borderId="0" xfId="15" applyAlignment="1">
      <alignment wrapText="1"/>
    </xf>
    <xf numFmtId="0" fontId="33" fillId="0" borderId="9" xfId="15" applyBorder="1"/>
    <xf numFmtId="0" fontId="33" fillId="0" borderId="9" xfId="15" applyBorder="1" applyAlignment="1">
      <alignment horizontal="center"/>
    </xf>
    <xf numFmtId="2" fontId="33" fillId="0" borderId="9" xfId="15" applyNumberFormat="1" applyBorder="1" applyAlignment="1">
      <alignment horizontal="center"/>
    </xf>
    <xf numFmtId="10" fontId="33" fillId="0" borderId="9" xfId="15" applyNumberFormat="1" applyBorder="1" applyAlignment="1">
      <alignment horizontal="center"/>
    </xf>
    <xf numFmtId="174" fontId="33" fillId="0" borderId="9" xfId="15" applyNumberFormat="1" applyBorder="1" applyAlignment="1">
      <alignment horizontal="center"/>
    </xf>
    <xf numFmtId="10" fontId="33" fillId="0" borderId="9" xfId="17" applyNumberFormat="1" applyFont="1" applyBorder="1" applyAlignment="1">
      <alignment horizontal="center"/>
    </xf>
    <xf numFmtId="0" fontId="33" fillId="0" borderId="0" xfId="15" applyAlignment="1">
      <alignment horizontal="left"/>
    </xf>
    <xf numFmtId="4" fontId="0" fillId="0" borderId="0" xfId="0" applyNumberFormat="1"/>
    <xf numFmtId="0" fontId="45" fillId="10" borderId="0" xfId="0" applyFont="1" applyFill="1"/>
    <xf numFmtId="10" fontId="12" fillId="0" borderId="10" xfId="7" applyNumberFormat="1" applyFont="1" applyBorder="1" applyAlignment="1">
      <alignment horizontal="right"/>
    </xf>
    <xf numFmtId="0" fontId="55" fillId="0" borderId="1" xfId="0" applyFont="1" applyBorder="1"/>
    <xf numFmtId="0" fontId="19" fillId="3" borderId="0" xfId="31" applyFill="1"/>
    <xf numFmtId="0" fontId="5" fillId="3" borderId="0" xfId="12" applyFill="1"/>
    <xf numFmtId="0" fontId="5" fillId="3" borderId="0" xfId="12" applyFill="1" applyAlignment="1">
      <alignment horizontal="right"/>
    </xf>
    <xf numFmtId="9" fontId="5" fillId="3" borderId="0" xfId="12" applyNumberFormat="1" applyFill="1"/>
    <xf numFmtId="10" fontId="5" fillId="3" borderId="0" xfId="12" applyNumberFormat="1" applyFill="1"/>
    <xf numFmtId="1" fontId="5" fillId="3" borderId="0" xfId="12" applyNumberFormat="1" applyFill="1"/>
    <xf numFmtId="10" fontId="5" fillId="3" borderId="0" xfId="21" applyNumberFormat="1" applyFont="1" applyFill="1"/>
    <xf numFmtId="10" fontId="12" fillId="0" borderId="7" xfId="7" applyNumberFormat="1" applyFont="1" applyBorder="1" applyAlignment="1">
      <alignment horizontal="right"/>
    </xf>
    <xf numFmtId="165" fontId="12" fillId="0" borderId="0" xfId="27" applyNumberFormat="1" applyFont="1"/>
    <xf numFmtId="0" fontId="19" fillId="0" borderId="0" xfId="11"/>
    <xf numFmtId="9" fontId="5" fillId="8" borderId="52" xfId="19" applyNumberFormat="1" applyFill="1" applyBorder="1"/>
    <xf numFmtId="10" fontId="5" fillId="8" borderId="53" xfId="19" applyNumberFormat="1" applyFill="1" applyBorder="1"/>
    <xf numFmtId="9" fontId="5" fillId="8" borderId="53" xfId="19" applyNumberFormat="1" applyFill="1" applyBorder="1"/>
    <xf numFmtId="10" fontId="5" fillId="8" borderId="54" xfId="19" applyNumberFormat="1" applyFill="1" applyBorder="1"/>
    <xf numFmtId="10" fontId="5" fillId="8" borderId="51" xfId="12" applyNumberFormat="1" applyFill="1" applyBorder="1"/>
    <xf numFmtId="40" fontId="69" fillId="0" borderId="0" xfId="0" applyNumberFormat="1" applyFont="1" applyAlignment="1">
      <alignment horizontal="left"/>
    </xf>
    <xf numFmtId="0" fontId="4" fillId="0" borderId="0" xfId="0" applyFont="1" applyAlignment="1">
      <alignment horizontal="left"/>
    </xf>
    <xf numFmtId="0" fontId="47" fillId="14" borderId="56" xfId="0" applyFont="1" applyFill="1" applyBorder="1" applyAlignment="1">
      <alignment horizontal="left" vertical="center"/>
    </xf>
    <xf numFmtId="0" fontId="68" fillId="0" borderId="0" xfId="0" applyFont="1" applyAlignment="1">
      <alignment vertical="center"/>
    </xf>
    <xf numFmtId="0" fontId="47" fillId="14" borderId="56" xfId="0" applyFont="1" applyFill="1" applyBorder="1" applyAlignment="1">
      <alignment horizontal="center" vertical="center"/>
    </xf>
    <xf numFmtId="0" fontId="47" fillId="14" borderId="0" xfId="0" applyFont="1" applyFill="1" applyAlignment="1">
      <alignment horizontal="left" vertical="center"/>
    </xf>
    <xf numFmtId="0" fontId="47" fillId="14" borderId="57" xfId="0" applyFont="1" applyFill="1" applyBorder="1" applyAlignment="1">
      <alignment horizontal="center" vertical="center"/>
    </xf>
    <xf numFmtId="0" fontId="47" fillId="15" borderId="0" xfId="0" applyFont="1" applyFill="1" applyAlignment="1">
      <alignment horizontal="left" vertical="center"/>
    </xf>
    <xf numFmtId="1" fontId="4" fillId="16" borderId="60" xfId="0" applyNumberFormat="1" applyFont="1" applyFill="1" applyBorder="1" applyAlignment="1">
      <alignment horizontal="center" vertical="center"/>
    </xf>
    <xf numFmtId="1" fontId="4" fillId="16" borderId="59" xfId="0" applyNumberFormat="1" applyFont="1" applyFill="1" applyBorder="1" applyAlignment="1">
      <alignment horizontal="center" vertical="center"/>
    </xf>
    <xf numFmtId="0" fontId="70" fillId="0" borderId="0" xfId="0" applyFont="1"/>
    <xf numFmtId="1" fontId="4" fillId="17" borderId="60" xfId="0" applyNumberFormat="1" applyFont="1" applyFill="1" applyBorder="1" applyAlignment="1">
      <alignment horizontal="center" vertical="center"/>
    </xf>
    <xf numFmtId="1" fontId="4" fillId="17" borderId="57" xfId="0" applyNumberFormat="1" applyFont="1" applyFill="1" applyBorder="1" applyAlignment="1">
      <alignment horizontal="center" vertical="center"/>
    </xf>
    <xf numFmtId="1" fontId="4" fillId="17" borderId="59" xfId="0" applyNumberFormat="1" applyFont="1" applyFill="1" applyBorder="1" applyAlignment="1">
      <alignment horizontal="center" vertical="center"/>
    </xf>
    <xf numFmtId="0" fontId="0" fillId="0" borderId="7" xfId="0" applyBorder="1"/>
    <xf numFmtId="0" fontId="6" fillId="0" borderId="0" xfId="0" applyFont="1"/>
    <xf numFmtId="165" fontId="68" fillId="0" borderId="7" xfId="0" applyNumberFormat="1" applyFont="1" applyBorder="1"/>
    <xf numFmtId="165" fontId="68" fillId="0" borderId="0" xfId="0" applyNumberFormat="1" applyFont="1"/>
    <xf numFmtId="0" fontId="71" fillId="0" borderId="0" xfId="0" applyFont="1"/>
    <xf numFmtId="176" fontId="0" fillId="0" borderId="7" xfId="0" applyNumberFormat="1" applyBorder="1"/>
    <xf numFmtId="176" fontId="0" fillId="0" borderId="0" xfId="0" applyNumberFormat="1"/>
    <xf numFmtId="177" fontId="0" fillId="0" borderId="7" xfId="0" applyNumberFormat="1" applyBorder="1"/>
    <xf numFmtId="177" fontId="0" fillId="0" borderId="0" xfId="0" applyNumberFormat="1"/>
    <xf numFmtId="165" fontId="72" fillId="0" borderId="61" xfId="0" applyNumberFormat="1" applyFont="1" applyBorder="1"/>
    <xf numFmtId="165" fontId="72" fillId="0" borderId="62" xfId="0" applyNumberFormat="1" applyFont="1" applyBorder="1"/>
    <xf numFmtId="0" fontId="72" fillId="0" borderId="0" xfId="0" applyFont="1"/>
    <xf numFmtId="164" fontId="68" fillId="0" borderId="0" xfId="28" applyNumberFormat="1" applyFont="1"/>
    <xf numFmtId="165" fontId="72" fillId="0" borderId="63" xfId="0" applyNumberFormat="1" applyFont="1" applyBorder="1"/>
    <xf numFmtId="165" fontId="72" fillId="0" borderId="56" xfId="0" applyNumberFormat="1" applyFont="1" applyBorder="1"/>
    <xf numFmtId="0" fontId="68" fillId="0" borderId="0" xfId="0" applyFont="1"/>
    <xf numFmtId="0" fontId="73" fillId="0" borderId="0" xfId="0" applyFont="1"/>
    <xf numFmtId="164" fontId="74" fillId="0" borderId="7" xfId="0" applyNumberFormat="1" applyFont="1" applyBorder="1"/>
    <xf numFmtId="164" fontId="74" fillId="0" borderId="0" xfId="0" applyNumberFormat="1" applyFont="1"/>
    <xf numFmtId="40" fontId="68" fillId="0" borderId="0" xfId="0" applyNumberFormat="1" applyFont="1"/>
    <xf numFmtId="165" fontId="72" fillId="0" borderId="0" xfId="0" applyNumberFormat="1" applyFont="1"/>
    <xf numFmtId="165" fontId="68" fillId="0" borderId="61" xfId="0" applyNumberFormat="1" applyFont="1" applyBorder="1"/>
    <xf numFmtId="165" fontId="68" fillId="0" borderId="62" xfId="0" applyNumberFormat="1" applyFont="1" applyBorder="1"/>
    <xf numFmtId="40" fontId="0" fillId="0" borderId="0" xfId="0" applyNumberFormat="1"/>
    <xf numFmtId="0" fontId="11" fillId="0" borderId="0" xfId="1" applyFont="1" applyAlignment="1">
      <alignment vertical="top"/>
    </xf>
    <xf numFmtId="0" fontId="75" fillId="0" borderId="0" xfId="1" applyFont="1" applyAlignment="1">
      <alignment vertical="top"/>
    </xf>
    <xf numFmtId="0" fontId="11" fillId="0" borderId="0" xfId="1" applyFont="1" applyAlignment="1"/>
    <xf numFmtId="176" fontId="11" fillId="0" borderId="0" xfId="1" applyNumberFormat="1" applyFont="1" applyAlignment="1">
      <alignment horizontal="center"/>
    </xf>
    <xf numFmtId="0" fontId="77" fillId="0" borderId="0" xfId="1" applyFont="1" applyAlignment="1">
      <alignment horizontal="center"/>
    </xf>
    <xf numFmtId="0" fontId="78" fillId="0" borderId="0" xfId="1" applyFont="1" applyAlignment="1">
      <alignment horizontal="right"/>
    </xf>
    <xf numFmtId="176" fontId="79" fillId="13" borderId="14" xfId="32" applyNumberFormat="1" applyFont="1" applyBorder="1" applyAlignment="1"/>
    <xf numFmtId="176" fontId="11" fillId="0" borderId="0" xfId="1" applyNumberFormat="1" applyFont="1" applyAlignment="1">
      <alignment vertical="top"/>
    </xf>
    <xf numFmtId="176" fontId="75" fillId="0" borderId="0" xfId="1" applyNumberFormat="1" applyFont="1" applyAlignment="1">
      <alignment vertical="top"/>
    </xf>
    <xf numFmtId="1" fontId="11" fillId="0" borderId="0" xfId="1" applyNumberFormat="1" applyFont="1" applyAlignment="1"/>
    <xf numFmtId="1" fontId="76" fillId="0" borderId="0" xfId="1" applyNumberFormat="1" applyFont="1" applyAlignment="1"/>
    <xf numFmtId="1" fontId="76" fillId="11" borderId="65" xfId="1" applyNumberFormat="1" applyFont="1" applyFill="1" applyBorder="1" applyAlignment="1">
      <alignment horizontal="center" vertical="center"/>
    </xf>
    <xf numFmtId="1" fontId="76" fillId="11" borderId="66" xfId="1" applyNumberFormat="1" applyFont="1" applyFill="1" applyBorder="1" applyAlignment="1">
      <alignment horizontal="center" vertical="center"/>
    </xf>
    <xf numFmtId="1" fontId="76" fillId="11" borderId="67" xfId="1" applyNumberFormat="1" applyFont="1" applyFill="1" applyBorder="1" applyAlignment="1">
      <alignment horizontal="center" vertical="center"/>
    </xf>
    <xf numFmtId="1" fontId="11" fillId="0" borderId="0" xfId="1" applyNumberFormat="1" applyFont="1" applyAlignment="1">
      <alignment vertical="top"/>
    </xf>
    <xf numFmtId="1" fontId="75" fillId="0" borderId="0" xfId="1" applyNumberFormat="1" applyFont="1" applyAlignment="1">
      <alignment vertical="top"/>
    </xf>
    <xf numFmtId="176" fontId="76" fillId="11" borderId="68" xfId="1" applyNumberFormat="1" applyFont="1" applyFill="1" applyBorder="1" applyAlignment="1">
      <alignment horizontal="center"/>
    </xf>
    <xf numFmtId="176" fontId="76" fillId="11" borderId="69" xfId="1" applyNumberFormat="1" applyFont="1" applyFill="1" applyBorder="1" applyAlignment="1">
      <alignment horizontal="center"/>
    </xf>
    <xf numFmtId="176" fontId="76" fillId="11" borderId="70" xfId="1" applyNumberFormat="1" applyFont="1" applyFill="1" applyBorder="1" applyAlignment="1">
      <alignment horizontal="center"/>
    </xf>
    <xf numFmtId="176" fontId="77" fillId="0" borderId="0" xfId="1" applyNumberFormat="1" applyFont="1" applyAlignment="1"/>
    <xf numFmtId="176" fontId="80" fillId="13" borderId="14" xfId="32" applyNumberFormat="1" applyFont="1" applyBorder="1" applyAlignment="1" applyProtection="1">
      <alignment vertical="top"/>
    </xf>
    <xf numFmtId="0" fontId="81" fillId="0" borderId="0" xfId="1" applyFont="1" applyAlignment="1">
      <alignment horizontal="right" vertical="top"/>
    </xf>
    <xf numFmtId="176" fontId="79" fillId="13" borderId="0" xfId="32" applyNumberFormat="1" applyFont="1" applyBorder="1" applyAlignment="1"/>
    <xf numFmtId="9" fontId="11" fillId="0" borderId="0" xfId="1" applyNumberFormat="1" applyFont="1" applyAlignment="1">
      <alignment vertical="top"/>
    </xf>
    <xf numFmtId="9" fontId="75" fillId="0" borderId="0" xfId="1" applyNumberFormat="1" applyFont="1" applyAlignment="1">
      <alignment vertical="top"/>
    </xf>
    <xf numFmtId="0" fontId="2" fillId="0" borderId="0" xfId="1" applyFont="1" applyAlignment="1">
      <alignment horizontal="right" vertical="top"/>
    </xf>
    <xf numFmtId="0" fontId="83" fillId="18" borderId="0" xfId="1" applyFont="1" applyFill="1" applyAlignment="1">
      <alignment horizontal="left" vertical="top"/>
    </xf>
    <xf numFmtId="0" fontId="79" fillId="0" borderId="0" xfId="32" applyNumberFormat="1" applyFont="1" applyFill="1" applyBorder="1" applyAlignment="1" applyProtection="1">
      <alignment vertical="top"/>
    </xf>
    <xf numFmtId="0" fontId="79" fillId="0" borderId="0" xfId="32" applyNumberFormat="1" applyFont="1" applyFill="1" applyBorder="1" applyAlignment="1" applyProtection="1">
      <alignment horizontal="center" vertical="top"/>
    </xf>
    <xf numFmtId="178" fontId="84" fillId="0" borderId="0" xfId="32" applyNumberFormat="1" applyFont="1" applyFill="1" applyBorder="1" applyAlignment="1" applyProtection="1">
      <alignment vertical="top"/>
    </xf>
    <xf numFmtId="0" fontId="84" fillId="0" borderId="0" xfId="32" applyNumberFormat="1" applyFont="1" applyFill="1" applyBorder="1" applyAlignment="1" applyProtection="1">
      <alignment horizontal="center" vertical="top"/>
    </xf>
    <xf numFmtId="0" fontId="76" fillId="0" borderId="0" xfId="1" applyFont="1" applyAlignment="1">
      <alignment horizontal="left"/>
    </xf>
    <xf numFmtId="164" fontId="85" fillId="0" borderId="0" xfId="28" applyNumberFormat="1" applyFont="1"/>
    <xf numFmtId="165" fontId="86" fillId="0" borderId="0" xfId="0" applyNumberFormat="1" applyFont="1"/>
    <xf numFmtId="175" fontId="86" fillId="0" borderId="0" xfId="28" applyNumberFormat="1" applyFont="1" applyFill="1" applyBorder="1"/>
    <xf numFmtId="176" fontId="87" fillId="0" borderId="0" xfId="0" applyNumberFormat="1" applyFont="1"/>
    <xf numFmtId="164" fontId="87" fillId="0" borderId="0" xfId="28" applyNumberFormat="1" applyFont="1"/>
    <xf numFmtId="165" fontId="86" fillId="0" borderId="7" xfId="0" applyNumberFormat="1" applyFont="1" applyBorder="1"/>
    <xf numFmtId="0" fontId="68" fillId="0" borderId="72" xfId="0" applyFont="1" applyBorder="1"/>
    <xf numFmtId="165" fontId="86" fillId="0" borderId="17" xfId="0" applyNumberFormat="1" applyFont="1" applyBorder="1"/>
    <xf numFmtId="165" fontId="68" fillId="0" borderId="17" xfId="0" applyNumberFormat="1" applyFont="1" applyBorder="1"/>
    <xf numFmtId="175" fontId="86" fillId="0" borderId="17" xfId="28" applyNumberFormat="1" applyFont="1" applyFill="1" applyBorder="1"/>
    <xf numFmtId="176" fontId="87" fillId="0" borderId="17" xfId="0" applyNumberFormat="1" applyFont="1" applyBorder="1"/>
    <xf numFmtId="176" fontId="0" fillId="0" borderId="17" xfId="0" applyNumberFormat="1" applyBorder="1"/>
    <xf numFmtId="177" fontId="0" fillId="0" borderId="17" xfId="0" applyNumberFormat="1" applyBorder="1"/>
    <xf numFmtId="165" fontId="72" fillId="0" borderId="71" xfId="0" applyNumberFormat="1" applyFont="1" applyBorder="1"/>
    <xf numFmtId="165" fontId="72" fillId="0" borderId="73" xfId="0" applyNumberFormat="1" applyFont="1" applyBorder="1"/>
    <xf numFmtId="164" fontId="74" fillId="0" borderId="17" xfId="0" applyNumberFormat="1" applyFont="1" applyBorder="1"/>
    <xf numFmtId="165" fontId="68" fillId="0" borderId="71" xfId="0" applyNumberFormat="1" applyFont="1" applyBorder="1"/>
    <xf numFmtId="1" fontId="4" fillId="16" borderId="74" xfId="0" applyNumberFormat="1" applyFont="1" applyFill="1" applyBorder="1" applyAlignment="1">
      <alignment horizontal="center" vertical="center"/>
    </xf>
    <xf numFmtId="175" fontId="86" fillId="0" borderId="7" xfId="28" applyNumberFormat="1" applyFont="1" applyFill="1" applyBorder="1"/>
    <xf numFmtId="176" fontId="87" fillId="0" borderId="7" xfId="0" applyNumberFormat="1" applyFont="1" applyBorder="1"/>
    <xf numFmtId="0" fontId="11" fillId="0" borderId="0" xfId="1" applyFont="1" applyAlignment="1">
      <alignment horizontal="left"/>
    </xf>
    <xf numFmtId="0" fontId="82" fillId="18" borderId="3" xfId="1" applyFont="1" applyFill="1" applyBorder="1" applyAlignment="1">
      <alignment horizontal="left" vertical="center"/>
    </xf>
    <xf numFmtId="14" fontId="56" fillId="0" borderId="5" xfId="7" applyNumberFormat="1" applyFont="1" applyBorder="1"/>
    <xf numFmtId="10" fontId="56" fillId="3" borderId="7" xfId="7" applyNumberFormat="1" applyFont="1" applyFill="1" applyBorder="1"/>
    <xf numFmtId="40" fontId="55" fillId="0" borderId="0" xfId="0" applyNumberFormat="1" applyFont="1"/>
    <xf numFmtId="164" fontId="14" fillId="3" borderId="0" xfId="8" applyNumberFormat="1" applyFont="1" applyFill="1" applyBorder="1"/>
    <xf numFmtId="164" fontId="14" fillId="0" borderId="7" xfId="8" applyNumberFormat="1" applyFont="1" applyBorder="1"/>
    <xf numFmtId="168" fontId="14" fillId="0" borderId="0" xfId="7" applyNumberFormat="1" applyFont="1"/>
    <xf numFmtId="168" fontId="14" fillId="0" borderId="7" xfId="7" applyNumberFormat="1" applyFont="1" applyBorder="1"/>
    <xf numFmtId="0" fontId="14" fillId="0" borderId="6" xfId="7" applyFont="1" applyBorder="1" applyAlignment="1">
      <alignment horizontal="left" indent="1"/>
    </xf>
    <xf numFmtId="0" fontId="0" fillId="0" borderId="75" xfId="0" applyBorder="1"/>
    <xf numFmtId="0" fontId="0" fillId="0" borderId="17" xfId="0" applyBorder="1"/>
    <xf numFmtId="165" fontId="0" fillId="0" borderId="64" xfId="0" applyNumberFormat="1" applyBorder="1"/>
    <xf numFmtId="165" fontId="68" fillId="0" borderId="14" xfId="0" applyNumberFormat="1" applyFont="1" applyBorder="1"/>
    <xf numFmtId="165" fontId="0" fillId="0" borderId="0" xfId="0" applyNumberFormat="1"/>
    <xf numFmtId="164" fontId="44" fillId="4" borderId="76" xfId="10" applyNumberFormat="1" applyFont="1" applyFill="1" applyBorder="1"/>
    <xf numFmtId="10" fontId="12" fillId="0" borderId="0" xfId="28" applyNumberFormat="1" applyFont="1" applyAlignment="1">
      <alignment horizontal="center"/>
    </xf>
    <xf numFmtId="0" fontId="47" fillId="14" borderId="56" xfId="0" applyFont="1" applyFill="1" applyBorder="1" applyAlignment="1">
      <alignment horizontal="center" vertical="center"/>
    </xf>
    <xf numFmtId="0" fontId="0" fillId="0" borderId="56" xfId="0" applyBorder="1"/>
    <xf numFmtId="0" fontId="47" fillId="14" borderId="58" xfId="0" applyFont="1" applyFill="1" applyBorder="1" applyAlignment="1">
      <alignment horizontal="center" vertical="center"/>
    </xf>
    <xf numFmtId="0" fontId="0" fillId="0" borderId="59" xfId="0" applyBorder="1" applyAlignment="1">
      <alignment horizontal="center" vertical="center"/>
    </xf>
    <xf numFmtId="0" fontId="31" fillId="0" borderId="0" xfId="29" applyFont="1" applyAlignment="1">
      <alignment horizontal="center"/>
    </xf>
    <xf numFmtId="0" fontId="37" fillId="12" borderId="4" xfId="16" applyFill="1" applyBorder="1" applyAlignment="1">
      <alignment horizontal="left"/>
    </xf>
    <xf numFmtId="0" fontId="37" fillId="12" borderId="3" xfId="16" applyFill="1" applyBorder="1" applyAlignment="1">
      <alignment horizontal="left"/>
    </xf>
    <xf numFmtId="0" fontId="37" fillId="12" borderId="38" xfId="16" applyFill="1" applyBorder="1" applyAlignment="1">
      <alignment horizontal="left"/>
    </xf>
    <xf numFmtId="0" fontId="63" fillId="0" borderId="48" xfId="15" applyFont="1" applyBorder="1" applyAlignment="1">
      <alignment horizontal="center"/>
    </xf>
    <xf numFmtId="0" fontId="63" fillId="0" borderId="49" xfId="15" applyFont="1" applyBorder="1" applyAlignment="1">
      <alignment horizontal="center"/>
    </xf>
    <xf numFmtId="0" fontId="63" fillId="0" borderId="50" xfId="15" applyFont="1" applyBorder="1" applyAlignment="1">
      <alignment horizontal="center"/>
    </xf>
    <xf numFmtId="15" fontId="62" fillId="12" borderId="32" xfId="15" applyNumberFormat="1" applyFont="1" applyFill="1" applyBorder="1" applyAlignment="1">
      <alignment horizontal="left"/>
    </xf>
    <xf numFmtId="15" fontId="62" fillId="12" borderId="33" xfId="15" applyNumberFormat="1" applyFont="1" applyFill="1" applyBorder="1" applyAlignment="1">
      <alignment horizontal="left"/>
    </xf>
    <xf numFmtId="15" fontId="62" fillId="12" borderId="34" xfId="15" applyNumberFormat="1" applyFont="1" applyFill="1" applyBorder="1" applyAlignment="1">
      <alignment horizontal="left"/>
    </xf>
    <xf numFmtId="0" fontId="37" fillId="7" borderId="16" xfId="16" applyFill="1" applyBorder="1" applyAlignment="1">
      <alignment horizontal="left" vertical="top" wrapText="1"/>
    </xf>
    <xf numFmtId="0" fontId="37" fillId="7" borderId="17" xfId="16" applyFill="1" applyBorder="1" applyAlignment="1">
      <alignment horizontal="left" vertical="top" wrapText="1"/>
    </xf>
    <xf numFmtId="0" fontId="37" fillId="7" borderId="18" xfId="16" applyFill="1" applyBorder="1" applyAlignment="1">
      <alignment horizontal="left" vertical="top" wrapText="1"/>
    </xf>
    <xf numFmtId="0" fontId="38" fillId="0" borderId="31" xfId="15" applyFont="1" applyBorder="1" applyAlignment="1">
      <alignment horizontal="center"/>
    </xf>
    <xf numFmtId="0" fontId="38" fillId="0" borderId="42" xfId="15" applyFont="1" applyBorder="1" applyAlignment="1">
      <alignment horizontal="center"/>
    </xf>
    <xf numFmtId="0" fontId="38" fillId="0" borderId="43" xfId="15" applyFont="1" applyBorder="1" applyAlignment="1">
      <alignment horizontal="center"/>
    </xf>
    <xf numFmtId="0" fontId="37" fillId="12" borderId="11" xfId="16" applyFill="1" applyBorder="1" applyAlignment="1">
      <alignment horizontal="left"/>
    </xf>
    <xf numFmtId="0" fontId="37" fillId="12" borderId="2" xfId="16" applyFill="1" applyBorder="1" applyAlignment="1">
      <alignment horizontal="left"/>
    </xf>
    <xf numFmtId="0" fontId="37" fillId="12" borderId="36" xfId="16" applyFill="1" applyBorder="1" applyAlignment="1">
      <alignment horizontal="left"/>
    </xf>
    <xf numFmtId="0" fontId="33" fillId="0" borderId="44" xfId="15" applyBorder="1" applyAlignment="1">
      <alignment horizontal="left" vertical="top" wrapText="1"/>
    </xf>
    <xf numFmtId="0" fontId="33" fillId="0" borderId="9" xfId="15" applyBorder="1" applyAlignment="1">
      <alignment horizontal="left" vertical="top" wrapText="1"/>
    </xf>
    <xf numFmtId="0" fontId="33" fillId="0" borderId="45" xfId="15" applyBorder="1" applyAlignment="1">
      <alignment horizontal="left" vertical="top" wrapText="1"/>
    </xf>
    <xf numFmtId="0" fontId="33" fillId="0" borderId="46" xfId="15" applyBorder="1" applyAlignment="1">
      <alignment horizontal="left" vertical="top" wrapText="1"/>
    </xf>
    <xf numFmtId="0" fontId="33" fillId="0" borderId="41" xfId="15" applyBorder="1" applyAlignment="1">
      <alignment horizontal="left" vertical="top" wrapText="1"/>
    </xf>
    <xf numFmtId="0" fontId="33" fillId="0" borderId="47" xfId="15" applyBorder="1" applyAlignment="1">
      <alignment horizontal="left" vertical="top" wrapText="1"/>
    </xf>
    <xf numFmtId="0" fontId="30" fillId="12" borderId="11" xfId="15" applyFont="1" applyFill="1" applyBorder="1" applyAlignment="1">
      <alignment horizontal="left"/>
    </xf>
    <xf numFmtId="0" fontId="30" fillId="12" borderId="2" xfId="15" applyFont="1" applyFill="1" applyBorder="1" applyAlignment="1">
      <alignment horizontal="left"/>
    </xf>
    <xf numFmtId="0" fontId="30" fillId="12" borderId="12" xfId="15" applyFont="1" applyFill="1" applyBorder="1" applyAlignment="1">
      <alignment horizontal="left"/>
    </xf>
    <xf numFmtId="0" fontId="30" fillId="12" borderId="36" xfId="15" applyFont="1" applyFill="1" applyBorder="1" applyAlignment="1">
      <alignment horizontal="left"/>
    </xf>
    <xf numFmtId="15" fontId="37" fillId="12" borderId="11" xfId="16" applyNumberFormat="1" applyFill="1" applyBorder="1" applyAlignment="1">
      <alignment horizontal="left"/>
    </xf>
    <xf numFmtId="15" fontId="37" fillId="12" borderId="2" xfId="16" applyNumberFormat="1" applyFill="1" applyBorder="1" applyAlignment="1">
      <alignment horizontal="left"/>
    </xf>
    <xf numFmtId="15" fontId="37" fillId="12" borderId="36" xfId="16" applyNumberFormat="1" applyFill="1" applyBorder="1" applyAlignment="1">
      <alignment horizontal="left"/>
    </xf>
    <xf numFmtId="0" fontId="37" fillId="12" borderId="11" xfId="16" applyFill="1" applyBorder="1"/>
    <xf numFmtId="0" fontId="37" fillId="12" borderId="2" xfId="16" applyFill="1" applyBorder="1"/>
    <xf numFmtId="0" fontId="37" fillId="12" borderId="36" xfId="16" applyFill="1" applyBorder="1"/>
    <xf numFmtId="0" fontId="46" fillId="9" borderId="0" xfId="22" applyFont="1" applyFill="1" applyAlignment="1">
      <alignment horizontal="left" vertical="center"/>
    </xf>
    <xf numFmtId="0" fontId="47" fillId="9" borderId="11" xfId="22" applyFont="1" applyFill="1" applyBorder="1" applyAlignment="1">
      <alignment horizontal="left" vertical="center"/>
    </xf>
    <xf numFmtId="0" fontId="47" fillId="9" borderId="2" xfId="22" applyFont="1" applyFill="1" applyBorder="1" applyAlignment="1">
      <alignment horizontal="left" vertical="center"/>
    </xf>
  </cellXfs>
  <cellStyles count="33">
    <cellStyle name="Comma" xfId="27" builtinId="3"/>
    <cellStyle name="Comma 3" xfId="6" xr:uid="{1A882E07-06BA-4650-BAEE-3199E32E73DA}"/>
    <cellStyle name="Hyperlink" xfId="11" builtinId="8"/>
    <cellStyle name="Hyperlink 2" xfId="16" xr:uid="{E445A511-38B3-41C8-810B-D5377B8E3119}"/>
    <cellStyle name="Hyperlink 4" xfId="31" xr:uid="{5DA31691-BC53-42F2-9B35-D649FD7BE74F}"/>
    <cellStyle name="Normal" xfId="0" builtinId="0"/>
    <cellStyle name="Normal 10" xfId="2" xr:uid="{CE9898E9-CF3B-4F0D-99F5-355DDD93C5A8}"/>
    <cellStyle name="Normal 11" xfId="5" xr:uid="{05C3FC17-5C92-429B-9C38-42B57FDC1960}"/>
    <cellStyle name="Normal 12 2" xfId="20" xr:uid="{D43025BC-4E58-451D-A14C-63579B1E1B7B}"/>
    <cellStyle name="Normal 2" xfId="1" xr:uid="{10CFD91B-00FC-47C8-9629-71001D4D3460}"/>
    <cellStyle name="Normal 2 2" xfId="9" xr:uid="{53F83A32-31F7-4BBE-893D-B21B2402953E}"/>
    <cellStyle name="Normal 2 2 2" xfId="12" xr:uid="{24A4FFD0-9415-4EA8-9A93-F50E74E26A10}"/>
    <cellStyle name="Normal 2 2 5" xfId="19" xr:uid="{74DF0751-E126-4871-8B82-5DE593FA7E70}"/>
    <cellStyle name="Normal 2 3" xfId="7" xr:uid="{ED1E98E6-3F91-461D-A323-9E0DEF56F78B}"/>
    <cellStyle name="Normal 2 3 3" xfId="18" xr:uid="{F6619AB8-5A7A-4149-ABC9-D85C0AC6FBD4}"/>
    <cellStyle name="Normal 3" xfId="25" xr:uid="{DE4491AC-FFCE-40D2-8F80-0C65A4E92FEE}"/>
    <cellStyle name="Normal 3 2" xfId="13" xr:uid="{ABE8241C-81D1-45C4-9EE1-E3E7E0C06015}"/>
    <cellStyle name="Normal 4" xfId="22" xr:uid="{45586CF2-5A5D-4AEE-94F7-2782CCE07196}"/>
    <cellStyle name="Normal 5" xfId="29" xr:uid="{F8648F03-0715-420C-8FF5-C63FF5B7031C}"/>
    <cellStyle name="Normal 6" xfId="15" xr:uid="{08898A9F-9B53-4EEB-A064-AE3A9FDA0FD4}"/>
    <cellStyle name="Output" xfId="32" builtinId="21"/>
    <cellStyle name="Percent" xfId="28" builtinId="5"/>
    <cellStyle name="Percent 2" xfId="24" xr:uid="{F1B41A58-3399-4557-87E2-9C1860887C9F}"/>
    <cellStyle name="Percent 2 2" xfId="8" xr:uid="{FCCFA65F-C58B-47AE-878A-B92705BF1AB5}"/>
    <cellStyle name="Percent 3" xfId="10" xr:uid="{C6AC9C7E-5C64-46A1-A499-2A82D0587EA9}"/>
    <cellStyle name="Percent 3 2" xfId="17" xr:uid="{16E1525C-BD5B-4FD7-8EE1-6E99F7ACF03E}"/>
    <cellStyle name="Percent 3 2 2" xfId="21" xr:uid="{42A2DC51-1CFD-4748-A922-8CC1A784C7F9}"/>
    <cellStyle name="Percent 4" xfId="26" xr:uid="{D35608A7-0500-4019-B33B-5A1D5F71C826}"/>
    <cellStyle name="Percent 5" xfId="23" xr:uid="{14056713-0487-43AE-8C51-06DA43458A77}"/>
    <cellStyle name="Percent 6" xfId="14" xr:uid="{68622D75-E5CA-4B2E-AD42-C7AF89F42A28}"/>
    <cellStyle name="Percent 7" xfId="30" xr:uid="{5BEC0D1C-BC0E-4E8F-AE92-B4B6BB55FE16}"/>
    <cellStyle name="Title 3" xfId="3" xr:uid="{8FFFAD94-D3DD-497A-831B-8E92FCC011FB}"/>
    <cellStyle name="Warning Text 2" xfId="4" xr:uid="{708A9AD2-DC0E-479B-937D-99B3C28805F2}"/>
  </cellStyles>
  <dxfs count="41">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74" formatCode="0.0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4"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3"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strike val="0"/>
        <condense val="0"/>
        <extend val="0"/>
        <outline val="0"/>
        <shadow val="0"/>
        <u val="none"/>
        <vertAlign val="baseline"/>
        <sz val="9"/>
        <color auto="1"/>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scheme val="none"/>
      </font>
      <alignment horizontal="center" vertical="bottom" textRotation="0" wrapText="0" indent="0" justifyLastLine="0" shrinkToFit="0" readingOrder="0"/>
    </dxf>
    <dxf>
      <border outline="0">
        <bottom style="thin">
          <color indexed="64"/>
        </bottom>
      </border>
    </dxf>
    <dxf>
      <font>
        <b/>
        <i/>
        <strike val="0"/>
        <condense val="0"/>
        <extend val="0"/>
        <outline val="0"/>
        <shadow val="0"/>
        <u val="none"/>
        <vertAlign val="baseline"/>
        <sz val="12"/>
        <color auto="1"/>
        <name val="Times"/>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D5CAB"/>
      <color rgb="FF009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theme" Target="theme/theme1.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48234</xdr:colOff>
      <xdr:row>1</xdr:row>
      <xdr:rowOff>89646</xdr:rowOff>
    </xdr:from>
    <xdr:to>
      <xdr:col>10</xdr:col>
      <xdr:colOff>515240</xdr:colOff>
      <xdr:row>36</xdr:row>
      <xdr:rowOff>136153</xdr:rowOff>
    </xdr:to>
    <xdr:pic>
      <xdr:nvPicPr>
        <xdr:cNvPr id="2" name="Picture 1">
          <a:extLst>
            <a:ext uri="{FF2B5EF4-FFF2-40B4-BE49-F238E27FC236}">
              <a16:creationId xmlns:a16="http://schemas.microsoft.com/office/drawing/2014/main" id="{5469A895-0276-4B89-85EA-A1E667C8AA91}"/>
            </a:ext>
          </a:extLst>
        </xdr:cNvPr>
        <xdr:cNvPicPr>
          <a:picLocks noChangeAspect="1"/>
        </xdr:cNvPicPr>
      </xdr:nvPicPr>
      <xdr:blipFill>
        <a:blip xmlns:r="http://schemas.openxmlformats.org/officeDocument/2006/relationships" r:embed="rId1"/>
        <a:stretch>
          <a:fillRect/>
        </a:stretch>
      </xdr:blipFill>
      <xdr:spPr>
        <a:xfrm>
          <a:off x="653352" y="582705"/>
          <a:ext cx="5901634" cy="6376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201706</xdr:colOff>
      <xdr:row>0</xdr:row>
      <xdr:rowOff>145676</xdr:rowOff>
    </xdr:from>
    <xdr:to>
      <xdr:col>12</xdr:col>
      <xdr:colOff>362622</xdr:colOff>
      <xdr:row>44</xdr:row>
      <xdr:rowOff>134470</xdr:rowOff>
    </xdr:to>
    <xdr:pic>
      <xdr:nvPicPr>
        <xdr:cNvPr id="2" name="Picture 1">
          <a:extLst>
            <a:ext uri="{FF2B5EF4-FFF2-40B4-BE49-F238E27FC236}">
              <a16:creationId xmlns:a16="http://schemas.microsoft.com/office/drawing/2014/main" id="{C6BFEE05-A0B3-4C55-B7A4-747B14C962F3}"/>
            </a:ext>
          </a:extLst>
        </xdr:cNvPr>
        <xdr:cNvPicPr>
          <a:picLocks noChangeAspect="1"/>
        </xdr:cNvPicPr>
      </xdr:nvPicPr>
      <xdr:blipFill>
        <a:blip xmlns:r="http://schemas.openxmlformats.org/officeDocument/2006/relationships" r:embed="rId1"/>
        <a:stretch>
          <a:fillRect/>
        </a:stretch>
      </xdr:blipFill>
      <xdr:spPr>
        <a:xfrm>
          <a:off x="203611" y="143771"/>
          <a:ext cx="7693286" cy="75306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6352</xdr:colOff>
      <xdr:row>1</xdr:row>
      <xdr:rowOff>28575</xdr:rowOff>
    </xdr:from>
    <xdr:to>
      <xdr:col>10</xdr:col>
      <xdr:colOff>531815</xdr:colOff>
      <xdr:row>13</xdr:row>
      <xdr:rowOff>99980</xdr:rowOff>
    </xdr:to>
    <xdr:pic>
      <xdr:nvPicPr>
        <xdr:cNvPr id="2" name="Picture 1">
          <a:extLst>
            <a:ext uri="{FF2B5EF4-FFF2-40B4-BE49-F238E27FC236}">
              <a16:creationId xmlns:a16="http://schemas.microsoft.com/office/drawing/2014/main" id="{E5B0F0DE-1FDB-4164-8BC0-5D55EA03AB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540" y="298450"/>
          <a:ext cx="6026150" cy="2357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1\-\USTAWI~1\Temp\bat\Seszel\Pulpit\Ladowark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U:\JJSNPGBT\aVASANT%209%20sEPTEMBER\Avasant%2024%20Dec%202013\JJSNPGBT\2015\1%20Piedmont\Phase%202\FINAL%201%20ROBERT\PNG%20RFP%20Package\Appendix%201.1%20PNG%20Service%20Location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U:\Users\walstho\AppData\Local\Microsoft\Windows\Temporary%20Internet%20Files\Content.Outlook\TM1O5EF3\PNG%20Account%20Inventory_V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C:\PROJECTS\VTT\Confidential\Budget\2013\BOE-VTT-015-00-ProjectBudget%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indgur2\pbm\Users\scott.b.white\Desktop\estimator%20resource%20planner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san2\iddata\Users\frenchc\AppData\Local\Microsoft\Windows\Temporary%20Internet%20Files\Content.Outlook\57Y97D4D\2007-20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U:\Rate%20Card\India\Standard%20Rate%20Card%20India%20v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U:\Project%20Materials\CBA\Commercials%20CBA%20v1_full%20platform.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ervices4.bus.att.com/Documents%20and%20Settings/jlarranaga/My%20Documents/Accounts/PNG/AVPN/Entire%20Network-Scada%20and%20Existing/PNG_ENTIRE_NETWORK_AVPN_Data_upload_0402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C:\Users\User\Desktop\DAN\0.%20portfolio%20companies\3.%20Live%20Casino\SS_Yoda%20EUR%20Model%20new%20gen_v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U:\Users\mastero\AppData\Local\Microsoft\Windows\Temporary%20Internet%20Files\Content.Outlook\C9U1OXJG\Knowledge%20Management%20Dashboar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Users\smurt21\Library\Caches\TemporaryItems\Outlook%20Temp\untitled%20folder\Documents%20and%20Settings\sbashasb\Local%20Settings\Temporary%20Internet%20Files\Content.IE5\0U34CE5M\Application%20Tools%20Lis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C:\G:\D:\DC\1C\&#1048;&#1085;&#1089;&#1090;&#1088;&#1091;&#1082;&#1094;&#1080;&#1080;%20&#1044;&#1057;%201&#1057;\&#1058;&#1077;&#1089;&#1090;%20-%20&#1055;&#1083;&#1072;&#1085;%20&#1076;&#1074;&#1080;&#1078;&#1077;&#1085;&#1080;&#1103;%20&#1076;&#1077;&#1085;&#1077;&#1078;&#1085;&#1099;&#1093;%20&#1089;&#1088;&#1077;&#1076;&#1089;&#1090;&#107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G:\B:\&#1052;&#1086;&#1103;\TOP%20managment\2020\Budget%20DC%20Group_2020_v.1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C:\G:\K:\&#1041;&#1102;&#1076;&#1078;&#1077;&#1090;&#1080;&#1088;&#1086;&#1074;&#1072;&#1085;&#1080;&#1077;\09-18\&#1040;&#1076;&#1084;&#1080;&#1085;%20&#1073;&#1102;&#1076;&#1078;&#1077;&#1090;%20&#1089;&#1077;&#1085;&#1090;&#1103;&#1073;&#1088;&#1100;.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https://d.docs.live.net/66921b89f68d3868/Documents/Kinisis%20Ventures/AAA%20Projects/PORTFOLIO/Ag%20Catalytic%20Solutions/Project%20Silver%20Water%20Q%5eL0D%20Vauation%20-%20Version2.xlsx" TargetMode="External"/><Relationship Id="rId1" Type="http://schemas.openxmlformats.org/officeDocument/2006/relationships/externalLinkPath" Target="/66921b89f68d3868/Documents/Kinisis%20Ventures/AAA%20Projects/PORTFOLIO/Ag%20Catalytic%20Solutions/Project%20Silver%20Water%20Q%5eL0D%20Vauation%20-%20Version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mstylianides\Desktop\Personal\KPMG\Engagements\Valuations\20200413_CPO-CPO%20model.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Z:\Funds\KINISIS%20VENTURES\NAV%20Calc\Sub-Fund%201\Dec%2023\Valuations\Ascanio\Supporting%20Data\ctryprem%20(8).xlsx" TargetMode="External"/><Relationship Id="rId1" Type="http://schemas.openxmlformats.org/officeDocument/2006/relationships/externalLinkPath" Target="file:///Z:\Funds\KINISIS%20VENTURES\NAV%20Calc\Sub-Fund%201\Dec%2023\Valuations\Ascanio\Supporting%20Data\ctryprem%2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Users\rakesh.patro\AppData\Local\Temp\Temp4_NetworkInfo.zip\PNG_AVP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U:\Users\ankit.goyal\Desktop\Work\Projects\Accenture\Europe%20-%20August%2005\research\IT%20DB%20Tool%20updated_Updated%20April%20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qcreativelab-my.sharepoint.com/Users/annavikmane/Desktop/Live%20Vision/Operation%20stucture/Dealer%20schedules%20based%20on%20number%20of%20tabl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G:\C:\ALEX\_PD_&#1092;&#1080;&#1085;&#1072;&#1083;\JKR\2020\12%202020\&#1053;&#1086;&#1074;&#1072;&#1103;%20&#1087;&#1072;&#1087;&#1082;&#1072;\&#1050;&#1086;&#1087;&#1080;&#1103;%20Consolidated%20report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C:\Users\User\Desktop\DAN\0.%20portfolio%20companies\3.%20Live%20Casino\Yoda%20EUR%20Model%20&#8211;%20Fin%20Board%20version%20(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C:\Users\User\Desktop\DAN\my%20models\Refinitiv%20rates_fin%20model%200402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KIEV-FS-01\Avalanche-FA-team$\Users\mnaryzhnyi\Documents\Projects\CBA\Governance\Governance_Template%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ZiS"/>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Service Locations"/>
      <sheetName val="Network Service Locations"/>
    </sheetNames>
    <sheetDataSet>
      <sheetData sheetId="0" refreshError="1"/>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O NOT REMOV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or resource planner1"/>
      <sheetName val="table_data"/>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Card, USD"/>
      <sheetName val="Rate Card, EUR"/>
      <sheetName val="Roles Definition"/>
      <sheetName val="Guidelines"/>
      <sheetName val="F3 Rates"/>
      <sheetName val="Compensation_Card"/>
      <sheetName val="PnL Simulation"/>
      <sheetName val="Location Comparison"/>
      <sheetName val="Guideline"/>
      <sheetName val="Guideline last"/>
      <sheetName val="Guideline updated"/>
      <sheetName val="Parameters"/>
      <sheetName val="Russia_Gras"/>
      <sheetName val="Ukraine_Gras"/>
      <sheetName val="Poland_Gras"/>
      <sheetName val="Romania_Gras"/>
      <sheetName val="India_Gras"/>
    </sheetNames>
    <sheetDataSet>
      <sheetData sheetId="0">
        <row r="6">
          <cell r="B6" t="str">
            <v xml:space="preserve">PolandDeveloper </v>
          </cell>
        </row>
      </sheetData>
      <sheetData sheetId="1"/>
      <sheetData sheetId="2">
        <row r="17">
          <cell r="B17" t="str">
            <v xml:space="preserve">Developer </v>
          </cell>
        </row>
        <row r="18">
          <cell r="B18" t="str">
            <v>Functional Analyst</v>
          </cell>
        </row>
        <row r="19">
          <cell r="B19" t="str">
            <v>Test Analyst</v>
          </cell>
        </row>
        <row r="20">
          <cell r="B20" t="str">
            <v>Infrastructure Engineer</v>
          </cell>
        </row>
        <row r="21">
          <cell r="B21" t="str">
            <v>Support Analyst</v>
          </cell>
        </row>
        <row r="22">
          <cell r="B22" t="str">
            <v>Project Officer</v>
          </cell>
        </row>
        <row r="23">
          <cell r="B23" t="str">
            <v>Software Architect</v>
          </cell>
        </row>
        <row r="24">
          <cell r="B24" t="str">
            <v>Project Manager</v>
          </cell>
        </row>
        <row r="25">
          <cell r="B25" t="str">
            <v>Other</v>
          </cell>
        </row>
      </sheetData>
      <sheetData sheetId="3"/>
      <sheetData sheetId="4"/>
      <sheetData sheetId="5"/>
      <sheetData sheetId="6"/>
      <sheetData sheetId="7"/>
      <sheetData sheetId="8"/>
      <sheetData sheetId="9"/>
      <sheetData sheetId="10">
        <row r="2">
          <cell r="BA2" t="str">
            <v xml:space="preserve">Developer </v>
          </cell>
        </row>
        <row r="3">
          <cell r="BA3" t="str">
            <v>Functional Analyst</v>
          </cell>
        </row>
        <row r="4">
          <cell r="BA4" t="str">
            <v>Test Analyst</v>
          </cell>
        </row>
        <row r="5">
          <cell r="BA5" t="str">
            <v>Infrastructure Engineer</v>
          </cell>
        </row>
        <row r="6">
          <cell r="BA6" t="str">
            <v>Support Analyst</v>
          </cell>
        </row>
        <row r="7">
          <cell r="BA7" t="str">
            <v>Project Officer</v>
          </cell>
        </row>
        <row r="8">
          <cell r="BA8" t="str">
            <v>Software Architect</v>
          </cell>
        </row>
        <row r="9">
          <cell r="BA9" t="str">
            <v>Project Manager</v>
          </cell>
        </row>
      </sheetData>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ummary by Cluster"/>
      <sheetName val="Team Profile"/>
      <sheetName val="L3 for Deck"/>
      <sheetName val="CY Summary by Clusters"/>
      <sheetName val="Totals"/>
      <sheetName val="PivotTranche"/>
      <sheetName val="Costs by Clusters"/>
      <sheetName val="Revenue by Clusters"/>
      <sheetName val="Parameters"/>
      <sheetName val="India Ramp up"/>
      <sheetName val="Poland Ramp up"/>
      <sheetName val="L1L2  for Deck"/>
      <sheetName val="Australia Ramp up"/>
      <sheetName val="Wroclaw"/>
      <sheetName val="Warsaw 1"/>
      <sheetName val="India"/>
      <sheetName val="Poland"/>
      <sheetName val="Australia"/>
      <sheetName val="Onshore Rate Card"/>
      <sheetName val="Project Support Rate Card"/>
      <sheetName val="Running Rate"/>
      <sheetName val="Investments"/>
      <sheetName val="Market Risk"/>
      <sheetName val="HRS to Headcount"/>
      <sheetName val="Roles"/>
      <sheetName val="Sheet1"/>
    </sheetNames>
    <sheetDataSet>
      <sheetData sheetId="0"/>
      <sheetData sheetId="1"/>
      <sheetData sheetId="2"/>
      <sheetData sheetId="3"/>
      <sheetData sheetId="4"/>
      <sheetData sheetId="5"/>
      <sheetData sheetId="6"/>
      <sheetData sheetId="7"/>
      <sheetData sheetId="8"/>
      <sheetData sheetId="9">
        <row r="11">
          <cell r="B11">
            <v>1.39</v>
          </cell>
        </row>
        <row r="13">
          <cell r="B13">
            <v>68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 Availability Data"/>
      <sheetName val="Enumerations"/>
      <sheetName val="Sheet1"/>
      <sheetName val="Context Data"/>
      <sheetName val="Readme"/>
      <sheetName val="Input"/>
      <sheetName val="Debug"/>
      <sheetName val="Shopping Cart"/>
      <sheetName val="Cart Summary"/>
      <sheetName val="XMLData"/>
    </sheetNames>
    <sheetDataSet>
      <sheetData sheetId="0" refreshError="1"/>
      <sheetData sheetId="1" refreshError="1"/>
      <sheetData sheetId="2">
        <row r="12">
          <cell r="B12" t="str">
            <v>Alabama</v>
          </cell>
          <cell r="C12" t="str">
            <v>Alaska</v>
          </cell>
          <cell r="D12" t="str">
            <v>Arizona</v>
          </cell>
          <cell r="E12" t="str">
            <v>Arkansas</v>
          </cell>
          <cell r="F12" t="str">
            <v>California</v>
          </cell>
          <cell r="G12" t="str">
            <v>Colorado</v>
          </cell>
          <cell r="H12" t="str">
            <v>Connecticut</v>
          </cell>
          <cell r="I12" t="str">
            <v>Delaware</v>
          </cell>
          <cell r="J12" t="str">
            <v>Florida</v>
          </cell>
          <cell r="K12" t="str">
            <v>Georgia</v>
          </cell>
          <cell r="L12" t="str">
            <v>Hawaii</v>
          </cell>
          <cell r="M12" t="str">
            <v>Idaho</v>
          </cell>
          <cell r="N12" t="str">
            <v>Illinois</v>
          </cell>
          <cell r="O12" t="str">
            <v>Indiana</v>
          </cell>
          <cell r="P12" t="str">
            <v>Iowa</v>
          </cell>
          <cell r="Q12" t="str">
            <v>Kansas</v>
          </cell>
          <cell r="R12" t="str">
            <v>Kentucky</v>
          </cell>
          <cell r="S12" t="str">
            <v>Louisiana</v>
          </cell>
          <cell r="T12" t="str">
            <v>Maine</v>
          </cell>
          <cell r="U12" t="str">
            <v>Maryland</v>
          </cell>
          <cell r="V12" t="str">
            <v>Massachusetts</v>
          </cell>
          <cell r="W12" t="str">
            <v>Michigan</v>
          </cell>
          <cell r="X12" t="str">
            <v>Minnesota</v>
          </cell>
          <cell r="Y12" t="str">
            <v>Mississippi</v>
          </cell>
          <cell r="Z12" t="str">
            <v>Missouri</v>
          </cell>
          <cell r="AA12" t="str">
            <v>Montana</v>
          </cell>
          <cell r="AB12" t="str">
            <v>Nebraska</v>
          </cell>
          <cell r="AC12" t="str">
            <v>Nevada</v>
          </cell>
          <cell r="AD12" t="str">
            <v>New Hampshire</v>
          </cell>
          <cell r="AE12" t="str">
            <v>New Jersey</v>
          </cell>
          <cell r="AF12" t="str">
            <v>New Mexico</v>
          </cell>
          <cell r="AG12" t="str">
            <v>New York</v>
          </cell>
          <cell r="AH12" t="str">
            <v>North Carolina</v>
          </cell>
          <cell r="AI12" t="str">
            <v>North Dakota</v>
          </cell>
          <cell r="AJ12" t="str">
            <v>Ohio</v>
          </cell>
          <cell r="AK12" t="str">
            <v>Oklahoma</v>
          </cell>
          <cell r="AL12" t="str">
            <v>Oregon</v>
          </cell>
          <cell r="AM12" t="str">
            <v>Pennsylvania</v>
          </cell>
          <cell r="AN12" t="str">
            <v>Puerto Rico</v>
          </cell>
          <cell r="AO12" t="str">
            <v>Rhode Island</v>
          </cell>
          <cell r="AP12" t="str">
            <v>South Carolina</v>
          </cell>
          <cell r="AQ12" t="str">
            <v>South Dakota</v>
          </cell>
          <cell r="AR12" t="str">
            <v>Tennessee</v>
          </cell>
          <cell r="AS12" t="str">
            <v>Texas</v>
          </cell>
          <cell r="AT12" t="str">
            <v>U.S. Virgin Islands</v>
          </cell>
          <cell r="AU12" t="str">
            <v>Utah</v>
          </cell>
          <cell r="AV12" t="str">
            <v>Vermont</v>
          </cell>
          <cell r="AW12" t="str">
            <v>Virginia</v>
          </cell>
          <cell r="AX12" t="str">
            <v>Washington</v>
          </cell>
          <cell r="AY12" t="str">
            <v>Washington D.C.</v>
          </cell>
          <cell r="AZ12" t="str">
            <v>West Virginia</v>
          </cell>
          <cell r="BA12" t="str">
            <v>Wisconsin</v>
          </cell>
          <cell r="BB12" t="str">
            <v>Wyoming</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gt;"/>
      <sheetName val="For pres"/>
      <sheetName val="New gen VS Fin board"/>
      <sheetName val="Summery"/>
      <sheetName val="Unit_ec"/>
      <sheetName val="Basics"/>
      <sheetName val="Table count"/>
      <sheetName val="Timing"/>
      <sheetName val="Revenue_Assumptions"/>
      <sheetName val="&gt;"/>
      <sheetName val="HCPlan"/>
      <sheetName val="Rates"/>
      <sheetName val="Salary"/>
      <sheetName val="Taxes (Black)"/>
      <sheetName val="Taxes (White)"/>
      <sheetName val="Taxes (Grey)"/>
      <sheetName val="Bonuses"/>
      <sheetName val="Inshurance"/>
      <sheetName val="&gt;&gt;"/>
      <sheetName val="Team_rates"/>
      <sheetName val="Team_Payroll"/>
      <sheetName val="Payroll"/>
      <sheetName val="OpEx_planning"/>
      <sheetName val="Equipment_planning"/>
      <sheetName val="Revenue_planning"/>
      <sheetName val="&gt;&gt;&gt;"/>
      <sheetName val="Cashflow"/>
      <sheetName val="P&amp;L"/>
      <sheetName val="VAT"/>
      <sheetName val="VATIncome tax"/>
      <sheetName val="Income_planning 1"/>
      <sheetName val="--&gt;"/>
      <sheetName val="TEHC Presentation"/>
      <sheetName val="For presentation"/>
      <sheetName val="BS"/>
      <sheetName val="TECH"/>
    </sheetNames>
    <sheetDataSet>
      <sheetData sheetId="0"/>
      <sheetData sheetId="1"/>
      <sheetData sheetId="2"/>
      <sheetData sheetId="3"/>
      <sheetData sheetId="4"/>
      <sheetData sheetId="5"/>
      <sheetData sheetId="6">
        <row r="66">
          <cell r="H66">
            <v>0.83333299999999999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2">
          <cell r="A2" t="str">
            <v>Change &amp; Analytics Management</v>
          </cell>
          <cell r="C2" t="str">
            <v>Financial Management</v>
          </cell>
        </row>
        <row r="3">
          <cell r="A3" t="str">
            <v>Configuration &amp; Asset Management</v>
          </cell>
          <cell r="C3" t="str">
            <v>Demand Management</v>
          </cell>
        </row>
        <row r="4">
          <cell r="A4" t="str">
            <v>Demand Mgmt, Capacity Planning, and Service Catalog</v>
          </cell>
          <cell r="C4" t="str">
            <v>Service Catalog Management</v>
          </cell>
        </row>
        <row r="5">
          <cell r="A5" t="str">
            <v>ITIL Process Management &amp; Strategy</v>
          </cell>
          <cell r="C5" t="str">
            <v>Service Level Management</v>
          </cell>
        </row>
        <row r="6">
          <cell r="A6" t="str">
            <v>Disaster Recovery &amp; Business Resiliency</v>
          </cell>
          <cell r="C6" t="str">
            <v>Capacity Management</v>
          </cell>
        </row>
        <row r="7">
          <cell r="A7" t="str">
            <v>Command Center Operations</v>
          </cell>
          <cell r="C7" t="str">
            <v>Availability Management</v>
          </cell>
        </row>
        <row r="8">
          <cell r="A8" t="str">
            <v>Service Desk</v>
          </cell>
          <cell r="C8" t="str">
            <v>IT Service Continuity Management</v>
          </cell>
        </row>
        <row r="9">
          <cell r="A9" t="str">
            <v>Destop Support</v>
          </cell>
          <cell r="C9" t="str">
            <v>Information Security Management</v>
          </cell>
        </row>
        <row r="10">
          <cell r="A10" t="str">
            <v>Mailing Ops</v>
          </cell>
          <cell r="C10" t="str">
            <v>Supplier Management</v>
          </cell>
        </row>
        <row r="11">
          <cell r="A11" t="str">
            <v>Data Network</v>
          </cell>
          <cell r="C11" t="str">
            <v>Event Management</v>
          </cell>
        </row>
        <row r="12">
          <cell r="A12" t="str">
            <v>Telecom Infrastructure</v>
          </cell>
          <cell r="C12" t="str">
            <v>Incident Management</v>
          </cell>
        </row>
        <row r="13">
          <cell r="A13" t="str">
            <v>Major Grid Projects</v>
          </cell>
          <cell r="C13" t="str">
            <v>Request Fulfillment</v>
          </cell>
        </row>
        <row r="14">
          <cell r="A14" t="str">
            <v>Project Oversight &amp; Support</v>
          </cell>
          <cell r="C14" t="str">
            <v>Problem Management</v>
          </cell>
        </row>
        <row r="15">
          <cell r="A15" t="str">
            <v>Smart Grid</v>
          </cell>
          <cell r="C15" t="str">
            <v>Access Management</v>
          </cell>
        </row>
        <row r="16">
          <cell r="A16" t="str">
            <v>Wireless</v>
          </cell>
          <cell r="C16" t="str">
            <v>Service Desk</v>
          </cell>
        </row>
        <row r="17">
          <cell r="A17" t="str">
            <v>Content Delivery</v>
          </cell>
          <cell r="C17" t="str">
            <v>Technical Management</v>
          </cell>
        </row>
        <row r="18">
          <cell r="A18" t="str">
            <v>Repair &amp; Maintenance</v>
          </cell>
          <cell r="C18" t="str">
            <v>IT Operations Management</v>
          </cell>
        </row>
        <row r="19">
          <cell r="A19" t="str">
            <v>SONGS Server, DB, &amp; App Support</v>
          </cell>
          <cell r="C19" t="str">
            <v>Application Management</v>
          </cell>
        </row>
        <row r="20">
          <cell r="A20" t="str">
            <v>Network &amp; Telecom Construction</v>
          </cell>
          <cell r="C20" t="str">
            <v>Change Management</v>
          </cell>
        </row>
        <row r="21">
          <cell r="A21" t="str">
            <v>Smart Grid Systems Engineering</v>
          </cell>
          <cell r="C21" t="str">
            <v>Service Asset &amp; Configuration Management</v>
          </cell>
        </row>
        <row r="22">
          <cell r="A22" t="str">
            <v>SCADA Infrastructure</v>
          </cell>
          <cell r="C22" t="str">
            <v>Service Release &amp; Deployment Management</v>
          </cell>
        </row>
        <row r="23">
          <cell r="A23" t="str">
            <v>SCADA Advanced Applications</v>
          </cell>
          <cell r="C23" t="str">
            <v>Knowledge Management</v>
          </cell>
        </row>
        <row r="24">
          <cell r="A24" t="str">
            <v>SCADA DMS Maintenance</v>
          </cell>
          <cell r="C24" t="str">
            <v>Risk Management</v>
          </cell>
        </row>
        <row r="25">
          <cell r="A25" t="str">
            <v>SCADA Maintenance</v>
          </cell>
          <cell r="C25" t="str">
            <v>Service Portfolio Management</v>
          </cell>
        </row>
        <row r="26">
          <cell r="A26" t="str">
            <v>SCADA Operations</v>
          </cell>
          <cell r="C26" t="str">
            <v>Service Validation &amp; Testing</v>
          </cell>
        </row>
        <row r="27">
          <cell r="A27" t="str">
            <v>SCADA Security &amp; Compliance</v>
          </cell>
          <cell r="C27" t="str">
            <v>Service Evaluation</v>
          </cell>
        </row>
        <row r="28">
          <cell r="A28" t="str">
            <v>Compute Engineering Services</v>
          </cell>
        </row>
        <row r="29">
          <cell r="A29" t="str">
            <v>Compute/Storage Ops Services</v>
          </cell>
        </row>
        <row r="30">
          <cell r="A30" t="str">
            <v>Enterprise App Services</v>
          </cell>
        </row>
        <row r="31">
          <cell r="A31" t="str">
            <v>Project Coordination</v>
          </cell>
        </row>
        <row r="32">
          <cell r="A32" t="str">
            <v>Device Tools</v>
          </cell>
        </row>
        <row r="33">
          <cell r="A33" t="str">
            <v>IDM Tools</v>
          </cell>
        </row>
        <row r="34">
          <cell r="A34" t="str">
            <v>Application Tools</v>
          </cell>
        </row>
        <row r="35">
          <cell r="A35" t="str">
            <v>Manageware &amp; Collaboration Tools</v>
          </cell>
        </row>
        <row r="36">
          <cell r="A36" t="str">
            <v>Cloud Service Catalog</v>
          </cell>
        </row>
        <row r="37">
          <cell r="A37" t="str">
            <v>Cloud Operations</v>
          </cell>
        </row>
      </sheetData>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справочник"/>
    </sheetNames>
    <sheetDataSet>
      <sheetData sheetId="0" refreshError="1"/>
      <sheetData sheetId="1">
        <row r="2">
          <cell r="C2" t="str">
            <v>Проект</v>
          </cell>
        </row>
        <row r="3">
          <cell r="A3" t="str">
            <v>Расход</v>
          </cell>
          <cell r="C3" t="str">
            <v>DC</v>
          </cell>
        </row>
        <row r="4">
          <cell r="C4" t="str">
            <v>Es.bet</v>
          </cell>
        </row>
        <row r="5">
          <cell r="C5" t="str">
            <v>Footboom</v>
          </cell>
        </row>
        <row r="6">
          <cell r="C6" t="str">
            <v>Parimatch</v>
          </cell>
        </row>
        <row r="7">
          <cell r="C7" t="str">
            <v>Kuba Ibra</v>
          </cell>
        </row>
        <row r="8">
          <cell r="C8" t="str">
            <v>Parimatch</v>
          </cell>
        </row>
        <row r="9">
          <cell r="C9" t="str">
            <v>Teqball</v>
          </cell>
        </row>
        <row r="10">
          <cell r="C10" t="str">
            <v>Administrative</v>
          </cell>
        </row>
        <row r="11">
          <cell r="C11" t="str">
            <v>Binomo</v>
          </cell>
        </row>
        <row r="12">
          <cell r="C12" t="str">
            <v>Fan-Sport</v>
          </cell>
        </row>
        <row r="13">
          <cell r="C13" t="str">
            <v>PM GE</v>
          </cell>
        </row>
        <row r="14">
          <cell r="C14" t="str">
            <v>Pokermatch</v>
          </cell>
        </row>
        <row r="15">
          <cell r="C15" t="str">
            <v>PrivatCasino</v>
          </cell>
        </row>
        <row r="16">
          <cell r="C16" t="str">
            <v>She Leo</v>
          </cell>
        </row>
        <row r="17">
          <cell r="C17" t="str">
            <v>Vadideo</v>
          </cell>
        </row>
        <row r="18">
          <cell r="C18" t="str">
            <v>YourBet</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lancer_short"/>
      <sheetName val="Budget_DC1"/>
      <sheetName val="Budget Group_board"/>
      <sheetName val="Clients_DC"/>
      <sheetName val="Gross revenue"/>
      <sheetName val="Budget Group_short"/>
      <sheetName val="Budget Group"/>
      <sheetName val="Clients_DC (2)"/>
      <sheetName val="Budget_DC"/>
      <sheetName val="Vadideo"/>
      <sheetName val="Novosti Mira"/>
      <sheetName val="Copylancer"/>
      <sheetName val="PK_short"/>
      <sheetName val="Papa Karlo"/>
      <sheetName val="PrPunch"/>
      <sheetName val="Budget DC не нужное"/>
      <sheetName val="Saleeex"/>
      <sheetName val="Budget_DC_short"/>
      <sheetName val="Любители"/>
      <sheetName val="аналитика"/>
      <sheetName val="детализация"/>
      <sheetName val="справочник"/>
      <sheetName val="Budget_Vadideo Family_2020"/>
      <sheetName val="Лист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
          <cell r="A2" t="str">
            <v>Проекты</v>
          </cell>
          <cell r="C2" t="str">
            <v>Подразделение</v>
          </cell>
        </row>
        <row r="3">
          <cell r="A3" t="str">
            <v>Administration</v>
          </cell>
          <cell r="C3" t="str">
            <v>ADMINISTRATION</v>
          </cell>
        </row>
        <row r="4">
          <cell r="A4" t="str">
            <v>Vadideo</v>
          </cell>
          <cell r="C4" t="str">
            <v>Vadideo</v>
          </cell>
        </row>
        <row r="5">
          <cell r="A5" t="str">
            <v>Saleeex</v>
          </cell>
          <cell r="C5" t="str">
            <v>ANALYSIS</v>
          </cell>
        </row>
        <row r="6">
          <cell r="A6" t="str">
            <v>PrPunch</v>
          </cell>
          <cell r="C6" t="str">
            <v>FINANCE</v>
          </cell>
        </row>
        <row r="7">
          <cell r="A7" t="str">
            <v>Novosti Mira</v>
          </cell>
          <cell r="C7" t="str">
            <v>IT</v>
          </cell>
        </row>
        <row r="8">
          <cell r="A8" t="str">
            <v>Papa Karlo</v>
          </cell>
          <cell r="C8" t="str">
            <v>LEGAL</v>
          </cell>
        </row>
        <row r="9">
          <cell r="A9" t="str">
            <v>Copylancer</v>
          </cell>
          <cell r="C9" t="str">
            <v>STRATEGY</v>
          </cell>
        </row>
        <row r="10">
          <cell r="A10" t="str">
            <v>DC_SEO</v>
          </cell>
          <cell r="C10" t="str">
            <v>Novosti Mira</v>
          </cell>
        </row>
        <row r="11">
          <cell r="A11" t="str">
            <v>DC_NDA</v>
          </cell>
          <cell r="C11" t="str">
            <v>PrPunch</v>
          </cell>
        </row>
        <row r="12">
          <cell r="A12" t="str">
            <v>DC_Cloaking</v>
          </cell>
          <cell r="C12" t="str">
            <v>Saleeex</v>
          </cell>
        </row>
        <row r="13">
          <cell r="A13" t="str">
            <v>Любители</v>
          </cell>
          <cell r="C13" t="str">
            <v>Copylancer</v>
          </cell>
        </row>
        <row r="14">
          <cell r="A14" t="str">
            <v>Digital Projects</v>
          </cell>
          <cell r="C14" t="str">
            <v>HR</v>
          </cell>
        </row>
        <row r="15">
          <cell r="A15" t="str">
            <v>Parimatch</v>
          </cell>
          <cell r="C15" t="str">
            <v>DIGITAL</v>
          </cell>
        </row>
        <row r="16">
          <cell r="A16" t="str">
            <v>Pokermatch</v>
          </cell>
          <cell r="C16" t="str">
            <v>PR</v>
          </cell>
        </row>
        <row r="17">
          <cell r="A17" t="str">
            <v>New Business</v>
          </cell>
          <cell r="C17" t="str">
            <v>Papa Karlo</v>
          </cell>
        </row>
        <row r="18">
          <cell r="A18" t="str">
            <v>Others</v>
          </cell>
          <cell r="C18" t="str">
            <v>CLIENT SERVICE</v>
          </cell>
        </row>
        <row r="19">
          <cell r="C19" t="str">
            <v>CREATIVE</v>
          </cell>
        </row>
        <row r="20">
          <cell r="C20" t="str">
            <v>MEDIA</v>
          </cell>
        </row>
        <row r="21">
          <cell r="C21" t="str">
            <v>NEW BUSINESS</v>
          </cell>
        </row>
      </sheetData>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юджет"/>
      <sheetName val="справочник"/>
      <sheetName val="курс"/>
    </sheetNames>
    <sheetDataSet>
      <sheetData sheetId="0"/>
      <sheetData sheetId="1">
        <row r="1">
          <cell r="A1" t="str">
            <v>Точка выплаты</v>
          </cell>
        </row>
        <row r="2">
          <cell r="A2" t="str">
            <v>МА ДС (UAH)</v>
          </cell>
        </row>
        <row r="3">
          <cell r="A3" t="str">
            <v>Партнер СП (UAH)</v>
          </cell>
        </row>
        <row r="4">
          <cell r="A4" t="str">
            <v>Стар Партнер (UAH)</v>
          </cell>
        </row>
        <row r="5">
          <cell r="A5" t="str">
            <v>Payment DC (UAH)</v>
          </cell>
        </row>
        <row r="6">
          <cell r="A6" t="str">
            <v>Payment DC (USD)</v>
          </cell>
        </row>
        <row r="7">
          <cell r="A7" t="str">
            <v>Веремчук (UAH)</v>
          </cell>
        </row>
        <row r="8">
          <cell r="A8" t="str">
            <v>Веремчук (USD)</v>
          </cell>
        </row>
        <row r="9">
          <cell r="A9" t="str">
            <v>Кошелёк Чернышенко (WMZ)</v>
          </cell>
        </row>
        <row r="10">
          <cell r="A10" t="str">
            <v>DC FORCE Kft. (EUR)</v>
          </cell>
        </row>
        <row r="11">
          <cell r="A11" t="str">
            <v>AUDEVIE TRADING CORP (EUR) BVI</v>
          </cell>
        </row>
        <row r="12">
          <cell r="A12" t="str">
            <v>Касса МА ДС (EUR)</v>
          </cell>
        </row>
        <row r="13">
          <cell r="A13" t="str">
            <v>Касса МА ДС (UAH)</v>
          </cell>
        </row>
        <row r="14">
          <cell r="A14" t="str">
            <v>Касса МА ДС (USD)</v>
          </cell>
        </row>
        <row r="15">
          <cell r="A15" t="str">
            <v>Карта ДС (UAH)</v>
          </cell>
        </row>
        <row r="16">
          <cell r="A16" t="str">
            <v>Карта ДС (USD)</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Income Statement"/>
      <sheetName val="Early Phase and Acceleration"/>
      <sheetName val="Summary Deliverable"/>
      <sheetName val="Market Method"/>
      <sheetName val="SUMMARY"/>
      <sheetName val="OPM"/>
      <sheetName val="BWTS COSTS"/>
      <sheetName val="COMPARATIVE ANALYSIS"/>
      <sheetName val="Valuation Deliverable"/>
      <sheetName val="Summary Valuation"/>
      <sheetName val="Company Input"/>
      <sheetName val="Sheet1"/>
    </sheetNames>
    <sheetDataSet>
      <sheetData sheetId="0"/>
      <sheetData sheetId="1">
        <row r="10">
          <cell r="C10">
            <v>1000</v>
          </cell>
        </row>
      </sheetData>
      <sheetData sheetId="2">
        <row r="60">
          <cell r="K60">
            <v>150</v>
          </cell>
        </row>
      </sheetData>
      <sheetData sheetId="3"/>
      <sheetData sheetId="4"/>
      <sheetData sheetId="5"/>
      <sheetData sheetId="6"/>
      <sheetData sheetId="7"/>
      <sheetData sheetId="8">
        <row r="1">
          <cell r="A1" t="str">
            <v>AG Catalytic Solutions</v>
          </cell>
        </row>
        <row r="6">
          <cell r="A6" t="str">
            <v>Revenue Assupmtions based on Market Penetration</v>
          </cell>
        </row>
      </sheetData>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gmt - PL Dec19"/>
      <sheetName val="Mngmt - Exp Dec19"/>
      <sheetName val="Mngmt - PL"/>
      <sheetName val="Mngmt - Exp"/>
      <sheetName val="_TM_Mngmt - F"/>
      <sheetName val="Client-TBs YTD 19"/>
      <sheetName val="Mngmt - CF"/>
      <sheetName val="Pivot new"/>
      <sheetName val="_TM_BS"/>
      <sheetName val="BS"/>
      <sheetName val="IS"/>
      <sheetName val="CF"/>
      <sheetName val="Cost of debt"/>
      <sheetName val="Tax"/>
      <sheetName val="CRP-ERP"/>
      <sheetName val="Rf"/>
      <sheetName val="Sample"/>
      <sheetName val="_TM_RV"/>
      <sheetName val="_TM_DCF"/>
      <sheetName val="_TM_Summary"/>
      <sheetName val="_TM_IS"/>
      <sheetName val="_TM_Normalisation"/>
      <sheetName val="Comps"/>
      <sheetName val="WACC"/>
      <sheetName val="WC"/>
      <sheetName val="Disc."/>
      <sheetName val="Normalisation"/>
      <sheetName val="_TM_NAV"/>
      <sheetName val="NAV"/>
      <sheetName val="RV"/>
      <sheetName val="DCF"/>
      <sheetName val="Summary"/>
      <sheetName val="UPSLIDE_UndoFormatting"/>
      <sheetName val="UPSLIDE_Un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51">
          <cell r="K151">
            <v>3.0141</v>
          </cell>
        </row>
      </sheetData>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lanation and FAQ"/>
      <sheetName val="Summary of Most Recent Update"/>
      <sheetName val="Country Lookup"/>
      <sheetName val="ERPs by country"/>
      <sheetName val="Relative Equity Volatility"/>
      <sheetName val="Regional Simple Averages"/>
      <sheetName val="Regional Weighted Averages"/>
      <sheetName val="Regional breakdown"/>
      <sheetName val="Sovereign Ratings (Moody's,S&amp;P)"/>
      <sheetName val="Regional lookup table"/>
      <sheetName val="Default Spreads for Ratings"/>
      <sheetName val="10-year CDS Spreads"/>
      <sheetName val="Equity vs Govt Bond vol"/>
      <sheetName val="Country GDP"/>
      <sheetName val="Ratings worksheet"/>
      <sheetName val="Country Tax Rates"/>
      <sheetName val="PRS Worksheet"/>
      <sheetName val="Data Update Sequence"/>
    </sheetNames>
    <sheetDataSet>
      <sheetData sheetId="0"/>
      <sheetData sheetId="1"/>
      <sheetData sheetId="2"/>
      <sheetData sheetId="3">
        <row r="3">
          <cell r="E3">
            <v>4.5999999999999999E-2</v>
          </cell>
        </row>
      </sheetData>
      <sheetData sheetId="4">
        <row r="7">
          <cell r="D7">
            <v>1.3424395869018821</v>
          </cell>
        </row>
      </sheetData>
      <sheetData sheetId="5"/>
      <sheetData sheetId="6"/>
      <sheetData sheetId="7"/>
      <sheetData sheetId="8">
        <row r="2">
          <cell r="A2" t="str">
            <v>Abu Dhabi</v>
          </cell>
          <cell r="C2" t="str">
            <v>Aa2</v>
          </cell>
        </row>
        <row r="3">
          <cell r="A3" t="str">
            <v>Albania</v>
          </cell>
          <cell r="C3" t="str">
            <v>B1</v>
          </cell>
        </row>
        <row r="4">
          <cell r="A4" t="str">
            <v>Andorra (Principality of)</v>
          </cell>
          <cell r="C4" t="str">
            <v>Baa2</v>
          </cell>
        </row>
        <row r="5">
          <cell r="A5" t="str">
            <v>Angola</v>
          </cell>
          <cell r="C5" t="str">
            <v>B3</v>
          </cell>
        </row>
        <row r="6">
          <cell r="A6" t="str">
            <v>Argentina</v>
          </cell>
          <cell r="C6" t="str">
            <v>Ca</v>
          </cell>
        </row>
        <row r="7">
          <cell r="A7" t="str">
            <v>Armenia</v>
          </cell>
          <cell r="C7" t="str">
            <v>Ba3</v>
          </cell>
        </row>
        <row r="8">
          <cell r="A8" t="str">
            <v>Aruba</v>
          </cell>
          <cell r="C8" t="str">
            <v>Baa2</v>
          </cell>
        </row>
        <row r="9">
          <cell r="A9" t="str">
            <v>Australia</v>
          </cell>
          <cell r="C9" t="str">
            <v>Aaa</v>
          </cell>
        </row>
        <row r="10">
          <cell r="A10" t="str">
            <v>Austria</v>
          </cell>
          <cell r="C10" t="str">
            <v>Aa1</v>
          </cell>
        </row>
        <row r="11">
          <cell r="A11" t="str">
            <v>Azerbaijan</v>
          </cell>
          <cell r="C11" t="str">
            <v>Ba1</v>
          </cell>
        </row>
        <row r="12">
          <cell r="A12" t="str">
            <v>Bahamas</v>
          </cell>
          <cell r="C12" t="str">
            <v>B1</v>
          </cell>
        </row>
        <row r="13">
          <cell r="A13" t="str">
            <v>Bahrain</v>
          </cell>
          <cell r="C13" t="str">
            <v>B2</v>
          </cell>
        </row>
        <row r="14">
          <cell r="A14" t="str">
            <v>Bangladesh</v>
          </cell>
          <cell r="C14" t="str">
            <v>B1</v>
          </cell>
        </row>
        <row r="15">
          <cell r="A15" t="str">
            <v>Barbados</v>
          </cell>
          <cell r="C15" t="str">
            <v>B3</v>
          </cell>
        </row>
        <row r="16">
          <cell r="A16" t="str">
            <v>Belarus</v>
          </cell>
          <cell r="C16" t="str">
            <v>C</v>
          </cell>
        </row>
        <row r="17">
          <cell r="A17" t="str">
            <v>Belgium</v>
          </cell>
          <cell r="C17" t="str">
            <v>Aa3</v>
          </cell>
        </row>
        <row r="18">
          <cell r="A18" t="str">
            <v>Belize</v>
          </cell>
          <cell r="C18" t="str">
            <v>Caa2</v>
          </cell>
        </row>
        <row r="19">
          <cell r="A19" t="str">
            <v>Benin</v>
          </cell>
          <cell r="C19" t="str">
            <v>B1</v>
          </cell>
        </row>
        <row r="20">
          <cell r="A20" t="str">
            <v>Bermuda</v>
          </cell>
          <cell r="C20" t="str">
            <v>A2</v>
          </cell>
        </row>
        <row r="21">
          <cell r="A21" t="str">
            <v>Bolivia</v>
          </cell>
          <cell r="C21" t="str">
            <v>Caa1</v>
          </cell>
        </row>
        <row r="22">
          <cell r="A22" t="str">
            <v>Bosnia and Herzegovina</v>
          </cell>
          <cell r="C22" t="str">
            <v>B3</v>
          </cell>
        </row>
        <row r="23">
          <cell r="A23" t="str">
            <v>Botswana</v>
          </cell>
          <cell r="C23" t="str">
            <v>A3</v>
          </cell>
        </row>
        <row r="24">
          <cell r="A24" t="str">
            <v>Brazil</v>
          </cell>
          <cell r="C24" t="str">
            <v>Ba2</v>
          </cell>
        </row>
        <row r="25">
          <cell r="A25" t="str">
            <v>Bulgaria</v>
          </cell>
          <cell r="C25" t="str">
            <v>Baa1</v>
          </cell>
        </row>
        <row r="26">
          <cell r="A26" t="str">
            <v>Burkina Faso</v>
          </cell>
          <cell r="C26" t="str">
            <v>Caa1</v>
          </cell>
        </row>
        <row r="27">
          <cell r="A27" t="str">
            <v>Cambodia</v>
          </cell>
          <cell r="C27" t="str">
            <v>B2</v>
          </cell>
        </row>
        <row r="28">
          <cell r="A28" t="str">
            <v>Cameroon</v>
          </cell>
          <cell r="C28" t="str">
            <v>Caa1</v>
          </cell>
        </row>
        <row r="29">
          <cell r="A29" t="str">
            <v>Canada</v>
          </cell>
          <cell r="C29" t="str">
            <v>Aaa</v>
          </cell>
        </row>
        <row r="30">
          <cell r="A30" t="str">
            <v>Cape Verde</v>
          </cell>
          <cell r="C30" t="str">
            <v>B3</v>
          </cell>
        </row>
        <row r="31">
          <cell r="A31" t="str">
            <v>Cayman Islands</v>
          </cell>
          <cell r="C31" t="str">
            <v>Aa3</v>
          </cell>
        </row>
        <row r="32">
          <cell r="A32" t="str">
            <v>Chile</v>
          </cell>
          <cell r="C32" t="str">
            <v>A2</v>
          </cell>
        </row>
        <row r="33">
          <cell r="A33" t="str">
            <v>China</v>
          </cell>
          <cell r="C33" t="str">
            <v>A1</v>
          </cell>
        </row>
        <row r="34">
          <cell r="A34" t="str">
            <v>Colombia</v>
          </cell>
          <cell r="C34" t="str">
            <v>Baa2</v>
          </cell>
        </row>
        <row r="35">
          <cell r="A35" t="str">
            <v>Congo (Democratic Republic of)</v>
          </cell>
          <cell r="C35" t="str">
            <v>B3</v>
          </cell>
        </row>
        <row r="36">
          <cell r="A36" t="str">
            <v>Congo (Republic of)</v>
          </cell>
          <cell r="C36" t="str">
            <v>Caa2</v>
          </cell>
        </row>
        <row r="37">
          <cell r="A37" t="str">
            <v>Cook Islands</v>
          </cell>
          <cell r="C37" t="str">
            <v>B1</v>
          </cell>
        </row>
        <row r="38">
          <cell r="A38" t="str">
            <v>Costa Rica</v>
          </cell>
          <cell r="C38" t="str">
            <v>B1</v>
          </cell>
        </row>
        <row r="39">
          <cell r="A39" t="str">
            <v>Côte d'Ivoire</v>
          </cell>
          <cell r="C39" t="str">
            <v>Ba3</v>
          </cell>
        </row>
        <row r="40">
          <cell r="A40" t="str">
            <v>Croatia</v>
          </cell>
          <cell r="C40" t="str">
            <v>Baa2</v>
          </cell>
        </row>
        <row r="41">
          <cell r="A41" t="str">
            <v>Cuba</v>
          </cell>
          <cell r="C41" t="str">
            <v>Ca</v>
          </cell>
        </row>
        <row r="42">
          <cell r="A42" t="str">
            <v>Curacao</v>
          </cell>
          <cell r="C42" t="str">
            <v>Baa3</v>
          </cell>
        </row>
        <row r="43">
          <cell r="A43" t="str">
            <v>Cyprus</v>
          </cell>
          <cell r="C43" t="str">
            <v>Baa2</v>
          </cell>
        </row>
        <row r="44">
          <cell r="A44" t="str">
            <v>Czech Republic</v>
          </cell>
          <cell r="C44" t="str">
            <v>Aa3</v>
          </cell>
        </row>
        <row r="45">
          <cell r="A45" t="str">
            <v>Denmark</v>
          </cell>
          <cell r="C45" t="str">
            <v>Aaa</v>
          </cell>
        </row>
        <row r="46">
          <cell r="A46" t="str">
            <v>Dominican Republic</v>
          </cell>
          <cell r="C46" t="str">
            <v>Ba3</v>
          </cell>
        </row>
        <row r="47">
          <cell r="A47" t="str">
            <v>Ecuador</v>
          </cell>
          <cell r="C47" t="str">
            <v>Caa3</v>
          </cell>
        </row>
        <row r="48">
          <cell r="A48" t="str">
            <v>Egypt</v>
          </cell>
          <cell r="C48" t="str">
            <v>Caa1</v>
          </cell>
        </row>
        <row r="49">
          <cell r="A49" t="str">
            <v>El Salvador</v>
          </cell>
          <cell r="C49" t="str">
            <v>Caa3</v>
          </cell>
        </row>
        <row r="50">
          <cell r="A50" t="str">
            <v>Estonia</v>
          </cell>
          <cell r="C50" t="str">
            <v>A1</v>
          </cell>
        </row>
        <row r="51">
          <cell r="A51" t="str">
            <v>Ethiopia</v>
          </cell>
          <cell r="C51" t="str">
            <v>Caa2</v>
          </cell>
        </row>
        <row r="52">
          <cell r="A52" t="str">
            <v>Fiji</v>
          </cell>
          <cell r="C52" t="str">
            <v>B1</v>
          </cell>
        </row>
        <row r="53">
          <cell r="A53" t="str">
            <v>Finland</v>
          </cell>
          <cell r="C53" t="str">
            <v>Aa1</v>
          </cell>
        </row>
        <row r="54">
          <cell r="A54" t="str">
            <v>France</v>
          </cell>
          <cell r="C54" t="str">
            <v>Aa2</v>
          </cell>
        </row>
        <row r="55">
          <cell r="A55" t="str">
            <v>Gabon</v>
          </cell>
          <cell r="C55" t="str">
            <v>Caa1</v>
          </cell>
        </row>
        <row r="56">
          <cell r="A56" t="str">
            <v>Georgia</v>
          </cell>
          <cell r="C56" t="str">
            <v>Ba2</v>
          </cell>
        </row>
        <row r="57">
          <cell r="A57" t="str">
            <v>Germany</v>
          </cell>
          <cell r="C57" t="str">
            <v>Aaa</v>
          </cell>
        </row>
        <row r="58">
          <cell r="A58" t="str">
            <v>Ghana</v>
          </cell>
          <cell r="C58" t="str">
            <v>Caa3</v>
          </cell>
        </row>
        <row r="59">
          <cell r="A59" t="str">
            <v>Greece</v>
          </cell>
          <cell r="C59" t="str">
            <v>Ba1</v>
          </cell>
        </row>
        <row r="60">
          <cell r="A60" t="str">
            <v>Guatemala</v>
          </cell>
          <cell r="C60" t="str">
            <v>Ba1</v>
          </cell>
        </row>
        <row r="61">
          <cell r="A61" t="str">
            <v>Guernsey (States of)</v>
          </cell>
          <cell r="C61" t="str">
            <v>A1</v>
          </cell>
        </row>
        <row r="62">
          <cell r="A62" t="str">
            <v>Honduras</v>
          </cell>
          <cell r="C62" t="str">
            <v>B1</v>
          </cell>
        </row>
        <row r="63">
          <cell r="A63" t="str">
            <v>Hong Kong</v>
          </cell>
          <cell r="C63" t="str">
            <v>Aa3</v>
          </cell>
        </row>
        <row r="64">
          <cell r="A64" t="str">
            <v>Hungary</v>
          </cell>
          <cell r="C64" t="str">
            <v>Baa2</v>
          </cell>
        </row>
        <row r="65">
          <cell r="A65" t="str">
            <v>Iceland</v>
          </cell>
          <cell r="C65" t="str">
            <v>A2</v>
          </cell>
        </row>
        <row r="66">
          <cell r="A66" t="str">
            <v>India</v>
          </cell>
          <cell r="C66" t="str">
            <v>Baa3</v>
          </cell>
        </row>
        <row r="67">
          <cell r="A67" t="str">
            <v>Indonesia</v>
          </cell>
          <cell r="C67" t="str">
            <v>Baa2</v>
          </cell>
        </row>
        <row r="68">
          <cell r="A68" t="str">
            <v>Iraq</v>
          </cell>
          <cell r="C68" t="str">
            <v>Caa1</v>
          </cell>
        </row>
        <row r="69">
          <cell r="A69" t="str">
            <v>Ireland</v>
          </cell>
          <cell r="C69" t="str">
            <v>Aa3</v>
          </cell>
        </row>
        <row r="70">
          <cell r="A70" t="str">
            <v>Isle of Man</v>
          </cell>
          <cell r="C70" t="str">
            <v>Aa3</v>
          </cell>
        </row>
        <row r="71">
          <cell r="A71" t="str">
            <v>Israel</v>
          </cell>
          <cell r="C71" t="str">
            <v>A1</v>
          </cell>
        </row>
        <row r="72">
          <cell r="A72" t="str">
            <v>Italy</v>
          </cell>
          <cell r="C72" t="str">
            <v>Baa3</v>
          </cell>
        </row>
        <row r="73">
          <cell r="A73" t="str">
            <v>Jamaica</v>
          </cell>
          <cell r="C73" t="str">
            <v>B1</v>
          </cell>
        </row>
        <row r="74">
          <cell r="A74" t="str">
            <v>Japan</v>
          </cell>
          <cell r="C74" t="str">
            <v>A1</v>
          </cell>
        </row>
        <row r="75">
          <cell r="A75" t="str">
            <v>Jersey (States of)</v>
          </cell>
          <cell r="C75" t="str">
            <v>Aa3</v>
          </cell>
        </row>
        <row r="76">
          <cell r="A76" t="str">
            <v>Jordan</v>
          </cell>
          <cell r="C76" t="str">
            <v>B1</v>
          </cell>
        </row>
        <row r="77">
          <cell r="A77" t="str">
            <v>Kazakhstan</v>
          </cell>
          <cell r="C77" t="str">
            <v>Baa2</v>
          </cell>
        </row>
        <row r="78">
          <cell r="A78" t="str">
            <v>Kenya</v>
          </cell>
          <cell r="C78" t="str">
            <v>B3</v>
          </cell>
        </row>
        <row r="79">
          <cell r="A79" t="str">
            <v>Korea</v>
          </cell>
          <cell r="C79" t="str">
            <v>Aa2</v>
          </cell>
        </row>
        <row r="80">
          <cell r="A80" t="str">
            <v>Kuwait</v>
          </cell>
          <cell r="C80" t="str">
            <v>A1</v>
          </cell>
        </row>
        <row r="81">
          <cell r="A81" t="str">
            <v>Kyrgyzstan</v>
          </cell>
          <cell r="C81" t="str">
            <v>B3</v>
          </cell>
        </row>
        <row r="82">
          <cell r="A82" t="str">
            <v>Laos</v>
          </cell>
          <cell r="C82" t="str">
            <v>Caa3</v>
          </cell>
        </row>
        <row r="83">
          <cell r="A83" t="str">
            <v>Latvia</v>
          </cell>
          <cell r="C83" t="str">
            <v>A3</v>
          </cell>
        </row>
        <row r="84">
          <cell r="A84" t="str">
            <v>Lebanon</v>
          </cell>
          <cell r="C84" t="str">
            <v>C</v>
          </cell>
        </row>
        <row r="85">
          <cell r="A85" t="str">
            <v>Liechtenstein</v>
          </cell>
          <cell r="C85" t="str">
            <v>Aaa</v>
          </cell>
        </row>
        <row r="86">
          <cell r="A86" t="str">
            <v>Lithuania</v>
          </cell>
          <cell r="C86" t="str">
            <v>A2</v>
          </cell>
        </row>
        <row r="87">
          <cell r="A87" t="str">
            <v>Luxembourg</v>
          </cell>
          <cell r="C87" t="str">
            <v>Aaa</v>
          </cell>
        </row>
        <row r="88">
          <cell r="A88" t="str">
            <v>Macao</v>
          </cell>
          <cell r="C88" t="str">
            <v>Aa3</v>
          </cell>
        </row>
        <row r="89">
          <cell r="A89" t="str">
            <v>Macedonia</v>
          </cell>
          <cell r="C89" t="str">
            <v>Ba3</v>
          </cell>
        </row>
        <row r="90">
          <cell r="A90" t="str">
            <v>Malaysia</v>
          </cell>
          <cell r="C90" t="str">
            <v>A3</v>
          </cell>
        </row>
        <row r="91">
          <cell r="A91" t="str">
            <v>Maldives</v>
          </cell>
          <cell r="C91" t="str">
            <v>Caa1</v>
          </cell>
        </row>
        <row r="92">
          <cell r="A92" t="str">
            <v>Mali</v>
          </cell>
          <cell r="C92" t="str">
            <v>Caa2</v>
          </cell>
        </row>
        <row r="93">
          <cell r="A93" t="str">
            <v>Malta</v>
          </cell>
          <cell r="C93" t="str">
            <v>A2</v>
          </cell>
        </row>
        <row r="94">
          <cell r="A94" t="str">
            <v>Mauritius</v>
          </cell>
          <cell r="C94" t="str">
            <v>Baa3</v>
          </cell>
        </row>
        <row r="95">
          <cell r="A95" t="str">
            <v>Mexico</v>
          </cell>
          <cell r="C95" t="str">
            <v>Baa2</v>
          </cell>
        </row>
        <row r="96">
          <cell r="A96" t="str">
            <v>Moldova</v>
          </cell>
          <cell r="C96" t="str">
            <v>B3</v>
          </cell>
        </row>
        <row r="97">
          <cell r="A97" t="str">
            <v>Mongolia</v>
          </cell>
          <cell r="C97" t="str">
            <v>B3</v>
          </cell>
        </row>
        <row r="98">
          <cell r="A98" t="str">
            <v>Montenegro</v>
          </cell>
          <cell r="C98" t="str">
            <v>B1</v>
          </cell>
        </row>
        <row r="99">
          <cell r="A99" t="str">
            <v>Montserrat</v>
          </cell>
          <cell r="C99" t="str">
            <v>Baa3</v>
          </cell>
        </row>
        <row r="100">
          <cell r="A100" t="str">
            <v>Morocco</v>
          </cell>
          <cell r="C100" t="str">
            <v>Ba1</v>
          </cell>
        </row>
        <row r="101">
          <cell r="A101" t="str">
            <v>Mozambique</v>
          </cell>
          <cell r="C101" t="str">
            <v>Caa2</v>
          </cell>
        </row>
        <row r="102">
          <cell r="A102" t="str">
            <v>Namibia</v>
          </cell>
          <cell r="C102" t="str">
            <v>B1</v>
          </cell>
        </row>
        <row r="103">
          <cell r="A103" t="str">
            <v>Netherlands</v>
          </cell>
          <cell r="C103" t="str">
            <v>Aaa</v>
          </cell>
        </row>
        <row r="104">
          <cell r="A104" t="str">
            <v>New Zealand</v>
          </cell>
          <cell r="C104" t="str">
            <v>Aaa</v>
          </cell>
        </row>
        <row r="105">
          <cell r="A105" t="str">
            <v>Nicaragua</v>
          </cell>
          <cell r="C105" t="str">
            <v>B3</v>
          </cell>
        </row>
        <row r="106">
          <cell r="A106" t="str">
            <v>Niger</v>
          </cell>
          <cell r="C106" t="str">
            <v>Caa2</v>
          </cell>
        </row>
        <row r="107">
          <cell r="A107" t="str">
            <v>Nigeria</v>
          </cell>
          <cell r="C107" t="str">
            <v>Caa1</v>
          </cell>
        </row>
        <row r="108">
          <cell r="A108" t="str">
            <v>Norway</v>
          </cell>
          <cell r="C108" t="str">
            <v>Aaa</v>
          </cell>
        </row>
        <row r="109">
          <cell r="A109" t="str">
            <v>Oman</v>
          </cell>
          <cell r="C109" t="str">
            <v>Ba1</v>
          </cell>
        </row>
        <row r="110">
          <cell r="A110" t="str">
            <v>Pakistan</v>
          </cell>
          <cell r="C110" t="str">
            <v>Caa3</v>
          </cell>
        </row>
        <row r="111">
          <cell r="A111" t="str">
            <v>Panama</v>
          </cell>
          <cell r="C111" t="str">
            <v>Baa2</v>
          </cell>
        </row>
        <row r="112">
          <cell r="A112" t="str">
            <v>Papua New Guinea</v>
          </cell>
          <cell r="C112" t="str">
            <v>B2</v>
          </cell>
        </row>
        <row r="113">
          <cell r="A113" t="str">
            <v>Paraguay</v>
          </cell>
          <cell r="C113" t="str">
            <v>Ba1</v>
          </cell>
        </row>
        <row r="114">
          <cell r="A114" t="str">
            <v>Peru</v>
          </cell>
          <cell r="C114" t="str">
            <v>Baa1</v>
          </cell>
        </row>
        <row r="115">
          <cell r="A115" t="str">
            <v>Philippines</v>
          </cell>
          <cell r="C115" t="str">
            <v>Baa2</v>
          </cell>
        </row>
        <row r="116">
          <cell r="A116" t="str">
            <v>Poland</v>
          </cell>
          <cell r="C116" t="str">
            <v>A2</v>
          </cell>
        </row>
        <row r="117">
          <cell r="A117" t="str">
            <v>Portugal</v>
          </cell>
          <cell r="C117" t="str">
            <v>A3</v>
          </cell>
        </row>
        <row r="118">
          <cell r="A118" t="str">
            <v>Qatar</v>
          </cell>
          <cell r="C118" t="str">
            <v>Aa3</v>
          </cell>
        </row>
        <row r="119">
          <cell r="A119" t="str">
            <v>Ras Al Khaimah (Emirate of)</v>
          </cell>
          <cell r="C119" t="str">
            <v>A3</v>
          </cell>
        </row>
        <row r="120">
          <cell r="A120" t="str">
            <v>Romania</v>
          </cell>
          <cell r="C120" t="str">
            <v>Baa3</v>
          </cell>
        </row>
        <row r="122">
          <cell r="A122" t="str">
            <v>Rwanda</v>
          </cell>
          <cell r="C122" t="str">
            <v>B2</v>
          </cell>
        </row>
        <row r="123">
          <cell r="A123" t="str">
            <v>Saudi Arabia</v>
          </cell>
          <cell r="C123" t="str">
            <v>A1</v>
          </cell>
        </row>
        <row r="124">
          <cell r="A124" t="str">
            <v>Senegal</v>
          </cell>
          <cell r="C124" t="str">
            <v>Ba3</v>
          </cell>
        </row>
        <row r="125">
          <cell r="A125" t="str">
            <v>Serbia</v>
          </cell>
          <cell r="C125" t="str">
            <v>Ba2</v>
          </cell>
        </row>
        <row r="126">
          <cell r="A126" t="str">
            <v>Sharjah</v>
          </cell>
          <cell r="C126" t="str">
            <v>Ba1</v>
          </cell>
        </row>
        <row r="127">
          <cell r="A127" t="str">
            <v>Singapore</v>
          </cell>
          <cell r="C127" t="str">
            <v>Aaa</v>
          </cell>
        </row>
        <row r="128">
          <cell r="A128" t="str">
            <v>Slovakia</v>
          </cell>
          <cell r="C128" t="str">
            <v>A2</v>
          </cell>
        </row>
        <row r="129">
          <cell r="A129" t="str">
            <v>Slovenia</v>
          </cell>
          <cell r="C129" t="str">
            <v>A3</v>
          </cell>
        </row>
        <row r="130">
          <cell r="A130" t="str">
            <v>Solomon Islands</v>
          </cell>
          <cell r="C130" t="str">
            <v>Caa1</v>
          </cell>
        </row>
        <row r="131">
          <cell r="A131" t="str">
            <v>South Africa</v>
          </cell>
          <cell r="C131" t="str">
            <v>Ba2</v>
          </cell>
        </row>
        <row r="132">
          <cell r="A132" t="str">
            <v>Spain</v>
          </cell>
          <cell r="C132" t="str">
            <v>Baa1</v>
          </cell>
        </row>
        <row r="133">
          <cell r="A133" t="str">
            <v>Sri Lanka</v>
          </cell>
          <cell r="C133" t="str">
            <v>Ca</v>
          </cell>
        </row>
        <row r="134">
          <cell r="A134" t="str">
            <v>St. Maarten</v>
          </cell>
          <cell r="C134" t="str">
            <v>Ba2</v>
          </cell>
        </row>
        <row r="135">
          <cell r="A135" t="str">
            <v>St. Vincent &amp; the Grenadines</v>
          </cell>
          <cell r="C135" t="str">
            <v>B3</v>
          </cell>
        </row>
        <row r="136">
          <cell r="A136" t="str">
            <v>Suriname</v>
          </cell>
          <cell r="C136" t="str">
            <v>Caa3</v>
          </cell>
        </row>
        <row r="137">
          <cell r="A137" t="str">
            <v>Swaziland</v>
          </cell>
          <cell r="C137" t="str">
            <v>B3</v>
          </cell>
        </row>
        <row r="138">
          <cell r="A138" t="str">
            <v>Sweden</v>
          </cell>
          <cell r="C138" t="str">
            <v>Aaa</v>
          </cell>
        </row>
        <row r="139">
          <cell r="A139" t="str">
            <v>Switzerland</v>
          </cell>
          <cell r="C139" t="str">
            <v>Aaa</v>
          </cell>
        </row>
        <row r="140">
          <cell r="A140" t="str">
            <v>Taiwan</v>
          </cell>
          <cell r="C140" t="str">
            <v>Aa3</v>
          </cell>
        </row>
        <row r="141">
          <cell r="A141" t="str">
            <v>Tajikistan</v>
          </cell>
          <cell r="C141" t="str">
            <v>B3</v>
          </cell>
        </row>
        <row r="142">
          <cell r="A142" t="str">
            <v>Tanzania</v>
          </cell>
          <cell r="C142" t="str">
            <v>B2</v>
          </cell>
        </row>
        <row r="143">
          <cell r="A143" t="str">
            <v>Thailand</v>
          </cell>
          <cell r="C143" t="str">
            <v>Baa1</v>
          </cell>
        </row>
        <row r="144">
          <cell r="A144" t="str">
            <v>Togo</v>
          </cell>
          <cell r="C144" t="str">
            <v>B3</v>
          </cell>
        </row>
        <row r="145">
          <cell r="A145" t="str">
            <v>Trinidad and Tobago</v>
          </cell>
          <cell r="C145" t="str">
            <v>Ba2</v>
          </cell>
        </row>
        <row r="146">
          <cell r="A146" t="str">
            <v>Tunisia</v>
          </cell>
          <cell r="C146" t="str">
            <v>Caa2</v>
          </cell>
        </row>
        <row r="147">
          <cell r="A147" t="str">
            <v>Turkey</v>
          </cell>
          <cell r="C147" t="str">
            <v>B3</v>
          </cell>
        </row>
        <row r="148">
          <cell r="A148" t="str">
            <v>Turks and Caicos Islands</v>
          </cell>
          <cell r="C148" t="str">
            <v>Baa1</v>
          </cell>
        </row>
        <row r="149">
          <cell r="A149" t="str">
            <v>Uganda</v>
          </cell>
          <cell r="C149" t="str">
            <v>B2</v>
          </cell>
        </row>
        <row r="150">
          <cell r="A150" t="str">
            <v>Ukraine</v>
          </cell>
          <cell r="C150" t="str">
            <v>Ca</v>
          </cell>
        </row>
        <row r="151">
          <cell r="A151" t="str">
            <v>United Arab Emirates</v>
          </cell>
          <cell r="C151" t="str">
            <v>Aa2</v>
          </cell>
        </row>
        <row r="152">
          <cell r="A152" t="str">
            <v>United Kingdom</v>
          </cell>
          <cell r="C152" t="str">
            <v>Aa3</v>
          </cell>
        </row>
        <row r="153">
          <cell r="A153" t="str">
            <v>United States</v>
          </cell>
          <cell r="C153" t="str">
            <v>Aaa</v>
          </cell>
        </row>
        <row r="154">
          <cell r="A154" t="str">
            <v>Uruguay</v>
          </cell>
          <cell r="C154" t="str">
            <v>Baa2</v>
          </cell>
        </row>
        <row r="155">
          <cell r="A155" t="str">
            <v>Uzbekistan</v>
          </cell>
          <cell r="C155" t="str">
            <v>Ba3</v>
          </cell>
        </row>
        <row r="156">
          <cell r="A156" t="str">
            <v>Venezuela</v>
          </cell>
          <cell r="C156" t="str">
            <v>C</v>
          </cell>
        </row>
        <row r="157">
          <cell r="A157" t="str">
            <v>Vietnam</v>
          </cell>
          <cell r="C157" t="str">
            <v>Ba2</v>
          </cell>
        </row>
        <row r="158">
          <cell r="A158" t="str">
            <v>Zambia</v>
          </cell>
          <cell r="C158" t="str">
            <v>Caa3</v>
          </cell>
        </row>
      </sheetData>
      <sheetData sheetId="9">
        <row r="2">
          <cell r="A2" t="str">
            <v>Abu Dhabi</v>
          </cell>
          <cell r="B2" t="str">
            <v>Middle East</v>
          </cell>
        </row>
        <row r="3">
          <cell r="A3" t="str">
            <v>Albania</v>
          </cell>
          <cell r="B3" t="str">
            <v>Eastern Europe &amp; Russia</v>
          </cell>
        </row>
        <row r="4">
          <cell r="A4" t="str">
            <v>Andorra</v>
          </cell>
          <cell r="B4" t="str">
            <v>Western Europe</v>
          </cell>
        </row>
        <row r="5">
          <cell r="A5" t="str">
            <v>Angola</v>
          </cell>
          <cell r="B5" t="str">
            <v>Africa</v>
          </cell>
        </row>
        <row r="6">
          <cell r="A6" t="str">
            <v>Argentina</v>
          </cell>
          <cell r="B6" t="str">
            <v>Central and South America</v>
          </cell>
        </row>
        <row r="7">
          <cell r="A7" t="str">
            <v>Armenia</v>
          </cell>
          <cell r="B7" t="str">
            <v>Eastern Europe &amp; Russia</v>
          </cell>
        </row>
        <row r="8">
          <cell r="A8" t="str">
            <v>Aruba</v>
          </cell>
          <cell r="B8" t="str">
            <v>Caribbean</v>
          </cell>
        </row>
        <row r="9">
          <cell r="A9" t="str">
            <v>Australia</v>
          </cell>
          <cell r="B9" t="str">
            <v>Australia &amp; New Zealand</v>
          </cell>
        </row>
        <row r="10">
          <cell r="A10" t="str">
            <v>Austria</v>
          </cell>
          <cell r="B10" t="str">
            <v>Western Europe</v>
          </cell>
        </row>
        <row r="11">
          <cell r="A11" t="str">
            <v>Azerbaijan</v>
          </cell>
          <cell r="B11" t="str">
            <v>Eastern Europe &amp; Russia</v>
          </cell>
        </row>
        <row r="12">
          <cell r="A12" t="str">
            <v>Bahamas</v>
          </cell>
          <cell r="B12" t="str">
            <v>Caribbean</v>
          </cell>
        </row>
        <row r="13">
          <cell r="A13" t="str">
            <v>Bahrain</v>
          </cell>
          <cell r="B13" t="str">
            <v>Middle East</v>
          </cell>
        </row>
        <row r="14">
          <cell r="A14" t="str">
            <v>Bangladesh</v>
          </cell>
          <cell r="B14" t="str">
            <v>Asia</v>
          </cell>
        </row>
        <row r="15">
          <cell r="A15" t="str">
            <v>Barbados</v>
          </cell>
          <cell r="B15" t="str">
            <v>Caribbean</v>
          </cell>
        </row>
        <row r="16">
          <cell r="A16" t="str">
            <v>Belarus</v>
          </cell>
          <cell r="B16" t="str">
            <v>Eastern Europe &amp; Russia</v>
          </cell>
        </row>
        <row r="17">
          <cell r="A17" t="str">
            <v>Belgium</v>
          </cell>
          <cell r="B17" t="str">
            <v>Western Europe</v>
          </cell>
        </row>
        <row r="18">
          <cell r="A18" t="str">
            <v>Belize</v>
          </cell>
          <cell r="B18" t="str">
            <v>Central and South America</v>
          </cell>
        </row>
        <row r="19">
          <cell r="A19" t="str">
            <v>Benin</v>
          </cell>
          <cell r="B19" t="str">
            <v>Africa</v>
          </cell>
        </row>
        <row r="20">
          <cell r="A20" t="str">
            <v>Bermuda</v>
          </cell>
          <cell r="B20" t="str">
            <v>Caribbean</v>
          </cell>
        </row>
        <row r="21">
          <cell r="A21" t="str">
            <v>Bolivia</v>
          </cell>
          <cell r="B21" t="str">
            <v>Central and South America</v>
          </cell>
        </row>
        <row r="22">
          <cell r="A22" t="str">
            <v>Bosnia and Herzegovina</v>
          </cell>
          <cell r="B22" t="str">
            <v>Eastern Europe &amp; Russia</v>
          </cell>
        </row>
        <row r="23">
          <cell r="A23" t="str">
            <v>Botswana</v>
          </cell>
          <cell r="B23" t="str">
            <v>Africa</v>
          </cell>
        </row>
        <row r="24">
          <cell r="A24" t="str">
            <v>Brazil</v>
          </cell>
          <cell r="B24" t="str">
            <v>Central and South America</v>
          </cell>
        </row>
        <row r="25">
          <cell r="A25" t="str">
            <v>Bulgaria</v>
          </cell>
          <cell r="B25" t="str">
            <v>Eastern Europe &amp; Russia</v>
          </cell>
        </row>
        <row r="26">
          <cell r="A26" t="str">
            <v>Burkina Faso</v>
          </cell>
          <cell r="B26" t="str">
            <v>Africa</v>
          </cell>
        </row>
        <row r="27">
          <cell r="A27" t="str">
            <v>Cambodia</v>
          </cell>
          <cell r="B27" t="str">
            <v>Asia</v>
          </cell>
        </row>
        <row r="28">
          <cell r="A28" t="str">
            <v>Cameroon</v>
          </cell>
          <cell r="B28" t="str">
            <v>Africa</v>
          </cell>
        </row>
        <row r="29">
          <cell r="A29" t="str">
            <v>Canada</v>
          </cell>
          <cell r="B29" t="str">
            <v>North America</v>
          </cell>
        </row>
        <row r="30">
          <cell r="A30" t="str">
            <v>Cape Verde</v>
          </cell>
          <cell r="B30" t="str">
            <v>Africa</v>
          </cell>
        </row>
        <row r="31">
          <cell r="A31" t="str">
            <v>Cayman Islands</v>
          </cell>
          <cell r="B31" t="str">
            <v>Caribbean</v>
          </cell>
        </row>
        <row r="32">
          <cell r="A32" t="str">
            <v>Chile</v>
          </cell>
          <cell r="B32" t="str">
            <v>Central and South America</v>
          </cell>
        </row>
        <row r="33">
          <cell r="A33" t="str">
            <v>China</v>
          </cell>
          <cell r="B33" t="str">
            <v>Asia</v>
          </cell>
        </row>
        <row r="34">
          <cell r="A34" t="str">
            <v>Colombia</v>
          </cell>
          <cell r="B34" t="str">
            <v>Central and South America</v>
          </cell>
        </row>
        <row r="35">
          <cell r="A35" t="str">
            <v>Congo (Democratic Republic of)</v>
          </cell>
          <cell r="B35" t="str">
            <v>Africa</v>
          </cell>
        </row>
        <row r="36">
          <cell r="A36" t="str">
            <v>Congo (Republic of)</v>
          </cell>
          <cell r="B36" t="str">
            <v>Africa</v>
          </cell>
        </row>
        <row r="37">
          <cell r="A37" t="str">
            <v>Cook Islands</v>
          </cell>
          <cell r="B37" t="str">
            <v>Australia &amp; New Zealand</v>
          </cell>
        </row>
        <row r="38">
          <cell r="A38" t="str">
            <v>Costa Rica</v>
          </cell>
          <cell r="B38" t="str">
            <v>Central and South America</v>
          </cell>
        </row>
        <row r="39">
          <cell r="A39" t="str">
            <v>Côte d'Ivoire</v>
          </cell>
          <cell r="B39" t="str">
            <v>Africa</v>
          </cell>
        </row>
        <row r="40">
          <cell r="A40" t="str">
            <v>Croatia</v>
          </cell>
          <cell r="B40" t="str">
            <v>Eastern Europe &amp; Russia</v>
          </cell>
        </row>
        <row r="41">
          <cell r="A41" t="str">
            <v>Cuba</v>
          </cell>
          <cell r="B41" t="str">
            <v>Caribbean</v>
          </cell>
        </row>
        <row r="42">
          <cell r="A42" t="str">
            <v>Curacao</v>
          </cell>
          <cell r="B42" t="str">
            <v>Caribbean</v>
          </cell>
        </row>
        <row r="43">
          <cell r="A43" t="str">
            <v>Cyprus</v>
          </cell>
          <cell r="B43" t="str">
            <v>Western Europe</v>
          </cell>
        </row>
        <row r="44">
          <cell r="A44" t="str">
            <v>Czech Republic</v>
          </cell>
          <cell r="B44" t="str">
            <v>Eastern Europe &amp; Russia</v>
          </cell>
        </row>
        <row r="45">
          <cell r="A45" t="str">
            <v>Democratic Republic of Congo</v>
          </cell>
          <cell r="B45" t="str">
            <v>Africa</v>
          </cell>
        </row>
        <row r="46">
          <cell r="A46" t="str">
            <v>Denmark</v>
          </cell>
          <cell r="B46" t="str">
            <v>Western Europe</v>
          </cell>
        </row>
        <row r="47">
          <cell r="A47" t="str">
            <v>Dominican Republic</v>
          </cell>
          <cell r="B47" t="str">
            <v>Caribbean</v>
          </cell>
        </row>
        <row r="48">
          <cell r="A48" t="str">
            <v>Ecuador</v>
          </cell>
          <cell r="B48" t="str">
            <v>Central and South America</v>
          </cell>
        </row>
        <row r="49">
          <cell r="A49" t="str">
            <v>Egypt</v>
          </cell>
          <cell r="B49" t="str">
            <v>Africa</v>
          </cell>
        </row>
        <row r="50">
          <cell r="A50" t="str">
            <v>El Salvador</v>
          </cell>
          <cell r="B50" t="str">
            <v>Central and South America</v>
          </cell>
        </row>
        <row r="51">
          <cell r="A51" t="str">
            <v>Estonia</v>
          </cell>
          <cell r="B51" t="str">
            <v>Eastern Europe &amp; Russia</v>
          </cell>
        </row>
        <row r="52">
          <cell r="A52" t="str">
            <v>Ethiopia</v>
          </cell>
          <cell r="B52" t="str">
            <v>Africa</v>
          </cell>
        </row>
        <row r="53">
          <cell r="A53" t="str">
            <v>Fiji</v>
          </cell>
          <cell r="B53" t="str">
            <v>Asia</v>
          </cell>
        </row>
        <row r="54">
          <cell r="A54" t="str">
            <v>Finland</v>
          </cell>
          <cell r="B54" t="str">
            <v>Western Europe</v>
          </cell>
        </row>
        <row r="55">
          <cell r="A55" t="str">
            <v>France</v>
          </cell>
          <cell r="B55" t="str">
            <v>Western Europe</v>
          </cell>
        </row>
        <row r="56">
          <cell r="A56" t="str">
            <v>Gabon</v>
          </cell>
          <cell r="B56" t="str">
            <v>Africa</v>
          </cell>
        </row>
        <row r="57">
          <cell r="A57" t="str">
            <v>Georgia</v>
          </cell>
          <cell r="B57" t="str">
            <v>Eastern Europe &amp; Russia</v>
          </cell>
        </row>
        <row r="58">
          <cell r="A58" t="str">
            <v>Germany</v>
          </cell>
          <cell r="B58" t="str">
            <v>Western Europe</v>
          </cell>
        </row>
        <row r="59">
          <cell r="A59" t="str">
            <v>Ghana</v>
          </cell>
          <cell r="B59" t="str">
            <v>Africa</v>
          </cell>
        </row>
        <row r="60">
          <cell r="A60" t="str">
            <v>Greece</v>
          </cell>
          <cell r="B60" t="str">
            <v>Western Europe</v>
          </cell>
        </row>
        <row r="61">
          <cell r="A61" t="str">
            <v>Guatemala</v>
          </cell>
          <cell r="B61" t="str">
            <v>Central and South America</v>
          </cell>
        </row>
        <row r="62">
          <cell r="A62" t="str">
            <v>Guernsey (States of)</v>
          </cell>
          <cell r="B62" t="str">
            <v>Western Europe</v>
          </cell>
        </row>
        <row r="63">
          <cell r="A63" t="str">
            <v>Honduras</v>
          </cell>
          <cell r="B63" t="str">
            <v>Central and South America</v>
          </cell>
        </row>
        <row r="64">
          <cell r="A64" t="str">
            <v>Hong Kong</v>
          </cell>
          <cell r="B64" t="str">
            <v>Asia</v>
          </cell>
        </row>
        <row r="65">
          <cell r="A65" t="str">
            <v>Hungary</v>
          </cell>
          <cell r="B65" t="str">
            <v>Eastern Europe &amp; Russia</v>
          </cell>
        </row>
        <row r="66">
          <cell r="A66" t="str">
            <v>Iceland</v>
          </cell>
          <cell r="B66" t="str">
            <v>Western Europe</v>
          </cell>
        </row>
        <row r="67">
          <cell r="A67" t="str">
            <v>India</v>
          </cell>
          <cell r="B67" t="str">
            <v>Asia</v>
          </cell>
        </row>
        <row r="68">
          <cell r="A68" t="str">
            <v>Indonesia</v>
          </cell>
          <cell r="B68" t="str">
            <v>Asia</v>
          </cell>
        </row>
        <row r="69">
          <cell r="A69" t="str">
            <v>Iraq</v>
          </cell>
          <cell r="B69" t="str">
            <v>Middle East</v>
          </cell>
        </row>
        <row r="70">
          <cell r="A70" t="str">
            <v>Ireland</v>
          </cell>
          <cell r="B70" t="str">
            <v>Western Europe</v>
          </cell>
        </row>
        <row r="71">
          <cell r="A71" t="str">
            <v>Isle of Man</v>
          </cell>
          <cell r="B71" t="str">
            <v>Western Europe</v>
          </cell>
        </row>
        <row r="72">
          <cell r="A72" t="str">
            <v>Israel</v>
          </cell>
          <cell r="B72" t="str">
            <v>Middle East</v>
          </cell>
        </row>
        <row r="73">
          <cell r="A73" t="str">
            <v>Italy</v>
          </cell>
          <cell r="B73" t="str">
            <v>Western Europe</v>
          </cell>
        </row>
        <row r="74">
          <cell r="A74" t="str">
            <v>Jamaica</v>
          </cell>
          <cell r="B74" t="str">
            <v>Caribbean</v>
          </cell>
        </row>
        <row r="75">
          <cell r="A75" t="str">
            <v>Japan</v>
          </cell>
          <cell r="B75" t="str">
            <v>Asia</v>
          </cell>
        </row>
        <row r="76">
          <cell r="A76" t="str">
            <v>Jersey (States of)</v>
          </cell>
          <cell r="B76" t="str">
            <v>Western Europe</v>
          </cell>
        </row>
        <row r="77">
          <cell r="A77" t="str">
            <v>Jordan</v>
          </cell>
          <cell r="B77" t="str">
            <v>Middle East</v>
          </cell>
        </row>
        <row r="78">
          <cell r="A78" t="str">
            <v>Kazakhstan</v>
          </cell>
          <cell r="B78" t="str">
            <v>Eastern Europe &amp; Russia</v>
          </cell>
        </row>
        <row r="79">
          <cell r="A79" t="str">
            <v>Kenya</v>
          </cell>
          <cell r="B79" t="str">
            <v>Africa</v>
          </cell>
        </row>
        <row r="80">
          <cell r="A80" t="str">
            <v>Korea</v>
          </cell>
          <cell r="B80" t="str">
            <v>Asia</v>
          </cell>
        </row>
        <row r="81">
          <cell r="A81" t="str">
            <v>Kuwait</v>
          </cell>
          <cell r="B81" t="str">
            <v>Middle East</v>
          </cell>
        </row>
        <row r="82">
          <cell r="A82" t="str">
            <v>Kyrgyzstan</v>
          </cell>
          <cell r="B82" t="str">
            <v>Eastern Europe &amp; Russia</v>
          </cell>
        </row>
        <row r="83">
          <cell r="A83" t="str">
            <v>Laos</v>
          </cell>
          <cell r="B83" t="str">
            <v>Asia</v>
          </cell>
        </row>
        <row r="84">
          <cell r="A84" t="str">
            <v>Latvia</v>
          </cell>
          <cell r="B84" t="str">
            <v>Eastern Europe &amp; Russia</v>
          </cell>
        </row>
        <row r="85">
          <cell r="A85" t="str">
            <v>Lebanon</v>
          </cell>
          <cell r="B85" t="str">
            <v>Middle East</v>
          </cell>
        </row>
        <row r="86">
          <cell r="A86" t="str">
            <v>Liechtenstein</v>
          </cell>
          <cell r="B86" t="str">
            <v>Western Europe</v>
          </cell>
        </row>
        <row r="87">
          <cell r="A87" t="str">
            <v>Lithuania</v>
          </cell>
          <cell r="B87" t="str">
            <v>Eastern Europe &amp; Russia</v>
          </cell>
        </row>
        <row r="88">
          <cell r="A88" t="str">
            <v>Luxembourg</v>
          </cell>
          <cell r="B88" t="str">
            <v>Western Europe</v>
          </cell>
        </row>
        <row r="89">
          <cell r="A89" t="str">
            <v>Macao</v>
          </cell>
          <cell r="B89" t="str">
            <v>Asia</v>
          </cell>
        </row>
        <row r="90">
          <cell r="A90" t="str">
            <v>Macedonia</v>
          </cell>
          <cell r="B90" t="str">
            <v>Eastern Europe &amp; Russia</v>
          </cell>
        </row>
        <row r="91">
          <cell r="A91" t="str">
            <v>Malaysia</v>
          </cell>
          <cell r="B91" t="str">
            <v>Asia</v>
          </cell>
        </row>
        <row r="92">
          <cell r="A92" t="str">
            <v>Maldives</v>
          </cell>
          <cell r="B92" t="str">
            <v>Asia</v>
          </cell>
        </row>
        <row r="93">
          <cell r="A93" t="str">
            <v>Mali</v>
          </cell>
          <cell r="B93" t="str">
            <v>Africa</v>
          </cell>
        </row>
        <row r="94">
          <cell r="A94" t="str">
            <v>Malta</v>
          </cell>
          <cell r="B94" t="str">
            <v>Western Europe</v>
          </cell>
        </row>
        <row r="95">
          <cell r="A95" t="str">
            <v>Mauritius</v>
          </cell>
          <cell r="B95" t="str">
            <v>Africa</v>
          </cell>
        </row>
        <row r="96">
          <cell r="A96" t="str">
            <v>Mexico</v>
          </cell>
          <cell r="B96" t="str">
            <v>Central and South America</v>
          </cell>
        </row>
        <row r="97">
          <cell r="A97" t="str">
            <v>Moldova</v>
          </cell>
          <cell r="B97" t="str">
            <v>Eastern Europe &amp; Russia</v>
          </cell>
        </row>
        <row r="98">
          <cell r="A98" t="str">
            <v>Mongolia</v>
          </cell>
          <cell r="B98" t="str">
            <v>Asia</v>
          </cell>
        </row>
        <row r="99">
          <cell r="A99" t="str">
            <v>Montenegro</v>
          </cell>
          <cell r="B99" t="str">
            <v>Eastern Europe &amp; Russia</v>
          </cell>
        </row>
        <row r="100">
          <cell r="A100" t="str">
            <v>Montserrat</v>
          </cell>
          <cell r="B100" t="str">
            <v>Caribbean</v>
          </cell>
        </row>
        <row r="101">
          <cell r="A101" t="str">
            <v>Morocco</v>
          </cell>
          <cell r="B101" t="str">
            <v>Africa</v>
          </cell>
        </row>
        <row r="102">
          <cell r="A102" t="str">
            <v>Mozambique</v>
          </cell>
          <cell r="B102" t="str">
            <v>Africa</v>
          </cell>
        </row>
        <row r="103">
          <cell r="A103" t="str">
            <v>Namibia</v>
          </cell>
          <cell r="B103" t="str">
            <v>Africa</v>
          </cell>
        </row>
        <row r="104">
          <cell r="A104" t="str">
            <v>Netherlands</v>
          </cell>
          <cell r="B104" t="str">
            <v>Western Europe</v>
          </cell>
        </row>
        <row r="105">
          <cell r="A105" t="str">
            <v>New Zealand</v>
          </cell>
          <cell r="B105" t="str">
            <v>Australia &amp; New Zealand</v>
          </cell>
        </row>
        <row r="106">
          <cell r="A106" t="str">
            <v>Nicaragua</v>
          </cell>
          <cell r="B106" t="str">
            <v>Central and South America</v>
          </cell>
        </row>
        <row r="107">
          <cell r="A107" t="str">
            <v>Niger</v>
          </cell>
          <cell r="B107" t="str">
            <v>Africa</v>
          </cell>
        </row>
        <row r="108">
          <cell r="A108" t="str">
            <v>Nigeria</v>
          </cell>
          <cell r="B108" t="str">
            <v>Africa</v>
          </cell>
        </row>
        <row r="109">
          <cell r="A109" t="str">
            <v>Norway</v>
          </cell>
          <cell r="B109" t="str">
            <v>Western Europe</v>
          </cell>
        </row>
        <row r="110">
          <cell r="A110" t="str">
            <v>Oman</v>
          </cell>
          <cell r="B110" t="str">
            <v>Middle East</v>
          </cell>
        </row>
        <row r="111">
          <cell r="A111" t="str">
            <v>Pakistan</v>
          </cell>
          <cell r="B111" t="str">
            <v>Asia</v>
          </cell>
        </row>
        <row r="112">
          <cell r="A112" t="str">
            <v>Panama</v>
          </cell>
          <cell r="B112" t="str">
            <v>Central and South America</v>
          </cell>
        </row>
        <row r="113">
          <cell r="A113" t="str">
            <v>Papua New Guinea</v>
          </cell>
          <cell r="B113" t="str">
            <v>Asia</v>
          </cell>
        </row>
        <row r="114">
          <cell r="A114" t="str">
            <v>Paraguay</v>
          </cell>
          <cell r="B114" t="str">
            <v>Central and South America</v>
          </cell>
        </row>
        <row r="115">
          <cell r="A115" t="str">
            <v>Peru</v>
          </cell>
          <cell r="B115" t="str">
            <v>Central and South America</v>
          </cell>
        </row>
        <row r="116">
          <cell r="A116" t="str">
            <v>Philippines</v>
          </cell>
          <cell r="B116" t="str">
            <v>Asia</v>
          </cell>
        </row>
        <row r="117">
          <cell r="A117" t="str">
            <v>Poland</v>
          </cell>
          <cell r="B117" t="str">
            <v>Eastern Europe &amp; Russia</v>
          </cell>
        </row>
        <row r="118">
          <cell r="A118" t="str">
            <v>Portugal</v>
          </cell>
          <cell r="B118" t="str">
            <v>Western Europe</v>
          </cell>
        </row>
        <row r="119">
          <cell r="A119" t="str">
            <v>Qatar</v>
          </cell>
          <cell r="B119" t="str">
            <v>Middle East</v>
          </cell>
        </row>
        <row r="120">
          <cell r="A120" t="str">
            <v>Ras Al Kaminah</v>
          </cell>
          <cell r="B120" t="str">
            <v>Middle East</v>
          </cell>
        </row>
        <row r="121">
          <cell r="A121" t="str">
            <v>Republic of the Congo</v>
          </cell>
          <cell r="B121" t="str">
            <v>Africa</v>
          </cell>
        </row>
        <row r="122">
          <cell r="A122" t="str">
            <v>Romania</v>
          </cell>
          <cell r="B122" t="str">
            <v>Eastern Europe &amp; Russia</v>
          </cell>
        </row>
        <row r="123">
          <cell r="A123" t="str">
            <v>Russia</v>
          </cell>
          <cell r="B123" t="str">
            <v>Eastern Europe &amp; Russia</v>
          </cell>
        </row>
        <row r="124">
          <cell r="A124" t="str">
            <v>Rwanda</v>
          </cell>
          <cell r="B124" t="str">
            <v>Africa</v>
          </cell>
        </row>
        <row r="125">
          <cell r="A125" t="str">
            <v>Saudi Arabia</v>
          </cell>
          <cell r="B125" t="str">
            <v>Middle East</v>
          </cell>
        </row>
        <row r="126">
          <cell r="A126" t="str">
            <v>Senegal</v>
          </cell>
          <cell r="B126" t="str">
            <v>Africa</v>
          </cell>
        </row>
        <row r="127">
          <cell r="A127" t="str">
            <v>Serbia</v>
          </cell>
          <cell r="B127" t="str">
            <v>Eastern Europe &amp; Russia</v>
          </cell>
        </row>
        <row r="128">
          <cell r="A128" t="str">
            <v>Sharjah</v>
          </cell>
          <cell r="B128" t="str">
            <v>Middle East</v>
          </cell>
        </row>
        <row r="129">
          <cell r="A129" t="str">
            <v>Singapore</v>
          </cell>
          <cell r="B129" t="str">
            <v>Asia</v>
          </cell>
        </row>
        <row r="130">
          <cell r="A130" t="str">
            <v>Slovakia</v>
          </cell>
          <cell r="B130" t="str">
            <v>Eastern Europe &amp; Russia</v>
          </cell>
        </row>
        <row r="131">
          <cell r="A131" t="str">
            <v>Slovenia</v>
          </cell>
          <cell r="B131" t="str">
            <v>Eastern Europe &amp; Russia</v>
          </cell>
        </row>
        <row r="132">
          <cell r="A132" t="str">
            <v>Solomon Islands</v>
          </cell>
          <cell r="B132" t="str">
            <v>Asia</v>
          </cell>
        </row>
        <row r="133">
          <cell r="A133" t="str">
            <v>South Africa</v>
          </cell>
          <cell r="B133" t="str">
            <v>Africa</v>
          </cell>
        </row>
        <row r="134">
          <cell r="A134" t="str">
            <v>Spain</v>
          </cell>
          <cell r="B134" t="str">
            <v>Western Europe</v>
          </cell>
        </row>
        <row r="135">
          <cell r="A135" t="str">
            <v>Sri Lanka</v>
          </cell>
          <cell r="B135" t="str">
            <v>Asia</v>
          </cell>
        </row>
        <row r="136">
          <cell r="A136" t="str">
            <v>St. Maarten</v>
          </cell>
          <cell r="B136" t="str">
            <v>Caribbean</v>
          </cell>
        </row>
        <row r="137">
          <cell r="A137" t="str">
            <v>St. Vincent &amp; the Grenadines</v>
          </cell>
          <cell r="B137" t="str">
            <v>Caribbean</v>
          </cell>
        </row>
        <row r="138">
          <cell r="A138" t="str">
            <v>Suriname</v>
          </cell>
          <cell r="B138" t="str">
            <v>Central and South America</v>
          </cell>
        </row>
        <row r="139">
          <cell r="A139" t="str">
            <v>Swaziland</v>
          </cell>
          <cell r="B139" t="str">
            <v>Africa</v>
          </cell>
        </row>
        <row r="140">
          <cell r="A140" t="str">
            <v>Sweden</v>
          </cell>
          <cell r="B140" t="str">
            <v>Western Europe</v>
          </cell>
        </row>
        <row r="141">
          <cell r="A141" t="str">
            <v>Switzerland</v>
          </cell>
          <cell r="B141" t="str">
            <v>Western Europe</v>
          </cell>
        </row>
        <row r="142">
          <cell r="A142" t="str">
            <v>Taiwan</v>
          </cell>
          <cell r="B142" t="str">
            <v>Asia</v>
          </cell>
        </row>
        <row r="143">
          <cell r="A143" t="str">
            <v>Tajikistan</v>
          </cell>
          <cell r="B143" t="str">
            <v>Eastern Europe &amp; Russia</v>
          </cell>
        </row>
        <row r="144">
          <cell r="A144" t="str">
            <v>Tanzania</v>
          </cell>
          <cell r="B144" t="str">
            <v>Africa</v>
          </cell>
        </row>
        <row r="145">
          <cell r="A145" t="str">
            <v>Thailand</v>
          </cell>
          <cell r="B145" t="str">
            <v>Asia</v>
          </cell>
        </row>
        <row r="146">
          <cell r="A146" t="str">
            <v>Togo</v>
          </cell>
          <cell r="B146" t="str">
            <v>Africa</v>
          </cell>
        </row>
        <row r="147">
          <cell r="A147" t="str">
            <v>Trinidad and Tobago</v>
          </cell>
          <cell r="B147" t="str">
            <v>Caribbean</v>
          </cell>
        </row>
        <row r="148">
          <cell r="A148" t="str">
            <v>Tunisia</v>
          </cell>
          <cell r="B148" t="str">
            <v>Africa</v>
          </cell>
        </row>
        <row r="149">
          <cell r="A149" t="str">
            <v>Turkey</v>
          </cell>
          <cell r="B149" t="str">
            <v>Western Europe</v>
          </cell>
        </row>
        <row r="150">
          <cell r="A150" t="str">
            <v>Turkmenistan</v>
          </cell>
          <cell r="B150" t="str">
            <v>Eastern Europe &amp; Russia</v>
          </cell>
        </row>
        <row r="151">
          <cell r="A151" t="str">
            <v>Turks and Caicos</v>
          </cell>
          <cell r="B151" t="str">
            <v>Caribbean</v>
          </cell>
        </row>
        <row r="152">
          <cell r="A152" t="str">
            <v>Uganda</v>
          </cell>
          <cell r="B152" t="str">
            <v>Africa</v>
          </cell>
        </row>
        <row r="153">
          <cell r="A153" t="str">
            <v>Ukraine</v>
          </cell>
          <cell r="B153" t="str">
            <v>Eastern Europe &amp; Russia</v>
          </cell>
        </row>
        <row r="154">
          <cell r="A154" t="str">
            <v>United Arab Emirates</v>
          </cell>
          <cell r="B154" t="str">
            <v>Middle East</v>
          </cell>
        </row>
        <row r="155">
          <cell r="A155" t="str">
            <v>United Kingdom</v>
          </cell>
          <cell r="B155" t="str">
            <v>Western Europe</v>
          </cell>
        </row>
        <row r="156">
          <cell r="A156" t="str">
            <v>United States</v>
          </cell>
          <cell r="B156" t="str">
            <v>North America</v>
          </cell>
        </row>
        <row r="157">
          <cell r="A157" t="str">
            <v>Uruguay</v>
          </cell>
          <cell r="B157" t="str">
            <v>Central and South America</v>
          </cell>
        </row>
        <row r="158">
          <cell r="A158" t="str">
            <v>Uzbekistan</v>
          </cell>
          <cell r="B158" t="str">
            <v>Eastern Europe &amp; Russia</v>
          </cell>
        </row>
        <row r="159">
          <cell r="A159" t="str">
            <v>Venezuela</v>
          </cell>
          <cell r="B159" t="str">
            <v>Central and South America</v>
          </cell>
        </row>
        <row r="160">
          <cell r="A160" t="str">
            <v>Vietnam</v>
          </cell>
          <cell r="B160" t="str">
            <v>Asia</v>
          </cell>
        </row>
        <row r="161">
          <cell r="A161" t="str">
            <v>Zambia</v>
          </cell>
          <cell r="B161" t="str">
            <v>Africa</v>
          </cell>
        </row>
      </sheetData>
      <sheetData sheetId="10">
        <row r="2">
          <cell r="C2">
            <v>76.826803868088277</v>
          </cell>
        </row>
        <row r="3">
          <cell r="C3">
            <v>92.192164641705929</v>
          </cell>
        </row>
        <row r="4">
          <cell r="C4">
            <v>130.60556657575006</v>
          </cell>
        </row>
        <row r="5">
          <cell r="C5">
            <v>43.535188858583354</v>
          </cell>
        </row>
        <row r="6">
          <cell r="C6">
            <v>53.778762707661791</v>
          </cell>
        </row>
        <row r="7">
          <cell r="C7">
            <v>65.30278328787503</v>
          </cell>
        </row>
        <row r="8">
          <cell r="C8">
            <v>0</v>
          </cell>
        </row>
        <row r="9">
          <cell r="C9">
            <v>490.41109802463012</v>
          </cell>
        </row>
        <row r="10">
          <cell r="C10">
            <v>599.24907017108853</v>
          </cell>
        </row>
        <row r="11">
          <cell r="C11">
            <v>708.08704231754689</v>
          </cell>
        </row>
        <row r="12">
          <cell r="C12">
            <v>272.73515373171341</v>
          </cell>
        </row>
        <row r="13">
          <cell r="C13">
            <v>327.79436317051</v>
          </cell>
        </row>
        <row r="14">
          <cell r="C14">
            <v>391.81669972725018</v>
          </cell>
        </row>
        <row r="15">
          <cell r="C15">
            <v>174.14075543433341</v>
          </cell>
        </row>
        <row r="16">
          <cell r="C16">
            <v>207.43237044383835</v>
          </cell>
        </row>
        <row r="17">
          <cell r="C17">
            <v>239.44353872220847</v>
          </cell>
        </row>
        <row r="18">
          <cell r="C18">
            <v>1307.3361124886355</v>
          </cell>
        </row>
        <row r="19">
          <cell r="C19">
            <v>816.92501446400524</v>
          </cell>
        </row>
        <row r="20">
          <cell r="C20">
            <v>980.82219604926024</v>
          </cell>
        </row>
        <row r="21">
          <cell r="C21">
            <v>1089.6601681957188</v>
          </cell>
        </row>
      </sheetData>
      <sheetData sheetId="11">
        <row r="2">
          <cell r="A2" t="str">
            <v>Abu Dhabi</v>
          </cell>
          <cell r="B2" t="str">
            <v>Aa2</v>
          </cell>
          <cell r="C2">
            <v>7.4999999999999997E-3</v>
          </cell>
          <cell r="D2">
            <v>1.7000000000000001E-3</v>
          </cell>
        </row>
        <row r="3">
          <cell r="A3" t="str">
            <v>Albania</v>
          </cell>
          <cell r="B3" t="str">
            <v>B1</v>
          </cell>
          <cell r="C3" t="str">
            <v>NA</v>
          </cell>
          <cell r="D3" t="str">
            <v>NA</v>
          </cell>
        </row>
        <row r="4">
          <cell r="A4" t="str">
            <v>Andorra (Principality of)</v>
          </cell>
          <cell r="B4" t="str">
            <v>Baa2</v>
          </cell>
          <cell r="C4" t="str">
            <v>NA</v>
          </cell>
          <cell r="D4" t="str">
            <v>NA</v>
          </cell>
        </row>
        <row r="5">
          <cell r="A5" t="str">
            <v>Angola</v>
          </cell>
          <cell r="B5" t="str">
            <v>B3</v>
          </cell>
          <cell r="C5">
            <v>7.8200000000000006E-2</v>
          </cell>
          <cell r="D5">
            <v>7.2400000000000006E-2</v>
          </cell>
        </row>
        <row r="6">
          <cell r="A6" t="str">
            <v>Argentina</v>
          </cell>
          <cell r="B6" t="str">
            <v>Ca</v>
          </cell>
          <cell r="C6" t="str">
            <v>NA</v>
          </cell>
          <cell r="D6" t="str">
            <v>NA</v>
          </cell>
        </row>
        <row r="7">
          <cell r="A7" t="str">
            <v>Armenia</v>
          </cell>
          <cell r="B7" t="str">
            <v>Ba3</v>
          </cell>
          <cell r="C7" t="str">
            <v>NA</v>
          </cell>
          <cell r="D7" t="str">
            <v>NA</v>
          </cell>
        </row>
        <row r="8">
          <cell r="A8" t="str">
            <v>Aruba</v>
          </cell>
          <cell r="B8" t="str">
            <v>Baa2</v>
          </cell>
          <cell r="C8" t="str">
            <v>NA</v>
          </cell>
          <cell r="D8" t="str">
            <v>NA</v>
          </cell>
        </row>
        <row r="9">
          <cell r="A9" t="str">
            <v>Australia</v>
          </cell>
          <cell r="B9" t="str">
            <v>Aaa</v>
          </cell>
          <cell r="C9">
            <v>2.5999999999999999E-3</v>
          </cell>
          <cell r="D9">
            <v>0</v>
          </cell>
        </row>
        <row r="10">
          <cell r="A10" t="str">
            <v>Austria</v>
          </cell>
          <cell r="B10" t="str">
            <v>Aa1</v>
          </cell>
          <cell r="C10">
            <v>2.7000000000000001E-3</v>
          </cell>
          <cell r="D10">
            <v>0</v>
          </cell>
        </row>
        <row r="11">
          <cell r="A11" t="str">
            <v>Azerbaijan</v>
          </cell>
          <cell r="B11" t="str">
            <v>Ba1</v>
          </cell>
          <cell r="C11" t="str">
            <v>NA</v>
          </cell>
          <cell r="D11" t="str">
            <v>NA</v>
          </cell>
        </row>
        <row r="12">
          <cell r="A12" t="str">
            <v>Bahamas</v>
          </cell>
          <cell r="B12" t="str">
            <v>B1</v>
          </cell>
          <cell r="C12" t="str">
            <v>NA</v>
          </cell>
          <cell r="D12" t="str">
            <v>NA</v>
          </cell>
        </row>
        <row r="13">
          <cell r="A13" t="str">
            <v>Bahrain</v>
          </cell>
          <cell r="B13" t="str">
            <v>B2</v>
          </cell>
          <cell r="C13">
            <v>2.7400000000000001E-2</v>
          </cell>
          <cell r="D13">
            <v>2.1600000000000001E-2</v>
          </cell>
        </row>
        <row r="14">
          <cell r="A14" t="str">
            <v>Bangladesh</v>
          </cell>
          <cell r="B14" t="str">
            <v>B1</v>
          </cell>
          <cell r="C14" t="str">
            <v>NA</v>
          </cell>
          <cell r="D14" t="str">
            <v>NA</v>
          </cell>
        </row>
        <row r="15">
          <cell r="A15" t="str">
            <v>Barbados</v>
          </cell>
          <cell r="B15" t="str">
            <v>B3</v>
          </cell>
          <cell r="C15" t="str">
            <v>NA</v>
          </cell>
          <cell r="D15" t="str">
            <v>NA</v>
          </cell>
        </row>
        <row r="16">
          <cell r="A16" t="str">
            <v>Belarus</v>
          </cell>
          <cell r="B16" t="str">
            <v>C</v>
          </cell>
          <cell r="C16" t="str">
            <v>NA</v>
          </cell>
          <cell r="D16" t="str">
            <v>NA</v>
          </cell>
        </row>
        <row r="17">
          <cell r="A17" t="str">
            <v>Belgium</v>
          </cell>
          <cell r="B17" t="str">
            <v>Aa3</v>
          </cell>
          <cell r="C17">
            <v>3.3E-3</v>
          </cell>
          <cell r="D17">
            <v>0</v>
          </cell>
        </row>
        <row r="18">
          <cell r="A18" t="str">
            <v>Belize</v>
          </cell>
          <cell r="B18" t="str">
            <v>Caa2</v>
          </cell>
          <cell r="C18" t="str">
            <v>NA</v>
          </cell>
          <cell r="D18" t="str">
            <v>NA</v>
          </cell>
        </row>
        <row r="19">
          <cell r="A19" t="str">
            <v>Benin</v>
          </cell>
          <cell r="B19" t="str">
            <v>B1</v>
          </cell>
          <cell r="C19" t="str">
            <v>NA</v>
          </cell>
          <cell r="D19" t="str">
            <v>NA</v>
          </cell>
        </row>
        <row r="20">
          <cell r="A20" t="str">
            <v>Bermuda</v>
          </cell>
          <cell r="B20" t="str">
            <v>A2</v>
          </cell>
          <cell r="C20" t="str">
            <v>NA</v>
          </cell>
          <cell r="D20" t="str">
            <v>NA</v>
          </cell>
        </row>
        <row r="21">
          <cell r="A21" t="str">
            <v>Bolivia</v>
          </cell>
          <cell r="B21" t="str">
            <v>Caa1</v>
          </cell>
          <cell r="C21" t="str">
            <v>NA</v>
          </cell>
          <cell r="D21" t="str">
            <v>NA</v>
          </cell>
        </row>
        <row r="22">
          <cell r="A22" t="str">
            <v>Bosnia and Herzegovina</v>
          </cell>
          <cell r="B22" t="str">
            <v>B3</v>
          </cell>
          <cell r="C22" t="str">
            <v>NA</v>
          </cell>
          <cell r="D22" t="str">
            <v>NA</v>
          </cell>
        </row>
        <row r="23">
          <cell r="A23" t="str">
            <v>Botswana</v>
          </cell>
          <cell r="B23" t="str">
            <v>A3</v>
          </cell>
          <cell r="C23" t="str">
            <v>NA</v>
          </cell>
          <cell r="D23" t="str">
            <v>NA</v>
          </cell>
        </row>
        <row r="24">
          <cell r="A24" t="str">
            <v>Brazil</v>
          </cell>
          <cell r="B24" t="str">
            <v>Ba2</v>
          </cell>
          <cell r="C24">
            <v>2.3900000000000001E-2</v>
          </cell>
          <cell r="D24">
            <v>1.8100000000000002E-2</v>
          </cell>
        </row>
        <row r="25">
          <cell r="A25" t="str">
            <v>Bulgaria</v>
          </cell>
          <cell r="B25" t="str">
            <v>Baa1</v>
          </cell>
          <cell r="C25">
            <v>1.47E-2</v>
          </cell>
          <cell r="D25">
            <v>8.8999999999999999E-3</v>
          </cell>
        </row>
        <row r="26">
          <cell r="A26" t="str">
            <v>Burkina Faso</v>
          </cell>
          <cell r="B26" t="str">
            <v>Caa1</v>
          </cell>
          <cell r="C26" t="str">
            <v>NA</v>
          </cell>
          <cell r="D26" t="str">
            <v>NA</v>
          </cell>
        </row>
        <row r="27">
          <cell r="A27" t="str">
            <v>Cambodia</v>
          </cell>
          <cell r="B27" t="str">
            <v>B2</v>
          </cell>
          <cell r="C27" t="str">
            <v>NA</v>
          </cell>
          <cell r="D27" t="str">
            <v>NA</v>
          </cell>
        </row>
        <row r="28">
          <cell r="A28" t="str">
            <v>Cameroon</v>
          </cell>
          <cell r="B28" t="str">
            <v>Caa1</v>
          </cell>
          <cell r="C28">
            <v>9.1399999999999995E-2</v>
          </cell>
          <cell r="D28">
            <v>8.5599999999999996E-2</v>
          </cell>
        </row>
        <row r="29">
          <cell r="A29" t="str">
            <v>Canada</v>
          </cell>
          <cell r="B29" t="str">
            <v>Aaa</v>
          </cell>
          <cell r="C29">
            <v>4.4000000000000003E-3</v>
          </cell>
          <cell r="D29">
            <v>0</v>
          </cell>
        </row>
        <row r="30">
          <cell r="A30" t="str">
            <v>Cape Verde</v>
          </cell>
          <cell r="B30" t="str">
            <v>B3</v>
          </cell>
          <cell r="C30" t="str">
            <v>NA</v>
          </cell>
          <cell r="D30" t="str">
            <v>NA</v>
          </cell>
        </row>
        <row r="31">
          <cell r="A31" t="str">
            <v>Cayman Islands</v>
          </cell>
          <cell r="B31" t="str">
            <v>Aa3</v>
          </cell>
          <cell r="C31" t="str">
            <v>NA</v>
          </cell>
          <cell r="D31" t="str">
            <v>NA</v>
          </cell>
        </row>
        <row r="32">
          <cell r="A32" t="str">
            <v>Chile</v>
          </cell>
          <cell r="B32" t="str">
            <v>A2</v>
          </cell>
          <cell r="C32">
            <v>1.15E-2</v>
          </cell>
          <cell r="D32">
            <v>5.7000000000000002E-3</v>
          </cell>
        </row>
        <row r="33">
          <cell r="A33" t="str">
            <v>China</v>
          </cell>
          <cell r="B33" t="str">
            <v>A1</v>
          </cell>
          <cell r="C33">
            <v>9.9000000000000008E-3</v>
          </cell>
          <cell r="D33">
            <v>4.1000000000000012E-3</v>
          </cell>
        </row>
        <row r="34">
          <cell r="A34" t="str">
            <v>Colombia</v>
          </cell>
          <cell r="B34" t="str">
            <v>Baa2</v>
          </cell>
          <cell r="C34">
            <v>2.7400000000000001E-2</v>
          </cell>
          <cell r="D34">
            <v>2.1600000000000001E-2</v>
          </cell>
        </row>
        <row r="35">
          <cell r="A35" t="str">
            <v>Congo (Democratic Republic of)</v>
          </cell>
          <cell r="B35" t="str">
            <v>B3</v>
          </cell>
          <cell r="C35" t="str">
            <v>NA</v>
          </cell>
          <cell r="D35" t="str">
            <v>NA</v>
          </cell>
        </row>
        <row r="36">
          <cell r="A36" t="str">
            <v>Congo (Republic of)</v>
          </cell>
          <cell r="B36" t="str">
            <v>Caa2</v>
          </cell>
          <cell r="C36" t="str">
            <v>NA</v>
          </cell>
          <cell r="D36" t="str">
            <v>NA</v>
          </cell>
        </row>
        <row r="37">
          <cell r="A37" t="str">
            <v>Cook Islands</v>
          </cell>
          <cell r="B37" t="str">
            <v>B1</v>
          </cell>
          <cell r="C37" t="str">
            <v>NA</v>
          </cell>
          <cell r="D37" t="str">
            <v>NA</v>
          </cell>
        </row>
        <row r="38">
          <cell r="A38" t="str">
            <v>Costa Rica</v>
          </cell>
          <cell r="B38" t="str">
            <v>B1</v>
          </cell>
          <cell r="C38">
            <v>3.1099999999999999E-2</v>
          </cell>
          <cell r="D38">
            <v>2.53E-2</v>
          </cell>
        </row>
        <row r="39">
          <cell r="A39" t="str">
            <v>Côte d'Ivoire</v>
          </cell>
          <cell r="B39" t="str">
            <v>Ba3</v>
          </cell>
          <cell r="C39" t="str">
            <v>NA</v>
          </cell>
          <cell r="D39" t="str">
            <v>NA</v>
          </cell>
        </row>
        <row r="40">
          <cell r="A40" t="str">
            <v>Croatia</v>
          </cell>
          <cell r="B40" t="str">
            <v>Baa2</v>
          </cell>
          <cell r="C40">
            <v>1.34E-2</v>
          </cell>
          <cell r="D40">
            <v>7.6000000000000009E-3</v>
          </cell>
        </row>
        <row r="41">
          <cell r="A41" t="str">
            <v>Cuba</v>
          </cell>
          <cell r="B41" t="str">
            <v>Ca</v>
          </cell>
          <cell r="C41" t="str">
            <v>NA</v>
          </cell>
          <cell r="D41" t="str">
            <v>NA</v>
          </cell>
        </row>
        <row r="42">
          <cell r="A42" t="str">
            <v>Curacao</v>
          </cell>
          <cell r="B42" t="str">
            <v>Baa3</v>
          </cell>
          <cell r="C42" t="str">
            <v>NA</v>
          </cell>
          <cell r="D42" t="str">
            <v>NA</v>
          </cell>
        </row>
        <row r="43">
          <cell r="A43" t="str">
            <v>Cyprus</v>
          </cell>
          <cell r="B43" t="str">
            <v>Baa2</v>
          </cell>
          <cell r="C43">
            <v>1.11E-2</v>
          </cell>
          <cell r="D43">
            <v>5.3000000000000009E-3</v>
          </cell>
        </row>
        <row r="44">
          <cell r="A44" t="str">
            <v>Czech Republic</v>
          </cell>
          <cell r="B44" t="str">
            <v>Aa3</v>
          </cell>
          <cell r="C44">
            <v>5.5999999999999999E-3</v>
          </cell>
          <cell r="D44">
            <v>0</v>
          </cell>
        </row>
        <row r="45">
          <cell r="A45" t="str">
            <v>Denmark</v>
          </cell>
          <cell r="B45" t="str">
            <v>Aaa</v>
          </cell>
          <cell r="C45">
            <v>2.3999999999999998E-3</v>
          </cell>
          <cell r="D45">
            <v>0</v>
          </cell>
        </row>
        <row r="46">
          <cell r="A46" t="str">
            <v>Dominican Republic</v>
          </cell>
          <cell r="B46" t="str">
            <v>Ba3</v>
          </cell>
          <cell r="C46" t="str">
            <v>NA</v>
          </cell>
          <cell r="D46" t="str">
            <v>NA</v>
          </cell>
        </row>
        <row r="47">
          <cell r="A47" t="str">
            <v>Ecuador</v>
          </cell>
          <cell r="B47" t="str">
            <v>Caa3</v>
          </cell>
          <cell r="C47">
            <v>0.52739999999999998</v>
          </cell>
          <cell r="D47">
            <v>0.52159999999999995</v>
          </cell>
        </row>
        <row r="48">
          <cell r="A48" t="str">
            <v>Egypt</v>
          </cell>
          <cell r="B48" t="str">
            <v>Caa1</v>
          </cell>
          <cell r="C48">
            <v>0.1013</v>
          </cell>
          <cell r="D48">
            <v>9.5500000000000002E-2</v>
          </cell>
        </row>
        <row r="49">
          <cell r="A49" t="str">
            <v>El Salvador</v>
          </cell>
          <cell r="B49" t="str">
            <v>Caa3</v>
          </cell>
          <cell r="C49">
            <v>8.4000000000000005E-2</v>
          </cell>
          <cell r="D49">
            <v>7.8200000000000006E-2</v>
          </cell>
        </row>
        <row r="50">
          <cell r="A50" t="str">
            <v>Estonia</v>
          </cell>
          <cell r="B50" t="str">
            <v>A1</v>
          </cell>
          <cell r="C50">
            <v>6.0000000000000001E-3</v>
          </cell>
          <cell r="D50">
            <v>2.0000000000000052E-4</v>
          </cell>
        </row>
        <row r="51">
          <cell r="A51" t="str">
            <v>Ethiopia</v>
          </cell>
          <cell r="B51" t="str">
            <v>Caa2</v>
          </cell>
          <cell r="C51">
            <v>0.3231</v>
          </cell>
          <cell r="D51">
            <v>0.31730000000000003</v>
          </cell>
        </row>
        <row r="52">
          <cell r="A52" t="str">
            <v>Fiji</v>
          </cell>
          <cell r="B52" t="str">
            <v>B1</v>
          </cell>
          <cell r="C52" t="str">
            <v>NA</v>
          </cell>
          <cell r="D52" t="str">
            <v>NA</v>
          </cell>
        </row>
        <row r="53">
          <cell r="A53" t="str">
            <v>Finland</v>
          </cell>
          <cell r="B53" t="str">
            <v>Aa1</v>
          </cell>
          <cell r="C53">
            <v>3.3999999999999998E-3</v>
          </cell>
          <cell r="D53">
            <v>0</v>
          </cell>
        </row>
        <row r="54">
          <cell r="A54" t="str">
            <v>France</v>
          </cell>
          <cell r="B54" t="str">
            <v>Aa2</v>
          </cell>
          <cell r="C54">
            <v>4.3E-3</v>
          </cell>
          <cell r="D54">
            <v>0</v>
          </cell>
        </row>
        <row r="55">
          <cell r="A55" t="str">
            <v>Gabon</v>
          </cell>
          <cell r="B55" t="str">
            <v>Caa1</v>
          </cell>
          <cell r="C55" t="str">
            <v>NA</v>
          </cell>
          <cell r="D55" t="str">
            <v>NA</v>
          </cell>
        </row>
        <row r="56">
          <cell r="A56" t="str">
            <v>Georgia</v>
          </cell>
          <cell r="B56" t="str">
            <v>Ba2</v>
          </cell>
          <cell r="C56" t="str">
            <v>NA</v>
          </cell>
          <cell r="D56" t="str">
            <v>NA</v>
          </cell>
        </row>
        <row r="57">
          <cell r="A57" t="str">
            <v>Germany</v>
          </cell>
          <cell r="B57" t="str">
            <v>Aaa</v>
          </cell>
          <cell r="C57">
            <v>2.8999999999999998E-3</v>
          </cell>
          <cell r="D57">
            <v>0</v>
          </cell>
        </row>
        <row r="58">
          <cell r="A58" t="str">
            <v>Ghana</v>
          </cell>
          <cell r="B58" t="str">
            <v>Caa3</v>
          </cell>
          <cell r="C58" t="str">
            <v>NA</v>
          </cell>
          <cell r="D58" t="str">
            <v>NA</v>
          </cell>
        </row>
        <row r="59">
          <cell r="A59" t="str">
            <v>Greece</v>
          </cell>
          <cell r="B59" t="str">
            <v>Ba1</v>
          </cell>
          <cell r="C59">
            <v>1.2800000000000001E-2</v>
          </cell>
          <cell r="D59">
            <v>7.000000000000001E-3</v>
          </cell>
        </row>
        <row r="60">
          <cell r="A60" t="str">
            <v>Guatemala</v>
          </cell>
          <cell r="B60" t="str">
            <v>Ba1</v>
          </cell>
          <cell r="C60" t="str">
            <v>NA</v>
          </cell>
          <cell r="D60" t="str">
            <v>NA</v>
          </cell>
        </row>
        <row r="61">
          <cell r="A61" t="str">
            <v>Guernsey (States of)</v>
          </cell>
          <cell r="B61" t="str">
            <v>A1</v>
          </cell>
          <cell r="C61" t="str">
            <v>NA</v>
          </cell>
          <cell r="D61" t="str">
            <v>NA</v>
          </cell>
        </row>
        <row r="62">
          <cell r="A62" t="str">
            <v>Honduras</v>
          </cell>
          <cell r="B62" t="str">
            <v>B1</v>
          </cell>
          <cell r="C62" t="str">
            <v>NA</v>
          </cell>
          <cell r="D62" t="str">
            <v>NA</v>
          </cell>
        </row>
        <row r="63">
          <cell r="A63" t="str">
            <v>Hong Kong</v>
          </cell>
          <cell r="B63" t="str">
            <v>Aa3</v>
          </cell>
          <cell r="C63">
            <v>6.0000000000000001E-3</v>
          </cell>
          <cell r="D63">
            <v>2.0000000000000052E-4</v>
          </cell>
        </row>
        <row r="64">
          <cell r="A64" t="str">
            <v>Hungary</v>
          </cell>
          <cell r="B64" t="str">
            <v>Baa2</v>
          </cell>
          <cell r="C64">
            <v>1.95E-2</v>
          </cell>
          <cell r="D64">
            <v>1.37E-2</v>
          </cell>
        </row>
        <row r="65">
          <cell r="A65" t="str">
            <v>Iceland</v>
          </cell>
          <cell r="B65" t="str">
            <v>A2</v>
          </cell>
          <cell r="C65">
            <v>8.8000000000000005E-3</v>
          </cell>
          <cell r="D65">
            <v>3.0000000000000009E-3</v>
          </cell>
        </row>
        <row r="66">
          <cell r="A66" t="str">
            <v>India</v>
          </cell>
          <cell r="B66" t="str">
            <v>Baa3</v>
          </cell>
          <cell r="C66">
            <v>9.9000000000000008E-3</v>
          </cell>
          <cell r="D66">
            <v>4.1000000000000012E-3</v>
          </cell>
        </row>
        <row r="67">
          <cell r="A67" t="str">
            <v>Indonesia</v>
          </cell>
          <cell r="B67" t="str">
            <v>Baa2</v>
          </cell>
          <cell r="C67">
            <v>1.32E-2</v>
          </cell>
          <cell r="D67">
            <v>7.4000000000000003E-3</v>
          </cell>
        </row>
        <row r="68">
          <cell r="A68" t="str">
            <v>Iraq</v>
          </cell>
          <cell r="B68" t="str">
            <v>Caa1</v>
          </cell>
          <cell r="C68">
            <v>5.1400000000000001E-2</v>
          </cell>
          <cell r="D68">
            <v>4.5600000000000002E-2</v>
          </cell>
        </row>
        <row r="69">
          <cell r="A69" t="str">
            <v>Ireland</v>
          </cell>
          <cell r="B69" t="str">
            <v>Aa3</v>
          </cell>
          <cell r="C69">
            <v>4.1000000000000003E-3</v>
          </cell>
          <cell r="D69">
            <v>0</v>
          </cell>
        </row>
        <row r="70">
          <cell r="A70" t="str">
            <v>Isle of Man</v>
          </cell>
          <cell r="B70" t="str">
            <v>Aa3</v>
          </cell>
          <cell r="C70" t="str">
            <v>NA</v>
          </cell>
          <cell r="D70" t="str">
            <v>NA</v>
          </cell>
        </row>
        <row r="71">
          <cell r="A71" t="str">
            <v>Israel</v>
          </cell>
          <cell r="B71" t="str">
            <v>A1</v>
          </cell>
          <cell r="C71">
            <v>1.5699999999999999E-2</v>
          </cell>
          <cell r="D71">
            <v>9.8999999999999991E-3</v>
          </cell>
        </row>
        <row r="72">
          <cell r="A72" t="str">
            <v>Italy</v>
          </cell>
          <cell r="B72" t="str">
            <v>Baa3</v>
          </cell>
          <cell r="C72">
            <v>1.34E-2</v>
          </cell>
          <cell r="D72">
            <v>7.6000000000000009E-3</v>
          </cell>
        </row>
        <row r="73">
          <cell r="A73" t="str">
            <v>Jamaica</v>
          </cell>
          <cell r="B73" t="str">
            <v>B1</v>
          </cell>
          <cell r="C73" t="str">
            <v>NA</v>
          </cell>
          <cell r="D73" t="str">
            <v>NA</v>
          </cell>
        </row>
        <row r="74">
          <cell r="A74" t="str">
            <v>Japan</v>
          </cell>
          <cell r="B74" t="str">
            <v>A1</v>
          </cell>
          <cell r="C74">
            <v>4.3E-3</v>
          </cell>
          <cell r="D74">
            <v>0</v>
          </cell>
        </row>
        <row r="75">
          <cell r="A75" t="str">
            <v>Jersey (States of)</v>
          </cell>
          <cell r="B75" t="str">
            <v>Aa3</v>
          </cell>
          <cell r="C75" t="str">
            <v>NA</v>
          </cell>
          <cell r="D75" t="str">
            <v>NA</v>
          </cell>
        </row>
        <row r="76">
          <cell r="A76" t="str">
            <v>Jordan</v>
          </cell>
          <cell r="B76" t="str">
            <v>B1</v>
          </cell>
          <cell r="C76" t="str">
            <v>NA</v>
          </cell>
          <cell r="D76" t="str">
            <v>NA</v>
          </cell>
        </row>
        <row r="77">
          <cell r="A77" t="str">
            <v>Kazakhstan</v>
          </cell>
          <cell r="B77" t="str">
            <v>Baa2</v>
          </cell>
          <cell r="C77">
            <v>1.7600000000000001E-2</v>
          </cell>
          <cell r="D77">
            <v>1.1800000000000001E-2</v>
          </cell>
        </row>
        <row r="78">
          <cell r="A78" t="str">
            <v>Kenya</v>
          </cell>
          <cell r="B78" t="str">
            <v>B3</v>
          </cell>
          <cell r="C78">
            <v>7.0400000000000004E-2</v>
          </cell>
          <cell r="D78">
            <v>6.4600000000000005E-2</v>
          </cell>
        </row>
        <row r="79">
          <cell r="A79" t="str">
            <v>Korea</v>
          </cell>
          <cell r="B79" t="str">
            <v>Aa2</v>
          </cell>
          <cell r="C79">
            <v>3.7000000000000002E-3</v>
          </cell>
          <cell r="D79">
            <v>0</v>
          </cell>
        </row>
        <row r="80">
          <cell r="A80" t="str">
            <v>Kuwait</v>
          </cell>
          <cell r="B80" t="str">
            <v>A1</v>
          </cell>
          <cell r="C80">
            <v>8.3000000000000001E-3</v>
          </cell>
          <cell r="D80">
            <v>2.5000000000000005E-3</v>
          </cell>
        </row>
        <row r="81">
          <cell r="A81" t="str">
            <v>Kyrgyzstan</v>
          </cell>
          <cell r="B81" t="str">
            <v>B3</v>
          </cell>
          <cell r="C81" t="str">
            <v>NA</v>
          </cell>
          <cell r="D81" t="str">
            <v>NA</v>
          </cell>
        </row>
        <row r="82">
          <cell r="A82" t="str">
            <v>Laos</v>
          </cell>
          <cell r="B82" t="str">
            <v>Caa3</v>
          </cell>
          <cell r="C82" t="str">
            <v>NA</v>
          </cell>
          <cell r="D82" t="str">
            <v>NA</v>
          </cell>
        </row>
        <row r="83">
          <cell r="A83" t="str">
            <v>Latvia</v>
          </cell>
          <cell r="B83" t="str">
            <v>A3</v>
          </cell>
          <cell r="C83">
            <v>9.4000000000000004E-3</v>
          </cell>
          <cell r="D83">
            <v>3.6000000000000008E-3</v>
          </cell>
        </row>
        <row r="84">
          <cell r="A84" t="str">
            <v>Lebanon</v>
          </cell>
          <cell r="B84" t="str">
            <v>C</v>
          </cell>
          <cell r="C84" t="str">
            <v>NA</v>
          </cell>
          <cell r="D84" t="str">
            <v>NA</v>
          </cell>
        </row>
        <row r="85">
          <cell r="A85" t="str">
            <v>Liechtenstein</v>
          </cell>
          <cell r="B85" t="str">
            <v>Aaa</v>
          </cell>
          <cell r="C85" t="str">
            <v>NA</v>
          </cell>
          <cell r="D85" t="str">
            <v>NA</v>
          </cell>
        </row>
        <row r="86">
          <cell r="A86" t="str">
            <v>Lithuania</v>
          </cell>
          <cell r="B86" t="str">
            <v>A2</v>
          </cell>
          <cell r="C86">
            <v>8.9999999999999993E-3</v>
          </cell>
          <cell r="D86">
            <v>3.1999999999999997E-3</v>
          </cell>
        </row>
        <row r="87">
          <cell r="A87" t="str">
            <v>Luxembourg</v>
          </cell>
          <cell r="B87" t="str">
            <v>Aaa</v>
          </cell>
          <cell r="C87" t="str">
            <v>NA</v>
          </cell>
          <cell r="D87" t="str">
            <v>NA</v>
          </cell>
        </row>
        <row r="88">
          <cell r="A88" t="str">
            <v>Macao</v>
          </cell>
          <cell r="B88" t="str">
            <v>Aa3</v>
          </cell>
          <cell r="C88" t="str">
            <v>NA</v>
          </cell>
          <cell r="D88" t="str">
            <v>NA</v>
          </cell>
        </row>
        <row r="89">
          <cell r="A89" t="str">
            <v>Macedonia</v>
          </cell>
          <cell r="B89" t="str">
            <v>Ba3</v>
          </cell>
          <cell r="C89" t="str">
            <v>NA</v>
          </cell>
          <cell r="D89" t="str">
            <v>NA</v>
          </cell>
        </row>
        <row r="90">
          <cell r="A90" t="str">
            <v>Malaysia</v>
          </cell>
          <cell r="B90" t="str">
            <v>A3</v>
          </cell>
          <cell r="C90">
            <v>8.6E-3</v>
          </cell>
          <cell r="D90">
            <v>2.8000000000000004E-3</v>
          </cell>
        </row>
        <row r="91">
          <cell r="A91" t="str">
            <v>Maldives</v>
          </cell>
          <cell r="B91" t="str">
            <v>Caa1</v>
          </cell>
          <cell r="C91" t="str">
            <v>NA</v>
          </cell>
          <cell r="D91" t="str">
            <v>NA</v>
          </cell>
        </row>
        <row r="92">
          <cell r="A92" t="str">
            <v>Mali</v>
          </cell>
          <cell r="B92" t="str">
            <v>Caa2</v>
          </cell>
          <cell r="C92" t="str">
            <v>NA</v>
          </cell>
          <cell r="D92" t="str">
            <v>NA</v>
          </cell>
        </row>
        <row r="93">
          <cell r="A93" t="str">
            <v>Malta</v>
          </cell>
          <cell r="B93" t="str">
            <v>A2</v>
          </cell>
          <cell r="C93" t="str">
            <v>NA</v>
          </cell>
          <cell r="D93" t="str">
            <v>NA</v>
          </cell>
        </row>
        <row r="94">
          <cell r="A94" t="str">
            <v>Mauritius</v>
          </cell>
          <cell r="B94" t="str">
            <v>Baa3</v>
          </cell>
          <cell r="C94" t="str">
            <v>NA</v>
          </cell>
          <cell r="D94" t="str">
            <v>NA</v>
          </cell>
        </row>
        <row r="95">
          <cell r="A95" t="str">
            <v>Mexico</v>
          </cell>
          <cell r="B95" t="str">
            <v>Baa2</v>
          </cell>
          <cell r="C95">
            <v>1.6799999999999999E-2</v>
          </cell>
          <cell r="D95">
            <v>1.0999999999999999E-2</v>
          </cell>
        </row>
        <row r="96">
          <cell r="A96" t="str">
            <v>Moldova</v>
          </cell>
          <cell r="B96" t="str">
            <v>B3</v>
          </cell>
          <cell r="C96" t="str">
            <v>NA</v>
          </cell>
          <cell r="D96" t="str">
            <v>NA</v>
          </cell>
        </row>
        <row r="97">
          <cell r="A97" t="str">
            <v>Mongolia</v>
          </cell>
          <cell r="B97" t="str">
            <v>B3</v>
          </cell>
          <cell r="C97" t="str">
            <v>NA</v>
          </cell>
          <cell r="D97" t="str">
            <v>NA</v>
          </cell>
        </row>
        <row r="98">
          <cell r="A98" t="str">
            <v>Montenegro</v>
          </cell>
          <cell r="B98" t="str">
            <v>B1</v>
          </cell>
          <cell r="C98" t="str">
            <v>NA</v>
          </cell>
          <cell r="D98" t="str">
            <v>NA</v>
          </cell>
        </row>
        <row r="99">
          <cell r="A99" t="str">
            <v>Montserrat</v>
          </cell>
          <cell r="B99" t="str">
            <v>Baa3</v>
          </cell>
          <cell r="C99" t="str">
            <v>NA</v>
          </cell>
          <cell r="D99" t="str">
            <v>NA</v>
          </cell>
        </row>
        <row r="100">
          <cell r="A100" t="str">
            <v>Morocco</v>
          </cell>
          <cell r="B100" t="str">
            <v>Ba1</v>
          </cell>
          <cell r="C100">
            <v>1.9E-2</v>
          </cell>
          <cell r="D100">
            <v>1.32E-2</v>
          </cell>
        </row>
        <row r="101">
          <cell r="A101" t="str">
            <v>Mozambique</v>
          </cell>
          <cell r="B101" t="str">
            <v>Caa2</v>
          </cell>
          <cell r="C101" t="str">
            <v>NA</v>
          </cell>
          <cell r="D101" t="str">
            <v>NA</v>
          </cell>
        </row>
        <row r="102">
          <cell r="A102" t="str">
            <v>Namibia</v>
          </cell>
          <cell r="B102" t="str">
            <v>B1</v>
          </cell>
          <cell r="C102" t="str">
            <v>NA</v>
          </cell>
          <cell r="D102" t="str">
            <v>NA</v>
          </cell>
        </row>
        <row r="103">
          <cell r="A103" t="str">
            <v>Netherlands</v>
          </cell>
          <cell r="B103" t="str">
            <v>Aaa</v>
          </cell>
          <cell r="C103">
            <v>2.3999999999999998E-3</v>
          </cell>
          <cell r="D103">
            <v>0</v>
          </cell>
        </row>
        <row r="104">
          <cell r="A104" t="str">
            <v>New Zealand</v>
          </cell>
          <cell r="B104" t="str">
            <v>Aaa</v>
          </cell>
          <cell r="C104">
            <v>2.8999999999999998E-3</v>
          </cell>
          <cell r="D104">
            <v>0</v>
          </cell>
        </row>
        <row r="105">
          <cell r="A105" t="str">
            <v>Nicaragua</v>
          </cell>
          <cell r="B105" t="str">
            <v>B3</v>
          </cell>
          <cell r="C105">
            <v>4.8899999999999999E-2</v>
          </cell>
          <cell r="D105">
            <v>4.3099999999999999E-2</v>
          </cell>
        </row>
        <row r="106">
          <cell r="A106" t="str">
            <v>Niger</v>
          </cell>
          <cell r="B106" t="str">
            <v>Caa2</v>
          </cell>
          <cell r="C106" t="str">
            <v>NA</v>
          </cell>
          <cell r="D106" t="str">
            <v>NA</v>
          </cell>
        </row>
        <row r="107">
          <cell r="A107" t="str">
            <v>Nigeria</v>
          </cell>
          <cell r="B107" t="str">
            <v>Caa1</v>
          </cell>
          <cell r="C107">
            <v>6.4399999999999999E-2</v>
          </cell>
          <cell r="D107">
            <v>5.8599999999999999E-2</v>
          </cell>
        </row>
        <row r="108">
          <cell r="A108" t="str">
            <v>Norway</v>
          </cell>
          <cell r="B108" t="str">
            <v>Aaa</v>
          </cell>
          <cell r="C108">
            <v>2.3999999999999998E-3</v>
          </cell>
          <cell r="D108">
            <v>0</v>
          </cell>
        </row>
        <row r="109">
          <cell r="A109" t="str">
            <v>Oman</v>
          </cell>
          <cell r="B109" t="str">
            <v>Ba1</v>
          </cell>
          <cell r="C109">
            <v>1.9199999999999998E-2</v>
          </cell>
          <cell r="D109">
            <v>1.3399999999999999E-2</v>
          </cell>
        </row>
        <row r="110">
          <cell r="A110" t="str">
            <v>Pakistan</v>
          </cell>
          <cell r="B110" t="str">
            <v>Caa3</v>
          </cell>
          <cell r="C110">
            <v>0.41039999999999999</v>
          </cell>
          <cell r="D110">
            <v>0.40459999999999996</v>
          </cell>
        </row>
        <row r="111">
          <cell r="A111" t="str">
            <v>Panama</v>
          </cell>
          <cell r="B111" t="str">
            <v>Baa2</v>
          </cell>
          <cell r="C111">
            <v>2.3099999999999999E-2</v>
          </cell>
          <cell r="D111">
            <v>1.7299999999999999E-2</v>
          </cell>
        </row>
        <row r="112">
          <cell r="A112" t="str">
            <v>Papua New Guinea</v>
          </cell>
          <cell r="B112" t="str">
            <v>B2</v>
          </cell>
          <cell r="C112" t="str">
            <v>NA</v>
          </cell>
          <cell r="D112" t="str">
            <v>NA</v>
          </cell>
        </row>
        <row r="113">
          <cell r="A113" t="str">
            <v>Paraguay</v>
          </cell>
          <cell r="B113" t="str">
            <v>Ba1</v>
          </cell>
          <cell r="C113" t="str">
            <v>NA</v>
          </cell>
          <cell r="D113" t="str">
            <v>NA</v>
          </cell>
        </row>
        <row r="114">
          <cell r="A114" t="str">
            <v>Peru</v>
          </cell>
          <cell r="B114" t="str">
            <v>Baa1</v>
          </cell>
          <cell r="C114">
            <v>1.37E-2</v>
          </cell>
          <cell r="D114">
            <v>7.9000000000000008E-3</v>
          </cell>
        </row>
        <row r="115">
          <cell r="A115" t="str">
            <v>Philippines</v>
          </cell>
          <cell r="B115" t="str">
            <v>Baa2</v>
          </cell>
          <cell r="C115">
            <v>1.18E-2</v>
          </cell>
          <cell r="D115">
            <v>6.0000000000000001E-3</v>
          </cell>
        </row>
        <row r="116">
          <cell r="A116" t="str">
            <v>Poland</v>
          </cell>
          <cell r="B116" t="str">
            <v>A2</v>
          </cell>
          <cell r="C116">
            <v>1.06E-2</v>
          </cell>
          <cell r="D116">
            <v>4.8000000000000004E-3</v>
          </cell>
        </row>
        <row r="117">
          <cell r="A117" t="str">
            <v>Portugal</v>
          </cell>
          <cell r="B117" t="str">
            <v>A3</v>
          </cell>
          <cell r="C117">
            <v>7.4999999999999997E-3</v>
          </cell>
          <cell r="D117">
            <v>1.7000000000000001E-3</v>
          </cell>
        </row>
        <row r="118">
          <cell r="A118" t="str">
            <v>Qatar</v>
          </cell>
          <cell r="B118" t="str">
            <v>Aa3</v>
          </cell>
          <cell r="C118">
            <v>8.3000000000000001E-3</v>
          </cell>
          <cell r="D118">
            <v>2.5000000000000005E-3</v>
          </cell>
        </row>
        <row r="119">
          <cell r="A119" t="str">
            <v>Ras Al Khaimah (Emirate of)</v>
          </cell>
          <cell r="B119" t="str">
            <v>A3</v>
          </cell>
          <cell r="C119" t="str">
            <v>NA</v>
          </cell>
          <cell r="D119" t="str">
            <v>NA</v>
          </cell>
        </row>
        <row r="120">
          <cell r="A120" t="str">
            <v>Romania</v>
          </cell>
          <cell r="B120" t="str">
            <v>Baa3</v>
          </cell>
          <cell r="C120">
            <v>2.3099999999999999E-2</v>
          </cell>
          <cell r="D120">
            <v>1.7299999999999999E-2</v>
          </cell>
        </row>
        <row r="121">
          <cell r="A121" t="str">
            <v>Russia</v>
          </cell>
          <cell r="B121" t="str">
            <v>NA</v>
          </cell>
          <cell r="C121" t="str">
            <v>NA</v>
          </cell>
          <cell r="D121" t="str">
            <v>NA</v>
          </cell>
        </row>
        <row r="122">
          <cell r="A122" t="str">
            <v>Rwanda</v>
          </cell>
          <cell r="B122" t="str">
            <v>B2</v>
          </cell>
          <cell r="C122">
            <v>5.5300000000000002E-2</v>
          </cell>
          <cell r="D122">
            <v>4.9500000000000002E-2</v>
          </cell>
        </row>
        <row r="123">
          <cell r="A123" t="str">
            <v>Saudi Arabia</v>
          </cell>
          <cell r="B123" t="str">
            <v>A1</v>
          </cell>
          <cell r="C123">
            <v>8.5000000000000006E-3</v>
          </cell>
          <cell r="D123">
            <v>2.700000000000001E-3</v>
          </cell>
        </row>
        <row r="124">
          <cell r="A124" t="str">
            <v>Senegal</v>
          </cell>
          <cell r="B124" t="str">
            <v>Ba3</v>
          </cell>
          <cell r="C124">
            <v>6.8900000000000003E-2</v>
          </cell>
          <cell r="D124">
            <v>6.3100000000000003E-2</v>
          </cell>
        </row>
        <row r="125">
          <cell r="A125" t="str">
            <v>Serbia</v>
          </cell>
          <cell r="B125" t="str">
            <v>Ba2</v>
          </cell>
          <cell r="C125">
            <v>2.86E-2</v>
          </cell>
          <cell r="D125">
            <v>2.2800000000000001E-2</v>
          </cell>
        </row>
        <row r="126">
          <cell r="A126" t="str">
            <v>Sharjah</v>
          </cell>
          <cell r="B126" t="str">
            <v>Ba1</v>
          </cell>
          <cell r="C126" t="str">
            <v>NA</v>
          </cell>
          <cell r="D126" t="str">
            <v>NA</v>
          </cell>
        </row>
        <row r="127">
          <cell r="A127" t="str">
            <v>Singapore</v>
          </cell>
          <cell r="B127" t="str">
            <v>Aaa</v>
          </cell>
          <cell r="C127" t="str">
            <v>NA</v>
          </cell>
          <cell r="D127" t="str">
            <v>NA</v>
          </cell>
        </row>
        <row r="128">
          <cell r="A128" t="str">
            <v>Slovakia</v>
          </cell>
          <cell r="B128" t="str">
            <v>A2</v>
          </cell>
          <cell r="C128">
            <v>6.0000000000000001E-3</v>
          </cell>
          <cell r="D128">
            <v>2.0000000000000052E-4</v>
          </cell>
        </row>
        <row r="129">
          <cell r="A129" t="str">
            <v>Slovenia</v>
          </cell>
          <cell r="B129" t="str">
            <v>A3</v>
          </cell>
          <cell r="C129">
            <v>7.6E-3</v>
          </cell>
          <cell r="D129">
            <v>1.8000000000000004E-3</v>
          </cell>
        </row>
        <row r="130">
          <cell r="A130" t="str">
            <v>Solomon Islands</v>
          </cell>
          <cell r="B130" t="str">
            <v>Caa1</v>
          </cell>
          <cell r="C130" t="str">
            <v>NA</v>
          </cell>
          <cell r="D130" t="str">
            <v>NA</v>
          </cell>
        </row>
        <row r="131">
          <cell r="A131" t="str">
            <v>South Africa</v>
          </cell>
          <cell r="B131" t="str">
            <v>Ba2</v>
          </cell>
          <cell r="C131">
            <v>3.1600000000000003E-2</v>
          </cell>
          <cell r="D131">
            <v>2.5800000000000003E-2</v>
          </cell>
        </row>
        <row r="132">
          <cell r="A132" t="str">
            <v>Spain</v>
          </cell>
          <cell r="B132" t="str">
            <v>Baa1</v>
          </cell>
          <cell r="C132">
            <v>7.7999999999999996E-3</v>
          </cell>
          <cell r="D132">
            <v>2E-3</v>
          </cell>
        </row>
        <row r="133">
          <cell r="A133" t="str">
            <v>Sri Lanka</v>
          </cell>
          <cell r="B133" t="str">
            <v>Ca</v>
          </cell>
          <cell r="C133">
            <v>0.59360000000000002</v>
          </cell>
          <cell r="D133">
            <v>0.58779999999999999</v>
          </cell>
        </row>
        <row r="134">
          <cell r="A134" t="str">
            <v>St. Maarten</v>
          </cell>
          <cell r="B134" t="str">
            <v>Ba2</v>
          </cell>
          <cell r="C134" t="str">
            <v>NA</v>
          </cell>
          <cell r="D134" t="str">
            <v>NA</v>
          </cell>
        </row>
        <row r="135">
          <cell r="A135" t="str">
            <v>St. Vincent &amp; the Grenadines</v>
          </cell>
          <cell r="B135" t="str">
            <v>B3</v>
          </cell>
          <cell r="C135" t="str">
            <v>NA</v>
          </cell>
          <cell r="D135" t="str">
            <v>NA</v>
          </cell>
        </row>
        <row r="136">
          <cell r="A136" t="str">
            <v>Suriname</v>
          </cell>
          <cell r="B136" t="str">
            <v>Caa3</v>
          </cell>
          <cell r="C136" t="str">
            <v>NA</v>
          </cell>
          <cell r="D136" t="str">
            <v>NA</v>
          </cell>
        </row>
        <row r="137">
          <cell r="A137" t="str">
            <v>Swaziland</v>
          </cell>
          <cell r="B137" t="str">
            <v>B3</v>
          </cell>
          <cell r="C137" t="str">
            <v>NA</v>
          </cell>
          <cell r="D137" t="str">
            <v>NA</v>
          </cell>
        </row>
        <row r="138">
          <cell r="A138" t="str">
            <v>Sweden</v>
          </cell>
          <cell r="B138" t="str">
            <v>Aaa</v>
          </cell>
          <cell r="C138">
            <v>2.8E-3</v>
          </cell>
          <cell r="D138">
            <v>0</v>
          </cell>
        </row>
        <row r="139">
          <cell r="A139" t="str">
            <v>Switzerland</v>
          </cell>
          <cell r="B139" t="str">
            <v>Aaa</v>
          </cell>
          <cell r="C139">
            <v>2.2000000000000001E-3</v>
          </cell>
          <cell r="D139">
            <v>0</v>
          </cell>
        </row>
        <row r="140">
          <cell r="A140" t="str">
            <v>Taiwan</v>
          </cell>
          <cell r="B140" t="str">
            <v>Aa3</v>
          </cell>
          <cell r="C140" t="str">
            <v>NA</v>
          </cell>
          <cell r="D140" t="str">
            <v>NA</v>
          </cell>
        </row>
        <row r="141">
          <cell r="A141" t="str">
            <v>Tajikistan</v>
          </cell>
          <cell r="B141" t="str">
            <v>B3</v>
          </cell>
          <cell r="C141" t="str">
            <v>NA</v>
          </cell>
          <cell r="D141" t="str">
            <v>NA</v>
          </cell>
        </row>
        <row r="142">
          <cell r="A142" t="str">
            <v>Tanzania</v>
          </cell>
          <cell r="B142" t="str">
            <v>B2</v>
          </cell>
          <cell r="C142" t="str">
            <v>NA</v>
          </cell>
          <cell r="D142" t="str">
            <v>NA</v>
          </cell>
        </row>
        <row r="143">
          <cell r="A143" t="str">
            <v>Thailand</v>
          </cell>
          <cell r="B143" t="str">
            <v>Baa1</v>
          </cell>
          <cell r="C143">
            <v>6.4999999999999997E-3</v>
          </cell>
          <cell r="D143">
            <v>7.000000000000001E-4</v>
          </cell>
        </row>
        <row r="144">
          <cell r="A144" t="str">
            <v>Togo</v>
          </cell>
          <cell r="B144" t="str">
            <v>B3</v>
          </cell>
          <cell r="C144" t="str">
            <v>NA</v>
          </cell>
          <cell r="D144" t="str">
            <v>NA</v>
          </cell>
        </row>
        <row r="145">
          <cell r="A145" t="str">
            <v>Trinidad and Tobago</v>
          </cell>
          <cell r="B145" t="str">
            <v>Ba2</v>
          </cell>
          <cell r="C145" t="str">
            <v>NA</v>
          </cell>
          <cell r="D145" t="str">
            <v>NA</v>
          </cell>
        </row>
        <row r="146">
          <cell r="A146" t="str">
            <v>Tunisia</v>
          </cell>
          <cell r="B146" t="str">
            <v>Caa2</v>
          </cell>
          <cell r="C146">
            <v>9.7799999999999998E-2</v>
          </cell>
          <cell r="D146">
            <v>9.1999999999999998E-2</v>
          </cell>
        </row>
        <row r="147">
          <cell r="A147" t="str">
            <v>Turkey</v>
          </cell>
          <cell r="B147" t="str">
            <v>B3</v>
          </cell>
          <cell r="C147">
            <v>3.8600000000000002E-2</v>
          </cell>
          <cell r="D147">
            <v>3.2800000000000003E-2</v>
          </cell>
        </row>
        <row r="148">
          <cell r="A148" t="str">
            <v>Turks and Caicos Islands</v>
          </cell>
          <cell r="B148" t="str">
            <v>Baa1</v>
          </cell>
          <cell r="C148" t="str">
            <v>NA</v>
          </cell>
          <cell r="D148" t="str">
            <v>NA</v>
          </cell>
        </row>
        <row r="149">
          <cell r="A149" t="str">
            <v>Uganda</v>
          </cell>
          <cell r="B149" t="str">
            <v>B2</v>
          </cell>
          <cell r="C149" t="str">
            <v>NA</v>
          </cell>
          <cell r="D149" t="str">
            <v>NA</v>
          </cell>
        </row>
        <row r="150">
          <cell r="A150" t="str">
            <v>Ukraine</v>
          </cell>
          <cell r="B150" t="str">
            <v>Ca</v>
          </cell>
          <cell r="C150" t="str">
            <v>NA</v>
          </cell>
          <cell r="D150" t="str">
            <v>NA</v>
          </cell>
        </row>
        <row r="151">
          <cell r="A151" t="str">
            <v>United Arab Emirates</v>
          </cell>
          <cell r="B151" t="str">
            <v>Aa2</v>
          </cell>
          <cell r="C151" t="str">
            <v>NA</v>
          </cell>
          <cell r="D151" t="str">
            <v>NA</v>
          </cell>
        </row>
        <row r="152">
          <cell r="A152" t="str">
            <v>United Kingdom</v>
          </cell>
          <cell r="B152" t="str">
            <v>Aa3</v>
          </cell>
          <cell r="C152">
            <v>5.1000000000000004E-3</v>
          </cell>
          <cell r="D152">
            <v>0</v>
          </cell>
        </row>
        <row r="153">
          <cell r="A153" t="str">
            <v>United States</v>
          </cell>
          <cell r="B153" t="str">
            <v>Aaa</v>
          </cell>
          <cell r="C153">
            <v>5.7999999999999996E-3</v>
          </cell>
          <cell r="D153">
            <v>0</v>
          </cell>
        </row>
        <row r="154">
          <cell r="A154" t="str">
            <v>Uruguay</v>
          </cell>
          <cell r="B154" t="str">
            <v>Baa2</v>
          </cell>
          <cell r="C154">
            <v>1.14E-2</v>
          </cell>
          <cell r="D154">
            <v>5.6000000000000008E-3</v>
          </cell>
        </row>
        <row r="155">
          <cell r="A155" t="str">
            <v>Uzbekistan</v>
          </cell>
          <cell r="B155" t="str">
            <v>Ba3</v>
          </cell>
          <cell r="C155" t="str">
            <v>NA</v>
          </cell>
          <cell r="D155" t="str">
            <v>NA</v>
          </cell>
        </row>
        <row r="156">
          <cell r="A156" t="str">
            <v>Venezuela</v>
          </cell>
          <cell r="B156" t="str">
            <v>C</v>
          </cell>
          <cell r="C156">
            <v>0.1125</v>
          </cell>
          <cell r="D156">
            <v>0.1067</v>
          </cell>
        </row>
        <row r="157">
          <cell r="A157" t="str">
            <v>Vietnam</v>
          </cell>
          <cell r="B157" t="str">
            <v>Ba2</v>
          </cell>
          <cell r="C157">
            <v>1.84E-2</v>
          </cell>
          <cell r="D157">
            <v>1.26E-2</v>
          </cell>
        </row>
        <row r="158">
          <cell r="A158" t="str">
            <v>Zambia</v>
          </cell>
          <cell r="B158" t="str">
            <v>Caa3</v>
          </cell>
          <cell r="C158" t="str">
            <v>NA</v>
          </cell>
          <cell r="D158" t="str">
            <v>NA</v>
          </cell>
        </row>
      </sheetData>
      <sheetData sheetId="12"/>
      <sheetData sheetId="13">
        <row r="5">
          <cell r="B5">
            <v>106782.77071461857</v>
          </cell>
        </row>
      </sheetData>
      <sheetData sheetId="14"/>
      <sheetData sheetId="15">
        <row r="5">
          <cell r="B5">
            <v>0.25</v>
          </cell>
        </row>
      </sheetData>
      <sheetData sheetId="16">
        <row r="161">
          <cell r="A161" t="str">
            <v>Algeria</v>
          </cell>
          <cell r="B161">
            <v>67.75</v>
          </cell>
          <cell r="D161">
            <v>4.9041109802463012E-2</v>
          </cell>
          <cell r="E161">
            <v>0.11183472718442829</v>
          </cell>
          <cell r="G161">
            <v>6.5834727184428288E-2</v>
          </cell>
        </row>
        <row r="162">
          <cell r="A162" t="str">
            <v>Brunei</v>
          </cell>
          <cell r="B162">
            <v>81.5</v>
          </cell>
          <cell r="D162">
            <v>6.5302783287875029E-3</v>
          </cell>
          <cell r="E162">
            <v>5.4766504142051808E-2</v>
          </cell>
          <cell r="G162">
            <v>8.7665041420518092E-3</v>
          </cell>
        </row>
        <row r="163">
          <cell r="A163" t="str">
            <v>Gambia</v>
          </cell>
          <cell r="B163">
            <v>66.75</v>
          </cell>
          <cell r="D163">
            <v>4.9041109802463012E-2</v>
          </cell>
          <cell r="E163">
            <v>0.11183472718442829</v>
          </cell>
          <cell r="G163">
            <v>6.5834727184428288E-2</v>
          </cell>
        </row>
        <row r="164">
          <cell r="A164" t="str">
            <v>Guinea</v>
          </cell>
          <cell r="B164">
            <v>60</v>
          </cell>
          <cell r="D164">
            <v>9.8082219604926024E-2</v>
          </cell>
          <cell r="E164">
            <v>0.17766945436885656</v>
          </cell>
          <cell r="G164">
            <v>0.13166945436885658</v>
          </cell>
        </row>
        <row r="165">
          <cell r="A165" t="str">
            <v>Guinea-Bissau</v>
          </cell>
          <cell r="B165">
            <v>65.25</v>
          </cell>
          <cell r="D165">
            <v>5.9924907017108842E-2</v>
          </cell>
          <cell r="E165">
            <v>0.12644556742118129</v>
          </cell>
          <cell r="G165">
            <v>8.0445567421181294E-2</v>
          </cell>
        </row>
        <row r="166">
          <cell r="A166" t="str">
            <v>Guyana</v>
          </cell>
          <cell r="B166">
            <v>75.25</v>
          </cell>
          <cell r="D166">
            <v>1.7414075543433345E-2</v>
          </cell>
          <cell r="E166">
            <v>6.9377344378804828E-2</v>
          </cell>
          <cell r="G166">
            <v>2.3377344378804829E-2</v>
          </cell>
        </row>
        <row r="167">
          <cell r="A167" t="str">
            <v>Haiti</v>
          </cell>
          <cell r="B167">
            <v>56.5</v>
          </cell>
          <cell r="D167">
            <v>0.10896601681957191</v>
          </cell>
          <cell r="E167">
            <v>0.19228029460560964</v>
          </cell>
          <cell r="G167">
            <v>0.14628029460560965</v>
          </cell>
        </row>
        <row r="168">
          <cell r="A168" t="str">
            <v>Iran</v>
          </cell>
          <cell r="B168">
            <v>63</v>
          </cell>
          <cell r="D168">
            <v>7.0808704231754685E-2</v>
          </cell>
          <cell r="E168">
            <v>0.14105640765793431</v>
          </cell>
          <cell r="G168">
            <v>9.5056407657934314E-2</v>
          </cell>
        </row>
        <row r="169">
          <cell r="A169" t="str">
            <v>Korea, D.P.R.</v>
          </cell>
          <cell r="B169">
            <v>49.25</v>
          </cell>
          <cell r="D169">
            <v>0.17499999999999999</v>
          </cell>
          <cell r="E169">
            <v>0.28092692770782934</v>
          </cell>
          <cell r="G169">
            <v>0.23492692770782936</v>
          </cell>
        </row>
        <row r="170">
          <cell r="A170" t="str">
            <v>Liberia</v>
          </cell>
          <cell r="B170">
            <v>55</v>
          </cell>
          <cell r="D170">
            <v>0.13073361124886354</v>
          </cell>
          <cell r="E170">
            <v>0.22150197507911562</v>
          </cell>
          <cell r="G170">
            <v>0.17550197507911564</v>
          </cell>
        </row>
        <row r="171">
          <cell r="A171" t="str">
            <v>Libya</v>
          </cell>
          <cell r="B171">
            <v>73.75</v>
          </cell>
          <cell r="D171">
            <v>2.0743237044383835E-2</v>
          </cell>
          <cell r="E171">
            <v>7.3846542568870452E-2</v>
          </cell>
          <cell r="G171">
            <v>2.7846542568870453E-2</v>
          </cell>
        </row>
        <row r="172">
          <cell r="A172" t="str">
            <v>Madagascar</v>
          </cell>
          <cell r="B172">
            <v>62.75</v>
          </cell>
          <cell r="D172">
            <v>7.0808704231754685E-2</v>
          </cell>
          <cell r="E172">
            <v>0.14105640765793431</v>
          </cell>
          <cell r="G172">
            <v>9.5056407657934314E-2</v>
          </cell>
        </row>
        <row r="173">
          <cell r="A173" t="str">
            <v>Malawi</v>
          </cell>
          <cell r="B173">
            <v>52.75</v>
          </cell>
          <cell r="D173">
            <v>0.13073361124886354</v>
          </cell>
          <cell r="E173">
            <v>0.22150197507911562</v>
          </cell>
          <cell r="G173">
            <v>0.17550197507911564</v>
          </cell>
        </row>
        <row r="174">
          <cell r="A174" t="str">
            <v>Myanmar</v>
          </cell>
          <cell r="B174">
            <v>57</v>
          </cell>
          <cell r="D174">
            <v>0.10896601681957191</v>
          </cell>
          <cell r="E174">
            <v>0.19228029460560964</v>
          </cell>
          <cell r="G174">
            <v>0.14628029460560965</v>
          </cell>
        </row>
        <row r="175">
          <cell r="A175" t="str">
            <v>Russia</v>
          </cell>
          <cell r="B175">
            <v>66.75</v>
          </cell>
          <cell r="D175">
            <v>4.9041109802463012E-2</v>
          </cell>
          <cell r="E175">
            <v>0.11183472718442829</v>
          </cell>
          <cell r="G175">
            <v>6.5834727184428288E-2</v>
          </cell>
        </row>
        <row r="176">
          <cell r="A176" t="str">
            <v>Sierra Leone</v>
          </cell>
          <cell r="B176">
            <v>56.25</v>
          </cell>
          <cell r="D176">
            <v>0.10896601681957191</v>
          </cell>
          <cell r="E176">
            <v>0.19228029460560964</v>
          </cell>
          <cell r="G176">
            <v>0.14628029460560965</v>
          </cell>
        </row>
        <row r="177">
          <cell r="A177" t="str">
            <v>Somalia</v>
          </cell>
          <cell r="B177">
            <v>51.75</v>
          </cell>
          <cell r="D177">
            <v>0.13073361124886354</v>
          </cell>
          <cell r="E177">
            <v>0.22150197507911562</v>
          </cell>
          <cell r="G177">
            <v>0.17550197507911564</v>
          </cell>
        </row>
        <row r="178">
          <cell r="A178" t="str">
            <v>Sudan</v>
          </cell>
          <cell r="B178">
            <v>44.75</v>
          </cell>
          <cell r="D178">
            <v>0.17499999999999999</v>
          </cell>
          <cell r="E178">
            <v>0.28092692770782934</v>
          </cell>
          <cell r="G178">
            <v>0.23492692770782936</v>
          </cell>
        </row>
        <row r="179">
          <cell r="A179" t="str">
            <v>Syria</v>
          </cell>
          <cell r="B179">
            <v>45</v>
          </cell>
          <cell r="D179">
            <v>0.17499999999999999</v>
          </cell>
          <cell r="E179">
            <v>0.28092692770782934</v>
          </cell>
          <cell r="G179">
            <v>0.23492692770782936</v>
          </cell>
        </row>
        <row r="180">
          <cell r="A180" t="str">
            <v>Yemen, Republic</v>
          </cell>
          <cell r="B180">
            <v>55.75</v>
          </cell>
          <cell r="D180">
            <v>0.10896601681957191</v>
          </cell>
          <cell r="E180">
            <v>0.19228029460560964</v>
          </cell>
          <cell r="G180">
            <v>0.14628029460560965</v>
          </cell>
        </row>
        <row r="181">
          <cell r="A181" t="str">
            <v>Zimbabwe</v>
          </cell>
          <cell r="B181">
            <v>57.5</v>
          </cell>
          <cell r="D181">
            <v>9.8082219604926024E-2</v>
          </cell>
          <cell r="E181">
            <v>0.17766945436885656</v>
          </cell>
          <cell r="G181">
            <v>0.13166945436885658</v>
          </cell>
        </row>
      </sheetData>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WAN Address"/>
      <sheetName val="LNG LAN|Comp Address"/>
      <sheetName val="TWTC"/>
      <sheetName val="Old Circuits"/>
      <sheetName val="Mobility Deliverables"/>
      <sheetName val="Lists"/>
      <sheetName val="Sheet1"/>
      <sheetName val="Scheme"/>
      <sheetName val="SCADA LAN Addresse"/>
      <sheetName val="Temp comp order"/>
      <sheetName val="Ckt Report"/>
      <sheetName val="Alias"/>
    </sheetNames>
    <sheetDataSet>
      <sheetData sheetId="0"/>
      <sheetData sheetId="1"/>
      <sheetData sheetId="2"/>
      <sheetData sheetId="3"/>
      <sheetData sheetId="4"/>
      <sheetData sheetId="5"/>
      <sheetData sheetId="6">
        <row r="1">
          <cell r="B1" t="str">
            <v>Select Option</v>
          </cell>
        </row>
        <row r="2">
          <cell r="A2" t="str">
            <v>Select</v>
          </cell>
          <cell r="B2" t="str">
            <v>Select</v>
          </cell>
          <cell r="F2" t="str">
            <v>CoS Profile</v>
          </cell>
          <cell r="R2" t="str">
            <v>Select</v>
          </cell>
          <cell r="U2" t="str">
            <v>Select</v>
          </cell>
        </row>
        <row r="3">
          <cell r="A3" t="str">
            <v>IP Supporting PPP</v>
          </cell>
          <cell r="B3" t="str">
            <v>Multi-media High (up to 80% CoS 1)</v>
          </cell>
          <cell r="F3" t="str">
            <v>Select Option</v>
          </cell>
          <cell r="M3" t="str">
            <v>Select Speed</v>
          </cell>
          <cell r="R3" t="str">
            <v>BGP</v>
          </cell>
          <cell r="U3" t="str">
            <v>PIEDMONTNATURALGAS_BLSIW</v>
          </cell>
        </row>
        <row r="4">
          <cell r="A4" t="str">
            <v>Ethernet</v>
          </cell>
          <cell r="B4" t="str">
            <v>Multi-media Standard (up to 40% CoS 1)</v>
          </cell>
          <cell r="F4" t="str">
            <v>Multi-media High</v>
          </cell>
          <cell r="M4" t="str">
            <v>56K - GDA</v>
          </cell>
          <cell r="R4" t="str">
            <v>Static</v>
          </cell>
          <cell r="U4" t="str">
            <v>PNG_LNG_AVPN</v>
          </cell>
        </row>
        <row r="5">
          <cell r="A5" t="str">
            <v>IP Supporting Frame Encap</v>
          </cell>
          <cell r="B5" t="str">
            <v>Critical Data (CoS 2/3/4)</v>
          </cell>
          <cell r="F5" t="str">
            <v>101 - 90% RT, 10% Best Effort</v>
          </cell>
          <cell r="M5" t="str">
            <v>64K - 1 channel of T1</v>
          </cell>
          <cell r="U5" t="str">
            <v>PNG_SCADA_AVPN</v>
          </cell>
        </row>
        <row r="6">
          <cell r="A6" t="str">
            <v>Frame Relay</v>
          </cell>
          <cell r="B6" t="str">
            <v>Business Data (CoS 3/4)</v>
          </cell>
          <cell r="F6" t="str">
            <v>102 -  80% RT, 80/10/10 Data</v>
          </cell>
          <cell r="M6" t="str">
            <v>128K - 2 channels of T1</v>
          </cell>
        </row>
        <row r="7">
          <cell r="A7" t="str">
            <v>ATM</v>
          </cell>
          <cell r="B7" t="str">
            <v>No CoS</v>
          </cell>
          <cell r="F7" t="str">
            <v>103 - 80% RT, 60/30/10 Data</v>
          </cell>
          <cell r="M7" t="str">
            <v>192K - 3 channels of T1</v>
          </cell>
        </row>
        <row r="8">
          <cell r="F8" t="str">
            <v>104 - 80% RT, 40/30/30 Data</v>
          </cell>
          <cell r="M8" t="str">
            <v>256K - 4 channels of T1</v>
          </cell>
        </row>
        <row r="9">
          <cell r="F9" t="str">
            <v>105 - 60% RT, 80/10/10 Data</v>
          </cell>
          <cell r="M9" t="str">
            <v>320K - 5 channels of T1</v>
          </cell>
        </row>
        <row r="10">
          <cell r="F10" t="str">
            <v>106 - 60% RT, 60/30/10 Data</v>
          </cell>
          <cell r="M10" t="str">
            <v>384K - 6 channels of T1</v>
          </cell>
        </row>
        <row r="11">
          <cell r="F11" t="str">
            <v>107 - 60% RT, 40/30/30 Data</v>
          </cell>
          <cell r="M11" t="str">
            <v>448K - 7 channels of T1</v>
          </cell>
        </row>
        <row r="12">
          <cell r="F12" t="str">
            <v>160 - 70% RT, 80/10/10 Data</v>
          </cell>
          <cell r="M12" t="str">
            <v>512K - 8 channels of T1</v>
          </cell>
        </row>
        <row r="13">
          <cell r="F13" t="str">
            <v>161 - 70% RT, 60/30/10 Data</v>
          </cell>
          <cell r="M13" t="str">
            <v>576K - 9 channels of T1</v>
          </cell>
        </row>
        <row r="14">
          <cell r="F14" t="str">
            <v>162 - 70% RT, 40/30/30 Data</v>
          </cell>
          <cell r="M14" t="str">
            <v>640K - 10 channels of T1</v>
          </cell>
        </row>
        <row r="15">
          <cell r="F15" t="str">
            <v>Multi-media Standard</v>
          </cell>
          <cell r="M15" t="str">
            <v>704K - 11 channels of T1</v>
          </cell>
        </row>
        <row r="16">
          <cell r="F16" t="str">
            <v>108 - 50% RT, 50% Best Effort</v>
          </cell>
          <cell r="M16" t="str">
            <v>768K - 12 channels of T11</v>
          </cell>
        </row>
        <row r="17">
          <cell r="F17" t="str">
            <v>109 - 40% RT, 80/10/10 Data</v>
          </cell>
          <cell r="M17" t="str">
            <v>1024K - Full T1 Circuit</v>
          </cell>
        </row>
        <row r="18">
          <cell r="F18" t="str">
            <v>110 - 40% RT, 60/30/10 Data</v>
          </cell>
          <cell r="M18" t="str">
            <v>1.544 Mb - Full T1 Circuit</v>
          </cell>
        </row>
        <row r="19">
          <cell r="F19" t="str">
            <v>111 - 40% RT, 40/30/30 Data</v>
          </cell>
          <cell r="M19" t="str">
            <v>3.072 Mb - 2 x T1 (MLPPP)</v>
          </cell>
        </row>
        <row r="20">
          <cell r="F20" t="str">
            <v>112 - 20% RT, 80/10/10 Data</v>
          </cell>
          <cell r="M20" t="str">
            <v>4.608 Mb - 3 x T1 (MLPPP)</v>
          </cell>
        </row>
        <row r="21">
          <cell r="F21" t="str">
            <v>113 - 20% RT, 60/30/10 Data</v>
          </cell>
          <cell r="M21" t="str">
            <v>6.144 Mb - 4 x T1 (MLPPP)</v>
          </cell>
        </row>
        <row r="22">
          <cell r="F22" t="str">
            <v>114 - 20% RT, 40/30/30 Data</v>
          </cell>
          <cell r="M22" t="str">
            <v>7.680 Mb - 5 x T1 (MLPPP)</v>
          </cell>
        </row>
        <row r="23">
          <cell r="F23" t="str">
            <v>115 - 10% RT, 80/10/10 Data</v>
          </cell>
          <cell r="M23" t="str">
            <v>9.216 Mb - 6 x T1 (MLPPP)</v>
          </cell>
        </row>
        <row r="24">
          <cell r="F24" t="str">
            <v>116 - 10% RT, 60/30/10 Data</v>
          </cell>
          <cell r="M24" t="str">
            <v>10.752 Mb - 7 x T1 (MLPPP)</v>
          </cell>
        </row>
        <row r="25">
          <cell r="F25" t="str">
            <v>117 - 10% RT, 40/30/30 Data</v>
          </cell>
          <cell r="M25" t="str">
            <v>12.288 Mb - 8 x T1 (MLPPP)</v>
          </cell>
        </row>
        <row r="26">
          <cell r="F26" t="str">
            <v>163 - 50% RT, 80/10/10 Data</v>
          </cell>
          <cell r="M26" t="str">
            <v>5 Mb - subrate</v>
          </cell>
        </row>
        <row r="27">
          <cell r="F27" t="str">
            <v>164 - 50% RT, 60/30/10 Data</v>
          </cell>
          <cell r="M27" t="str">
            <v>10 Mb - subrate</v>
          </cell>
        </row>
        <row r="28">
          <cell r="F28" t="str">
            <v>165 - 50% RT, 40/30/30 Data</v>
          </cell>
          <cell r="M28" t="str">
            <v>15 Mb - subrate</v>
          </cell>
        </row>
        <row r="29">
          <cell r="F29" t="str">
            <v>172 - 30% RT, 80/10/10 Data</v>
          </cell>
          <cell r="M29" t="str">
            <v>20 Mb - subrate</v>
          </cell>
        </row>
        <row r="30">
          <cell r="F30" t="str">
            <v>173 - 30% RT, 60/30/10 Data</v>
          </cell>
          <cell r="M30" t="str">
            <v>25 Mb - subrate</v>
          </cell>
        </row>
        <row r="31">
          <cell r="F31" t="str">
            <v>174 - 30% RT, 40/30/30 Data</v>
          </cell>
          <cell r="M31" t="str">
            <v>30 Mb - subrate</v>
          </cell>
        </row>
        <row r="32">
          <cell r="F32" t="str">
            <v>181 - 5% RT, 80/10/10 Data</v>
          </cell>
          <cell r="M32" t="str">
            <v>44.210 Mb - T45 speed</v>
          </cell>
        </row>
        <row r="33">
          <cell r="F33" t="str">
            <v>182 - 5% RT, 60/30/10 Data</v>
          </cell>
          <cell r="M33" t="str">
            <v>50 Mb - subrate</v>
          </cell>
        </row>
        <row r="34">
          <cell r="F34" t="str">
            <v>183 - 5% RT, 40/30/30 Data</v>
          </cell>
          <cell r="M34" t="str">
            <v>75 Mb - subrate</v>
          </cell>
        </row>
        <row r="35">
          <cell r="F35" t="str">
            <v>Critical Data</v>
          </cell>
          <cell r="M35" t="str">
            <v>100 Mb - subrate</v>
          </cell>
        </row>
        <row r="36">
          <cell r="F36" t="str">
            <v>118 - One COS, COS2</v>
          </cell>
          <cell r="M36" t="str">
            <v>155 Mb - OC-3</v>
          </cell>
        </row>
        <row r="37">
          <cell r="F37" t="str">
            <v>119 - 0% RT, 80/10/10</v>
          </cell>
          <cell r="M37" t="str">
            <v>200 Mb - subrate</v>
          </cell>
        </row>
        <row r="38">
          <cell r="F38" t="str">
            <v>120 - 0% RT, 60/30/10</v>
          </cell>
          <cell r="M38" t="str">
            <v>300 Mb - subrate</v>
          </cell>
        </row>
        <row r="39">
          <cell r="F39" t="str">
            <v>121 - 0% RT, 40/30/30</v>
          </cell>
          <cell r="M39" t="str">
            <v>400 Mb - subrate</v>
          </cell>
        </row>
        <row r="40">
          <cell r="F40" t="str">
            <v>Business Data</v>
          </cell>
          <cell r="M40" t="str">
            <v>622 Mb - OC-12</v>
          </cell>
        </row>
        <row r="41">
          <cell r="F41" t="str">
            <v>122 - One COS, COS3</v>
          </cell>
        </row>
        <row r="42">
          <cell r="F42" t="str">
            <v>123 - 0% RT, 0/90/10</v>
          </cell>
        </row>
        <row r="43">
          <cell r="F43" t="str">
            <v>124 - 0% RT, 0/50/50</v>
          </cell>
        </row>
        <row r="44">
          <cell r="F44" t="str">
            <v>No CoS</v>
          </cell>
        </row>
        <row r="45">
          <cell r="F45" t="str">
            <v>125 - No COS, 0% RT, 0/0/100</v>
          </cell>
        </row>
        <row r="46">
          <cell r="F46" t="str">
            <v>126 - Benign Policing, 0% RT</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 Base Datasheet"/>
      <sheetName val="Sheet4"/>
      <sheetName val="Forex &amp; Inflation Calculator"/>
      <sheetName val="COLA"/>
      <sheetName val="Temp"/>
      <sheetName val="Sheet1"/>
      <sheetName val="Sheet2"/>
      <sheetName val="Sheet3"/>
    </sheetNames>
    <sheetDataSet>
      <sheetData sheetId="0" refreshError="1"/>
      <sheetData sheetId="1" refreshError="1"/>
      <sheetData sheetId="2">
        <row r="51">
          <cell r="A51" t="str">
            <v>US</v>
          </cell>
          <cell r="B51" t="str">
            <v>USD</v>
          </cell>
          <cell r="C51">
            <v>1</v>
          </cell>
        </row>
        <row r="52">
          <cell r="A52" t="str">
            <v>India</v>
          </cell>
          <cell r="B52" t="str">
            <v>INR</v>
          </cell>
          <cell r="C52">
            <v>2</v>
          </cell>
        </row>
        <row r="53">
          <cell r="A53" t="str">
            <v>UK</v>
          </cell>
          <cell r="B53" t="str">
            <v>UK</v>
          </cell>
          <cell r="C53">
            <v>3</v>
          </cell>
        </row>
        <row r="54">
          <cell r="A54" t="str">
            <v>Philippines</v>
          </cell>
          <cell r="B54" t="str">
            <v>PHP</v>
          </cell>
          <cell r="C54">
            <v>4</v>
          </cell>
        </row>
        <row r="55">
          <cell r="A55" t="str">
            <v>Europe</v>
          </cell>
          <cell r="B55" t="str">
            <v>EUR</v>
          </cell>
          <cell r="C55">
            <v>5</v>
          </cell>
        </row>
        <row r="56">
          <cell r="A56" t="str">
            <v>Canada</v>
          </cell>
          <cell r="B56" t="str">
            <v>CAD</v>
          </cell>
          <cell r="C56">
            <v>6</v>
          </cell>
        </row>
        <row r="57">
          <cell r="A57" t="str">
            <v>Brazil</v>
          </cell>
          <cell r="B57" t="str">
            <v>BRL</v>
          </cell>
          <cell r="C57">
            <v>7</v>
          </cell>
        </row>
        <row r="58">
          <cell r="A58" t="str">
            <v>China</v>
          </cell>
          <cell r="B58" t="str">
            <v>CNY</v>
          </cell>
          <cell r="C58">
            <v>8</v>
          </cell>
        </row>
        <row r="59">
          <cell r="A59" t="str">
            <v>Argentina</v>
          </cell>
          <cell r="B59" t="str">
            <v>ARS</v>
          </cell>
          <cell r="C59">
            <v>9</v>
          </cell>
        </row>
        <row r="60">
          <cell r="A60" t="str">
            <v>Australia</v>
          </cell>
          <cell r="B60" t="str">
            <v>AUD</v>
          </cell>
          <cell r="C60">
            <v>10</v>
          </cell>
        </row>
        <row r="61">
          <cell r="A61" t="str">
            <v>Belgium</v>
          </cell>
          <cell r="B61" t="str">
            <v>EUR</v>
          </cell>
          <cell r="C61">
            <v>5</v>
          </cell>
        </row>
        <row r="62">
          <cell r="A62" t="str">
            <v>Chile</v>
          </cell>
          <cell r="B62" t="str">
            <v>CLP</v>
          </cell>
          <cell r="C62">
            <v>12</v>
          </cell>
        </row>
        <row r="63">
          <cell r="A63" t="str">
            <v>Colombia</v>
          </cell>
          <cell r="B63" t="str">
            <v>COP</v>
          </cell>
          <cell r="C63">
            <v>13</v>
          </cell>
        </row>
        <row r="64">
          <cell r="A64" t="str">
            <v>Denmark</v>
          </cell>
          <cell r="B64" t="str">
            <v>DKK</v>
          </cell>
          <cell r="C64">
            <v>14</v>
          </cell>
        </row>
        <row r="65">
          <cell r="A65" t="str">
            <v>Ecuador</v>
          </cell>
          <cell r="B65" t="str">
            <v>ECS</v>
          </cell>
          <cell r="C65">
            <v>15</v>
          </cell>
        </row>
        <row r="66">
          <cell r="A66" t="str">
            <v>Egypt</v>
          </cell>
          <cell r="B66" t="str">
            <v>EGP</v>
          </cell>
          <cell r="C66">
            <v>16</v>
          </cell>
        </row>
        <row r="67">
          <cell r="A67" t="str">
            <v>Germany</v>
          </cell>
          <cell r="B67" t="str">
            <v>EUR</v>
          </cell>
          <cell r="C67">
            <v>5</v>
          </cell>
        </row>
        <row r="68">
          <cell r="A68" t="str">
            <v>Hungary</v>
          </cell>
          <cell r="B68" t="str">
            <v>HUF</v>
          </cell>
          <cell r="C68">
            <v>18</v>
          </cell>
        </row>
        <row r="69">
          <cell r="A69" t="str">
            <v>Ireland</v>
          </cell>
          <cell r="B69" t="str">
            <v>EUR</v>
          </cell>
          <cell r="C69">
            <v>5</v>
          </cell>
        </row>
        <row r="70">
          <cell r="A70" t="str">
            <v>Italy</v>
          </cell>
          <cell r="B70" t="str">
            <v>EUR</v>
          </cell>
          <cell r="C70">
            <v>5</v>
          </cell>
        </row>
        <row r="71">
          <cell r="A71" t="str">
            <v>Malaysia</v>
          </cell>
          <cell r="B71" t="str">
            <v>MYR</v>
          </cell>
          <cell r="C71">
            <v>21</v>
          </cell>
        </row>
        <row r="72">
          <cell r="A72" t="str">
            <v>Mexico</v>
          </cell>
          <cell r="B72" t="str">
            <v>MXN</v>
          </cell>
          <cell r="C72">
            <v>22</v>
          </cell>
        </row>
        <row r="73">
          <cell r="A73" t="str">
            <v>Netherlands</v>
          </cell>
          <cell r="B73" t="str">
            <v>EUR</v>
          </cell>
          <cell r="C73">
            <v>23</v>
          </cell>
        </row>
        <row r="74">
          <cell r="A74" t="str">
            <v>New Zealand</v>
          </cell>
          <cell r="B74" t="str">
            <v>NZD</v>
          </cell>
          <cell r="C74">
            <v>24</v>
          </cell>
        </row>
        <row r="75">
          <cell r="A75" t="str">
            <v>Russia</v>
          </cell>
          <cell r="B75" t="str">
            <v>RUB</v>
          </cell>
          <cell r="C75">
            <v>25</v>
          </cell>
        </row>
        <row r="76">
          <cell r="A76" t="str">
            <v>Singapore</v>
          </cell>
          <cell r="B76" t="str">
            <v>SGD</v>
          </cell>
          <cell r="C76">
            <v>26</v>
          </cell>
        </row>
        <row r="77">
          <cell r="A77" t="str">
            <v>Spain</v>
          </cell>
          <cell r="B77" t="str">
            <v>EUR</v>
          </cell>
          <cell r="C77">
            <v>5</v>
          </cell>
        </row>
        <row r="78">
          <cell r="A78" t="str">
            <v>Switzerland</v>
          </cell>
          <cell r="B78" t="str">
            <v>CHF</v>
          </cell>
          <cell r="C78">
            <v>28</v>
          </cell>
        </row>
        <row r="79">
          <cell r="A79" t="str">
            <v>UAE</v>
          </cell>
          <cell r="B79" t="str">
            <v>AED</v>
          </cell>
          <cell r="C79">
            <v>29</v>
          </cell>
        </row>
        <row r="80">
          <cell r="A80" t="str">
            <v>Venezuela</v>
          </cell>
          <cell r="B80" t="str">
            <v>VEB</v>
          </cell>
          <cell r="C80">
            <v>30</v>
          </cell>
        </row>
        <row r="81">
          <cell r="A81" t="str">
            <v>India-On</v>
          </cell>
          <cell r="B81" t="str">
            <v>INR</v>
          </cell>
          <cell r="C81">
            <v>2</v>
          </cell>
        </row>
        <row r="82">
          <cell r="A82" t="str">
            <v>Western Europe</v>
          </cell>
          <cell r="B82" t="str">
            <v>EUR</v>
          </cell>
          <cell r="C82">
            <v>5</v>
          </cell>
        </row>
        <row r="83">
          <cell r="A83" t="str">
            <v>Korea</v>
          </cell>
          <cell r="B83" t="str">
            <v>KRW</v>
          </cell>
          <cell r="C83">
            <v>31</v>
          </cell>
        </row>
        <row r="84">
          <cell r="A84" t="str">
            <v>France</v>
          </cell>
          <cell r="B84" t="str">
            <v>EUR</v>
          </cell>
          <cell r="C84">
            <v>5</v>
          </cell>
        </row>
        <row r="85">
          <cell r="A85" t="str">
            <v>Poland</v>
          </cell>
          <cell r="B85" t="str">
            <v>PLN</v>
          </cell>
          <cell r="C85">
            <v>32</v>
          </cell>
        </row>
        <row r="86">
          <cell r="A86" t="str">
            <v>South Africa</v>
          </cell>
          <cell r="B86" t="str">
            <v>ZAR</v>
          </cell>
          <cell r="C86">
            <v>33</v>
          </cell>
        </row>
        <row r="87">
          <cell r="A87" t="str">
            <v>Costa Rica</v>
          </cell>
          <cell r="B87" t="str">
            <v>CRC</v>
          </cell>
          <cell r="C87">
            <v>34</v>
          </cell>
        </row>
        <row r="88">
          <cell r="A88" t="str">
            <v>Croatia</v>
          </cell>
          <cell r="B88" t="str">
            <v>HRK</v>
          </cell>
          <cell r="C88">
            <v>35</v>
          </cell>
        </row>
        <row r="89">
          <cell r="A89" t="str">
            <v>Romania</v>
          </cell>
          <cell r="B89" t="str">
            <v>ROL</v>
          </cell>
          <cell r="C89">
            <v>36</v>
          </cell>
        </row>
        <row r="90">
          <cell r="A90" t="str">
            <v>Slovakia</v>
          </cell>
          <cell r="B90" t="str">
            <v>EUR</v>
          </cell>
          <cell r="C90">
            <v>5</v>
          </cell>
        </row>
        <row r="91">
          <cell r="A91" t="str">
            <v>Turkey</v>
          </cell>
          <cell r="B91" t="str">
            <v>TRY</v>
          </cell>
          <cell r="C91">
            <v>37</v>
          </cell>
        </row>
        <row r="92">
          <cell r="A92" t="str">
            <v>Belarus</v>
          </cell>
          <cell r="B92" t="str">
            <v>BYR</v>
          </cell>
          <cell r="C92">
            <v>38</v>
          </cell>
        </row>
        <row r="93">
          <cell r="A93" t="str">
            <v>Ukraine</v>
          </cell>
          <cell r="B93" t="str">
            <v>UAH</v>
          </cell>
          <cell r="C93">
            <v>39</v>
          </cell>
        </row>
        <row r="94">
          <cell r="A94" t="str">
            <v>EMEA</v>
          </cell>
          <cell r="B94" t="str">
            <v>EUR</v>
          </cell>
          <cell r="C94">
            <v>5</v>
          </cell>
        </row>
        <row r="95">
          <cell r="A95" t="str">
            <v>Bolivia</v>
          </cell>
          <cell r="B95" t="str">
            <v>BOB</v>
          </cell>
          <cell r="C95">
            <v>40</v>
          </cell>
        </row>
        <row r="96">
          <cell r="A96" t="str">
            <v>Dominican Republic</v>
          </cell>
          <cell r="B96" t="str">
            <v>DOP</v>
          </cell>
          <cell r="C96">
            <v>41</v>
          </cell>
        </row>
        <row r="97">
          <cell r="A97" t="str">
            <v>Jamaica</v>
          </cell>
          <cell r="B97" t="str">
            <v>JMD</v>
          </cell>
          <cell r="C97">
            <v>42</v>
          </cell>
        </row>
        <row r="98">
          <cell r="A98" t="str">
            <v>Gautemala</v>
          </cell>
          <cell r="B98" t="str">
            <v>GTQ</v>
          </cell>
          <cell r="C98">
            <v>43</v>
          </cell>
        </row>
      </sheetData>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 shift"/>
      <sheetName val="Per month"/>
      <sheetName val="Dealer"/>
      <sheetName val="Shuffler"/>
      <sheetName val="Operation staff"/>
      <sheetName val="In Lounge during breaks"/>
      <sheetName val="Roadmap"/>
      <sheetName val="1st floor"/>
      <sheetName val="2nd floor"/>
      <sheetName val="3rd floor"/>
      <sheetName val="4th floor"/>
      <sheetName val="Staff planning"/>
      <sheetName val="Staff planning2"/>
      <sheetName val="New Stucture"/>
      <sheetName val="Costs"/>
      <sheetName val="Salary range"/>
      <sheetName val="Bonus system"/>
      <sheetName val="Sheet8"/>
      <sheetName val="Sheet5"/>
      <sheetName val="Sheet6"/>
    </sheetNames>
    <sheetDataSet>
      <sheetData sheetId="0"/>
      <sheetData sheetId="1"/>
      <sheetData sheetId="2">
        <row r="1">
          <cell r="A1" t="str">
            <v>MNG</v>
          </cell>
          <cell r="B1" t="str">
            <v>AFT</v>
          </cell>
          <cell r="C1" t="str">
            <v>NGT</v>
          </cell>
          <cell r="D1" t="str">
            <v>per month 50%</v>
          </cell>
          <cell r="E1">
            <v>2.64</v>
          </cell>
          <cell r="F1" t="str">
            <v>from table</v>
          </cell>
        </row>
        <row r="2">
          <cell r="A2">
            <v>2</v>
          </cell>
          <cell r="B2">
            <v>2</v>
          </cell>
          <cell r="C2">
            <v>2</v>
          </cell>
          <cell r="D2">
            <v>9</v>
          </cell>
          <cell r="E2">
            <v>9.9600000000000009</v>
          </cell>
        </row>
        <row r="3">
          <cell r="A3">
            <v>3</v>
          </cell>
          <cell r="B3">
            <v>3</v>
          </cell>
          <cell r="C3">
            <v>3</v>
          </cell>
          <cell r="D3">
            <v>13.5</v>
          </cell>
          <cell r="E3">
            <v>14.940000000000001</v>
          </cell>
        </row>
        <row r="4">
          <cell r="A4">
            <v>4</v>
          </cell>
          <cell r="B4">
            <v>4</v>
          </cell>
          <cell r="C4">
            <v>4</v>
          </cell>
          <cell r="D4">
            <v>18</v>
          </cell>
          <cell r="E4">
            <v>19.920000000000002</v>
          </cell>
          <cell r="F4">
            <v>18</v>
          </cell>
        </row>
        <row r="5">
          <cell r="A5">
            <v>6</v>
          </cell>
          <cell r="B5">
            <v>6</v>
          </cell>
          <cell r="C5">
            <v>6</v>
          </cell>
          <cell r="D5">
            <v>27</v>
          </cell>
          <cell r="E5">
            <v>29.880000000000003</v>
          </cell>
        </row>
        <row r="6">
          <cell r="A6">
            <v>7</v>
          </cell>
          <cell r="B6">
            <v>7</v>
          </cell>
          <cell r="C6">
            <v>7</v>
          </cell>
          <cell r="D6">
            <v>31.5</v>
          </cell>
          <cell r="E6">
            <v>34.86</v>
          </cell>
        </row>
        <row r="7">
          <cell r="A7">
            <v>8</v>
          </cell>
          <cell r="B7">
            <v>8</v>
          </cell>
          <cell r="C7">
            <v>8</v>
          </cell>
          <cell r="D7">
            <v>36</v>
          </cell>
          <cell r="E7">
            <v>39.840000000000003</v>
          </cell>
        </row>
        <row r="8">
          <cell r="A8">
            <v>10</v>
          </cell>
          <cell r="B8">
            <v>10</v>
          </cell>
          <cell r="C8">
            <v>10</v>
          </cell>
          <cell r="D8">
            <v>45</v>
          </cell>
          <cell r="E8">
            <v>49.8</v>
          </cell>
        </row>
        <row r="9">
          <cell r="A9">
            <v>11</v>
          </cell>
          <cell r="B9">
            <v>11</v>
          </cell>
          <cell r="C9">
            <v>11</v>
          </cell>
          <cell r="D9">
            <v>49.5</v>
          </cell>
          <cell r="E9">
            <v>54.78</v>
          </cell>
        </row>
        <row r="10">
          <cell r="A10">
            <v>12</v>
          </cell>
          <cell r="B10">
            <v>12</v>
          </cell>
          <cell r="C10">
            <v>12</v>
          </cell>
          <cell r="D10">
            <v>54</v>
          </cell>
          <cell r="E10">
            <v>59.760000000000005</v>
          </cell>
        </row>
        <row r="11">
          <cell r="A11">
            <v>14</v>
          </cell>
          <cell r="B11">
            <v>14</v>
          </cell>
          <cell r="C11">
            <v>14</v>
          </cell>
          <cell r="D11">
            <v>63</v>
          </cell>
          <cell r="E11">
            <v>69.72</v>
          </cell>
          <cell r="F11">
            <v>64</v>
          </cell>
        </row>
        <row r="12">
          <cell r="A12">
            <v>15</v>
          </cell>
          <cell r="B12">
            <v>15</v>
          </cell>
          <cell r="C12">
            <v>15</v>
          </cell>
          <cell r="D12">
            <v>67.5</v>
          </cell>
          <cell r="E12">
            <v>74.7</v>
          </cell>
        </row>
        <row r="13">
          <cell r="A13">
            <v>16</v>
          </cell>
          <cell r="B13">
            <v>16</v>
          </cell>
          <cell r="C13">
            <v>16</v>
          </cell>
          <cell r="D13">
            <v>72</v>
          </cell>
          <cell r="E13">
            <v>79.680000000000007</v>
          </cell>
        </row>
        <row r="14">
          <cell r="A14">
            <v>18</v>
          </cell>
          <cell r="B14">
            <v>18</v>
          </cell>
          <cell r="C14">
            <v>18</v>
          </cell>
          <cell r="D14">
            <v>81</v>
          </cell>
          <cell r="E14">
            <v>89.64</v>
          </cell>
        </row>
        <row r="15">
          <cell r="A15">
            <v>19</v>
          </cell>
          <cell r="B15">
            <v>19</v>
          </cell>
          <cell r="C15">
            <v>19</v>
          </cell>
          <cell r="D15">
            <v>85.5</v>
          </cell>
          <cell r="E15">
            <v>94.62</v>
          </cell>
        </row>
        <row r="16">
          <cell r="A16">
            <v>20</v>
          </cell>
          <cell r="B16">
            <v>20</v>
          </cell>
          <cell r="C16">
            <v>20</v>
          </cell>
          <cell r="D16">
            <v>90</v>
          </cell>
          <cell r="E16">
            <v>99.6</v>
          </cell>
        </row>
        <row r="17">
          <cell r="A17">
            <v>22</v>
          </cell>
          <cell r="B17">
            <v>22</v>
          </cell>
          <cell r="C17">
            <v>22</v>
          </cell>
          <cell r="D17">
            <v>99</v>
          </cell>
          <cell r="E17">
            <v>109.56</v>
          </cell>
        </row>
        <row r="18">
          <cell r="A18">
            <v>23</v>
          </cell>
          <cell r="B18">
            <v>23</v>
          </cell>
          <cell r="C18">
            <v>23</v>
          </cell>
          <cell r="D18">
            <v>103.5</v>
          </cell>
          <cell r="E18">
            <v>114.53999999999999</v>
          </cell>
        </row>
        <row r="19">
          <cell r="A19">
            <v>24</v>
          </cell>
          <cell r="B19">
            <v>24</v>
          </cell>
          <cell r="C19">
            <v>24</v>
          </cell>
          <cell r="D19">
            <v>108</v>
          </cell>
          <cell r="E19">
            <v>119.52000000000001</v>
          </cell>
        </row>
        <row r="20">
          <cell r="A20">
            <v>26</v>
          </cell>
          <cell r="B20">
            <v>26</v>
          </cell>
          <cell r="C20">
            <v>26</v>
          </cell>
          <cell r="D20">
            <v>117</v>
          </cell>
          <cell r="E20">
            <v>129.48000000000002</v>
          </cell>
        </row>
        <row r="21">
          <cell r="A21">
            <v>27</v>
          </cell>
          <cell r="B21">
            <v>27</v>
          </cell>
          <cell r="C21">
            <v>27</v>
          </cell>
          <cell r="D21">
            <v>121.5</v>
          </cell>
          <cell r="E21">
            <v>134.46</v>
          </cell>
        </row>
        <row r="22">
          <cell r="A22">
            <v>28</v>
          </cell>
          <cell r="B22">
            <v>28</v>
          </cell>
          <cell r="C22">
            <v>28</v>
          </cell>
          <cell r="D22">
            <v>126</v>
          </cell>
          <cell r="E22">
            <v>139.44</v>
          </cell>
        </row>
        <row r="23">
          <cell r="A23">
            <v>30</v>
          </cell>
          <cell r="B23">
            <v>30</v>
          </cell>
          <cell r="C23">
            <v>30</v>
          </cell>
          <cell r="D23">
            <v>135</v>
          </cell>
          <cell r="E23">
            <v>149.4</v>
          </cell>
        </row>
        <row r="24">
          <cell r="A24">
            <v>31</v>
          </cell>
          <cell r="B24">
            <v>31</v>
          </cell>
          <cell r="C24">
            <v>31</v>
          </cell>
          <cell r="D24">
            <v>139.5</v>
          </cell>
          <cell r="E24">
            <v>154.38</v>
          </cell>
        </row>
        <row r="25">
          <cell r="A25">
            <v>32</v>
          </cell>
          <cell r="B25">
            <v>32</v>
          </cell>
          <cell r="C25">
            <v>32</v>
          </cell>
          <cell r="D25">
            <v>144</v>
          </cell>
          <cell r="E25">
            <v>159.36000000000001</v>
          </cell>
        </row>
        <row r="26">
          <cell r="A26">
            <v>33</v>
          </cell>
          <cell r="B26">
            <v>33</v>
          </cell>
          <cell r="C26">
            <v>33</v>
          </cell>
          <cell r="D26">
            <v>148.5</v>
          </cell>
          <cell r="E26">
            <v>164.34</v>
          </cell>
        </row>
        <row r="27">
          <cell r="A27">
            <v>34</v>
          </cell>
          <cell r="B27">
            <v>34</v>
          </cell>
          <cell r="C27">
            <v>34</v>
          </cell>
          <cell r="D27">
            <v>153</v>
          </cell>
          <cell r="E27">
            <v>169.32</v>
          </cell>
        </row>
        <row r="28">
          <cell r="A28">
            <v>35</v>
          </cell>
          <cell r="B28">
            <v>35</v>
          </cell>
          <cell r="C28">
            <v>35</v>
          </cell>
          <cell r="D28">
            <v>157.5</v>
          </cell>
          <cell r="E28">
            <v>174.3</v>
          </cell>
          <cell r="F28">
            <v>159</v>
          </cell>
        </row>
        <row r="29">
          <cell r="A29">
            <v>36</v>
          </cell>
          <cell r="B29">
            <v>36</v>
          </cell>
          <cell r="C29">
            <v>36</v>
          </cell>
          <cell r="D29">
            <v>162</v>
          </cell>
          <cell r="E29">
            <v>179.28</v>
          </cell>
        </row>
        <row r="30">
          <cell r="A30">
            <v>38</v>
          </cell>
          <cell r="B30">
            <v>38</v>
          </cell>
          <cell r="C30">
            <v>38</v>
          </cell>
          <cell r="D30">
            <v>171</v>
          </cell>
          <cell r="E30">
            <v>189.24</v>
          </cell>
        </row>
        <row r="31">
          <cell r="A31">
            <v>39</v>
          </cell>
          <cell r="B31">
            <v>39</v>
          </cell>
          <cell r="C31">
            <v>39</v>
          </cell>
          <cell r="D31">
            <v>175.5</v>
          </cell>
          <cell r="E31">
            <v>194.22</v>
          </cell>
        </row>
        <row r="32">
          <cell r="A32">
            <v>40</v>
          </cell>
          <cell r="B32">
            <v>40</v>
          </cell>
          <cell r="C32">
            <v>40</v>
          </cell>
          <cell r="D32">
            <v>180</v>
          </cell>
          <cell r="E32">
            <v>199.2</v>
          </cell>
        </row>
        <row r="33">
          <cell r="A33">
            <v>42</v>
          </cell>
          <cell r="B33">
            <v>42</v>
          </cell>
          <cell r="C33">
            <v>42</v>
          </cell>
          <cell r="D33">
            <v>189</v>
          </cell>
          <cell r="E33">
            <v>209.16000000000003</v>
          </cell>
        </row>
        <row r="34">
          <cell r="A34">
            <v>43</v>
          </cell>
          <cell r="B34">
            <v>43</v>
          </cell>
          <cell r="C34">
            <v>43</v>
          </cell>
          <cell r="D34">
            <v>193.5</v>
          </cell>
          <cell r="E34">
            <v>214.14</v>
          </cell>
        </row>
        <row r="35">
          <cell r="A35">
            <v>44</v>
          </cell>
          <cell r="B35">
            <v>44</v>
          </cell>
          <cell r="C35">
            <v>44</v>
          </cell>
          <cell r="D35">
            <v>198</v>
          </cell>
          <cell r="E35">
            <v>219.12</v>
          </cell>
        </row>
        <row r="36">
          <cell r="A36">
            <v>46</v>
          </cell>
          <cell r="B36">
            <v>46</v>
          </cell>
          <cell r="C36">
            <v>46</v>
          </cell>
          <cell r="D36">
            <v>207</v>
          </cell>
          <cell r="E36">
            <v>229.07999999999998</v>
          </cell>
        </row>
        <row r="37">
          <cell r="A37">
            <v>47</v>
          </cell>
          <cell r="B37">
            <v>47</v>
          </cell>
          <cell r="C37">
            <v>47</v>
          </cell>
          <cell r="D37">
            <v>211.5</v>
          </cell>
          <cell r="E37">
            <v>234.06</v>
          </cell>
        </row>
        <row r="38">
          <cell r="A38">
            <v>48</v>
          </cell>
          <cell r="B38">
            <v>48</v>
          </cell>
          <cell r="C38">
            <v>48</v>
          </cell>
          <cell r="D38">
            <v>216</v>
          </cell>
          <cell r="E38">
            <v>239.04000000000002</v>
          </cell>
        </row>
        <row r="39">
          <cell r="A39">
            <v>50</v>
          </cell>
          <cell r="B39">
            <v>50</v>
          </cell>
          <cell r="C39">
            <v>50</v>
          </cell>
          <cell r="D39">
            <v>225</v>
          </cell>
          <cell r="E39">
            <v>249</v>
          </cell>
        </row>
        <row r="40">
          <cell r="A40">
            <v>51</v>
          </cell>
          <cell r="B40">
            <v>51</v>
          </cell>
          <cell r="C40">
            <v>51</v>
          </cell>
          <cell r="D40">
            <v>229.5</v>
          </cell>
          <cell r="E40">
            <v>253.98000000000002</v>
          </cell>
        </row>
        <row r="41">
          <cell r="A41">
            <v>52</v>
          </cell>
          <cell r="B41">
            <v>52</v>
          </cell>
          <cell r="C41">
            <v>52</v>
          </cell>
          <cell r="D41">
            <v>234</v>
          </cell>
          <cell r="E41">
            <v>258.96000000000004</v>
          </cell>
        </row>
        <row r="42">
          <cell r="A42">
            <v>54</v>
          </cell>
          <cell r="B42">
            <v>54</v>
          </cell>
          <cell r="C42">
            <v>54</v>
          </cell>
          <cell r="D42">
            <v>243</v>
          </cell>
          <cell r="E42">
            <v>268.92</v>
          </cell>
        </row>
        <row r="43">
          <cell r="A43">
            <v>55</v>
          </cell>
          <cell r="B43">
            <v>55</v>
          </cell>
          <cell r="C43">
            <v>55</v>
          </cell>
          <cell r="D43">
            <v>247.5</v>
          </cell>
          <cell r="E43">
            <v>273.89999999999998</v>
          </cell>
        </row>
        <row r="44">
          <cell r="A44">
            <v>56</v>
          </cell>
          <cell r="B44">
            <v>56</v>
          </cell>
          <cell r="C44">
            <v>56</v>
          </cell>
          <cell r="D44">
            <v>252</v>
          </cell>
          <cell r="E44">
            <v>278.88</v>
          </cell>
        </row>
        <row r="45">
          <cell r="A45">
            <v>58</v>
          </cell>
          <cell r="B45">
            <v>58</v>
          </cell>
          <cell r="C45">
            <v>58</v>
          </cell>
          <cell r="D45">
            <v>261</v>
          </cell>
          <cell r="E45">
            <v>288.84000000000003</v>
          </cell>
        </row>
        <row r="46">
          <cell r="A46">
            <v>59</v>
          </cell>
          <cell r="B46">
            <v>59</v>
          </cell>
          <cell r="C46">
            <v>59</v>
          </cell>
          <cell r="D46">
            <v>265.5</v>
          </cell>
          <cell r="E46">
            <v>293.82</v>
          </cell>
        </row>
        <row r="47">
          <cell r="A47">
            <v>60</v>
          </cell>
          <cell r="B47">
            <v>60</v>
          </cell>
          <cell r="C47">
            <v>60</v>
          </cell>
          <cell r="D47">
            <v>270</v>
          </cell>
          <cell r="E47">
            <v>298.8</v>
          </cell>
        </row>
        <row r="48">
          <cell r="A48">
            <v>62</v>
          </cell>
          <cell r="B48">
            <v>62</v>
          </cell>
          <cell r="C48">
            <v>62</v>
          </cell>
          <cell r="D48">
            <v>279</v>
          </cell>
          <cell r="E48">
            <v>308.76</v>
          </cell>
        </row>
        <row r="49">
          <cell r="A49">
            <v>63</v>
          </cell>
          <cell r="B49">
            <v>63</v>
          </cell>
          <cell r="C49">
            <v>63</v>
          </cell>
          <cell r="D49">
            <v>283.5</v>
          </cell>
          <cell r="E49">
            <v>313.74</v>
          </cell>
        </row>
        <row r="50">
          <cell r="A50">
            <v>64</v>
          </cell>
          <cell r="B50">
            <v>64</v>
          </cell>
          <cell r="C50">
            <v>64</v>
          </cell>
          <cell r="D50">
            <v>288</v>
          </cell>
          <cell r="E50">
            <v>318.72000000000003</v>
          </cell>
        </row>
        <row r="51">
          <cell r="A51">
            <v>66</v>
          </cell>
          <cell r="B51">
            <v>66</v>
          </cell>
          <cell r="C51">
            <v>66</v>
          </cell>
          <cell r="D51">
            <v>297</v>
          </cell>
          <cell r="E51">
            <v>328.68</v>
          </cell>
        </row>
        <row r="52">
          <cell r="A52">
            <v>67</v>
          </cell>
          <cell r="B52">
            <v>67</v>
          </cell>
          <cell r="C52">
            <v>67</v>
          </cell>
          <cell r="D52">
            <v>301.5</v>
          </cell>
          <cell r="E52">
            <v>333.65999999999997</v>
          </cell>
        </row>
        <row r="53">
          <cell r="A53">
            <v>68</v>
          </cell>
          <cell r="B53">
            <v>68</v>
          </cell>
          <cell r="C53">
            <v>68</v>
          </cell>
          <cell r="D53">
            <v>306</v>
          </cell>
          <cell r="E53">
            <v>338.64</v>
          </cell>
        </row>
        <row r="54">
          <cell r="A54">
            <v>70</v>
          </cell>
          <cell r="B54">
            <v>70</v>
          </cell>
          <cell r="C54">
            <v>70</v>
          </cell>
          <cell r="D54">
            <v>315</v>
          </cell>
          <cell r="E54">
            <v>348.6</v>
          </cell>
        </row>
        <row r="55">
          <cell r="A55">
            <v>71</v>
          </cell>
          <cell r="B55">
            <v>71</v>
          </cell>
          <cell r="C55">
            <v>71</v>
          </cell>
          <cell r="D55">
            <v>319.5</v>
          </cell>
          <cell r="E55">
            <v>353.58000000000004</v>
          </cell>
        </row>
        <row r="56">
          <cell r="A56">
            <v>72</v>
          </cell>
          <cell r="B56">
            <v>72</v>
          </cell>
          <cell r="C56">
            <v>72</v>
          </cell>
          <cell r="D56">
            <v>324</v>
          </cell>
          <cell r="E56">
            <v>358.56</v>
          </cell>
        </row>
        <row r="57">
          <cell r="A57">
            <v>74</v>
          </cell>
          <cell r="B57">
            <v>74</v>
          </cell>
          <cell r="C57">
            <v>74</v>
          </cell>
          <cell r="D57">
            <v>333</v>
          </cell>
          <cell r="E57">
            <v>368.52</v>
          </cell>
        </row>
        <row r="58">
          <cell r="A58">
            <v>75</v>
          </cell>
          <cell r="B58">
            <v>75</v>
          </cell>
          <cell r="C58">
            <v>75</v>
          </cell>
          <cell r="D58">
            <v>337.5</v>
          </cell>
          <cell r="E58">
            <v>373.5</v>
          </cell>
        </row>
        <row r="59">
          <cell r="A59">
            <v>76</v>
          </cell>
          <cell r="B59">
            <v>76</v>
          </cell>
          <cell r="C59">
            <v>76</v>
          </cell>
          <cell r="D59">
            <v>342</v>
          </cell>
          <cell r="E59">
            <v>378.48</v>
          </cell>
        </row>
        <row r="60">
          <cell r="A60">
            <v>78</v>
          </cell>
          <cell r="B60">
            <v>78</v>
          </cell>
          <cell r="C60">
            <v>78</v>
          </cell>
          <cell r="D60">
            <v>351</v>
          </cell>
          <cell r="E60">
            <v>388.44</v>
          </cell>
        </row>
        <row r="61">
          <cell r="A61">
            <v>79</v>
          </cell>
          <cell r="B61">
            <v>79</v>
          </cell>
          <cell r="C61">
            <v>79</v>
          </cell>
          <cell r="D61">
            <v>355.5</v>
          </cell>
          <cell r="E61">
            <v>393.42</v>
          </cell>
        </row>
        <row r="62">
          <cell r="A62">
            <v>80</v>
          </cell>
          <cell r="B62">
            <v>80</v>
          </cell>
          <cell r="C62">
            <v>80</v>
          </cell>
          <cell r="D62">
            <v>360</v>
          </cell>
          <cell r="E62">
            <v>398.4</v>
          </cell>
        </row>
        <row r="63">
          <cell r="A63">
            <v>82</v>
          </cell>
          <cell r="B63">
            <v>82</v>
          </cell>
          <cell r="C63">
            <v>82</v>
          </cell>
          <cell r="D63">
            <v>369</v>
          </cell>
          <cell r="E63">
            <v>408.36</v>
          </cell>
        </row>
        <row r="64">
          <cell r="A64">
            <v>83</v>
          </cell>
          <cell r="B64">
            <v>83</v>
          </cell>
          <cell r="C64">
            <v>83</v>
          </cell>
          <cell r="D64">
            <v>373.5</v>
          </cell>
          <cell r="E64">
            <v>413.34000000000003</v>
          </cell>
        </row>
        <row r="65">
          <cell r="A65">
            <v>84</v>
          </cell>
          <cell r="B65">
            <v>84</v>
          </cell>
          <cell r="C65">
            <v>84</v>
          </cell>
          <cell r="D65">
            <v>378</v>
          </cell>
          <cell r="E65">
            <v>418.32000000000005</v>
          </cell>
        </row>
        <row r="66">
          <cell r="A66">
            <v>86</v>
          </cell>
          <cell r="B66">
            <v>86</v>
          </cell>
          <cell r="C66">
            <v>86</v>
          </cell>
          <cell r="D66">
            <v>387</v>
          </cell>
          <cell r="E66">
            <v>428.28</v>
          </cell>
        </row>
        <row r="67">
          <cell r="A67">
            <v>87</v>
          </cell>
          <cell r="B67">
            <v>87</v>
          </cell>
          <cell r="C67">
            <v>87</v>
          </cell>
          <cell r="D67">
            <v>391.5</v>
          </cell>
          <cell r="E67">
            <v>433.26</v>
          </cell>
        </row>
        <row r="68">
          <cell r="A68">
            <v>88</v>
          </cell>
          <cell r="B68">
            <v>88</v>
          </cell>
          <cell r="C68">
            <v>88</v>
          </cell>
          <cell r="D68">
            <v>396</v>
          </cell>
          <cell r="E68">
            <v>438.24</v>
          </cell>
        </row>
        <row r="69">
          <cell r="A69">
            <v>90</v>
          </cell>
          <cell r="B69">
            <v>90</v>
          </cell>
          <cell r="C69">
            <v>90</v>
          </cell>
          <cell r="D69">
            <v>405</v>
          </cell>
          <cell r="E69">
            <v>448.20000000000005</v>
          </cell>
        </row>
        <row r="70">
          <cell r="A70">
            <v>91</v>
          </cell>
          <cell r="B70">
            <v>91</v>
          </cell>
          <cell r="C70">
            <v>91</v>
          </cell>
          <cell r="D70">
            <v>409.5</v>
          </cell>
          <cell r="E70">
            <v>453.18</v>
          </cell>
        </row>
        <row r="71">
          <cell r="A71">
            <v>92</v>
          </cell>
          <cell r="B71">
            <v>92</v>
          </cell>
          <cell r="C71">
            <v>92</v>
          </cell>
          <cell r="D71">
            <v>414</v>
          </cell>
          <cell r="E71">
            <v>458.15999999999997</v>
          </cell>
        </row>
        <row r="72">
          <cell r="A72">
            <v>94</v>
          </cell>
          <cell r="B72">
            <v>94</v>
          </cell>
          <cell r="C72">
            <v>94</v>
          </cell>
          <cell r="D72">
            <v>423</v>
          </cell>
          <cell r="E72">
            <v>468.12</v>
          </cell>
          <cell r="F72">
            <v>424</v>
          </cell>
        </row>
      </sheetData>
      <sheetData sheetId="3">
        <row r="1">
          <cell r="A1" t="str">
            <v>Tables</v>
          </cell>
          <cell r="B1" t="str">
            <v>per shift</v>
          </cell>
          <cell r="C1" t="str">
            <v>per day</v>
          </cell>
          <cell r="D1" t="str">
            <v>in break</v>
          </cell>
          <cell r="E1">
            <v>0.5</v>
          </cell>
          <cell r="F1">
            <v>2.64</v>
          </cell>
        </row>
        <row r="2">
          <cell r="A2">
            <v>1</v>
          </cell>
          <cell r="B2">
            <v>2</v>
          </cell>
          <cell r="C2">
            <v>6</v>
          </cell>
          <cell r="D2">
            <v>1</v>
          </cell>
          <cell r="E2">
            <v>9</v>
          </cell>
          <cell r="F2">
            <v>9.9600000000000009</v>
          </cell>
        </row>
        <row r="3">
          <cell r="A3">
            <v>2</v>
          </cell>
          <cell r="B3">
            <v>2</v>
          </cell>
          <cell r="C3">
            <v>6</v>
          </cell>
          <cell r="D3">
            <v>1</v>
          </cell>
          <cell r="E3">
            <v>9</v>
          </cell>
          <cell r="F3">
            <v>9.9600000000000009</v>
          </cell>
        </row>
        <row r="4">
          <cell r="A4">
            <v>3</v>
          </cell>
          <cell r="B4">
            <v>2</v>
          </cell>
          <cell r="C4">
            <v>6</v>
          </cell>
          <cell r="D4">
            <v>1</v>
          </cell>
          <cell r="E4">
            <v>9</v>
          </cell>
          <cell r="F4">
            <v>9.9600000000000009</v>
          </cell>
        </row>
        <row r="5">
          <cell r="A5">
            <v>4</v>
          </cell>
          <cell r="B5">
            <v>2</v>
          </cell>
          <cell r="C5">
            <v>6</v>
          </cell>
          <cell r="D5">
            <v>1</v>
          </cell>
          <cell r="E5">
            <v>9</v>
          </cell>
          <cell r="F5">
            <v>9.9600000000000009</v>
          </cell>
        </row>
        <row r="6">
          <cell r="A6">
            <v>5</v>
          </cell>
          <cell r="B6">
            <v>2</v>
          </cell>
          <cell r="C6">
            <v>6</v>
          </cell>
          <cell r="D6">
            <v>1</v>
          </cell>
          <cell r="E6">
            <v>9</v>
          </cell>
          <cell r="F6">
            <v>9.9600000000000009</v>
          </cell>
        </row>
        <row r="7">
          <cell r="A7">
            <v>6</v>
          </cell>
          <cell r="B7">
            <v>3</v>
          </cell>
          <cell r="C7">
            <v>9</v>
          </cell>
          <cell r="D7">
            <v>1</v>
          </cell>
          <cell r="E7">
            <v>13.5</v>
          </cell>
          <cell r="F7">
            <v>14.940000000000001</v>
          </cell>
        </row>
        <row r="8">
          <cell r="A8">
            <v>7</v>
          </cell>
          <cell r="B8">
            <v>3</v>
          </cell>
          <cell r="C8">
            <v>9</v>
          </cell>
          <cell r="D8">
            <v>1</v>
          </cell>
          <cell r="E8">
            <v>13.5</v>
          </cell>
          <cell r="F8">
            <v>14.940000000000001</v>
          </cell>
        </row>
        <row r="9">
          <cell r="A9">
            <v>8</v>
          </cell>
          <cell r="B9">
            <v>3</v>
          </cell>
          <cell r="C9">
            <v>9</v>
          </cell>
          <cell r="D9">
            <v>1</v>
          </cell>
          <cell r="E9">
            <v>13.5</v>
          </cell>
          <cell r="F9">
            <v>14.940000000000001</v>
          </cell>
        </row>
        <row r="10">
          <cell r="A10">
            <v>9</v>
          </cell>
          <cell r="B10">
            <v>3</v>
          </cell>
          <cell r="C10">
            <v>9</v>
          </cell>
          <cell r="D10">
            <v>1</v>
          </cell>
          <cell r="E10">
            <v>13.5</v>
          </cell>
          <cell r="F10">
            <v>14.940000000000001</v>
          </cell>
        </row>
        <row r="11">
          <cell r="A11">
            <v>10</v>
          </cell>
          <cell r="B11">
            <v>3</v>
          </cell>
          <cell r="C11">
            <v>9</v>
          </cell>
          <cell r="D11">
            <v>1</v>
          </cell>
          <cell r="E11">
            <v>13.5</v>
          </cell>
          <cell r="F11">
            <v>14.940000000000001</v>
          </cell>
        </row>
        <row r="12">
          <cell r="A12">
            <v>11</v>
          </cell>
          <cell r="B12">
            <v>4</v>
          </cell>
          <cell r="C12">
            <v>12</v>
          </cell>
          <cell r="D12">
            <v>1</v>
          </cell>
          <cell r="E12">
            <v>18</v>
          </cell>
          <cell r="F12">
            <v>19.920000000000002</v>
          </cell>
        </row>
        <row r="13">
          <cell r="A13">
            <v>12</v>
          </cell>
          <cell r="B13">
            <v>4</v>
          </cell>
          <cell r="C13">
            <v>12</v>
          </cell>
          <cell r="D13">
            <v>1</v>
          </cell>
          <cell r="E13">
            <v>18</v>
          </cell>
          <cell r="F13">
            <v>19.920000000000002</v>
          </cell>
        </row>
        <row r="14">
          <cell r="A14">
            <v>13</v>
          </cell>
          <cell r="B14">
            <v>4</v>
          </cell>
          <cell r="C14">
            <v>12</v>
          </cell>
          <cell r="D14">
            <v>1</v>
          </cell>
          <cell r="E14">
            <v>18</v>
          </cell>
          <cell r="F14">
            <v>19.920000000000002</v>
          </cell>
        </row>
        <row r="15">
          <cell r="A15">
            <v>14</v>
          </cell>
          <cell r="B15">
            <v>4</v>
          </cell>
          <cell r="C15">
            <v>12</v>
          </cell>
          <cell r="D15">
            <v>1</v>
          </cell>
          <cell r="E15">
            <v>18</v>
          </cell>
          <cell r="F15">
            <v>19.920000000000002</v>
          </cell>
        </row>
        <row r="16">
          <cell r="A16">
            <v>15</v>
          </cell>
          <cell r="B16">
            <v>4</v>
          </cell>
          <cell r="C16">
            <v>12</v>
          </cell>
          <cell r="D16">
            <v>1</v>
          </cell>
          <cell r="E16">
            <v>18</v>
          </cell>
          <cell r="F16">
            <v>19.920000000000002</v>
          </cell>
        </row>
        <row r="17">
          <cell r="A17">
            <v>16</v>
          </cell>
          <cell r="B17">
            <v>6</v>
          </cell>
          <cell r="C17">
            <v>18</v>
          </cell>
          <cell r="D17">
            <v>2</v>
          </cell>
          <cell r="E17">
            <v>27</v>
          </cell>
          <cell r="F17">
            <v>29.880000000000003</v>
          </cell>
        </row>
        <row r="18">
          <cell r="A18">
            <v>17</v>
          </cell>
          <cell r="B18">
            <v>6</v>
          </cell>
          <cell r="C18">
            <v>18</v>
          </cell>
          <cell r="D18">
            <v>2</v>
          </cell>
          <cell r="E18">
            <v>27</v>
          </cell>
          <cell r="F18">
            <v>29.880000000000003</v>
          </cell>
        </row>
        <row r="19">
          <cell r="A19">
            <v>18</v>
          </cell>
          <cell r="B19">
            <v>6</v>
          </cell>
          <cell r="C19">
            <v>18</v>
          </cell>
          <cell r="D19">
            <v>2</v>
          </cell>
          <cell r="E19">
            <v>27</v>
          </cell>
          <cell r="F19">
            <v>29.880000000000003</v>
          </cell>
        </row>
        <row r="20">
          <cell r="A20">
            <v>19</v>
          </cell>
          <cell r="B20">
            <v>6</v>
          </cell>
          <cell r="C20">
            <v>18</v>
          </cell>
          <cell r="D20">
            <v>2</v>
          </cell>
          <cell r="E20">
            <v>27</v>
          </cell>
          <cell r="F20">
            <v>29.880000000000003</v>
          </cell>
        </row>
        <row r="21">
          <cell r="A21">
            <v>20</v>
          </cell>
          <cell r="B21">
            <v>6</v>
          </cell>
          <cell r="C21">
            <v>18</v>
          </cell>
          <cell r="D21">
            <v>2</v>
          </cell>
          <cell r="E21">
            <v>27</v>
          </cell>
          <cell r="F21">
            <v>29.880000000000003</v>
          </cell>
        </row>
        <row r="22">
          <cell r="A22">
            <v>21</v>
          </cell>
          <cell r="B22">
            <v>7</v>
          </cell>
          <cell r="C22">
            <v>21</v>
          </cell>
          <cell r="D22">
            <v>2</v>
          </cell>
          <cell r="E22">
            <v>31.5</v>
          </cell>
          <cell r="F22">
            <v>34.86</v>
          </cell>
        </row>
        <row r="23">
          <cell r="A23">
            <v>22</v>
          </cell>
          <cell r="B23">
            <v>7</v>
          </cell>
          <cell r="C23">
            <v>21</v>
          </cell>
          <cell r="D23">
            <v>2</v>
          </cell>
          <cell r="E23">
            <v>31.5</v>
          </cell>
          <cell r="F23">
            <v>34.86</v>
          </cell>
        </row>
        <row r="24">
          <cell r="A24">
            <v>23</v>
          </cell>
          <cell r="B24">
            <v>7</v>
          </cell>
          <cell r="C24">
            <v>21</v>
          </cell>
          <cell r="D24">
            <v>2</v>
          </cell>
          <cell r="E24">
            <v>31.5</v>
          </cell>
          <cell r="F24">
            <v>34.86</v>
          </cell>
        </row>
        <row r="25">
          <cell r="A25">
            <v>24</v>
          </cell>
          <cell r="B25">
            <v>7</v>
          </cell>
          <cell r="C25">
            <v>21</v>
          </cell>
          <cell r="D25">
            <v>2</v>
          </cell>
          <cell r="E25">
            <v>31.5</v>
          </cell>
          <cell r="F25">
            <v>34.86</v>
          </cell>
        </row>
        <row r="26">
          <cell r="A26">
            <v>25</v>
          </cell>
          <cell r="B26">
            <v>7</v>
          </cell>
          <cell r="C26">
            <v>21</v>
          </cell>
          <cell r="D26">
            <v>2</v>
          </cell>
          <cell r="E26">
            <v>31.5</v>
          </cell>
          <cell r="F26">
            <v>34.86</v>
          </cell>
        </row>
        <row r="27">
          <cell r="A27">
            <v>26</v>
          </cell>
          <cell r="B27">
            <v>8</v>
          </cell>
          <cell r="C27">
            <v>24</v>
          </cell>
          <cell r="D27">
            <v>2</v>
          </cell>
          <cell r="E27">
            <v>36</v>
          </cell>
          <cell r="F27">
            <v>39.840000000000003</v>
          </cell>
        </row>
        <row r="28">
          <cell r="A28">
            <v>27</v>
          </cell>
          <cell r="B28">
            <v>8</v>
          </cell>
          <cell r="C28">
            <v>24</v>
          </cell>
          <cell r="D28">
            <v>2</v>
          </cell>
          <cell r="E28">
            <v>36</v>
          </cell>
          <cell r="F28">
            <v>39.840000000000003</v>
          </cell>
        </row>
        <row r="29">
          <cell r="A29">
            <v>28</v>
          </cell>
          <cell r="B29">
            <v>8</v>
          </cell>
          <cell r="C29">
            <v>24</v>
          </cell>
          <cell r="D29">
            <v>2</v>
          </cell>
          <cell r="E29">
            <v>36</v>
          </cell>
          <cell r="F29">
            <v>39.840000000000003</v>
          </cell>
        </row>
        <row r="30">
          <cell r="A30">
            <v>29</v>
          </cell>
          <cell r="B30">
            <v>8</v>
          </cell>
          <cell r="C30">
            <v>24</v>
          </cell>
          <cell r="D30">
            <v>2</v>
          </cell>
          <cell r="E30">
            <v>36</v>
          </cell>
          <cell r="F30">
            <v>39.840000000000003</v>
          </cell>
        </row>
        <row r="31">
          <cell r="A31">
            <v>30</v>
          </cell>
          <cell r="B31">
            <v>8</v>
          </cell>
          <cell r="C31">
            <v>24</v>
          </cell>
          <cell r="D31">
            <v>2</v>
          </cell>
          <cell r="E31">
            <v>36</v>
          </cell>
          <cell r="F31">
            <v>39.840000000000003</v>
          </cell>
        </row>
        <row r="32">
          <cell r="A32">
            <v>31</v>
          </cell>
          <cell r="B32">
            <v>10</v>
          </cell>
          <cell r="C32">
            <v>30</v>
          </cell>
          <cell r="D32">
            <v>3</v>
          </cell>
          <cell r="E32">
            <v>45</v>
          </cell>
          <cell r="F32">
            <v>49.8</v>
          </cell>
        </row>
        <row r="33">
          <cell r="A33">
            <v>32</v>
          </cell>
          <cell r="B33">
            <v>10</v>
          </cell>
          <cell r="C33">
            <v>30</v>
          </cell>
          <cell r="D33">
            <v>3</v>
          </cell>
          <cell r="E33">
            <v>45</v>
          </cell>
          <cell r="F33">
            <v>49.8</v>
          </cell>
        </row>
        <row r="34">
          <cell r="A34">
            <v>33</v>
          </cell>
          <cell r="B34">
            <v>10</v>
          </cell>
          <cell r="C34">
            <v>30</v>
          </cell>
          <cell r="D34">
            <v>3</v>
          </cell>
          <cell r="E34">
            <v>45</v>
          </cell>
          <cell r="F34">
            <v>49.8</v>
          </cell>
        </row>
        <row r="35">
          <cell r="A35">
            <v>34</v>
          </cell>
          <cell r="B35">
            <v>10</v>
          </cell>
          <cell r="C35">
            <v>30</v>
          </cell>
          <cell r="D35">
            <v>3</v>
          </cell>
          <cell r="E35">
            <v>45</v>
          </cell>
          <cell r="F35">
            <v>49.8</v>
          </cell>
        </row>
        <row r="36">
          <cell r="A36">
            <v>35</v>
          </cell>
          <cell r="B36">
            <v>10</v>
          </cell>
          <cell r="C36">
            <v>30</v>
          </cell>
          <cell r="D36">
            <v>3</v>
          </cell>
          <cell r="E36">
            <v>45</v>
          </cell>
          <cell r="F36">
            <v>49.8</v>
          </cell>
        </row>
        <row r="37">
          <cell r="A37">
            <v>36</v>
          </cell>
          <cell r="B37">
            <v>11</v>
          </cell>
          <cell r="C37">
            <v>33</v>
          </cell>
          <cell r="D37">
            <v>3</v>
          </cell>
          <cell r="E37">
            <v>49.5</v>
          </cell>
          <cell r="F37">
            <v>54.78</v>
          </cell>
        </row>
        <row r="38">
          <cell r="A38">
            <v>37</v>
          </cell>
          <cell r="B38">
            <v>11</v>
          </cell>
          <cell r="C38">
            <v>33</v>
          </cell>
          <cell r="D38">
            <v>3</v>
          </cell>
          <cell r="E38">
            <v>49.5</v>
          </cell>
          <cell r="F38">
            <v>54.78</v>
          </cell>
        </row>
        <row r="39">
          <cell r="A39">
            <v>38</v>
          </cell>
          <cell r="B39">
            <v>11</v>
          </cell>
          <cell r="C39">
            <v>33</v>
          </cell>
          <cell r="D39">
            <v>3</v>
          </cell>
          <cell r="E39">
            <v>49.5</v>
          </cell>
          <cell r="F39">
            <v>54.78</v>
          </cell>
        </row>
        <row r="40">
          <cell r="A40">
            <v>39</v>
          </cell>
          <cell r="B40">
            <v>11</v>
          </cell>
          <cell r="C40">
            <v>33</v>
          </cell>
          <cell r="D40">
            <v>3</v>
          </cell>
          <cell r="E40">
            <v>49.5</v>
          </cell>
          <cell r="F40">
            <v>54.78</v>
          </cell>
        </row>
        <row r="41">
          <cell r="A41">
            <v>40</v>
          </cell>
          <cell r="B41">
            <v>11</v>
          </cell>
          <cell r="C41">
            <v>33</v>
          </cell>
          <cell r="D41">
            <v>3</v>
          </cell>
          <cell r="E41">
            <v>49.5</v>
          </cell>
          <cell r="F41">
            <v>54.78</v>
          </cell>
        </row>
        <row r="42">
          <cell r="A42">
            <v>41</v>
          </cell>
          <cell r="B42">
            <v>12</v>
          </cell>
          <cell r="C42">
            <v>36</v>
          </cell>
          <cell r="D42">
            <v>3</v>
          </cell>
          <cell r="E42">
            <v>54</v>
          </cell>
          <cell r="F42">
            <v>59.760000000000005</v>
          </cell>
        </row>
        <row r="43">
          <cell r="A43">
            <v>42</v>
          </cell>
          <cell r="B43">
            <v>12</v>
          </cell>
          <cell r="C43">
            <v>36</v>
          </cell>
          <cell r="D43">
            <v>3</v>
          </cell>
          <cell r="E43">
            <v>54</v>
          </cell>
          <cell r="F43">
            <v>59.760000000000005</v>
          </cell>
        </row>
        <row r="44">
          <cell r="A44">
            <v>43</v>
          </cell>
          <cell r="B44">
            <v>12</v>
          </cell>
          <cell r="C44">
            <v>36</v>
          </cell>
          <cell r="D44">
            <v>3</v>
          </cell>
          <cell r="E44">
            <v>54</v>
          </cell>
          <cell r="F44">
            <v>59.760000000000005</v>
          </cell>
        </row>
        <row r="45">
          <cell r="A45">
            <v>44</v>
          </cell>
          <cell r="B45">
            <v>12</v>
          </cell>
          <cell r="C45">
            <v>36</v>
          </cell>
          <cell r="D45">
            <v>3</v>
          </cell>
          <cell r="E45">
            <v>54</v>
          </cell>
          <cell r="F45">
            <v>59.760000000000005</v>
          </cell>
        </row>
        <row r="46">
          <cell r="A46">
            <v>45</v>
          </cell>
          <cell r="B46">
            <v>12</v>
          </cell>
          <cell r="C46">
            <v>36</v>
          </cell>
          <cell r="D46">
            <v>3</v>
          </cell>
          <cell r="E46">
            <v>54</v>
          </cell>
          <cell r="F46">
            <v>59.760000000000005</v>
          </cell>
        </row>
        <row r="47">
          <cell r="A47">
            <v>46</v>
          </cell>
          <cell r="B47">
            <v>14</v>
          </cell>
          <cell r="C47">
            <v>42</v>
          </cell>
          <cell r="D47">
            <v>4</v>
          </cell>
          <cell r="E47">
            <v>63</v>
          </cell>
          <cell r="F47">
            <v>69.72</v>
          </cell>
        </row>
        <row r="48">
          <cell r="A48">
            <v>47</v>
          </cell>
          <cell r="B48">
            <v>14</v>
          </cell>
          <cell r="C48">
            <v>42</v>
          </cell>
          <cell r="D48">
            <v>4</v>
          </cell>
          <cell r="E48">
            <v>63</v>
          </cell>
          <cell r="F48">
            <v>69.72</v>
          </cell>
        </row>
        <row r="49">
          <cell r="A49">
            <v>48</v>
          </cell>
          <cell r="B49">
            <v>14</v>
          </cell>
          <cell r="C49">
            <v>42</v>
          </cell>
          <cell r="D49">
            <v>4</v>
          </cell>
          <cell r="E49">
            <v>63</v>
          </cell>
          <cell r="F49">
            <v>69.72</v>
          </cell>
        </row>
        <row r="50">
          <cell r="A50">
            <v>49</v>
          </cell>
          <cell r="B50">
            <v>14</v>
          </cell>
          <cell r="C50">
            <v>42</v>
          </cell>
          <cell r="D50">
            <v>4</v>
          </cell>
          <cell r="E50">
            <v>63</v>
          </cell>
          <cell r="F50">
            <v>69.72</v>
          </cell>
        </row>
        <row r="51">
          <cell r="A51">
            <v>50</v>
          </cell>
          <cell r="B51">
            <v>14</v>
          </cell>
          <cell r="C51">
            <v>42</v>
          </cell>
          <cell r="D51">
            <v>4</v>
          </cell>
          <cell r="E51">
            <v>63</v>
          </cell>
          <cell r="F51">
            <v>69.72</v>
          </cell>
        </row>
        <row r="52">
          <cell r="A52">
            <v>51</v>
          </cell>
          <cell r="B52">
            <v>15</v>
          </cell>
          <cell r="C52">
            <v>45</v>
          </cell>
          <cell r="D52">
            <v>4</v>
          </cell>
          <cell r="E52">
            <v>67.5</v>
          </cell>
          <cell r="F52">
            <v>74.7</v>
          </cell>
        </row>
        <row r="53">
          <cell r="A53">
            <v>52</v>
          </cell>
          <cell r="B53">
            <v>15</v>
          </cell>
          <cell r="C53">
            <v>45</v>
          </cell>
          <cell r="D53">
            <v>4</v>
          </cell>
          <cell r="E53">
            <v>67.5</v>
          </cell>
          <cell r="F53">
            <v>74.7</v>
          </cell>
        </row>
        <row r="54">
          <cell r="A54">
            <v>53</v>
          </cell>
          <cell r="B54">
            <v>15</v>
          </cell>
          <cell r="C54">
            <v>45</v>
          </cell>
          <cell r="D54">
            <v>4</v>
          </cell>
          <cell r="E54">
            <v>67.5</v>
          </cell>
          <cell r="F54">
            <v>74.7</v>
          </cell>
        </row>
        <row r="55">
          <cell r="A55">
            <v>54</v>
          </cell>
          <cell r="B55">
            <v>15</v>
          </cell>
          <cell r="C55">
            <v>45</v>
          </cell>
          <cell r="D55">
            <v>4</v>
          </cell>
          <cell r="E55">
            <v>67.5</v>
          </cell>
          <cell r="F55">
            <v>74.7</v>
          </cell>
        </row>
        <row r="56">
          <cell r="A56">
            <v>55</v>
          </cell>
          <cell r="B56">
            <v>15</v>
          </cell>
          <cell r="C56">
            <v>45</v>
          </cell>
          <cell r="D56">
            <v>4</v>
          </cell>
          <cell r="E56">
            <v>67.5</v>
          </cell>
          <cell r="F56">
            <v>74.7</v>
          </cell>
        </row>
        <row r="57">
          <cell r="A57">
            <v>56</v>
          </cell>
          <cell r="B57">
            <v>16</v>
          </cell>
          <cell r="C57">
            <v>48</v>
          </cell>
          <cell r="D57">
            <v>4</v>
          </cell>
          <cell r="E57">
            <v>72</v>
          </cell>
          <cell r="F57">
            <v>79.680000000000007</v>
          </cell>
        </row>
        <row r="58">
          <cell r="A58">
            <v>57</v>
          </cell>
          <cell r="B58">
            <v>16</v>
          </cell>
          <cell r="C58">
            <v>48</v>
          </cell>
          <cell r="D58">
            <v>4</v>
          </cell>
          <cell r="E58">
            <v>72</v>
          </cell>
          <cell r="F58">
            <v>79.680000000000007</v>
          </cell>
        </row>
        <row r="59">
          <cell r="A59">
            <v>58</v>
          </cell>
          <cell r="B59">
            <v>16</v>
          </cell>
          <cell r="C59">
            <v>48</v>
          </cell>
          <cell r="D59">
            <v>4</v>
          </cell>
          <cell r="E59">
            <v>72</v>
          </cell>
          <cell r="F59">
            <v>79.680000000000007</v>
          </cell>
        </row>
        <row r="60">
          <cell r="A60">
            <v>59</v>
          </cell>
          <cell r="B60">
            <v>16</v>
          </cell>
          <cell r="C60">
            <v>48</v>
          </cell>
          <cell r="D60">
            <v>4</v>
          </cell>
          <cell r="E60">
            <v>72</v>
          </cell>
          <cell r="F60">
            <v>79.680000000000007</v>
          </cell>
        </row>
        <row r="61">
          <cell r="A61">
            <v>60</v>
          </cell>
          <cell r="B61">
            <v>16</v>
          </cell>
          <cell r="C61">
            <v>48</v>
          </cell>
          <cell r="D61">
            <v>4</v>
          </cell>
          <cell r="E61">
            <v>72</v>
          </cell>
          <cell r="F61">
            <v>79.680000000000007</v>
          </cell>
        </row>
        <row r="62">
          <cell r="A62">
            <v>61</v>
          </cell>
          <cell r="B62">
            <v>18</v>
          </cell>
          <cell r="C62">
            <v>54</v>
          </cell>
          <cell r="D62">
            <v>5</v>
          </cell>
          <cell r="E62">
            <v>81</v>
          </cell>
          <cell r="F62">
            <v>89.64</v>
          </cell>
        </row>
        <row r="63">
          <cell r="A63">
            <v>62</v>
          </cell>
          <cell r="B63">
            <v>18</v>
          </cell>
          <cell r="C63">
            <v>54</v>
          </cell>
          <cell r="D63">
            <v>5</v>
          </cell>
          <cell r="E63">
            <v>81</v>
          </cell>
          <cell r="F63">
            <v>89.64</v>
          </cell>
        </row>
        <row r="64">
          <cell r="A64">
            <v>63</v>
          </cell>
          <cell r="B64">
            <v>18</v>
          </cell>
          <cell r="C64">
            <v>54</v>
          </cell>
          <cell r="D64">
            <v>5</v>
          </cell>
          <cell r="E64">
            <v>81</v>
          </cell>
          <cell r="F64">
            <v>89.64</v>
          </cell>
        </row>
        <row r="65">
          <cell r="A65">
            <v>64</v>
          </cell>
          <cell r="B65">
            <v>18</v>
          </cell>
          <cell r="C65">
            <v>54</v>
          </cell>
          <cell r="D65">
            <v>5</v>
          </cell>
          <cell r="E65">
            <v>81</v>
          </cell>
          <cell r="F65">
            <v>89.64</v>
          </cell>
        </row>
        <row r="66">
          <cell r="A66">
            <v>65</v>
          </cell>
          <cell r="B66">
            <v>18</v>
          </cell>
          <cell r="C66">
            <v>54</v>
          </cell>
          <cell r="D66">
            <v>5</v>
          </cell>
          <cell r="E66">
            <v>81</v>
          </cell>
          <cell r="F66">
            <v>89.64</v>
          </cell>
        </row>
        <row r="67">
          <cell r="A67">
            <v>66</v>
          </cell>
          <cell r="B67">
            <v>19</v>
          </cell>
          <cell r="C67">
            <v>57</v>
          </cell>
          <cell r="D67">
            <v>5</v>
          </cell>
          <cell r="E67">
            <v>85.5</v>
          </cell>
          <cell r="F67">
            <v>94.62</v>
          </cell>
        </row>
        <row r="68">
          <cell r="A68">
            <v>67</v>
          </cell>
          <cell r="B68">
            <v>19</v>
          </cell>
          <cell r="C68">
            <v>57</v>
          </cell>
          <cell r="D68">
            <v>5</v>
          </cell>
          <cell r="E68">
            <v>85.5</v>
          </cell>
          <cell r="F68">
            <v>94.62</v>
          </cell>
        </row>
        <row r="69">
          <cell r="A69">
            <v>68</v>
          </cell>
          <cell r="B69">
            <v>19</v>
          </cell>
          <cell r="C69">
            <v>57</v>
          </cell>
          <cell r="D69">
            <v>5</v>
          </cell>
          <cell r="E69">
            <v>85.5</v>
          </cell>
          <cell r="F69">
            <v>94.62</v>
          </cell>
        </row>
        <row r="70">
          <cell r="A70">
            <v>69</v>
          </cell>
          <cell r="B70">
            <v>19</v>
          </cell>
          <cell r="C70">
            <v>57</v>
          </cell>
          <cell r="D70">
            <v>5</v>
          </cell>
          <cell r="E70">
            <v>85.5</v>
          </cell>
          <cell r="F70">
            <v>94.62</v>
          </cell>
        </row>
        <row r="71">
          <cell r="A71">
            <v>70</v>
          </cell>
          <cell r="B71">
            <v>19</v>
          </cell>
          <cell r="C71">
            <v>57</v>
          </cell>
          <cell r="D71">
            <v>5</v>
          </cell>
          <cell r="E71">
            <v>85.5</v>
          </cell>
          <cell r="F71">
            <v>94.62</v>
          </cell>
        </row>
      </sheetData>
      <sheetData sheetId="4">
        <row r="1">
          <cell r="A1" t="str">
            <v>MNG</v>
          </cell>
          <cell r="B1" t="str">
            <v>AFT</v>
          </cell>
          <cell r="C1" t="str">
            <v>NGT</v>
          </cell>
          <cell r="D1" t="str">
            <v>per month 50%</v>
          </cell>
          <cell r="E1">
            <v>2.64</v>
          </cell>
          <cell r="F1" t="str">
            <v>from table</v>
          </cell>
        </row>
        <row r="2">
          <cell r="A2">
            <v>1</v>
          </cell>
          <cell r="B2">
            <v>1</v>
          </cell>
          <cell r="C2">
            <v>1</v>
          </cell>
          <cell r="D2">
            <v>4.5</v>
          </cell>
          <cell r="E2">
            <v>4.9800000000000004</v>
          </cell>
          <cell r="F2">
            <v>5</v>
          </cell>
        </row>
        <row r="3">
          <cell r="A3">
            <v>2</v>
          </cell>
          <cell r="B3">
            <v>2</v>
          </cell>
          <cell r="C3">
            <v>2</v>
          </cell>
          <cell r="D3">
            <v>9</v>
          </cell>
          <cell r="E3">
            <v>9.9600000000000009</v>
          </cell>
          <cell r="F3">
            <v>9</v>
          </cell>
          <cell r="J3">
            <v>1</v>
          </cell>
          <cell r="K3">
            <v>2</v>
          </cell>
          <cell r="L3">
            <v>3</v>
          </cell>
          <cell r="M3">
            <v>4</v>
          </cell>
          <cell r="N3">
            <v>5</v>
          </cell>
          <cell r="O3">
            <v>6</v>
          </cell>
          <cell r="P3">
            <v>7</v>
          </cell>
          <cell r="Q3">
            <v>8</v>
          </cell>
          <cell r="R3">
            <v>9</v>
          </cell>
          <cell r="S3">
            <v>10</v>
          </cell>
        </row>
        <row r="4">
          <cell r="A4">
            <v>3</v>
          </cell>
          <cell r="B4">
            <v>3</v>
          </cell>
          <cell r="C4">
            <v>3</v>
          </cell>
          <cell r="D4">
            <v>13.5</v>
          </cell>
          <cell r="E4">
            <v>14.940000000000001</v>
          </cell>
          <cell r="F4">
            <v>14</v>
          </cell>
          <cell r="G4">
            <v>16</v>
          </cell>
          <cell r="I4">
            <v>1</v>
          </cell>
          <cell r="J4" t="str">
            <v>MNG</v>
          </cell>
          <cell r="K4" t="str">
            <v>MNG</v>
          </cell>
          <cell r="L4" t="str">
            <v>MNG</v>
          </cell>
          <cell r="M4" t="str">
            <v>MNG</v>
          </cell>
          <cell r="N4" t="str">
            <v>MNG</v>
          </cell>
          <cell r="O4" t="str">
            <v>MNG</v>
          </cell>
          <cell r="P4" t="str">
            <v>MNG</v>
          </cell>
          <cell r="Q4" t="str">
            <v>MNG</v>
          </cell>
        </row>
        <row r="5">
          <cell r="A5">
            <v>4</v>
          </cell>
          <cell r="B5">
            <v>4</v>
          </cell>
          <cell r="C5">
            <v>4</v>
          </cell>
          <cell r="D5">
            <v>18</v>
          </cell>
          <cell r="E5">
            <v>19.920000000000002</v>
          </cell>
          <cell r="F5">
            <v>18</v>
          </cell>
          <cell r="G5">
            <v>20</v>
          </cell>
          <cell r="I5">
            <v>2</v>
          </cell>
          <cell r="J5" t="str">
            <v>AFT</v>
          </cell>
          <cell r="K5" t="str">
            <v>MNG</v>
          </cell>
          <cell r="L5" t="str">
            <v>MNG</v>
          </cell>
          <cell r="M5" t="str">
            <v>MNG</v>
          </cell>
          <cell r="N5" t="str">
            <v>MNG</v>
          </cell>
          <cell r="O5" t="str">
            <v>MNG</v>
          </cell>
          <cell r="P5" t="str">
            <v>MNG</v>
          </cell>
          <cell r="Q5" t="str">
            <v>MNG</v>
          </cell>
        </row>
        <row r="6">
          <cell r="A6">
            <v>5</v>
          </cell>
          <cell r="B6">
            <v>5</v>
          </cell>
          <cell r="C6">
            <v>5</v>
          </cell>
          <cell r="D6">
            <v>22.5</v>
          </cell>
          <cell r="E6">
            <v>24.9</v>
          </cell>
          <cell r="F6">
            <v>23</v>
          </cell>
          <cell r="I6">
            <v>3</v>
          </cell>
          <cell r="J6" t="str">
            <v>NGT</v>
          </cell>
          <cell r="K6" t="str">
            <v>AFT</v>
          </cell>
          <cell r="L6" t="str">
            <v>MNG</v>
          </cell>
          <cell r="M6" t="str">
            <v>MNG</v>
          </cell>
          <cell r="N6" t="str">
            <v>MNG</v>
          </cell>
          <cell r="O6" t="str">
            <v>MNG</v>
          </cell>
          <cell r="P6" t="str">
            <v>MNG</v>
          </cell>
          <cell r="Q6" t="str">
            <v>MNG</v>
          </cell>
        </row>
        <row r="7">
          <cell r="A7">
            <v>6</v>
          </cell>
          <cell r="B7">
            <v>6</v>
          </cell>
          <cell r="C7">
            <v>6</v>
          </cell>
          <cell r="D7">
            <v>27</v>
          </cell>
          <cell r="E7">
            <v>29.880000000000003</v>
          </cell>
          <cell r="F7">
            <v>26</v>
          </cell>
          <cell r="I7">
            <v>4</v>
          </cell>
          <cell r="K7" t="str">
            <v>off</v>
          </cell>
          <cell r="L7" t="str">
            <v>off</v>
          </cell>
          <cell r="M7" t="str">
            <v>MNG</v>
          </cell>
          <cell r="N7" t="str">
            <v>MNG</v>
          </cell>
          <cell r="O7" t="str">
            <v>MNG</v>
          </cell>
          <cell r="P7" t="str">
            <v>MNG</v>
          </cell>
          <cell r="Q7" t="str">
            <v>MNG</v>
          </cell>
        </row>
        <row r="8">
          <cell r="A8">
            <v>7</v>
          </cell>
          <cell r="B8">
            <v>7</v>
          </cell>
          <cell r="C8">
            <v>7</v>
          </cell>
          <cell r="D8">
            <v>31.5</v>
          </cell>
          <cell r="E8">
            <v>34.86</v>
          </cell>
          <cell r="F8">
            <v>31</v>
          </cell>
          <cell r="I8">
            <v>5</v>
          </cell>
          <cell r="J8" t="str">
            <v>off</v>
          </cell>
          <cell r="K8" t="str">
            <v>off</v>
          </cell>
          <cell r="L8" t="str">
            <v>off</v>
          </cell>
          <cell r="M8" t="str">
            <v>off</v>
          </cell>
          <cell r="N8" t="str">
            <v>off</v>
          </cell>
          <cell r="O8" t="str">
            <v>off</v>
          </cell>
          <cell r="P8" t="str">
            <v>off</v>
          </cell>
          <cell r="Q8" t="str">
            <v>off</v>
          </cell>
        </row>
        <row r="9">
          <cell r="A9">
            <v>8</v>
          </cell>
          <cell r="B9">
            <v>8</v>
          </cell>
          <cell r="C9">
            <v>8</v>
          </cell>
          <cell r="D9">
            <v>36</v>
          </cell>
          <cell r="E9">
            <v>39.840000000000003</v>
          </cell>
          <cell r="F9">
            <v>36</v>
          </cell>
          <cell r="I9">
            <v>6</v>
          </cell>
          <cell r="J9" t="str">
            <v>off</v>
          </cell>
          <cell r="K9" t="str">
            <v>AFT</v>
          </cell>
          <cell r="L9" t="str">
            <v>AFT</v>
          </cell>
          <cell r="M9" t="str">
            <v>off</v>
          </cell>
          <cell r="N9" t="str">
            <v>off</v>
          </cell>
          <cell r="O9" t="str">
            <v>off</v>
          </cell>
          <cell r="P9" t="str">
            <v>off</v>
          </cell>
          <cell r="Q9" t="str">
            <v>off</v>
          </cell>
        </row>
        <row r="10">
          <cell r="A10">
            <v>9</v>
          </cell>
          <cell r="B10">
            <v>9</v>
          </cell>
          <cell r="C10">
            <v>9</v>
          </cell>
          <cell r="D10">
            <v>40.5</v>
          </cell>
          <cell r="E10">
            <v>44.82</v>
          </cell>
          <cell r="F10">
            <v>40</v>
          </cell>
          <cell r="I10">
            <v>7</v>
          </cell>
          <cell r="K10" t="str">
            <v>NGT</v>
          </cell>
          <cell r="L10" t="str">
            <v>AFT</v>
          </cell>
          <cell r="M10" t="str">
            <v>AFT</v>
          </cell>
          <cell r="N10" t="str">
            <v>MNG</v>
          </cell>
          <cell r="O10" t="str">
            <v>MNG</v>
          </cell>
          <cell r="P10" t="str">
            <v>MNG</v>
          </cell>
          <cell r="Q10" t="str">
            <v>MNG</v>
          </cell>
        </row>
        <row r="11">
          <cell r="A11">
            <v>10</v>
          </cell>
          <cell r="B11">
            <v>10</v>
          </cell>
          <cell r="C11">
            <v>10</v>
          </cell>
          <cell r="D11">
            <v>45</v>
          </cell>
          <cell r="E11">
            <v>49.8</v>
          </cell>
          <cell r="I11">
            <v>8</v>
          </cell>
          <cell r="K11" t="str">
            <v>NGT</v>
          </cell>
          <cell r="L11" t="str">
            <v>AFT</v>
          </cell>
          <cell r="M11" t="str">
            <v>AFT</v>
          </cell>
          <cell r="N11" t="str">
            <v>AFT</v>
          </cell>
          <cell r="O11" t="str">
            <v>MNG</v>
          </cell>
          <cell r="P11" t="str">
            <v>MNG</v>
          </cell>
          <cell r="Q11" t="str">
            <v>MNG</v>
          </cell>
        </row>
        <row r="12">
          <cell r="A12">
            <v>11</v>
          </cell>
          <cell r="B12">
            <v>11</v>
          </cell>
          <cell r="C12">
            <v>11</v>
          </cell>
          <cell r="D12">
            <v>49.5</v>
          </cell>
          <cell r="E12">
            <v>54.78</v>
          </cell>
          <cell r="I12">
            <v>9</v>
          </cell>
          <cell r="K12" t="str">
            <v>off</v>
          </cell>
          <cell r="L12" t="str">
            <v>off</v>
          </cell>
          <cell r="M12" t="str">
            <v>AFT</v>
          </cell>
          <cell r="N12" t="str">
            <v>AFT</v>
          </cell>
          <cell r="O12" t="str">
            <v>AFT</v>
          </cell>
          <cell r="P12" t="str">
            <v>MNG</v>
          </cell>
          <cell r="Q12" t="str">
            <v>MNG</v>
          </cell>
        </row>
        <row r="13">
          <cell r="A13">
            <v>12</v>
          </cell>
          <cell r="B13">
            <v>12</v>
          </cell>
          <cell r="C13">
            <v>12</v>
          </cell>
          <cell r="D13">
            <v>54</v>
          </cell>
          <cell r="E13">
            <v>59.760000000000005</v>
          </cell>
          <cell r="I13">
            <v>10</v>
          </cell>
          <cell r="K13" t="str">
            <v>off</v>
          </cell>
          <cell r="L13" t="str">
            <v>off</v>
          </cell>
          <cell r="M13" t="str">
            <v>AFT</v>
          </cell>
          <cell r="N13" t="str">
            <v>AFT</v>
          </cell>
          <cell r="O13" t="str">
            <v>AFT</v>
          </cell>
          <cell r="P13" t="str">
            <v>AFT</v>
          </cell>
          <cell r="Q13" t="str">
            <v>MNG</v>
          </cell>
        </row>
        <row r="14">
          <cell r="A14">
            <v>13</v>
          </cell>
          <cell r="B14">
            <v>13</v>
          </cell>
          <cell r="C14">
            <v>13</v>
          </cell>
          <cell r="D14">
            <v>58.5</v>
          </cell>
          <cell r="E14">
            <v>64.740000000000009</v>
          </cell>
          <cell r="I14">
            <v>11</v>
          </cell>
          <cell r="L14" t="str">
            <v>NGT</v>
          </cell>
          <cell r="M14" t="str">
            <v>off</v>
          </cell>
          <cell r="N14" t="str">
            <v>off</v>
          </cell>
          <cell r="O14" t="str">
            <v>off</v>
          </cell>
          <cell r="P14" t="str">
            <v>off</v>
          </cell>
          <cell r="Q14" t="str">
            <v>off</v>
          </cell>
        </row>
        <row r="15">
          <cell r="A15">
            <v>14</v>
          </cell>
          <cell r="B15">
            <v>14</v>
          </cell>
          <cell r="C15">
            <v>14</v>
          </cell>
          <cell r="D15">
            <v>63</v>
          </cell>
          <cell r="E15">
            <v>69.72</v>
          </cell>
          <cell r="F15">
            <v>64</v>
          </cell>
          <cell r="I15">
            <v>12</v>
          </cell>
          <cell r="L15" t="str">
            <v>NGT</v>
          </cell>
          <cell r="M15" t="str">
            <v>off</v>
          </cell>
          <cell r="N15" t="str">
            <v>off</v>
          </cell>
          <cell r="O15" t="str">
            <v>off</v>
          </cell>
          <cell r="P15" t="str">
            <v>off</v>
          </cell>
          <cell r="Q15" t="str">
            <v>off</v>
          </cell>
        </row>
        <row r="16">
          <cell r="A16">
            <v>15</v>
          </cell>
          <cell r="B16">
            <v>15</v>
          </cell>
          <cell r="C16">
            <v>15</v>
          </cell>
          <cell r="D16">
            <v>67.5</v>
          </cell>
          <cell r="E16">
            <v>74.7</v>
          </cell>
          <cell r="I16">
            <v>13</v>
          </cell>
          <cell r="L16" t="str">
            <v>NGT</v>
          </cell>
          <cell r="M16" t="str">
            <v>NGT</v>
          </cell>
          <cell r="N16" t="str">
            <v>AFT</v>
          </cell>
          <cell r="O16" t="str">
            <v>AFT</v>
          </cell>
          <cell r="P16" t="str">
            <v>AFT</v>
          </cell>
          <cell r="Q16" t="str">
            <v>AFT</v>
          </cell>
        </row>
        <row r="17">
          <cell r="A17">
            <v>16</v>
          </cell>
          <cell r="B17">
            <v>16</v>
          </cell>
          <cell r="C17">
            <v>16</v>
          </cell>
          <cell r="D17">
            <v>72</v>
          </cell>
          <cell r="E17">
            <v>79.680000000000007</v>
          </cell>
          <cell r="I17">
            <v>14</v>
          </cell>
          <cell r="L17" t="str">
            <v>off</v>
          </cell>
          <cell r="M17" t="str">
            <v>NGT</v>
          </cell>
          <cell r="N17" t="str">
            <v>AFT</v>
          </cell>
          <cell r="O17" t="str">
            <v>AFT</v>
          </cell>
          <cell r="P17" t="str">
            <v>AFT</v>
          </cell>
          <cell r="Q17" t="str">
            <v>AFT</v>
          </cell>
        </row>
        <row r="18">
          <cell r="A18">
            <v>17</v>
          </cell>
          <cell r="B18">
            <v>17</v>
          </cell>
          <cell r="C18">
            <v>17</v>
          </cell>
          <cell r="D18">
            <v>76.5</v>
          </cell>
          <cell r="E18">
            <v>84.66</v>
          </cell>
          <cell r="I18">
            <v>15</v>
          </cell>
          <cell r="L18" t="str">
            <v>off</v>
          </cell>
          <cell r="M18" t="str">
            <v>NGT</v>
          </cell>
          <cell r="N18" t="str">
            <v>NGT</v>
          </cell>
          <cell r="O18" t="str">
            <v>AFT</v>
          </cell>
          <cell r="P18" t="str">
            <v>AFT</v>
          </cell>
          <cell r="Q18" t="str">
            <v>AFT</v>
          </cell>
        </row>
        <row r="19">
          <cell r="A19">
            <v>18</v>
          </cell>
          <cell r="B19">
            <v>18</v>
          </cell>
          <cell r="C19">
            <v>18</v>
          </cell>
          <cell r="D19">
            <v>81</v>
          </cell>
          <cell r="E19">
            <v>89.64</v>
          </cell>
          <cell r="I19">
            <v>16</v>
          </cell>
          <cell r="M19" t="str">
            <v>NGT</v>
          </cell>
          <cell r="N19" t="str">
            <v>NGT</v>
          </cell>
          <cell r="O19" t="str">
            <v>AFT</v>
          </cell>
          <cell r="P19" t="str">
            <v>AFT</v>
          </cell>
          <cell r="Q19" t="str">
            <v>AFT</v>
          </cell>
        </row>
        <row r="20">
          <cell r="A20">
            <v>19</v>
          </cell>
          <cell r="B20">
            <v>19</v>
          </cell>
          <cell r="C20">
            <v>19</v>
          </cell>
          <cell r="D20">
            <v>85.5</v>
          </cell>
          <cell r="E20">
            <v>94.62</v>
          </cell>
          <cell r="I20">
            <v>17</v>
          </cell>
          <cell r="J20" t="str">
            <v>DAY</v>
          </cell>
          <cell r="K20" t="str">
            <v>DAY</v>
          </cell>
          <cell r="M20" t="str">
            <v>off</v>
          </cell>
          <cell r="N20" t="str">
            <v>off</v>
          </cell>
          <cell r="O20" t="str">
            <v>NGT</v>
          </cell>
          <cell r="P20" t="str">
            <v>off</v>
          </cell>
          <cell r="Q20" t="str">
            <v>off</v>
          </cell>
        </row>
        <row r="21">
          <cell r="A21">
            <v>20</v>
          </cell>
          <cell r="B21">
            <v>20</v>
          </cell>
          <cell r="C21">
            <v>20</v>
          </cell>
          <cell r="D21">
            <v>90</v>
          </cell>
          <cell r="E21">
            <v>99.6</v>
          </cell>
          <cell r="I21">
            <v>18</v>
          </cell>
          <cell r="J21" t="str">
            <v>off</v>
          </cell>
          <cell r="K21" t="str">
            <v>DAY</v>
          </cell>
          <cell r="M21" t="str">
            <v>off</v>
          </cell>
          <cell r="N21" t="str">
            <v>off</v>
          </cell>
          <cell r="O21" t="str">
            <v>NGT</v>
          </cell>
          <cell r="P21" t="str">
            <v>off</v>
          </cell>
          <cell r="Q21" t="str">
            <v>off</v>
          </cell>
        </row>
        <row r="22">
          <cell r="A22">
            <v>21</v>
          </cell>
          <cell r="B22">
            <v>21</v>
          </cell>
          <cell r="C22">
            <v>21</v>
          </cell>
          <cell r="D22">
            <v>94.5</v>
          </cell>
          <cell r="E22">
            <v>104.58000000000001</v>
          </cell>
          <cell r="I22">
            <v>19</v>
          </cell>
          <cell r="J22" t="str">
            <v>NIGHT</v>
          </cell>
          <cell r="K22" t="str">
            <v>off</v>
          </cell>
          <cell r="N22" t="str">
            <v>NGT</v>
          </cell>
          <cell r="O22" t="str">
            <v>off</v>
          </cell>
          <cell r="P22" t="str">
            <v>AFT</v>
          </cell>
          <cell r="Q22" t="str">
            <v>AFT</v>
          </cell>
        </row>
        <row r="23">
          <cell r="A23">
            <v>22</v>
          </cell>
          <cell r="B23">
            <v>22</v>
          </cell>
          <cell r="C23">
            <v>22</v>
          </cell>
          <cell r="D23">
            <v>99</v>
          </cell>
          <cell r="E23">
            <v>109.56</v>
          </cell>
          <cell r="I23">
            <v>20</v>
          </cell>
          <cell r="J23" t="str">
            <v>off</v>
          </cell>
          <cell r="K23" t="str">
            <v>off</v>
          </cell>
          <cell r="N23" t="str">
            <v>NGT</v>
          </cell>
          <cell r="O23" t="str">
            <v>off</v>
          </cell>
          <cell r="P23" t="str">
            <v>AFT</v>
          </cell>
          <cell r="Q23" t="str">
            <v>AFT</v>
          </cell>
        </row>
        <row r="24">
          <cell r="A24">
            <v>23</v>
          </cell>
          <cell r="B24">
            <v>23</v>
          </cell>
          <cell r="C24">
            <v>23</v>
          </cell>
          <cell r="D24">
            <v>103.5</v>
          </cell>
          <cell r="E24">
            <v>114.53999999999999</v>
          </cell>
          <cell r="I24">
            <v>21</v>
          </cell>
          <cell r="J24" t="str">
            <v>off</v>
          </cell>
          <cell r="K24" t="str">
            <v>NIGHT</v>
          </cell>
          <cell r="N24" t="str">
            <v>NGT</v>
          </cell>
          <cell r="O24" t="str">
            <v>NGT</v>
          </cell>
          <cell r="P24" t="str">
            <v>NGT</v>
          </cell>
          <cell r="Q24" t="str">
            <v>AFT</v>
          </cell>
        </row>
        <row r="25">
          <cell r="A25">
            <v>24</v>
          </cell>
          <cell r="B25">
            <v>24</v>
          </cell>
          <cell r="C25">
            <v>24</v>
          </cell>
          <cell r="D25">
            <v>108</v>
          </cell>
          <cell r="E25">
            <v>119.52000000000001</v>
          </cell>
          <cell r="I25">
            <v>22</v>
          </cell>
          <cell r="K25" t="str">
            <v>NIGHT</v>
          </cell>
          <cell r="N25" t="str">
            <v>off</v>
          </cell>
          <cell r="O25" t="str">
            <v>NGT</v>
          </cell>
          <cell r="P25" t="str">
            <v>NGT</v>
          </cell>
          <cell r="Q25" t="str">
            <v>AFT</v>
          </cell>
        </row>
        <row r="26">
          <cell r="A26">
            <v>25</v>
          </cell>
          <cell r="B26">
            <v>25</v>
          </cell>
          <cell r="C26">
            <v>25</v>
          </cell>
          <cell r="D26">
            <v>112.5</v>
          </cell>
          <cell r="E26">
            <v>124.5</v>
          </cell>
          <cell r="I26">
            <v>23</v>
          </cell>
          <cell r="K26" t="str">
            <v>off</v>
          </cell>
          <cell r="N26" t="str">
            <v>off</v>
          </cell>
          <cell r="O26" t="str">
            <v>NGT</v>
          </cell>
          <cell r="P26" t="str">
            <v>off</v>
          </cell>
          <cell r="Q26" t="str">
            <v>off</v>
          </cell>
        </row>
        <row r="27">
          <cell r="A27">
            <v>26</v>
          </cell>
          <cell r="B27">
            <v>26</v>
          </cell>
          <cell r="C27">
            <v>26</v>
          </cell>
          <cell r="D27">
            <v>117</v>
          </cell>
          <cell r="E27">
            <v>129.48000000000002</v>
          </cell>
          <cell r="F27">
            <v>159</v>
          </cell>
          <cell r="I27">
            <v>24</v>
          </cell>
          <cell r="K27" t="str">
            <v>off</v>
          </cell>
          <cell r="O27" t="str">
            <v>NGT</v>
          </cell>
          <cell r="P27" t="str">
            <v>off</v>
          </cell>
          <cell r="Q27" t="str">
            <v>off</v>
          </cell>
        </row>
        <row r="28">
          <cell r="A28">
            <v>27</v>
          </cell>
          <cell r="B28">
            <v>27</v>
          </cell>
          <cell r="C28">
            <v>27</v>
          </cell>
          <cell r="D28">
            <v>121.5</v>
          </cell>
          <cell r="E28">
            <v>134.46</v>
          </cell>
          <cell r="I28">
            <v>25</v>
          </cell>
          <cell r="O28" t="str">
            <v>off</v>
          </cell>
          <cell r="P28" t="str">
            <v>NGT</v>
          </cell>
          <cell r="Q28" t="str">
            <v>NGT</v>
          </cell>
        </row>
        <row r="29">
          <cell r="A29">
            <v>28</v>
          </cell>
          <cell r="B29">
            <v>28</v>
          </cell>
          <cell r="C29">
            <v>28</v>
          </cell>
          <cell r="D29">
            <v>126</v>
          </cell>
          <cell r="E29">
            <v>139.44</v>
          </cell>
          <cell r="I29">
            <v>26</v>
          </cell>
          <cell r="O29" t="str">
            <v>off</v>
          </cell>
          <cell r="P29" t="str">
            <v>NGT</v>
          </cell>
          <cell r="Q29" t="str">
            <v>NGT</v>
          </cell>
        </row>
        <row r="30">
          <cell r="A30">
            <v>29</v>
          </cell>
          <cell r="B30">
            <v>29</v>
          </cell>
          <cell r="C30">
            <v>29</v>
          </cell>
          <cell r="D30">
            <v>130.5</v>
          </cell>
          <cell r="E30">
            <v>144.42000000000002</v>
          </cell>
          <cell r="I30">
            <v>27</v>
          </cell>
          <cell r="P30" t="str">
            <v>NGT</v>
          </cell>
          <cell r="Q30" t="str">
            <v>NGT</v>
          </cell>
        </row>
        <row r="31">
          <cell r="A31">
            <v>30</v>
          </cell>
          <cell r="B31">
            <v>30</v>
          </cell>
          <cell r="C31">
            <v>30</v>
          </cell>
          <cell r="D31">
            <v>135</v>
          </cell>
          <cell r="E31">
            <v>149.4</v>
          </cell>
          <cell r="I31">
            <v>28</v>
          </cell>
          <cell r="P31" t="str">
            <v>NGT</v>
          </cell>
          <cell r="Q31" t="str">
            <v>NGT</v>
          </cell>
        </row>
        <row r="32">
          <cell r="I32">
            <v>29</v>
          </cell>
          <cell r="P32" t="str">
            <v>NGT</v>
          </cell>
          <cell r="Q32" t="str">
            <v>off</v>
          </cell>
        </row>
        <row r="33">
          <cell r="I33">
            <v>30</v>
          </cell>
          <cell r="P33" t="str">
            <v>off</v>
          </cell>
          <cell r="Q33" t="str">
            <v>off</v>
          </cell>
        </row>
        <row r="34">
          <cell r="I34">
            <v>31</v>
          </cell>
          <cell r="P34" t="str">
            <v>off</v>
          </cell>
          <cell r="Q34" t="str">
            <v>NGT</v>
          </cell>
        </row>
        <row r="35">
          <cell r="I35">
            <v>32</v>
          </cell>
          <cell r="Q35" t="str">
            <v>NGT</v>
          </cell>
        </row>
        <row r="36">
          <cell r="I36">
            <v>33</v>
          </cell>
          <cell r="Q36" t="str">
            <v>NGT</v>
          </cell>
        </row>
        <row r="37">
          <cell r="I37">
            <v>34</v>
          </cell>
          <cell r="Q37" t="str">
            <v>NGT</v>
          </cell>
        </row>
        <row r="38">
          <cell r="I38">
            <v>35</v>
          </cell>
          <cell r="Q38" t="str">
            <v>off</v>
          </cell>
        </row>
        <row r="39">
          <cell r="I39">
            <v>36</v>
          </cell>
          <cell r="J39">
            <v>1</v>
          </cell>
          <cell r="K39">
            <v>2</v>
          </cell>
          <cell r="L39">
            <v>3</v>
          </cell>
          <cell r="M39">
            <v>4</v>
          </cell>
          <cell r="N39">
            <v>5</v>
          </cell>
          <cell r="O39">
            <v>6</v>
          </cell>
          <cell r="P39">
            <v>7</v>
          </cell>
          <cell r="Q39" t="str">
            <v>off</v>
          </cell>
          <cell r="R39">
            <v>9</v>
          </cell>
          <cell r="S39">
            <v>10</v>
          </cell>
          <cell r="T39">
            <v>11</v>
          </cell>
          <cell r="U39">
            <v>12</v>
          </cell>
          <cell r="V39">
            <v>13</v>
          </cell>
          <cell r="W39">
            <v>14</v>
          </cell>
          <cell r="X39">
            <v>15</v>
          </cell>
          <cell r="Y39">
            <v>16</v>
          </cell>
          <cell r="Z39">
            <v>17</v>
          </cell>
          <cell r="AA39">
            <v>18</v>
          </cell>
          <cell r="AB39">
            <v>19</v>
          </cell>
          <cell r="AC39">
            <v>20</v>
          </cell>
          <cell r="AD39">
            <v>21</v>
          </cell>
          <cell r="AE39">
            <v>22</v>
          </cell>
          <cell r="AF39">
            <v>23</v>
          </cell>
          <cell r="AG39">
            <v>24</v>
          </cell>
          <cell r="AH39">
            <v>25</v>
          </cell>
          <cell r="AI39">
            <v>26</v>
          </cell>
          <cell r="AJ39">
            <v>27</v>
          </cell>
          <cell r="AK39">
            <v>28</v>
          </cell>
          <cell r="AL39">
            <v>29</v>
          </cell>
          <cell r="AM39">
            <v>30</v>
          </cell>
          <cell r="AN39">
            <v>31</v>
          </cell>
          <cell r="AP39" t="str">
            <v>MNG</v>
          </cell>
          <cell r="AQ39" t="str">
            <v>AFT</v>
          </cell>
          <cell r="AR39" t="str">
            <v>NGT</v>
          </cell>
          <cell r="AS39" t="str">
            <v>off</v>
          </cell>
          <cell r="AU39" t="str">
            <v>working hours</v>
          </cell>
        </row>
        <row r="40">
          <cell r="I40">
            <v>1</v>
          </cell>
          <cell r="J40" t="str">
            <v>MNG</v>
          </cell>
          <cell r="K40" t="str">
            <v>AFT</v>
          </cell>
          <cell r="L40" t="str">
            <v>NGT</v>
          </cell>
          <cell r="M40" t="str">
            <v>off</v>
          </cell>
          <cell r="N40" t="str">
            <v>off</v>
          </cell>
          <cell r="O40" t="str">
            <v>MNG</v>
          </cell>
          <cell r="P40" t="str">
            <v>AFT</v>
          </cell>
          <cell r="Q40" t="str">
            <v>NGT</v>
          </cell>
          <cell r="R40" t="str">
            <v>off</v>
          </cell>
          <cell r="S40" t="str">
            <v>MNG</v>
          </cell>
          <cell r="T40" t="str">
            <v>AFT</v>
          </cell>
          <cell r="U40" t="str">
            <v>NGT</v>
          </cell>
          <cell r="V40" t="str">
            <v>off</v>
          </cell>
          <cell r="W40" t="str">
            <v>off</v>
          </cell>
          <cell r="X40" t="str">
            <v>MNG</v>
          </cell>
          <cell r="Y40" t="str">
            <v>AFT</v>
          </cell>
          <cell r="Z40" t="str">
            <v>NGT</v>
          </cell>
          <cell r="AA40" t="str">
            <v>off</v>
          </cell>
          <cell r="AB40" t="str">
            <v>MNG</v>
          </cell>
          <cell r="AC40" t="str">
            <v>AFT</v>
          </cell>
          <cell r="AD40" t="str">
            <v>NGT</v>
          </cell>
          <cell r="AE40" t="str">
            <v>off</v>
          </cell>
          <cell r="AF40" t="str">
            <v>off</v>
          </cell>
          <cell r="AG40" t="str">
            <v>MNG</v>
          </cell>
          <cell r="AH40" t="str">
            <v>AFT</v>
          </cell>
          <cell r="AI40" t="str">
            <v>NGT</v>
          </cell>
          <cell r="AJ40" t="str">
            <v>off</v>
          </cell>
          <cell r="AK40" t="str">
            <v>MNG</v>
          </cell>
          <cell r="AL40" t="str">
            <v>AFT</v>
          </cell>
          <cell r="AM40" t="str">
            <v>NGT</v>
          </cell>
          <cell r="AN40" t="str">
            <v>off</v>
          </cell>
          <cell r="AP40">
            <v>7</v>
          </cell>
          <cell r="AQ40">
            <v>7</v>
          </cell>
          <cell r="AR40">
            <v>7</v>
          </cell>
          <cell r="AS40">
            <v>9</v>
          </cell>
          <cell r="AU40">
            <v>168</v>
          </cell>
        </row>
        <row r="41">
          <cell r="I41">
            <v>2</v>
          </cell>
          <cell r="J41" t="str">
            <v>AFT</v>
          </cell>
          <cell r="K41" t="str">
            <v>NGT</v>
          </cell>
          <cell r="L41" t="str">
            <v>off</v>
          </cell>
          <cell r="M41" t="str">
            <v>off</v>
          </cell>
          <cell r="N41" t="str">
            <v>MNG</v>
          </cell>
          <cell r="O41" t="str">
            <v>AFT</v>
          </cell>
          <cell r="P41" t="str">
            <v>NGT</v>
          </cell>
          <cell r="Q41" t="str">
            <v>off</v>
          </cell>
          <cell r="R41" t="str">
            <v>MNG</v>
          </cell>
          <cell r="S41" t="str">
            <v>AFT</v>
          </cell>
          <cell r="T41" t="str">
            <v>NGT</v>
          </cell>
          <cell r="U41" t="str">
            <v>off</v>
          </cell>
          <cell r="V41" t="str">
            <v>off</v>
          </cell>
          <cell r="W41" t="str">
            <v>MNG</v>
          </cell>
          <cell r="X41" t="str">
            <v>AFT</v>
          </cell>
          <cell r="Y41" t="str">
            <v>NGT</v>
          </cell>
          <cell r="Z41" t="str">
            <v>off</v>
          </cell>
          <cell r="AA41" t="str">
            <v>MNG</v>
          </cell>
          <cell r="AB41" t="str">
            <v>AFT</v>
          </cell>
          <cell r="AC41" t="str">
            <v>NGT</v>
          </cell>
          <cell r="AD41" t="str">
            <v>off</v>
          </cell>
          <cell r="AE41" t="str">
            <v>off</v>
          </cell>
          <cell r="AF41" t="str">
            <v>MNG</v>
          </cell>
          <cell r="AG41" t="str">
            <v>AFT</v>
          </cell>
          <cell r="AH41" t="str">
            <v>NGT</v>
          </cell>
          <cell r="AI41" t="str">
            <v>off</v>
          </cell>
          <cell r="AJ41" t="str">
            <v>MNG</v>
          </cell>
          <cell r="AK41" t="str">
            <v>AFT</v>
          </cell>
          <cell r="AL41" t="str">
            <v>NGT</v>
          </cell>
          <cell r="AM41" t="str">
            <v>off</v>
          </cell>
          <cell r="AN41" t="str">
            <v>MNG</v>
          </cell>
          <cell r="AP41">
            <v>6</v>
          </cell>
          <cell r="AQ41">
            <v>7</v>
          </cell>
          <cell r="AR41">
            <v>7</v>
          </cell>
          <cell r="AS41">
            <v>10</v>
          </cell>
          <cell r="AU41">
            <v>160</v>
          </cell>
        </row>
        <row r="42">
          <cell r="I42">
            <v>3</v>
          </cell>
          <cell r="J42">
            <v>1</v>
          </cell>
          <cell r="K42">
            <v>2</v>
          </cell>
          <cell r="L42">
            <v>3</v>
          </cell>
          <cell r="M42">
            <v>4</v>
          </cell>
          <cell r="N42">
            <v>5</v>
          </cell>
          <cell r="O42">
            <v>6</v>
          </cell>
          <cell r="P42">
            <v>7</v>
          </cell>
          <cell r="Q42">
            <v>8</v>
          </cell>
          <cell r="R42">
            <v>9</v>
          </cell>
          <cell r="S42">
            <v>10</v>
          </cell>
          <cell r="T42">
            <v>11</v>
          </cell>
          <cell r="U42">
            <v>12</v>
          </cell>
          <cell r="V42">
            <v>13</v>
          </cell>
          <cell r="W42">
            <v>14</v>
          </cell>
          <cell r="X42">
            <v>15</v>
          </cell>
          <cell r="Y42">
            <v>16</v>
          </cell>
          <cell r="Z42">
            <v>17</v>
          </cell>
          <cell r="AA42">
            <v>18</v>
          </cell>
          <cell r="AB42">
            <v>19</v>
          </cell>
          <cell r="AC42">
            <v>20</v>
          </cell>
          <cell r="AD42">
            <v>21</v>
          </cell>
          <cell r="AE42">
            <v>22</v>
          </cell>
          <cell r="AF42">
            <v>23</v>
          </cell>
          <cell r="AG42">
            <v>24</v>
          </cell>
          <cell r="AH42">
            <v>25</v>
          </cell>
          <cell r="AI42">
            <v>26</v>
          </cell>
          <cell r="AJ42">
            <v>27</v>
          </cell>
          <cell r="AK42">
            <v>28</v>
          </cell>
          <cell r="AL42">
            <v>29</v>
          </cell>
          <cell r="AM42">
            <v>30</v>
          </cell>
          <cell r="AN42">
            <v>31</v>
          </cell>
          <cell r="AP42" t="str">
            <v>MNG</v>
          </cell>
          <cell r="AQ42" t="str">
            <v>AFT</v>
          </cell>
          <cell r="AR42" t="str">
            <v>NGT</v>
          </cell>
          <cell r="AS42" t="str">
            <v>off</v>
          </cell>
          <cell r="AU42" t="str">
            <v>working hours</v>
          </cell>
        </row>
        <row r="43">
          <cell r="I43">
            <v>1</v>
          </cell>
          <cell r="J43" t="str">
            <v>MNG</v>
          </cell>
          <cell r="K43" t="str">
            <v>AFT</v>
          </cell>
          <cell r="L43" t="str">
            <v>NGT</v>
          </cell>
          <cell r="M43" t="str">
            <v>off</v>
          </cell>
          <cell r="N43" t="str">
            <v>off</v>
          </cell>
          <cell r="O43" t="str">
            <v>MNG</v>
          </cell>
          <cell r="P43" t="str">
            <v>AFT</v>
          </cell>
          <cell r="Q43" t="str">
            <v>NGT</v>
          </cell>
          <cell r="R43" t="str">
            <v>off</v>
          </cell>
          <cell r="S43" t="str">
            <v>MNG</v>
          </cell>
          <cell r="T43" t="str">
            <v>AFT</v>
          </cell>
          <cell r="U43" t="str">
            <v>NGT</v>
          </cell>
          <cell r="V43" t="str">
            <v>off</v>
          </cell>
          <cell r="W43" t="str">
            <v>off</v>
          </cell>
          <cell r="X43" t="str">
            <v>MNG</v>
          </cell>
          <cell r="Y43" t="str">
            <v>AFT</v>
          </cell>
          <cell r="Z43" t="str">
            <v>NGT</v>
          </cell>
          <cell r="AA43" t="str">
            <v>off</v>
          </cell>
          <cell r="AB43" t="str">
            <v>MNG</v>
          </cell>
          <cell r="AC43" t="str">
            <v>AFT</v>
          </cell>
          <cell r="AD43" t="str">
            <v>NGT</v>
          </cell>
          <cell r="AE43" t="str">
            <v>off</v>
          </cell>
          <cell r="AF43" t="str">
            <v>off</v>
          </cell>
          <cell r="AG43" t="str">
            <v>MNG</v>
          </cell>
          <cell r="AH43" t="str">
            <v>AFT</v>
          </cell>
          <cell r="AI43" t="str">
            <v>NGT</v>
          </cell>
          <cell r="AJ43" t="str">
            <v>off</v>
          </cell>
          <cell r="AK43" t="str">
            <v>MNG</v>
          </cell>
          <cell r="AL43" t="str">
            <v>AFT</v>
          </cell>
          <cell r="AM43" t="str">
            <v>NGT</v>
          </cell>
          <cell r="AN43" t="str">
            <v>off</v>
          </cell>
          <cell r="AP43">
            <v>7</v>
          </cell>
          <cell r="AQ43">
            <v>7</v>
          </cell>
          <cell r="AR43">
            <v>7</v>
          </cell>
          <cell r="AS43">
            <v>9</v>
          </cell>
          <cell r="AU43">
            <v>168</v>
          </cell>
        </row>
        <row r="44">
          <cell r="I44">
            <v>2</v>
          </cell>
          <cell r="J44" t="str">
            <v>AFT</v>
          </cell>
          <cell r="K44" t="str">
            <v>NGT</v>
          </cell>
          <cell r="L44" t="str">
            <v>off</v>
          </cell>
          <cell r="M44" t="str">
            <v>off</v>
          </cell>
          <cell r="N44" t="str">
            <v>MNG</v>
          </cell>
          <cell r="O44" t="str">
            <v>AFT</v>
          </cell>
          <cell r="P44" t="str">
            <v>NGT</v>
          </cell>
          <cell r="Q44" t="str">
            <v>off</v>
          </cell>
          <cell r="R44" t="str">
            <v>MNG</v>
          </cell>
          <cell r="S44" t="str">
            <v>AFT</v>
          </cell>
          <cell r="T44" t="str">
            <v>NGT</v>
          </cell>
          <cell r="U44" t="str">
            <v>off</v>
          </cell>
          <cell r="V44" t="str">
            <v>off</v>
          </cell>
          <cell r="W44" t="str">
            <v>MNG</v>
          </cell>
          <cell r="X44" t="str">
            <v>AFT</v>
          </cell>
          <cell r="Y44" t="str">
            <v>NGT</v>
          </cell>
          <cell r="Z44" t="str">
            <v>off</v>
          </cell>
          <cell r="AA44" t="str">
            <v>MNG</v>
          </cell>
          <cell r="AB44" t="str">
            <v>AFT</v>
          </cell>
          <cell r="AC44" t="str">
            <v>NGT</v>
          </cell>
          <cell r="AD44" t="str">
            <v>off</v>
          </cell>
          <cell r="AE44" t="str">
            <v>off</v>
          </cell>
          <cell r="AF44" t="str">
            <v>MNG</v>
          </cell>
          <cell r="AG44" t="str">
            <v>AFT</v>
          </cell>
          <cell r="AH44" t="str">
            <v>NGT</v>
          </cell>
          <cell r="AI44" t="str">
            <v>off</v>
          </cell>
          <cell r="AJ44" t="str">
            <v>MNG</v>
          </cell>
          <cell r="AK44" t="str">
            <v>AFT</v>
          </cell>
          <cell r="AL44" t="str">
            <v>NGT</v>
          </cell>
          <cell r="AM44" t="str">
            <v>off</v>
          </cell>
          <cell r="AN44" t="str">
            <v>MNG</v>
          </cell>
          <cell r="AP44">
            <v>6</v>
          </cell>
          <cell r="AQ44">
            <v>7</v>
          </cell>
          <cell r="AR44">
            <v>7</v>
          </cell>
          <cell r="AS44">
            <v>10</v>
          </cell>
          <cell r="AU44">
            <v>160</v>
          </cell>
        </row>
        <row r="45">
          <cell r="I45">
            <v>3</v>
          </cell>
          <cell r="J45" t="str">
            <v>NGT</v>
          </cell>
          <cell r="K45" t="str">
            <v>off</v>
          </cell>
          <cell r="L45" t="str">
            <v>off</v>
          </cell>
          <cell r="M45" t="str">
            <v>MNG</v>
          </cell>
          <cell r="N45" t="str">
            <v>AFT</v>
          </cell>
          <cell r="O45" t="str">
            <v>NGT</v>
          </cell>
          <cell r="P45" t="str">
            <v>off</v>
          </cell>
          <cell r="Q45" t="str">
            <v>MNG</v>
          </cell>
          <cell r="R45" t="str">
            <v>AFT</v>
          </cell>
          <cell r="S45" t="str">
            <v>NGT</v>
          </cell>
          <cell r="T45" t="str">
            <v>off</v>
          </cell>
          <cell r="U45" t="str">
            <v>off</v>
          </cell>
          <cell r="V45" t="str">
            <v>MNG</v>
          </cell>
          <cell r="W45" t="str">
            <v>AFT</v>
          </cell>
          <cell r="X45" t="str">
            <v>NGT</v>
          </cell>
          <cell r="Y45" t="str">
            <v>off</v>
          </cell>
          <cell r="Z45" t="str">
            <v>MNG</v>
          </cell>
          <cell r="AA45" t="str">
            <v>AFT</v>
          </cell>
          <cell r="AB45" t="str">
            <v>NGT</v>
          </cell>
          <cell r="AC45" t="str">
            <v>off</v>
          </cell>
          <cell r="AD45" t="str">
            <v>off</v>
          </cell>
          <cell r="AE45" t="str">
            <v>MNG</v>
          </cell>
          <cell r="AF45" t="str">
            <v>AFT</v>
          </cell>
          <cell r="AG45" t="str">
            <v>NGT</v>
          </cell>
          <cell r="AH45" t="str">
            <v>off</v>
          </cell>
          <cell r="AI45" t="str">
            <v>MNG</v>
          </cell>
          <cell r="AJ45" t="str">
            <v>AFT</v>
          </cell>
          <cell r="AK45" t="str">
            <v>NGT</v>
          </cell>
          <cell r="AL45" t="str">
            <v>off</v>
          </cell>
          <cell r="AM45" t="str">
            <v>MNG</v>
          </cell>
          <cell r="AN45" t="str">
            <v>AFT</v>
          </cell>
          <cell r="AP45">
            <v>7</v>
          </cell>
          <cell r="AQ45">
            <v>6</v>
          </cell>
          <cell r="AR45">
            <v>7</v>
          </cell>
          <cell r="AS45">
            <v>10</v>
          </cell>
          <cell r="AU45">
            <v>160</v>
          </cell>
        </row>
        <row r="46">
          <cell r="I46">
            <v>4</v>
          </cell>
          <cell r="J46" t="str">
            <v>off</v>
          </cell>
          <cell r="K46" t="str">
            <v>off</v>
          </cell>
          <cell r="L46" t="str">
            <v>MNG</v>
          </cell>
          <cell r="M46" t="str">
            <v>AFT</v>
          </cell>
          <cell r="N46" t="str">
            <v>NGT</v>
          </cell>
          <cell r="O46" t="str">
            <v>off</v>
          </cell>
          <cell r="P46" t="str">
            <v>MNG</v>
          </cell>
          <cell r="Q46" t="str">
            <v>AFT</v>
          </cell>
          <cell r="R46" t="str">
            <v>NGT</v>
          </cell>
          <cell r="S46" t="str">
            <v>off</v>
          </cell>
          <cell r="T46" t="str">
            <v>off</v>
          </cell>
          <cell r="U46" t="str">
            <v>MNG</v>
          </cell>
          <cell r="V46" t="str">
            <v>AFT</v>
          </cell>
          <cell r="W46" t="str">
            <v>NGT</v>
          </cell>
          <cell r="X46" t="str">
            <v>off</v>
          </cell>
          <cell r="Y46" t="str">
            <v>MNG</v>
          </cell>
          <cell r="Z46" t="str">
            <v>AFT</v>
          </cell>
          <cell r="AA46" t="str">
            <v>NGT</v>
          </cell>
          <cell r="AB46" t="str">
            <v>off</v>
          </cell>
          <cell r="AC46" t="str">
            <v>off</v>
          </cell>
          <cell r="AD46" t="str">
            <v>MNG</v>
          </cell>
          <cell r="AE46" t="str">
            <v>AFT</v>
          </cell>
          <cell r="AF46" t="str">
            <v>NGT</v>
          </cell>
          <cell r="AG46" t="str">
            <v>off</v>
          </cell>
          <cell r="AH46" t="str">
            <v>MNG</v>
          </cell>
          <cell r="AI46" t="str">
            <v>AFT</v>
          </cell>
          <cell r="AJ46" t="str">
            <v>NGT</v>
          </cell>
          <cell r="AK46" t="str">
            <v>off</v>
          </cell>
          <cell r="AL46" t="str">
            <v>MNG</v>
          </cell>
          <cell r="AM46" t="str">
            <v>AFT</v>
          </cell>
          <cell r="AN46" t="str">
            <v>NGT</v>
          </cell>
          <cell r="AP46">
            <v>7</v>
          </cell>
          <cell r="AQ46">
            <v>7</v>
          </cell>
          <cell r="AR46">
            <v>6</v>
          </cell>
          <cell r="AS46">
            <v>10</v>
          </cell>
          <cell r="AU46">
            <v>160</v>
          </cell>
        </row>
        <row r="47">
          <cell r="I47">
            <v>5</v>
          </cell>
          <cell r="J47" t="str">
            <v>off</v>
          </cell>
          <cell r="K47" t="str">
            <v>MNG</v>
          </cell>
          <cell r="L47" t="str">
            <v>AFT</v>
          </cell>
          <cell r="M47" t="str">
            <v>NGT</v>
          </cell>
          <cell r="N47" t="str">
            <v>off</v>
          </cell>
          <cell r="O47" t="str">
            <v>MNG</v>
          </cell>
          <cell r="P47" t="str">
            <v>AFT</v>
          </cell>
          <cell r="Q47" t="str">
            <v>NGT</v>
          </cell>
          <cell r="R47" t="str">
            <v>off</v>
          </cell>
          <cell r="S47" t="str">
            <v>off</v>
          </cell>
          <cell r="T47" t="str">
            <v>MNG</v>
          </cell>
          <cell r="U47" t="str">
            <v>AFT</v>
          </cell>
          <cell r="V47" t="str">
            <v>NGT</v>
          </cell>
          <cell r="W47" t="str">
            <v>off</v>
          </cell>
          <cell r="X47" t="str">
            <v>MNG</v>
          </cell>
          <cell r="Y47" t="str">
            <v>AFT</v>
          </cell>
          <cell r="Z47" t="str">
            <v>NGT</v>
          </cell>
          <cell r="AA47" t="str">
            <v>off</v>
          </cell>
          <cell r="AB47" t="str">
            <v>off</v>
          </cell>
          <cell r="AC47" t="str">
            <v>MNG</v>
          </cell>
          <cell r="AD47" t="str">
            <v>AFT</v>
          </cell>
          <cell r="AE47" t="str">
            <v>NGT</v>
          </cell>
          <cell r="AF47" t="str">
            <v>off</v>
          </cell>
          <cell r="AG47" t="str">
            <v>MNG</v>
          </cell>
          <cell r="AH47" t="str">
            <v>AFT</v>
          </cell>
          <cell r="AI47" t="str">
            <v>NGT</v>
          </cell>
          <cell r="AJ47" t="str">
            <v>off</v>
          </cell>
          <cell r="AK47" t="str">
            <v>MNG</v>
          </cell>
          <cell r="AL47" t="str">
            <v>AFT</v>
          </cell>
          <cell r="AM47" t="str">
            <v>NGT</v>
          </cell>
          <cell r="AN47" t="str">
            <v>off</v>
          </cell>
          <cell r="AP47">
            <v>7</v>
          </cell>
          <cell r="AQ47">
            <v>7</v>
          </cell>
          <cell r="AR47">
            <v>7</v>
          </cell>
          <cell r="AS47">
            <v>9</v>
          </cell>
          <cell r="AU47">
            <v>168</v>
          </cell>
        </row>
        <row r="48">
          <cell r="I48" t="str">
            <v>NGT</v>
          </cell>
          <cell r="J48">
            <v>1</v>
          </cell>
          <cell r="K48">
            <v>1</v>
          </cell>
          <cell r="L48">
            <v>1</v>
          </cell>
          <cell r="M48">
            <v>1</v>
          </cell>
          <cell r="N48">
            <v>1</v>
          </cell>
          <cell r="O48">
            <v>1</v>
          </cell>
          <cell r="P48">
            <v>1</v>
          </cell>
          <cell r="Q48">
            <v>2</v>
          </cell>
          <cell r="R48">
            <v>1</v>
          </cell>
          <cell r="S48">
            <v>1</v>
          </cell>
          <cell r="T48">
            <v>1</v>
          </cell>
          <cell r="U48">
            <v>1</v>
          </cell>
          <cell r="V48">
            <v>1</v>
          </cell>
          <cell r="W48">
            <v>1</v>
          </cell>
          <cell r="X48">
            <v>1</v>
          </cell>
          <cell r="Y48">
            <v>1</v>
          </cell>
          <cell r="Z48">
            <v>2</v>
          </cell>
          <cell r="AA48">
            <v>1</v>
          </cell>
          <cell r="AB48">
            <v>1</v>
          </cell>
          <cell r="AC48">
            <v>1</v>
          </cell>
          <cell r="AD48">
            <v>1</v>
          </cell>
          <cell r="AE48">
            <v>1</v>
          </cell>
          <cell r="AF48">
            <v>1</v>
          </cell>
          <cell r="AG48">
            <v>1</v>
          </cell>
          <cell r="AH48">
            <v>1</v>
          </cell>
          <cell r="AI48">
            <v>2</v>
          </cell>
          <cell r="AJ48">
            <v>1</v>
          </cell>
          <cell r="AK48">
            <v>1</v>
          </cell>
          <cell r="AL48">
            <v>1</v>
          </cell>
          <cell r="AM48">
            <v>2</v>
          </cell>
          <cell r="AN48">
            <v>1</v>
          </cell>
        </row>
        <row r="49">
          <cell r="I49" t="str">
            <v>MNG</v>
          </cell>
          <cell r="J49">
            <v>1</v>
          </cell>
          <cell r="K49">
            <v>1</v>
          </cell>
          <cell r="L49">
            <v>1</v>
          </cell>
          <cell r="M49">
            <v>1</v>
          </cell>
          <cell r="N49">
            <v>1</v>
          </cell>
          <cell r="O49">
            <v>2</v>
          </cell>
          <cell r="P49">
            <v>1</v>
          </cell>
          <cell r="Q49">
            <v>1</v>
          </cell>
          <cell r="R49">
            <v>1</v>
          </cell>
          <cell r="S49">
            <v>1</v>
          </cell>
          <cell r="T49">
            <v>1</v>
          </cell>
          <cell r="U49">
            <v>1</v>
          </cell>
          <cell r="V49">
            <v>1</v>
          </cell>
          <cell r="W49">
            <v>1</v>
          </cell>
          <cell r="X49">
            <v>2</v>
          </cell>
          <cell r="Y49">
            <v>1</v>
          </cell>
          <cell r="Z49">
            <v>1</v>
          </cell>
          <cell r="AA49">
            <v>1</v>
          </cell>
          <cell r="AB49">
            <v>1</v>
          </cell>
          <cell r="AC49">
            <v>1</v>
          </cell>
          <cell r="AD49">
            <v>1</v>
          </cell>
          <cell r="AE49">
            <v>1</v>
          </cell>
          <cell r="AF49">
            <v>1</v>
          </cell>
          <cell r="AG49">
            <v>2</v>
          </cell>
          <cell r="AH49">
            <v>1</v>
          </cell>
          <cell r="AI49">
            <v>1</v>
          </cell>
          <cell r="AJ49">
            <v>1</v>
          </cell>
          <cell r="AK49">
            <v>2</v>
          </cell>
          <cell r="AL49">
            <v>1</v>
          </cell>
          <cell r="AM49">
            <v>1</v>
          </cell>
          <cell r="AN49">
            <v>1</v>
          </cell>
        </row>
        <row r="50">
          <cell r="I50" t="str">
            <v>AFT</v>
          </cell>
          <cell r="J50">
            <v>1</v>
          </cell>
          <cell r="K50">
            <v>1</v>
          </cell>
          <cell r="L50">
            <v>1</v>
          </cell>
          <cell r="M50">
            <v>1</v>
          </cell>
          <cell r="N50">
            <v>1</v>
          </cell>
          <cell r="O50">
            <v>1</v>
          </cell>
          <cell r="P50">
            <v>2</v>
          </cell>
          <cell r="Q50">
            <v>1</v>
          </cell>
          <cell r="R50">
            <v>1</v>
          </cell>
          <cell r="S50">
            <v>1</v>
          </cell>
          <cell r="T50">
            <v>1</v>
          </cell>
          <cell r="U50">
            <v>1</v>
          </cell>
          <cell r="V50">
            <v>1</v>
          </cell>
          <cell r="W50">
            <v>1</v>
          </cell>
          <cell r="X50">
            <v>1</v>
          </cell>
          <cell r="Y50">
            <v>2</v>
          </cell>
          <cell r="Z50">
            <v>1</v>
          </cell>
          <cell r="AA50">
            <v>1</v>
          </cell>
          <cell r="AB50">
            <v>1</v>
          </cell>
          <cell r="AC50">
            <v>1</v>
          </cell>
          <cell r="AD50">
            <v>1</v>
          </cell>
          <cell r="AE50">
            <v>1</v>
          </cell>
          <cell r="AF50">
            <v>1</v>
          </cell>
          <cell r="AG50">
            <v>1</v>
          </cell>
          <cell r="AH50">
            <v>2</v>
          </cell>
          <cell r="AI50">
            <v>1</v>
          </cell>
          <cell r="AJ50">
            <v>1</v>
          </cell>
          <cell r="AK50">
            <v>1</v>
          </cell>
          <cell r="AL50">
            <v>2</v>
          </cell>
          <cell r="AM50">
            <v>1</v>
          </cell>
          <cell r="AN50">
            <v>1</v>
          </cell>
        </row>
        <row r="51">
          <cell r="I51" t="str">
            <v>NGT</v>
          </cell>
          <cell r="J51">
            <v>1</v>
          </cell>
          <cell r="K51">
            <v>1</v>
          </cell>
          <cell r="L51">
            <v>1</v>
          </cell>
          <cell r="M51">
            <v>1</v>
          </cell>
          <cell r="N51">
            <v>1</v>
          </cell>
          <cell r="O51">
            <v>1</v>
          </cell>
          <cell r="P51">
            <v>1</v>
          </cell>
          <cell r="Q51">
            <v>2</v>
          </cell>
          <cell r="R51">
            <v>1</v>
          </cell>
          <cell r="S51">
            <v>1</v>
          </cell>
          <cell r="T51">
            <v>1</v>
          </cell>
          <cell r="U51">
            <v>1</v>
          </cell>
          <cell r="V51">
            <v>1</v>
          </cell>
          <cell r="W51">
            <v>1</v>
          </cell>
          <cell r="X51">
            <v>1</v>
          </cell>
          <cell r="Y51">
            <v>1</v>
          </cell>
          <cell r="Z51">
            <v>2</v>
          </cell>
          <cell r="AA51">
            <v>1</v>
          </cell>
          <cell r="AB51">
            <v>1</v>
          </cell>
          <cell r="AC51">
            <v>1</v>
          </cell>
          <cell r="AD51">
            <v>1</v>
          </cell>
          <cell r="AE51">
            <v>1</v>
          </cell>
          <cell r="AF51">
            <v>1</v>
          </cell>
          <cell r="AG51">
            <v>1</v>
          </cell>
          <cell r="AH51">
            <v>1</v>
          </cell>
          <cell r="AI51">
            <v>2</v>
          </cell>
          <cell r="AJ51">
            <v>1</v>
          </cell>
          <cell r="AK51">
            <v>1</v>
          </cell>
          <cell r="AL51">
            <v>1</v>
          </cell>
          <cell r="AM51">
            <v>2</v>
          </cell>
          <cell r="AN51">
            <v>1</v>
          </cell>
        </row>
        <row r="52">
          <cell r="I52" t="str">
            <v>off</v>
          </cell>
          <cell r="J52">
            <v>2</v>
          </cell>
          <cell r="K52">
            <v>2</v>
          </cell>
          <cell r="L52">
            <v>2</v>
          </cell>
          <cell r="M52">
            <v>2</v>
          </cell>
          <cell r="N52">
            <v>2</v>
          </cell>
          <cell r="O52">
            <v>1</v>
          </cell>
          <cell r="P52">
            <v>1</v>
          </cell>
          <cell r="Q52">
            <v>1</v>
          </cell>
          <cell r="R52">
            <v>2</v>
          </cell>
          <cell r="S52">
            <v>2</v>
          </cell>
          <cell r="T52">
            <v>2</v>
          </cell>
          <cell r="U52">
            <v>2</v>
          </cell>
          <cell r="V52">
            <v>2</v>
          </cell>
          <cell r="W52">
            <v>2</v>
          </cell>
          <cell r="X52">
            <v>1</v>
          </cell>
          <cell r="Y52">
            <v>1</v>
          </cell>
          <cell r="Z52">
            <v>1</v>
          </cell>
          <cell r="AA52">
            <v>2</v>
          </cell>
          <cell r="AB52">
            <v>2</v>
          </cell>
          <cell r="AC52">
            <v>2</v>
          </cell>
          <cell r="AD52">
            <v>2</v>
          </cell>
          <cell r="AE52">
            <v>2</v>
          </cell>
          <cell r="AF52">
            <v>2</v>
          </cell>
          <cell r="AG52">
            <v>1</v>
          </cell>
          <cell r="AH52">
            <v>1</v>
          </cell>
          <cell r="AI52">
            <v>1</v>
          </cell>
          <cell r="AJ52">
            <v>2</v>
          </cell>
          <cell r="AK52">
            <v>1</v>
          </cell>
          <cell r="AL52">
            <v>1</v>
          </cell>
          <cell r="AM52">
            <v>1</v>
          </cell>
          <cell r="AN52">
            <v>2</v>
          </cell>
        </row>
        <row r="55">
          <cell r="J55">
            <v>1</v>
          </cell>
          <cell r="K55">
            <v>2</v>
          </cell>
          <cell r="L55">
            <v>3</v>
          </cell>
          <cell r="M55">
            <v>4</v>
          </cell>
          <cell r="N55">
            <v>5</v>
          </cell>
          <cell r="O55">
            <v>6</v>
          </cell>
          <cell r="P55">
            <v>7</v>
          </cell>
          <cell r="Q55">
            <v>8</v>
          </cell>
          <cell r="R55">
            <v>9</v>
          </cell>
          <cell r="S55">
            <v>10</v>
          </cell>
          <cell r="T55">
            <v>11</v>
          </cell>
          <cell r="U55">
            <v>12</v>
          </cell>
          <cell r="V55">
            <v>13</v>
          </cell>
          <cell r="W55">
            <v>14</v>
          </cell>
          <cell r="X55">
            <v>15</v>
          </cell>
          <cell r="Y55">
            <v>16</v>
          </cell>
          <cell r="Z55">
            <v>17</v>
          </cell>
          <cell r="AA55">
            <v>18</v>
          </cell>
          <cell r="AB55">
            <v>19</v>
          </cell>
          <cell r="AC55">
            <v>20</v>
          </cell>
          <cell r="AD55">
            <v>21</v>
          </cell>
          <cell r="AE55">
            <v>22</v>
          </cell>
          <cell r="AF55">
            <v>23</v>
          </cell>
          <cell r="AG55">
            <v>24</v>
          </cell>
          <cell r="AH55">
            <v>25</v>
          </cell>
          <cell r="AI55">
            <v>26</v>
          </cell>
          <cell r="AJ55">
            <v>27</v>
          </cell>
          <cell r="AK55">
            <v>28</v>
          </cell>
          <cell r="AL55">
            <v>29</v>
          </cell>
          <cell r="AM55">
            <v>30</v>
          </cell>
          <cell r="AN55">
            <v>31</v>
          </cell>
          <cell r="AP55" t="str">
            <v>DAY</v>
          </cell>
          <cell r="AQ55" t="str">
            <v>NGT</v>
          </cell>
          <cell r="AR55" t="str">
            <v>off</v>
          </cell>
          <cell r="AT55" t="str">
            <v>working hours</v>
          </cell>
        </row>
        <row r="56">
          <cell r="I56">
            <v>1</v>
          </cell>
          <cell r="J56" t="str">
            <v>DAY</v>
          </cell>
          <cell r="K56" t="str">
            <v>off</v>
          </cell>
          <cell r="L56" t="str">
            <v>NGT</v>
          </cell>
          <cell r="M56" t="str">
            <v>off</v>
          </cell>
          <cell r="N56" t="str">
            <v>off</v>
          </cell>
          <cell r="O56" t="str">
            <v>DAY</v>
          </cell>
          <cell r="P56" t="str">
            <v>off</v>
          </cell>
          <cell r="Q56" t="str">
            <v>NGT</v>
          </cell>
          <cell r="R56" t="str">
            <v>off</v>
          </cell>
          <cell r="S56" t="str">
            <v>off</v>
          </cell>
          <cell r="T56" t="str">
            <v>DAY</v>
          </cell>
          <cell r="U56" t="str">
            <v>off</v>
          </cell>
          <cell r="V56" t="str">
            <v>NGT</v>
          </cell>
          <cell r="W56" t="str">
            <v>off</v>
          </cell>
          <cell r="X56" t="str">
            <v>off</v>
          </cell>
          <cell r="Y56" t="str">
            <v>DAY</v>
          </cell>
          <cell r="Z56" t="str">
            <v>off</v>
          </cell>
          <cell r="AA56" t="str">
            <v>NGT</v>
          </cell>
          <cell r="AB56" t="str">
            <v>off</v>
          </cell>
          <cell r="AC56" t="str">
            <v>off</v>
          </cell>
          <cell r="AD56" t="str">
            <v>DAY</v>
          </cell>
          <cell r="AE56" t="str">
            <v>off</v>
          </cell>
          <cell r="AF56" t="str">
            <v>NGT</v>
          </cell>
          <cell r="AG56" t="str">
            <v>off</v>
          </cell>
          <cell r="AH56" t="str">
            <v>DAY</v>
          </cell>
          <cell r="AI56" t="str">
            <v>off</v>
          </cell>
          <cell r="AJ56" t="str">
            <v>NGT</v>
          </cell>
          <cell r="AK56" t="str">
            <v>off</v>
          </cell>
          <cell r="AL56" t="str">
            <v>off</v>
          </cell>
          <cell r="AM56" t="str">
            <v>DAY</v>
          </cell>
          <cell r="AN56" t="str">
            <v>off</v>
          </cell>
          <cell r="AP56">
            <v>7</v>
          </cell>
          <cell r="AQ56">
            <v>6</v>
          </cell>
          <cell r="AR56">
            <v>17</v>
          </cell>
          <cell r="AT56">
            <v>156</v>
          </cell>
        </row>
        <row r="57">
          <cell r="I57">
            <v>2</v>
          </cell>
          <cell r="J57" t="str">
            <v>off</v>
          </cell>
          <cell r="K57" t="str">
            <v>NGT</v>
          </cell>
          <cell r="L57" t="str">
            <v>off</v>
          </cell>
          <cell r="M57" t="str">
            <v>off</v>
          </cell>
          <cell r="N57" t="str">
            <v>DAY</v>
          </cell>
          <cell r="O57" t="str">
            <v>off</v>
          </cell>
          <cell r="P57" t="str">
            <v>NGT</v>
          </cell>
          <cell r="Q57" t="str">
            <v>off</v>
          </cell>
          <cell r="R57" t="str">
            <v>off</v>
          </cell>
          <cell r="S57" t="str">
            <v>DAY</v>
          </cell>
          <cell r="T57" t="str">
            <v>off</v>
          </cell>
          <cell r="U57" t="str">
            <v>NGT</v>
          </cell>
          <cell r="V57" t="str">
            <v>off</v>
          </cell>
          <cell r="W57" t="str">
            <v>off</v>
          </cell>
          <cell r="X57" t="str">
            <v>DAY</v>
          </cell>
          <cell r="Y57" t="str">
            <v>off</v>
          </cell>
          <cell r="Z57" t="str">
            <v>NGT</v>
          </cell>
          <cell r="AA57" t="str">
            <v>off</v>
          </cell>
          <cell r="AB57" t="str">
            <v>off</v>
          </cell>
          <cell r="AC57" t="str">
            <v>DAY</v>
          </cell>
          <cell r="AD57" t="str">
            <v>off</v>
          </cell>
          <cell r="AE57" t="str">
            <v>NGT</v>
          </cell>
          <cell r="AF57" t="str">
            <v>off</v>
          </cell>
          <cell r="AG57" t="str">
            <v>DAY</v>
          </cell>
          <cell r="AH57" t="str">
            <v>off</v>
          </cell>
          <cell r="AI57" t="str">
            <v>NGT</v>
          </cell>
          <cell r="AJ57" t="str">
            <v>off</v>
          </cell>
          <cell r="AK57" t="str">
            <v>off</v>
          </cell>
          <cell r="AL57" t="str">
            <v>DAY</v>
          </cell>
          <cell r="AM57" t="str">
            <v>off</v>
          </cell>
          <cell r="AN57" t="str">
            <v>NGT</v>
          </cell>
          <cell r="AP57">
            <v>6</v>
          </cell>
          <cell r="AQ57">
            <v>6</v>
          </cell>
          <cell r="AR57">
            <v>18</v>
          </cell>
          <cell r="AT57">
            <v>144</v>
          </cell>
        </row>
        <row r="58">
          <cell r="I58">
            <v>3</v>
          </cell>
          <cell r="J58">
            <v>1</v>
          </cell>
          <cell r="K58">
            <v>2</v>
          </cell>
          <cell r="L58">
            <v>3</v>
          </cell>
          <cell r="M58">
            <v>4</v>
          </cell>
          <cell r="N58">
            <v>5</v>
          </cell>
          <cell r="O58">
            <v>6</v>
          </cell>
          <cell r="P58">
            <v>7</v>
          </cell>
          <cell r="Q58">
            <v>8</v>
          </cell>
          <cell r="R58">
            <v>9</v>
          </cell>
          <cell r="S58">
            <v>10</v>
          </cell>
          <cell r="T58">
            <v>11</v>
          </cell>
          <cell r="U58">
            <v>12</v>
          </cell>
          <cell r="V58">
            <v>13</v>
          </cell>
          <cell r="W58">
            <v>14</v>
          </cell>
          <cell r="X58">
            <v>15</v>
          </cell>
          <cell r="Y58">
            <v>16</v>
          </cell>
          <cell r="Z58">
            <v>17</v>
          </cell>
          <cell r="AA58">
            <v>18</v>
          </cell>
          <cell r="AB58">
            <v>19</v>
          </cell>
          <cell r="AC58">
            <v>20</v>
          </cell>
          <cell r="AD58">
            <v>21</v>
          </cell>
          <cell r="AE58">
            <v>22</v>
          </cell>
          <cell r="AF58">
            <v>23</v>
          </cell>
          <cell r="AG58">
            <v>24</v>
          </cell>
          <cell r="AH58">
            <v>25</v>
          </cell>
          <cell r="AI58">
            <v>26</v>
          </cell>
          <cell r="AJ58">
            <v>27</v>
          </cell>
          <cell r="AK58">
            <v>28</v>
          </cell>
          <cell r="AL58">
            <v>29</v>
          </cell>
          <cell r="AM58">
            <v>30</v>
          </cell>
          <cell r="AN58">
            <v>31</v>
          </cell>
          <cell r="AP58" t="str">
            <v>DAY</v>
          </cell>
          <cell r="AQ58" t="str">
            <v>NGT</v>
          </cell>
          <cell r="AR58" t="str">
            <v>off</v>
          </cell>
          <cell r="AT58" t="str">
            <v>working hours</v>
          </cell>
        </row>
        <row r="59">
          <cell r="I59">
            <v>1</v>
          </cell>
          <cell r="J59" t="str">
            <v>DAY</v>
          </cell>
          <cell r="K59" t="str">
            <v>off</v>
          </cell>
          <cell r="L59" t="str">
            <v>NGT</v>
          </cell>
          <cell r="M59" t="str">
            <v>off</v>
          </cell>
          <cell r="N59" t="str">
            <v>off</v>
          </cell>
          <cell r="O59" t="str">
            <v>DAY</v>
          </cell>
          <cell r="P59" t="str">
            <v>off</v>
          </cell>
          <cell r="Q59" t="str">
            <v>NGT</v>
          </cell>
          <cell r="R59" t="str">
            <v>off</v>
          </cell>
          <cell r="S59" t="str">
            <v>off</v>
          </cell>
          <cell r="T59" t="str">
            <v>DAY</v>
          </cell>
          <cell r="U59" t="str">
            <v>off</v>
          </cell>
          <cell r="V59" t="str">
            <v>NGT</v>
          </cell>
          <cell r="W59" t="str">
            <v>off</v>
          </cell>
          <cell r="X59" t="str">
            <v>off</v>
          </cell>
          <cell r="Y59" t="str">
            <v>DAY</v>
          </cell>
          <cell r="Z59" t="str">
            <v>off</v>
          </cell>
          <cell r="AA59" t="str">
            <v>NGT</v>
          </cell>
          <cell r="AB59" t="str">
            <v>off</v>
          </cell>
          <cell r="AC59" t="str">
            <v>off</v>
          </cell>
          <cell r="AD59" t="str">
            <v>DAY</v>
          </cell>
          <cell r="AE59" t="str">
            <v>off</v>
          </cell>
          <cell r="AF59" t="str">
            <v>NGT</v>
          </cell>
          <cell r="AG59" t="str">
            <v>off</v>
          </cell>
          <cell r="AH59" t="str">
            <v>DAY</v>
          </cell>
          <cell r="AI59" t="str">
            <v>off</v>
          </cell>
          <cell r="AJ59" t="str">
            <v>NGT</v>
          </cell>
          <cell r="AK59" t="str">
            <v>off</v>
          </cell>
          <cell r="AL59" t="str">
            <v>off</v>
          </cell>
          <cell r="AM59" t="str">
            <v>DAY</v>
          </cell>
          <cell r="AN59" t="str">
            <v>off</v>
          </cell>
          <cell r="AP59">
            <v>7</v>
          </cell>
          <cell r="AQ59">
            <v>6</v>
          </cell>
          <cell r="AR59">
            <v>17</v>
          </cell>
          <cell r="AT59">
            <v>156</v>
          </cell>
        </row>
        <row r="60">
          <cell r="I60">
            <v>2</v>
          </cell>
          <cell r="J60" t="str">
            <v>off</v>
          </cell>
          <cell r="K60" t="str">
            <v>NGT</v>
          </cell>
          <cell r="L60" t="str">
            <v>off</v>
          </cell>
          <cell r="M60" t="str">
            <v>off</v>
          </cell>
          <cell r="N60" t="str">
            <v>DAY</v>
          </cell>
          <cell r="O60" t="str">
            <v>off</v>
          </cell>
          <cell r="P60" t="str">
            <v>NGT</v>
          </cell>
          <cell r="Q60" t="str">
            <v>off</v>
          </cell>
          <cell r="R60" t="str">
            <v>off</v>
          </cell>
          <cell r="S60" t="str">
            <v>DAY</v>
          </cell>
          <cell r="T60" t="str">
            <v>off</v>
          </cell>
          <cell r="U60" t="str">
            <v>NGT</v>
          </cell>
          <cell r="V60" t="str">
            <v>off</v>
          </cell>
          <cell r="W60" t="str">
            <v>off</v>
          </cell>
          <cell r="X60" t="str">
            <v>DAY</v>
          </cell>
          <cell r="Y60" t="str">
            <v>off</v>
          </cell>
          <cell r="Z60" t="str">
            <v>NGT</v>
          </cell>
          <cell r="AA60" t="str">
            <v>off</v>
          </cell>
          <cell r="AB60" t="str">
            <v>off</v>
          </cell>
          <cell r="AC60" t="str">
            <v>DAY</v>
          </cell>
          <cell r="AD60" t="str">
            <v>off</v>
          </cell>
          <cell r="AE60" t="str">
            <v>NGT</v>
          </cell>
          <cell r="AF60" t="str">
            <v>off</v>
          </cell>
          <cell r="AG60" t="str">
            <v>DAY</v>
          </cell>
          <cell r="AH60" t="str">
            <v>off</v>
          </cell>
          <cell r="AI60" t="str">
            <v>NGT</v>
          </cell>
          <cell r="AJ60" t="str">
            <v>off</v>
          </cell>
          <cell r="AK60" t="str">
            <v>off</v>
          </cell>
          <cell r="AL60" t="str">
            <v>DAY</v>
          </cell>
          <cell r="AM60" t="str">
            <v>off</v>
          </cell>
          <cell r="AN60" t="str">
            <v>NGT</v>
          </cell>
          <cell r="AP60">
            <v>6</v>
          </cell>
          <cell r="AQ60">
            <v>6</v>
          </cell>
          <cell r="AR60">
            <v>18</v>
          </cell>
          <cell r="AT60">
            <v>144</v>
          </cell>
        </row>
        <row r="61">
          <cell r="I61">
            <v>3</v>
          </cell>
          <cell r="J61" t="str">
            <v>NGT</v>
          </cell>
          <cell r="K61" t="str">
            <v>off</v>
          </cell>
          <cell r="L61" t="str">
            <v>off</v>
          </cell>
          <cell r="M61" t="str">
            <v>DAY</v>
          </cell>
          <cell r="N61" t="str">
            <v>off</v>
          </cell>
          <cell r="O61" t="str">
            <v>NGT</v>
          </cell>
          <cell r="P61" t="str">
            <v>off</v>
          </cell>
          <cell r="Q61" t="str">
            <v>off</v>
          </cell>
          <cell r="R61" t="str">
            <v>DAY</v>
          </cell>
          <cell r="S61" t="str">
            <v>off</v>
          </cell>
          <cell r="T61" t="str">
            <v>NGT</v>
          </cell>
          <cell r="U61" t="str">
            <v>off</v>
          </cell>
          <cell r="V61" t="str">
            <v>off</v>
          </cell>
          <cell r="W61" t="str">
            <v>DAY</v>
          </cell>
          <cell r="X61" t="str">
            <v>off</v>
          </cell>
          <cell r="Y61" t="str">
            <v>NGT</v>
          </cell>
          <cell r="Z61" t="str">
            <v>off</v>
          </cell>
          <cell r="AA61" t="str">
            <v>off</v>
          </cell>
          <cell r="AB61" t="str">
            <v>DAY</v>
          </cell>
          <cell r="AC61" t="str">
            <v>off</v>
          </cell>
          <cell r="AD61" t="str">
            <v>NGT</v>
          </cell>
          <cell r="AE61" t="str">
            <v>off</v>
          </cell>
          <cell r="AF61" t="str">
            <v>DAY</v>
          </cell>
          <cell r="AG61" t="str">
            <v>off</v>
          </cell>
          <cell r="AH61" t="str">
            <v>NGT</v>
          </cell>
          <cell r="AI61" t="str">
            <v>off</v>
          </cell>
          <cell r="AJ61" t="str">
            <v>off</v>
          </cell>
          <cell r="AK61" t="str">
            <v>DAY</v>
          </cell>
          <cell r="AL61" t="str">
            <v>off</v>
          </cell>
          <cell r="AM61" t="str">
            <v>NGT</v>
          </cell>
          <cell r="AN61" t="str">
            <v>off</v>
          </cell>
          <cell r="AP61">
            <v>6</v>
          </cell>
          <cell r="AQ61">
            <v>7</v>
          </cell>
          <cell r="AR61">
            <v>17</v>
          </cell>
          <cell r="AT61">
            <v>156</v>
          </cell>
        </row>
        <row r="62">
          <cell r="I62">
            <v>4</v>
          </cell>
          <cell r="J62" t="str">
            <v>off</v>
          </cell>
          <cell r="K62" t="str">
            <v>off</v>
          </cell>
          <cell r="L62" t="str">
            <v>DAY</v>
          </cell>
          <cell r="M62" t="str">
            <v>off</v>
          </cell>
          <cell r="N62" t="str">
            <v>NGT</v>
          </cell>
          <cell r="O62" t="str">
            <v>off</v>
          </cell>
          <cell r="P62" t="str">
            <v>off</v>
          </cell>
          <cell r="Q62" t="str">
            <v>DAY</v>
          </cell>
          <cell r="R62" t="str">
            <v>off</v>
          </cell>
          <cell r="S62" t="str">
            <v>NGT</v>
          </cell>
          <cell r="T62" t="str">
            <v>off</v>
          </cell>
          <cell r="U62" t="str">
            <v>off</v>
          </cell>
          <cell r="V62" t="str">
            <v>DAY</v>
          </cell>
          <cell r="W62" t="str">
            <v>off</v>
          </cell>
          <cell r="X62" t="str">
            <v>NGT</v>
          </cell>
          <cell r="Y62" t="str">
            <v>off</v>
          </cell>
          <cell r="Z62" t="str">
            <v>off</v>
          </cell>
          <cell r="AA62" t="str">
            <v>DAY</v>
          </cell>
          <cell r="AB62" t="str">
            <v>off</v>
          </cell>
          <cell r="AC62" t="str">
            <v>NGT</v>
          </cell>
          <cell r="AD62" t="str">
            <v>off</v>
          </cell>
          <cell r="AE62" t="str">
            <v>DAY</v>
          </cell>
          <cell r="AF62" t="str">
            <v>off</v>
          </cell>
          <cell r="AG62" t="str">
            <v>NGT</v>
          </cell>
          <cell r="AH62" t="str">
            <v>off</v>
          </cell>
          <cell r="AI62" t="str">
            <v>off</v>
          </cell>
          <cell r="AJ62" t="str">
            <v>DAY</v>
          </cell>
          <cell r="AK62" t="str">
            <v>off</v>
          </cell>
          <cell r="AL62" t="str">
            <v>NGT</v>
          </cell>
          <cell r="AM62" t="str">
            <v>off</v>
          </cell>
          <cell r="AN62" t="str">
            <v>off</v>
          </cell>
          <cell r="AP62">
            <v>6</v>
          </cell>
          <cell r="AQ62">
            <v>6</v>
          </cell>
          <cell r="AR62">
            <v>18</v>
          </cell>
          <cell r="AT62">
            <v>144</v>
          </cell>
        </row>
        <row r="63">
          <cell r="I63">
            <v>5</v>
          </cell>
          <cell r="J63" t="str">
            <v>off</v>
          </cell>
          <cell r="K63" t="str">
            <v>DAY</v>
          </cell>
          <cell r="L63" t="str">
            <v>off</v>
          </cell>
          <cell r="M63" t="str">
            <v>NGT</v>
          </cell>
          <cell r="N63" t="str">
            <v>off</v>
          </cell>
          <cell r="O63" t="str">
            <v>off</v>
          </cell>
          <cell r="P63" t="str">
            <v>DAY</v>
          </cell>
          <cell r="Q63" t="str">
            <v>off</v>
          </cell>
          <cell r="R63" t="str">
            <v>NGT</v>
          </cell>
          <cell r="S63" t="str">
            <v>off</v>
          </cell>
          <cell r="T63" t="str">
            <v>off</v>
          </cell>
          <cell r="U63" t="str">
            <v>DAY</v>
          </cell>
          <cell r="V63" t="str">
            <v>off</v>
          </cell>
          <cell r="W63" t="str">
            <v>NGT</v>
          </cell>
          <cell r="X63" t="str">
            <v>off</v>
          </cell>
          <cell r="Y63" t="str">
            <v>off</v>
          </cell>
          <cell r="Z63" t="str">
            <v>DAY</v>
          </cell>
          <cell r="AA63" t="str">
            <v>off</v>
          </cell>
          <cell r="AB63" t="str">
            <v>NGT</v>
          </cell>
          <cell r="AC63" t="str">
            <v>off</v>
          </cell>
          <cell r="AD63" t="str">
            <v>DAY</v>
          </cell>
          <cell r="AE63" t="str">
            <v>off</v>
          </cell>
          <cell r="AF63" t="str">
            <v>NGT</v>
          </cell>
          <cell r="AG63" t="str">
            <v>off</v>
          </cell>
          <cell r="AH63" t="str">
            <v>off</v>
          </cell>
          <cell r="AI63" t="str">
            <v>DAY</v>
          </cell>
          <cell r="AJ63" t="str">
            <v>off</v>
          </cell>
          <cell r="AK63" t="str">
            <v>NGT</v>
          </cell>
          <cell r="AL63" t="str">
            <v>off</v>
          </cell>
          <cell r="AM63" t="str">
            <v>off</v>
          </cell>
          <cell r="AN63" t="str">
            <v>DAY</v>
          </cell>
          <cell r="AP63">
            <v>6</v>
          </cell>
          <cell r="AQ63">
            <v>6</v>
          </cell>
          <cell r="AR63">
            <v>18</v>
          </cell>
          <cell r="AT63">
            <v>144</v>
          </cell>
        </row>
        <row r="64">
          <cell r="I64" t="str">
            <v>off</v>
          </cell>
          <cell r="J64">
            <v>3</v>
          </cell>
          <cell r="K64">
            <v>3</v>
          </cell>
          <cell r="L64">
            <v>3</v>
          </cell>
          <cell r="M64">
            <v>3</v>
          </cell>
          <cell r="N64">
            <v>3</v>
          </cell>
          <cell r="O64">
            <v>3</v>
          </cell>
          <cell r="P64">
            <v>3</v>
          </cell>
          <cell r="Q64">
            <v>3</v>
          </cell>
          <cell r="R64">
            <v>3</v>
          </cell>
          <cell r="S64">
            <v>3</v>
          </cell>
          <cell r="T64">
            <v>3</v>
          </cell>
          <cell r="U64">
            <v>3</v>
          </cell>
          <cell r="V64">
            <v>3</v>
          </cell>
          <cell r="W64">
            <v>3</v>
          </cell>
          <cell r="X64">
            <v>3</v>
          </cell>
          <cell r="Y64">
            <v>3</v>
          </cell>
          <cell r="Z64">
            <v>3</v>
          </cell>
          <cell r="AA64">
            <v>3</v>
          </cell>
          <cell r="AB64">
            <v>3</v>
          </cell>
          <cell r="AC64">
            <v>3</v>
          </cell>
          <cell r="AD64">
            <v>2</v>
          </cell>
          <cell r="AE64">
            <v>3</v>
          </cell>
          <cell r="AF64">
            <v>2</v>
          </cell>
          <cell r="AG64">
            <v>3</v>
          </cell>
          <cell r="AH64">
            <v>3</v>
          </cell>
          <cell r="AI64">
            <v>3</v>
          </cell>
          <cell r="AJ64">
            <v>3</v>
          </cell>
          <cell r="AK64">
            <v>3</v>
          </cell>
          <cell r="AL64">
            <v>3</v>
          </cell>
          <cell r="AM64">
            <v>3</v>
          </cell>
          <cell r="AN64">
            <v>3</v>
          </cell>
        </row>
        <row r="65">
          <cell r="I65" t="str">
            <v>MNG</v>
          </cell>
          <cell r="J65">
            <v>1</v>
          </cell>
          <cell r="K65">
            <v>1</v>
          </cell>
          <cell r="L65">
            <v>1</v>
          </cell>
          <cell r="M65">
            <v>1</v>
          </cell>
          <cell r="N65">
            <v>1</v>
          </cell>
          <cell r="O65">
            <v>1</v>
          </cell>
          <cell r="P65">
            <v>1</v>
          </cell>
          <cell r="Q65">
            <v>1</v>
          </cell>
          <cell r="R65">
            <v>1</v>
          </cell>
          <cell r="S65">
            <v>1</v>
          </cell>
          <cell r="T65">
            <v>1</v>
          </cell>
          <cell r="U65">
            <v>1</v>
          </cell>
          <cell r="V65">
            <v>1</v>
          </cell>
          <cell r="W65">
            <v>1</v>
          </cell>
          <cell r="X65">
            <v>1</v>
          </cell>
          <cell r="Y65">
            <v>1</v>
          </cell>
          <cell r="Z65">
            <v>1</v>
          </cell>
          <cell r="AA65">
            <v>1</v>
          </cell>
          <cell r="AB65">
            <v>1</v>
          </cell>
          <cell r="AC65">
            <v>1</v>
          </cell>
          <cell r="AD65">
            <v>2</v>
          </cell>
          <cell r="AE65">
            <v>1</v>
          </cell>
          <cell r="AF65">
            <v>1</v>
          </cell>
          <cell r="AG65">
            <v>1</v>
          </cell>
          <cell r="AH65">
            <v>1</v>
          </cell>
          <cell r="AI65">
            <v>1</v>
          </cell>
          <cell r="AJ65">
            <v>1</v>
          </cell>
          <cell r="AK65">
            <v>1</v>
          </cell>
          <cell r="AL65">
            <v>1</v>
          </cell>
          <cell r="AM65">
            <v>1</v>
          </cell>
          <cell r="AN65">
            <v>1</v>
          </cell>
        </row>
        <row r="66">
          <cell r="I66" t="str">
            <v>NGT</v>
          </cell>
          <cell r="J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2</v>
          </cell>
          <cell r="AG66">
            <v>1</v>
          </cell>
          <cell r="AH66">
            <v>1</v>
          </cell>
          <cell r="AI66">
            <v>1</v>
          </cell>
          <cell r="AJ66">
            <v>1</v>
          </cell>
          <cell r="AK66">
            <v>1</v>
          </cell>
          <cell r="AL66">
            <v>1</v>
          </cell>
          <cell r="AM66">
            <v>1</v>
          </cell>
          <cell r="AN66">
            <v>1</v>
          </cell>
        </row>
        <row r="67">
          <cell r="I67" t="str">
            <v>off</v>
          </cell>
          <cell r="J67">
            <v>3</v>
          </cell>
          <cell r="K67">
            <v>3</v>
          </cell>
          <cell r="L67">
            <v>3</v>
          </cell>
          <cell r="M67">
            <v>3</v>
          </cell>
          <cell r="N67">
            <v>3</v>
          </cell>
          <cell r="O67">
            <v>3</v>
          </cell>
          <cell r="P67">
            <v>3</v>
          </cell>
          <cell r="Q67">
            <v>3</v>
          </cell>
          <cell r="R67">
            <v>3</v>
          </cell>
          <cell r="S67">
            <v>3</v>
          </cell>
          <cell r="T67">
            <v>3</v>
          </cell>
          <cell r="U67">
            <v>3</v>
          </cell>
          <cell r="V67">
            <v>3</v>
          </cell>
          <cell r="W67">
            <v>3</v>
          </cell>
          <cell r="X67">
            <v>3</v>
          </cell>
          <cell r="Y67">
            <v>3</v>
          </cell>
          <cell r="Z67">
            <v>3</v>
          </cell>
          <cell r="AA67">
            <v>3</v>
          </cell>
          <cell r="AB67">
            <v>3</v>
          </cell>
          <cell r="AC67">
            <v>3</v>
          </cell>
          <cell r="AD67">
            <v>2</v>
          </cell>
          <cell r="AE67">
            <v>3</v>
          </cell>
          <cell r="AF67">
            <v>2</v>
          </cell>
          <cell r="AG67">
            <v>3</v>
          </cell>
          <cell r="AH67">
            <v>3</v>
          </cell>
          <cell r="AI67">
            <v>3</v>
          </cell>
          <cell r="AJ67">
            <v>3</v>
          </cell>
          <cell r="AK67">
            <v>3</v>
          </cell>
          <cell r="AL67">
            <v>3</v>
          </cell>
          <cell r="AM67">
            <v>3</v>
          </cell>
          <cell r="AN67">
            <v>3</v>
          </cell>
        </row>
        <row r="68">
          <cell r="J68">
            <v>1</v>
          </cell>
          <cell r="K68">
            <v>2</v>
          </cell>
          <cell r="L68">
            <v>3</v>
          </cell>
          <cell r="M68">
            <v>4</v>
          </cell>
          <cell r="N68">
            <v>5</v>
          </cell>
          <cell r="O68">
            <v>6</v>
          </cell>
          <cell r="P68">
            <v>7</v>
          </cell>
          <cell r="Q68">
            <v>8</v>
          </cell>
          <cell r="R68">
            <v>9</v>
          </cell>
          <cell r="S68">
            <v>10</v>
          </cell>
          <cell r="T68">
            <v>11</v>
          </cell>
          <cell r="U68">
            <v>12</v>
          </cell>
          <cell r="V68">
            <v>13</v>
          </cell>
          <cell r="W68">
            <v>14</v>
          </cell>
          <cell r="X68">
            <v>15</v>
          </cell>
          <cell r="Y68">
            <v>16</v>
          </cell>
          <cell r="Z68">
            <v>17</v>
          </cell>
          <cell r="AA68">
            <v>18</v>
          </cell>
          <cell r="AB68">
            <v>19</v>
          </cell>
          <cell r="AC68">
            <v>20</v>
          </cell>
          <cell r="AD68">
            <v>21</v>
          </cell>
          <cell r="AE68">
            <v>22</v>
          </cell>
          <cell r="AF68">
            <v>23</v>
          </cell>
          <cell r="AG68">
            <v>24</v>
          </cell>
          <cell r="AH68">
            <v>25</v>
          </cell>
          <cell r="AI68">
            <v>26</v>
          </cell>
          <cell r="AJ68">
            <v>27</v>
          </cell>
          <cell r="AK68">
            <v>28</v>
          </cell>
          <cell r="AL68">
            <v>29</v>
          </cell>
          <cell r="AM68">
            <v>30</v>
          </cell>
          <cell r="AN68">
            <v>31</v>
          </cell>
          <cell r="AP68" t="str">
            <v>MNG</v>
          </cell>
          <cell r="AQ68" t="str">
            <v>AFT</v>
          </cell>
          <cell r="AR68" t="str">
            <v>NGT</v>
          </cell>
          <cell r="AS68" t="str">
            <v>off</v>
          </cell>
          <cell r="AU68" t="str">
            <v>working hours</v>
          </cell>
        </row>
        <row r="69">
          <cell r="I69">
            <v>1</v>
          </cell>
          <cell r="J69" t="str">
            <v>MNG</v>
          </cell>
          <cell r="K69" t="str">
            <v>MNG</v>
          </cell>
          <cell r="L69" t="str">
            <v>AFT</v>
          </cell>
          <cell r="M69" t="str">
            <v>off</v>
          </cell>
          <cell r="N69" t="str">
            <v>AFT</v>
          </cell>
          <cell r="O69" t="str">
            <v>NGT</v>
          </cell>
          <cell r="P69" t="str">
            <v>NGT</v>
          </cell>
          <cell r="Q69" t="str">
            <v>off</v>
          </cell>
          <cell r="R69" t="str">
            <v>off</v>
          </cell>
          <cell r="S69" t="str">
            <v>MNG</v>
          </cell>
          <cell r="T69" t="str">
            <v>MNG</v>
          </cell>
          <cell r="U69" t="str">
            <v>AFT</v>
          </cell>
          <cell r="V69" t="str">
            <v>off</v>
          </cell>
          <cell r="W69" t="str">
            <v>AFT</v>
          </cell>
          <cell r="X69" t="str">
            <v>NGT</v>
          </cell>
          <cell r="Y69" t="str">
            <v>NGT</v>
          </cell>
          <cell r="Z69" t="str">
            <v>off</v>
          </cell>
          <cell r="AA69" t="str">
            <v>off</v>
          </cell>
          <cell r="AB69" t="str">
            <v>MNG</v>
          </cell>
          <cell r="AC69" t="str">
            <v>MNG</v>
          </cell>
          <cell r="AD69" t="str">
            <v>AFT</v>
          </cell>
          <cell r="AE69" t="str">
            <v>off</v>
          </cell>
          <cell r="AF69" t="str">
            <v>AFT</v>
          </cell>
          <cell r="AG69" t="str">
            <v>NGT</v>
          </cell>
          <cell r="AH69" t="str">
            <v>NGT</v>
          </cell>
          <cell r="AI69" t="str">
            <v>off</v>
          </cell>
          <cell r="AJ69" t="str">
            <v>off</v>
          </cell>
          <cell r="AK69" t="str">
            <v>MNG</v>
          </cell>
          <cell r="AL69" t="str">
            <v>MNG</v>
          </cell>
          <cell r="AM69" t="str">
            <v>AFT</v>
          </cell>
          <cell r="AN69" t="str">
            <v>off</v>
          </cell>
          <cell r="AP69">
            <v>8</v>
          </cell>
          <cell r="AQ69">
            <v>7</v>
          </cell>
          <cell r="AR69">
            <v>6</v>
          </cell>
          <cell r="AS69">
            <v>9</v>
          </cell>
          <cell r="AU69">
            <v>168</v>
          </cell>
        </row>
        <row r="70">
          <cell r="I70">
            <v>2</v>
          </cell>
          <cell r="J70" t="str">
            <v>MNG</v>
          </cell>
          <cell r="K70" t="str">
            <v>AFT</v>
          </cell>
          <cell r="L70" t="str">
            <v>off</v>
          </cell>
          <cell r="M70" t="str">
            <v>AFT</v>
          </cell>
          <cell r="N70" t="str">
            <v>NGT</v>
          </cell>
          <cell r="O70" t="str">
            <v>NGT</v>
          </cell>
          <cell r="P70" t="str">
            <v>off</v>
          </cell>
          <cell r="Q70" t="str">
            <v>off</v>
          </cell>
          <cell r="R70" t="str">
            <v>MNG</v>
          </cell>
          <cell r="S70" t="str">
            <v>MNG</v>
          </cell>
          <cell r="T70" t="str">
            <v>AFT</v>
          </cell>
          <cell r="U70" t="str">
            <v>off</v>
          </cell>
          <cell r="V70" t="str">
            <v>AFT</v>
          </cell>
          <cell r="W70" t="str">
            <v>NGT</v>
          </cell>
          <cell r="X70" t="str">
            <v>NGT</v>
          </cell>
          <cell r="Y70" t="str">
            <v>off</v>
          </cell>
          <cell r="Z70" t="str">
            <v>off</v>
          </cell>
          <cell r="AA70" t="str">
            <v>MNG</v>
          </cell>
          <cell r="AB70" t="str">
            <v>MNG</v>
          </cell>
          <cell r="AC70" t="str">
            <v>AFT</v>
          </cell>
          <cell r="AD70" t="str">
            <v>off</v>
          </cell>
          <cell r="AE70" t="str">
            <v>AFT</v>
          </cell>
          <cell r="AF70" t="str">
            <v>NGT</v>
          </cell>
          <cell r="AG70" t="str">
            <v>NGT</v>
          </cell>
          <cell r="AH70" t="str">
            <v>off</v>
          </cell>
          <cell r="AI70" t="str">
            <v>off</v>
          </cell>
          <cell r="AJ70" t="str">
            <v>MNG</v>
          </cell>
          <cell r="AK70" t="str">
            <v>MNG</v>
          </cell>
          <cell r="AL70" t="str">
            <v>AFT</v>
          </cell>
          <cell r="AM70" t="str">
            <v>off</v>
          </cell>
          <cell r="AN70" t="str">
            <v>AFT</v>
          </cell>
          <cell r="AP70">
            <v>7</v>
          </cell>
          <cell r="AQ70">
            <v>7</v>
          </cell>
          <cell r="AR70">
            <v>6</v>
          </cell>
          <cell r="AS70">
            <v>10</v>
          </cell>
          <cell r="AU70">
            <v>160</v>
          </cell>
        </row>
        <row r="71">
          <cell r="I71">
            <v>3</v>
          </cell>
          <cell r="J71">
            <v>1</v>
          </cell>
          <cell r="K71">
            <v>2</v>
          </cell>
          <cell r="L71">
            <v>3</v>
          </cell>
          <cell r="M71">
            <v>4</v>
          </cell>
          <cell r="N71">
            <v>5</v>
          </cell>
          <cell r="O71">
            <v>6</v>
          </cell>
          <cell r="P71">
            <v>7</v>
          </cell>
          <cell r="Q71">
            <v>8</v>
          </cell>
          <cell r="R71">
            <v>9</v>
          </cell>
          <cell r="S71">
            <v>10</v>
          </cell>
          <cell r="T71">
            <v>11</v>
          </cell>
          <cell r="U71">
            <v>12</v>
          </cell>
          <cell r="V71">
            <v>13</v>
          </cell>
          <cell r="W71">
            <v>14</v>
          </cell>
          <cell r="X71">
            <v>15</v>
          </cell>
          <cell r="Y71">
            <v>16</v>
          </cell>
          <cell r="Z71">
            <v>17</v>
          </cell>
          <cell r="AA71">
            <v>18</v>
          </cell>
          <cell r="AB71">
            <v>19</v>
          </cell>
          <cell r="AC71">
            <v>20</v>
          </cell>
          <cell r="AD71">
            <v>21</v>
          </cell>
          <cell r="AE71">
            <v>22</v>
          </cell>
          <cell r="AF71">
            <v>23</v>
          </cell>
          <cell r="AG71">
            <v>24</v>
          </cell>
          <cell r="AH71">
            <v>25</v>
          </cell>
          <cell r="AI71">
            <v>26</v>
          </cell>
          <cell r="AJ71">
            <v>27</v>
          </cell>
          <cell r="AK71">
            <v>28</v>
          </cell>
          <cell r="AL71">
            <v>29</v>
          </cell>
          <cell r="AM71">
            <v>30</v>
          </cell>
          <cell r="AN71">
            <v>31</v>
          </cell>
          <cell r="AP71" t="str">
            <v>MNG</v>
          </cell>
          <cell r="AQ71" t="str">
            <v>AFT</v>
          </cell>
          <cell r="AR71" t="str">
            <v>NGT</v>
          </cell>
          <cell r="AS71" t="str">
            <v>off</v>
          </cell>
          <cell r="AU71" t="str">
            <v>working hours</v>
          </cell>
        </row>
        <row r="72">
          <cell r="I72">
            <v>1</v>
          </cell>
          <cell r="J72" t="str">
            <v>MNG</v>
          </cell>
          <cell r="K72" t="str">
            <v>MNG</v>
          </cell>
          <cell r="L72" t="str">
            <v>AFT</v>
          </cell>
          <cell r="M72" t="str">
            <v>off</v>
          </cell>
          <cell r="N72" t="str">
            <v>AFT</v>
          </cell>
          <cell r="O72" t="str">
            <v>NGT</v>
          </cell>
          <cell r="P72" t="str">
            <v>NGT</v>
          </cell>
          <cell r="Q72" t="str">
            <v>off</v>
          </cell>
          <cell r="R72" t="str">
            <v>off</v>
          </cell>
          <cell r="S72" t="str">
            <v>MNG</v>
          </cell>
          <cell r="T72" t="str">
            <v>MNG</v>
          </cell>
          <cell r="U72" t="str">
            <v>AFT</v>
          </cell>
          <cell r="V72" t="str">
            <v>off</v>
          </cell>
          <cell r="W72" t="str">
            <v>AFT</v>
          </cell>
          <cell r="X72" t="str">
            <v>NGT</v>
          </cell>
          <cell r="Y72" t="str">
            <v>NGT</v>
          </cell>
          <cell r="Z72" t="str">
            <v>off</v>
          </cell>
          <cell r="AA72" t="str">
            <v>off</v>
          </cell>
          <cell r="AB72" t="str">
            <v>MNG</v>
          </cell>
          <cell r="AC72" t="str">
            <v>MNG</v>
          </cell>
          <cell r="AD72" t="str">
            <v>AFT</v>
          </cell>
          <cell r="AE72" t="str">
            <v>off</v>
          </cell>
          <cell r="AF72" t="str">
            <v>AFT</v>
          </cell>
          <cell r="AG72" t="str">
            <v>NGT</v>
          </cell>
          <cell r="AH72" t="str">
            <v>NGT</v>
          </cell>
          <cell r="AI72" t="str">
            <v>off</v>
          </cell>
          <cell r="AJ72" t="str">
            <v>off</v>
          </cell>
          <cell r="AK72" t="str">
            <v>MNG</v>
          </cell>
          <cell r="AL72" t="str">
            <v>MNG</v>
          </cell>
          <cell r="AM72" t="str">
            <v>AFT</v>
          </cell>
          <cell r="AN72" t="str">
            <v>off</v>
          </cell>
          <cell r="AP72">
            <v>8</v>
          </cell>
          <cell r="AQ72">
            <v>7</v>
          </cell>
          <cell r="AR72">
            <v>6</v>
          </cell>
          <cell r="AS72">
            <v>9</v>
          </cell>
          <cell r="AU72">
            <v>168</v>
          </cell>
        </row>
        <row r="73">
          <cell r="I73">
            <v>2</v>
          </cell>
          <cell r="J73" t="str">
            <v>MNG</v>
          </cell>
          <cell r="K73" t="str">
            <v>AFT</v>
          </cell>
          <cell r="L73" t="str">
            <v>off</v>
          </cell>
          <cell r="M73" t="str">
            <v>AFT</v>
          </cell>
          <cell r="N73" t="str">
            <v>NGT</v>
          </cell>
          <cell r="O73" t="str">
            <v>NGT</v>
          </cell>
          <cell r="P73" t="str">
            <v>off</v>
          </cell>
          <cell r="Q73" t="str">
            <v>off</v>
          </cell>
          <cell r="R73" t="str">
            <v>MNG</v>
          </cell>
          <cell r="S73" t="str">
            <v>MNG</v>
          </cell>
          <cell r="T73" t="str">
            <v>AFT</v>
          </cell>
          <cell r="U73" t="str">
            <v>off</v>
          </cell>
          <cell r="V73" t="str">
            <v>AFT</v>
          </cell>
          <cell r="W73" t="str">
            <v>NGT</v>
          </cell>
          <cell r="X73" t="str">
            <v>NGT</v>
          </cell>
          <cell r="Y73" t="str">
            <v>off</v>
          </cell>
          <cell r="Z73" t="str">
            <v>off</v>
          </cell>
          <cell r="AA73" t="str">
            <v>MNG</v>
          </cell>
          <cell r="AB73" t="str">
            <v>MNG</v>
          </cell>
          <cell r="AC73" t="str">
            <v>AFT</v>
          </cell>
          <cell r="AD73" t="str">
            <v>off</v>
          </cell>
          <cell r="AE73" t="str">
            <v>AFT</v>
          </cell>
          <cell r="AF73" t="str">
            <v>NGT</v>
          </cell>
          <cell r="AG73" t="str">
            <v>NGT</v>
          </cell>
          <cell r="AH73" t="str">
            <v>off</v>
          </cell>
          <cell r="AI73" t="str">
            <v>off</v>
          </cell>
          <cell r="AJ73" t="str">
            <v>MNG</v>
          </cell>
          <cell r="AK73" t="str">
            <v>MNG</v>
          </cell>
          <cell r="AL73" t="str">
            <v>AFT</v>
          </cell>
          <cell r="AM73" t="str">
            <v>off</v>
          </cell>
          <cell r="AN73" t="str">
            <v>AFT</v>
          </cell>
          <cell r="AP73">
            <v>7</v>
          </cell>
          <cell r="AQ73">
            <v>7</v>
          </cell>
          <cell r="AR73">
            <v>6</v>
          </cell>
          <cell r="AS73">
            <v>10</v>
          </cell>
          <cell r="AU73">
            <v>160</v>
          </cell>
        </row>
        <row r="74">
          <cell r="I74">
            <v>3</v>
          </cell>
          <cell r="J74" t="str">
            <v>AFT</v>
          </cell>
          <cell r="K74" t="str">
            <v>off</v>
          </cell>
          <cell r="L74" t="str">
            <v>AFT</v>
          </cell>
          <cell r="M74" t="str">
            <v>NGT</v>
          </cell>
          <cell r="N74" t="str">
            <v>NGT</v>
          </cell>
          <cell r="O74" t="str">
            <v>off</v>
          </cell>
          <cell r="P74" t="str">
            <v>off</v>
          </cell>
          <cell r="Q74" t="str">
            <v>MNG</v>
          </cell>
          <cell r="R74" t="str">
            <v>MNG</v>
          </cell>
          <cell r="S74" t="str">
            <v>AFT</v>
          </cell>
          <cell r="T74" t="str">
            <v>off</v>
          </cell>
          <cell r="U74" t="str">
            <v>AFT</v>
          </cell>
          <cell r="V74" t="str">
            <v>NGT</v>
          </cell>
          <cell r="W74" t="str">
            <v>NGT</v>
          </cell>
          <cell r="X74" t="str">
            <v>off</v>
          </cell>
          <cell r="Y74" t="str">
            <v>off</v>
          </cell>
          <cell r="Z74" t="str">
            <v>MNG</v>
          </cell>
          <cell r="AA74" t="str">
            <v>MNG</v>
          </cell>
          <cell r="AB74" t="str">
            <v>AFT</v>
          </cell>
          <cell r="AC74" t="str">
            <v>off</v>
          </cell>
          <cell r="AD74" t="str">
            <v>AFT</v>
          </cell>
          <cell r="AE74" t="str">
            <v>NGT</v>
          </cell>
          <cell r="AF74" t="str">
            <v>NGT</v>
          </cell>
          <cell r="AG74" t="str">
            <v>off</v>
          </cell>
          <cell r="AH74" t="str">
            <v>off</v>
          </cell>
          <cell r="AI74" t="str">
            <v>MNG</v>
          </cell>
          <cell r="AJ74" t="str">
            <v>MNG</v>
          </cell>
          <cell r="AK74" t="str">
            <v>AFT</v>
          </cell>
          <cell r="AL74" t="str">
            <v>off</v>
          </cell>
          <cell r="AM74" t="str">
            <v>AFT</v>
          </cell>
          <cell r="AN74" t="str">
            <v>NGT</v>
          </cell>
          <cell r="AP74">
            <v>6</v>
          </cell>
          <cell r="AQ74">
            <v>8</v>
          </cell>
          <cell r="AR74">
            <v>6</v>
          </cell>
          <cell r="AS74">
            <v>10</v>
          </cell>
          <cell r="AU74">
            <v>160</v>
          </cell>
        </row>
        <row r="75">
          <cell r="I75">
            <v>4</v>
          </cell>
          <cell r="J75" t="str">
            <v>off</v>
          </cell>
          <cell r="K75" t="str">
            <v>AFT</v>
          </cell>
          <cell r="L75" t="str">
            <v>NGT</v>
          </cell>
          <cell r="M75" t="str">
            <v>NGT</v>
          </cell>
          <cell r="N75" t="str">
            <v>off</v>
          </cell>
          <cell r="O75" t="str">
            <v>off</v>
          </cell>
          <cell r="P75" t="str">
            <v>MNG</v>
          </cell>
          <cell r="Q75" t="str">
            <v>MNG</v>
          </cell>
          <cell r="R75" t="str">
            <v>AFT</v>
          </cell>
          <cell r="S75" t="str">
            <v>off</v>
          </cell>
          <cell r="T75" t="str">
            <v>AFT</v>
          </cell>
          <cell r="U75" t="str">
            <v>NGT</v>
          </cell>
          <cell r="V75" t="str">
            <v>NGT</v>
          </cell>
          <cell r="W75" t="str">
            <v>off</v>
          </cell>
          <cell r="X75" t="str">
            <v>off</v>
          </cell>
          <cell r="Y75" t="str">
            <v>MNG</v>
          </cell>
          <cell r="Z75" t="str">
            <v>MNG</v>
          </cell>
          <cell r="AA75" t="str">
            <v>AFT</v>
          </cell>
          <cell r="AB75" t="str">
            <v>off</v>
          </cell>
          <cell r="AC75" t="str">
            <v>AFT</v>
          </cell>
          <cell r="AD75" t="str">
            <v>NGT</v>
          </cell>
          <cell r="AE75" t="str">
            <v>NGT</v>
          </cell>
          <cell r="AF75" t="str">
            <v>off</v>
          </cell>
          <cell r="AG75" t="str">
            <v>off</v>
          </cell>
          <cell r="AH75" t="str">
            <v>MNG</v>
          </cell>
          <cell r="AI75" t="str">
            <v>MNG</v>
          </cell>
          <cell r="AJ75" t="str">
            <v>AFT</v>
          </cell>
          <cell r="AK75" t="str">
            <v>off</v>
          </cell>
          <cell r="AL75" t="str">
            <v>AFT</v>
          </cell>
          <cell r="AM75" t="str">
            <v>NGT</v>
          </cell>
          <cell r="AN75" t="str">
            <v>NGT</v>
          </cell>
          <cell r="AP75">
            <v>6</v>
          </cell>
          <cell r="AQ75">
            <v>7</v>
          </cell>
          <cell r="AR75">
            <v>7</v>
          </cell>
          <cell r="AS75">
            <v>10</v>
          </cell>
          <cell r="AU75">
            <v>160</v>
          </cell>
        </row>
        <row r="76">
          <cell r="I76">
            <v>5</v>
          </cell>
          <cell r="J76" t="str">
            <v>AFT</v>
          </cell>
          <cell r="K76" t="str">
            <v>NGT</v>
          </cell>
          <cell r="L76" t="str">
            <v>NGT</v>
          </cell>
          <cell r="M76" t="str">
            <v>off</v>
          </cell>
          <cell r="N76" t="str">
            <v>off</v>
          </cell>
          <cell r="O76" t="str">
            <v>MNG</v>
          </cell>
          <cell r="P76" t="str">
            <v>MNG</v>
          </cell>
          <cell r="Q76" t="str">
            <v>AFT</v>
          </cell>
          <cell r="R76" t="str">
            <v>off</v>
          </cell>
          <cell r="S76" t="str">
            <v>AFT</v>
          </cell>
          <cell r="T76" t="str">
            <v>NGT</v>
          </cell>
          <cell r="U76" t="str">
            <v>NGT</v>
          </cell>
          <cell r="V76" t="str">
            <v>off</v>
          </cell>
          <cell r="W76" t="str">
            <v>off</v>
          </cell>
          <cell r="X76" t="str">
            <v>MNG</v>
          </cell>
          <cell r="Y76" t="str">
            <v>MNG</v>
          </cell>
          <cell r="Z76" t="str">
            <v>AFT</v>
          </cell>
          <cell r="AA76" t="str">
            <v>off</v>
          </cell>
          <cell r="AB76" t="str">
            <v>AFT</v>
          </cell>
          <cell r="AC76" t="str">
            <v>NGT</v>
          </cell>
          <cell r="AD76" t="str">
            <v>NGT</v>
          </cell>
          <cell r="AE76" t="str">
            <v>off</v>
          </cell>
          <cell r="AF76" t="str">
            <v>off</v>
          </cell>
          <cell r="AG76" t="str">
            <v>MNG</v>
          </cell>
          <cell r="AH76" t="str">
            <v>MNG</v>
          </cell>
          <cell r="AI76" t="str">
            <v>AFT</v>
          </cell>
          <cell r="AJ76" t="str">
            <v>off</v>
          </cell>
          <cell r="AK76" t="str">
            <v>AFT</v>
          </cell>
          <cell r="AL76" t="str">
            <v>NGT</v>
          </cell>
          <cell r="AM76" t="str">
            <v>NGT</v>
          </cell>
          <cell r="AN76" t="str">
            <v>off</v>
          </cell>
          <cell r="AP76">
            <v>6</v>
          </cell>
          <cell r="AQ76">
            <v>7</v>
          </cell>
          <cell r="AR76">
            <v>8</v>
          </cell>
          <cell r="AS76">
            <v>9</v>
          </cell>
          <cell r="AU76">
            <v>168</v>
          </cell>
        </row>
        <row r="77">
          <cell r="I77">
            <v>6</v>
          </cell>
          <cell r="J77" t="str">
            <v>NGT</v>
          </cell>
          <cell r="K77" t="str">
            <v>NGT</v>
          </cell>
          <cell r="L77" t="str">
            <v>off</v>
          </cell>
          <cell r="M77" t="str">
            <v>off</v>
          </cell>
          <cell r="N77" t="str">
            <v>MNG</v>
          </cell>
          <cell r="O77" t="str">
            <v>MNG</v>
          </cell>
          <cell r="P77" t="str">
            <v>AFT</v>
          </cell>
          <cell r="Q77" t="str">
            <v>off</v>
          </cell>
          <cell r="R77" t="str">
            <v>AFT</v>
          </cell>
          <cell r="S77" t="str">
            <v>NGT</v>
          </cell>
          <cell r="T77" t="str">
            <v>NGT</v>
          </cell>
          <cell r="U77" t="str">
            <v>off</v>
          </cell>
          <cell r="V77" t="str">
            <v>off</v>
          </cell>
          <cell r="W77" t="str">
            <v>MNG</v>
          </cell>
          <cell r="X77" t="str">
            <v>MNG</v>
          </cell>
          <cell r="Y77" t="str">
            <v>AFT</v>
          </cell>
          <cell r="Z77" t="str">
            <v>off</v>
          </cell>
          <cell r="AA77" t="str">
            <v>AFT</v>
          </cell>
          <cell r="AB77" t="str">
            <v>NGT</v>
          </cell>
          <cell r="AC77" t="str">
            <v>NGT</v>
          </cell>
          <cell r="AD77" t="str">
            <v>off</v>
          </cell>
          <cell r="AE77" t="str">
            <v>off</v>
          </cell>
          <cell r="AF77" t="str">
            <v>MNG</v>
          </cell>
          <cell r="AG77" t="str">
            <v>MNG</v>
          </cell>
          <cell r="AH77" t="str">
            <v>AFT</v>
          </cell>
          <cell r="AI77" t="str">
            <v>off</v>
          </cell>
          <cell r="AJ77" t="str">
            <v>AFT</v>
          </cell>
          <cell r="AK77" t="str">
            <v>NGT</v>
          </cell>
          <cell r="AL77" t="str">
            <v>NGT</v>
          </cell>
          <cell r="AM77" t="str">
            <v>off</v>
          </cell>
          <cell r="AN77" t="str">
            <v>off</v>
          </cell>
          <cell r="AP77">
            <v>6</v>
          </cell>
          <cell r="AQ77">
            <v>6</v>
          </cell>
          <cell r="AR77">
            <v>8</v>
          </cell>
          <cell r="AS77">
            <v>10</v>
          </cell>
          <cell r="AU77">
            <v>160</v>
          </cell>
        </row>
        <row r="78">
          <cell r="I78">
            <v>7</v>
          </cell>
          <cell r="J78" t="str">
            <v>NGT</v>
          </cell>
          <cell r="K78" t="str">
            <v>off</v>
          </cell>
          <cell r="L78" t="str">
            <v>off</v>
          </cell>
          <cell r="M78" t="str">
            <v>MNG</v>
          </cell>
          <cell r="N78" t="str">
            <v>MNG</v>
          </cell>
          <cell r="O78" t="str">
            <v>AFT</v>
          </cell>
          <cell r="P78" t="str">
            <v>off</v>
          </cell>
          <cell r="Q78" t="str">
            <v>AFT</v>
          </cell>
          <cell r="R78" t="str">
            <v>NGT</v>
          </cell>
          <cell r="S78" t="str">
            <v>NGT</v>
          </cell>
          <cell r="T78" t="str">
            <v>off</v>
          </cell>
          <cell r="U78" t="str">
            <v>off</v>
          </cell>
          <cell r="V78" t="str">
            <v>MNG</v>
          </cell>
          <cell r="W78" t="str">
            <v>MNG</v>
          </cell>
          <cell r="X78" t="str">
            <v>AFT</v>
          </cell>
          <cell r="Y78" t="str">
            <v>off</v>
          </cell>
          <cell r="Z78" t="str">
            <v>AFT</v>
          </cell>
          <cell r="AA78" t="str">
            <v>NGT</v>
          </cell>
          <cell r="AB78" t="str">
            <v>NGT</v>
          </cell>
          <cell r="AC78" t="str">
            <v>off</v>
          </cell>
          <cell r="AD78" t="str">
            <v>off</v>
          </cell>
          <cell r="AE78" t="str">
            <v>MNG</v>
          </cell>
          <cell r="AF78" t="str">
            <v>MNG</v>
          </cell>
          <cell r="AG78" t="str">
            <v>AFT</v>
          </cell>
          <cell r="AH78" t="str">
            <v>off</v>
          </cell>
          <cell r="AI78" t="str">
            <v>AFT</v>
          </cell>
          <cell r="AJ78" t="str">
            <v>NGT</v>
          </cell>
          <cell r="AK78" t="str">
            <v>NGT</v>
          </cell>
          <cell r="AL78" t="str">
            <v>off</v>
          </cell>
          <cell r="AM78" t="str">
            <v>off</v>
          </cell>
          <cell r="AN78" t="str">
            <v>MNG</v>
          </cell>
          <cell r="AP78">
            <v>6</v>
          </cell>
          <cell r="AQ78">
            <v>6</v>
          </cell>
          <cell r="AR78">
            <v>7</v>
          </cell>
          <cell r="AS78">
            <v>11</v>
          </cell>
          <cell r="AU78">
            <v>152</v>
          </cell>
        </row>
        <row r="79">
          <cell r="I79">
            <v>8</v>
          </cell>
          <cell r="J79" t="str">
            <v>off</v>
          </cell>
          <cell r="K79" t="str">
            <v>off</v>
          </cell>
          <cell r="L79" t="str">
            <v>MNG</v>
          </cell>
          <cell r="M79" t="str">
            <v>MNG</v>
          </cell>
          <cell r="N79" t="str">
            <v>AFT</v>
          </cell>
          <cell r="O79" t="str">
            <v>off</v>
          </cell>
          <cell r="P79" t="str">
            <v>AFT</v>
          </cell>
          <cell r="Q79" t="str">
            <v>NGT</v>
          </cell>
          <cell r="R79" t="str">
            <v>NGT</v>
          </cell>
          <cell r="S79" t="str">
            <v>off</v>
          </cell>
          <cell r="T79" t="str">
            <v>off</v>
          </cell>
          <cell r="U79" t="str">
            <v>MNG</v>
          </cell>
          <cell r="V79" t="str">
            <v>MNG</v>
          </cell>
          <cell r="W79" t="str">
            <v>AFT</v>
          </cell>
          <cell r="X79" t="str">
            <v>off</v>
          </cell>
          <cell r="Y79" t="str">
            <v>AFT</v>
          </cell>
          <cell r="Z79" t="str">
            <v>NGT</v>
          </cell>
          <cell r="AA79" t="str">
            <v>NGT</v>
          </cell>
          <cell r="AB79" t="str">
            <v>off</v>
          </cell>
          <cell r="AC79" t="str">
            <v>off</v>
          </cell>
          <cell r="AD79" t="str">
            <v>MNG</v>
          </cell>
          <cell r="AE79" t="str">
            <v>MNG</v>
          </cell>
          <cell r="AF79" t="str">
            <v>AFT</v>
          </cell>
          <cell r="AG79" t="str">
            <v>off</v>
          </cell>
          <cell r="AH79" t="str">
            <v>AFT</v>
          </cell>
          <cell r="AI79" t="str">
            <v>NGT</v>
          </cell>
          <cell r="AJ79" t="str">
            <v>NGT</v>
          </cell>
          <cell r="AK79" t="str">
            <v>off</v>
          </cell>
          <cell r="AL79" t="str">
            <v>off</v>
          </cell>
          <cell r="AM79" t="str">
            <v>MNG</v>
          </cell>
          <cell r="AN79" t="str">
            <v>MNG</v>
          </cell>
          <cell r="AP79">
            <v>7</v>
          </cell>
          <cell r="AQ79">
            <v>6</v>
          </cell>
          <cell r="AR79">
            <v>6</v>
          </cell>
          <cell r="AS79">
            <v>11</v>
          </cell>
          <cell r="AU79">
            <v>152</v>
          </cell>
        </row>
        <row r="80">
          <cell r="I80">
            <v>9</v>
          </cell>
          <cell r="J80" t="str">
            <v>off</v>
          </cell>
          <cell r="K80" t="str">
            <v>MNG</v>
          </cell>
          <cell r="L80" t="str">
            <v>MNG</v>
          </cell>
          <cell r="M80" t="str">
            <v>AFT</v>
          </cell>
          <cell r="N80" t="str">
            <v>off</v>
          </cell>
          <cell r="O80" t="str">
            <v>AFT</v>
          </cell>
          <cell r="P80" t="str">
            <v>NGT</v>
          </cell>
          <cell r="Q80" t="str">
            <v>NGT</v>
          </cell>
          <cell r="R80" t="str">
            <v>off</v>
          </cell>
          <cell r="S80" t="str">
            <v>off</v>
          </cell>
          <cell r="T80" t="str">
            <v>MNG</v>
          </cell>
          <cell r="U80" t="str">
            <v>MNG</v>
          </cell>
          <cell r="V80" t="str">
            <v>AFT</v>
          </cell>
          <cell r="W80" t="str">
            <v>off</v>
          </cell>
          <cell r="X80" t="str">
            <v>AFT</v>
          </cell>
          <cell r="Y80" t="str">
            <v>NGT</v>
          </cell>
          <cell r="Z80" t="str">
            <v>NGT</v>
          </cell>
          <cell r="AA80" t="str">
            <v>off</v>
          </cell>
          <cell r="AB80" t="str">
            <v>off</v>
          </cell>
          <cell r="AC80" t="str">
            <v>MNG</v>
          </cell>
          <cell r="AD80" t="str">
            <v>MNG</v>
          </cell>
          <cell r="AE80" t="str">
            <v>AFT</v>
          </cell>
          <cell r="AF80" t="str">
            <v>off</v>
          </cell>
          <cell r="AG80" t="str">
            <v>AFT</v>
          </cell>
          <cell r="AH80" t="str">
            <v>NGT</v>
          </cell>
          <cell r="AI80" t="str">
            <v>NGT</v>
          </cell>
          <cell r="AJ80" t="str">
            <v>off</v>
          </cell>
          <cell r="AK80" t="str">
            <v>off</v>
          </cell>
          <cell r="AL80" t="str">
            <v>MNG</v>
          </cell>
          <cell r="AM80" t="str">
            <v>MNG</v>
          </cell>
          <cell r="AN80" t="str">
            <v>AFT</v>
          </cell>
          <cell r="AP80">
            <v>8</v>
          </cell>
          <cell r="AQ80">
            <v>6</v>
          </cell>
          <cell r="AR80">
            <v>6</v>
          </cell>
          <cell r="AS80">
            <v>10</v>
          </cell>
          <cell r="AU80">
            <v>160</v>
          </cell>
        </row>
        <row r="81">
          <cell r="I81" t="str">
            <v>NGT</v>
          </cell>
          <cell r="J81">
            <v>2</v>
          </cell>
          <cell r="K81">
            <v>2</v>
          </cell>
          <cell r="L81">
            <v>2</v>
          </cell>
          <cell r="M81">
            <v>2</v>
          </cell>
          <cell r="N81">
            <v>2</v>
          </cell>
          <cell r="O81">
            <v>2</v>
          </cell>
          <cell r="P81">
            <v>2</v>
          </cell>
          <cell r="Q81">
            <v>2</v>
          </cell>
          <cell r="R81">
            <v>2</v>
          </cell>
          <cell r="S81">
            <v>2</v>
          </cell>
          <cell r="T81">
            <v>2</v>
          </cell>
          <cell r="U81">
            <v>2</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row>
        <row r="82">
          <cell r="I82" t="str">
            <v>MNG</v>
          </cell>
          <cell r="J82">
            <v>2</v>
          </cell>
          <cell r="K82">
            <v>2</v>
          </cell>
          <cell r="L82">
            <v>2</v>
          </cell>
          <cell r="M82">
            <v>2</v>
          </cell>
          <cell r="N82">
            <v>2</v>
          </cell>
          <cell r="O82">
            <v>2</v>
          </cell>
          <cell r="P82">
            <v>2</v>
          </cell>
          <cell r="Q82">
            <v>2</v>
          </cell>
          <cell r="R82">
            <v>2</v>
          </cell>
          <cell r="S82">
            <v>2</v>
          </cell>
          <cell r="T82">
            <v>2</v>
          </cell>
          <cell r="U82">
            <v>2</v>
          </cell>
          <cell r="V82">
            <v>2</v>
          </cell>
          <cell r="W82">
            <v>2</v>
          </cell>
          <cell r="X82">
            <v>2</v>
          </cell>
          <cell r="Y82">
            <v>2</v>
          </cell>
          <cell r="Z82">
            <v>2</v>
          </cell>
          <cell r="AA82">
            <v>2</v>
          </cell>
          <cell r="AB82">
            <v>2</v>
          </cell>
          <cell r="AC82">
            <v>2</v>
          </cell>
          <cell r="AD82">
            <v>2</v>
          </cell>
          <cell r="AE82">
            <v>2</v>
          </cell>
          <cell r="AF82">
            <v>2</v>
          </cell>
          <cell r="AG82">
            <v>2</v>
          </cell>
          <cell r="AH82">
            <v>2</v>
          </cell>
          <cell r="AI82">
            <v>2</v>
          </cell>
          <cell r="AJ82">
            <v>2</v>
          </cell>
          <cell r="AK82">
            <v>2</v>
          </cell>
          <cell r="AL82">
            <v>2</v>
          </cell>
          <cell r="AM82">
            <v>2</v>
          </cell>
          <cell r="AN82">
            <v>2</v>
          </cell>
        </row>
        <row r="83">
          <cell r="I83" t="str">
            <v>AFT</v>
          </cell>
          <cell r="J83">
            <v>2</v>
          </cell>
          <cell r="K83">
            <v>2</v>
          </cell>
          <cell r="L83">
            <v>2</v>
          </cell>
          <cell r="M83">
            <v>2</v>
          </cell>
          <cell r="N83">
            <v>2</v>
          </cell>
          <cell r="O83">
            <v>2</v>
          </cell>
          <cell r="P83">
            <v>2</v>
          </cell>
          <cell r="Q83">
            <v>2</v>
          </cell>
          <cell r="R83">
            <v>2</v>
          </cell>
          <cell r="S83">
            <v>2</v>
          </cell>
          <cell r="T83">
            <v>2</v>
          </cell>
          <cell r="U83">
            <v>2</v>
          </cell>
          <cell r="V83">
            <v>2</v>
          </cell>
          <cell r="W83">
            <v>2</v>
          </cell>
          <cell r="X83">
            <v>2</v>
          </cell>
          <cell r="Y83">
            <v>2</v>
          </cell>
          <cell r="Z83">
            <v>2</v>
          </cell>
          <cell r="AA83">
            <v>2</v>
          </cell>
          <cell r="AB83">
            <v>2</v>
          </cell>
          <cell r="AC83">
            <v>2</v>
          </cell>
          <cell r="AD83">
            <v>2</v>
          </cell>
          <cell r="AE83">
            <v>2</v>
          </cell>
          <cell r="AF83">
            <v>2</v>
          </cell>
          <cell r="AG83">
            <v>2</v>
          </cell>
          <cell r="AH83">
            <v>2</v>
          </cell>
          <cell r="AI83">
            <v>2</v>
          </cell>
          <cell r="AJ83">
            <v>2</v>
          </cell>
          <cell r="AK83">
            <v>2</v>
          </cell>
          <cell r="AL83">
            <v>2</v>
          </cell>
          <cell r="AM83">
            <v>2</v>
          </cell>
          <cell r="AN83">
            <v>2</v>
          </cell>
        </row>
        <row r="84">
          <cell r="I84" t="str">
            <v>NGT</v>
          </cell>
          <cell r="J84">
            <v>2</v>
          </cell>
          <cell r="K84">
            <v>2</v>
          </cell>
          <cell r="L84">
            <v>2</v>
          </cell>
          <cell r="M84">
            <v>2</v>
          </cell>
          <cell r="N84">
            <v>2</v>
          </cell>
          <cell r="O84">
            <v>2</v>
          </cell>
          <cell r="P84">
            <v>2</v>
          </cell>
          <cell r="Q84">
            <v>2</v>
          </cell>
          <cell r="R84">
            <v>2</v>
          </cell>
          <cell r="S84">
            <v>2</v>
          </cell>
          <cell r="T84">
            <v>2</v>
          </cell>
          <cell r="U84">
            <v>2</v>
          </cell>
          <cell r="V84">
            <v>2</v>
          </cell>
          <cell r="W84">
            <v>2</v>
          </cell>
          <cell r="X84">
            <v>2</v>
          </cell>
          <cell r="Y84">
            <v>2</v>
          </cell>
          <cell r="Z84">
            <v>2</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row>
        <row r="85">
          <cell r="I85" t="str">
            <v>off</v>
          </cell>
          <cell r="J85">
            <v>3</v>
          </cell>
          <cell r="K85">
            <v>3</v>
          </cell>
          <cell r="L85">
            <v>3</v>
          </cell>
          <cell r="M85">
            <v>3</v>
          </cell>
          <cell r="N85">
            <v>3</v>
          </cell>
          <cell r="O85">
            <v>3</v>
          </cell>
          <cell r="P85">
            <v>3</v>
          </cell>
          <cell r="Q85">
            <v>3</v>
          </cell>
          <cell r="R85">
            <v>3</v>
          </cell>
          <cell r="S85">
            <v>3</v>
          </cell>
          <cell r="T85">
            <v>3</v>
          </cell>
          <cell r="U85">
            <v>3</v>
          </cell>
          <cell r="V85">
            <v>3</v>
          </cell>
          <cell r="W85">
            <v>3</v>
          </cell>
          <cell r="X85">
            <v>3</v>
          </cell>
          <cell r="Y85">
            <v>3</v>
          </cell>
          <cell r="Z85">
            <v>3</v>
          </cell>
          <cell r="AA85">
            <v>3</v>
          </cell>
          <cell r="AB85">
            <v>3</v>
          </cell>
          <cell r="AC85">
            <v>3</v>
          </cell>
          <cell r="AD85">
            <v>3</v>
          </cell>
          <cell r="AE85">
            <v>3</v>
          </cell>
          <cell r="AF85">
            <v>3</v>
          </cell>
          <cell r="AG85">
            <v>3</v>
          </cell>
          <cell r="AH85">
            <v>3</v>
          </cell>
          <cell r="AI85">
            <v>3</v>
          </cell>
          <cell r="AJ85">
            <v>3</v>
          </cell>
          <cell r="AK85">
            <v>3</v>
          </cell>
          <cell r="AL85">
            <v>3</v>
          </cell>
          <cell r="AM85">
            <v>3</v>
          </cell>
          <cell r="AN85">
            <v>3</v>
          </cell>
        </row>
        <row r="86">
          <cell r="J86">
            <v>1</v>
          </cell>
          <cell r="K86">
            <v>2</v>
          </cell>
          <cell r="L86">
            <v>3</v>
          </cell>
          <cell r="M86">
            <v>4</v>
          </cell>
          <cell r="N86">
            <v>5</v>
          </cell>
          <cell r="O86">
            <v>6</v>
          </cell>
          <cell r="P86">
            <v>7</v>
          </cell>
          <cell r="Q86">
            <v>8</v>
          </cell>
          <cell r="R86">
            <v>9</v>
          </cell>
          <cell r="S86">
            <v>10</v>
          </cell>
          <cell r="T86">
            <v>11</v>
          </cell>
          <cell r="U86">
            <v>12</v>
          </cell>
          <cell r="V86">
            <v>13</v>
          </cell>
          <cell r="W86">
            <v>14</v>
          </cell>
          <cell r="X86">
            <v>15</v>
          </cell>
          <cell r="Y86">
            <v>16</v>
          </cell>
          <cell r="Z86">
            <v>17</v>
          </cell>
          <cell r="AA86">
            <v>18</v>
          </cell>
          <cell r="AB86">
            <v>19</v>
          </cell>
          <cell r="AC86">
            <v>20</v>
          </cell>
          <cell r="AD86">
            <v>21</v>
          </cell>
          <cell r="AE86">
            <v>22</v>
          </cell>
          <cell r="AF86">
            <v>23</v>
          </cell>
          <cell r="AG86">
            <v>24</v>
          </cell>
          <cell r="AH86">
            <v>25</v>
          </cell>
          <cell r="AI86">
            <v>26</v>
          </cell>
          <cell r="AJ86">
            <v>27</v>
          </cell>
          <cell r="AK86">
            <v>28</v>
          </cell>
          <cell r="AL86">
            <v>29</v>
          </cell>
          <cell r="AM86">
            <v>30</v>
          </cell>
          <cell r="AN86">
            <v>31</v>
          </cell>
          <cell r="AP86" t="str">
            <v>MNG</v>
          </cell>
          <cell r="AQ86" t="str">
            <v>AFT</v>
          </cell>
          <cell r="AR86" t="str">
            <v>NGT</v>
          </cell>
          <cell r="AS86" t="str">
            <v>off</v>
          </cell>
          <cell r="AU86" t="str">
            <v>working hours</v>
          </cell>
        </row>
        <row r="87">
          <cell r="I87">
            <v>1</v>
          </cell>
          <cell r="J87" t="str">
            <v>MNG</v>
          </cell>
          <cell r="K87" t="str">
            <v>MNG</v>
          </cell>
          <cell r="L87" t="str">
            <v>MNG</v>
          </cell>
          <cell r="M87" t="str">
            <v>off</v>
          </cell>
          <cell r="N87" t="str">
            <v>off</v>
          </cell>
          <cell r="O87" t="str">
            <v>AFT</v>
          </cell>
          <cell r="P87" t="str">
            <v>AFT</v>
          </cell>
          <cell r="Q87" t="str">
            <v>AFT</v>
          </cell>
          <cell r="R87" t="str">
            <v>off</v>
          </cell>
          <cell r="S87" t="str">
            <v>NGT</v>
          </cell>
          <cell r="T87" t="str">
            <v>NGT</v>
          </cell>
          <cell r="U87" t="str">
            <v>NGT</v>
          </cell>
          <cell r="V87" t="str">
            <v>off</v>
          </cell>
          <cell r="W87" t="str">
            <v>off</v>
          </cell>
          <cell r="X87" t="str">
            <v>MNG</v>
          </cell>
          <cell r="Y87" t="str">
            <v>MNG</v>
          </cell>
          <cell r="Z87" t="str">
            <v>MNG</v>
          </cell>
          <cell r="AA87" t="str">
            <v>off</v>
          </cell>
          <cell r="AB87" t="str">
            <v>off</v>
          </cell>
          <cell r="AC87" t="str">
            <v>AFT</v>
          </cell>
          <cell r="AD87" t="str">
            <v>AFT</v>
          </cell>
          <cell r="AE87" t="str">
            <v>AFT</v>
          </cell>
          <cell r="AF87" t="str">
            <v>off</v>
          </cell>
          <cell r="AG87" t="str">
            <v>NGT</v>
          </cell>
          <cell r="AH87" t="str">
            <v>NGT</v>
          </cell>
          <cell r="AI87" t="str">
            <v>NGT</v>
          </cell>
          <cell r="AJ87" t="str">
            <v>off</v>
          </cell>
          <cell r="AK87" t="str">
            <v>off</v>
          </cell>
          <cell r="AL87" t="str">
            <v>MNG</v>
          </cell>
          <cell r="AM87" t="str">
            <v>MNG</v>
          </cell>
          <cell r="AN87" t="str">
            <v>MNG</v>
          </cell>
          <cell r="AP87">
            <v>9</v>
          </cell>
          <cell r="AQ87">
            <v>6</v>
          </cell>
          <cell r="AR87">
            <v>6</v>
          </cell>
          <cell r="AS87">
            <v>10</v>
          </cell>
          <cell r="AU87">
            <v>168</v>
          </cell>
        </row>
        <row r="88">
          <cell r="I88">
            <v>2</v>
          </cell>
          <cell r="J88" t="str">
            <v>MNG</v>
          </cell>
          <cell r="K88" t="str">
            <v>MNG</v>
          </cell>
          <cell r="L88" t="str">
            <v>off</v>
          </cell>
          <cell r="M88" t="str">
            <v>off</v>
          </cell>
          <cell r="N88" t="str">
            <v>AFT</v>
          </cell>
          <cell r="O88" t="str">
            <v>AFT</v>
          </cell>
          <cell r="P88" t="str">
            <v>AFT</v>
          </cell>
          <cell r="Q88" t="str">
            <v>off</v>
          </cell>
          <cell r="R88" t="str">
            <v>NGT</v>
          </cell>
          <cell r="S88" t="str">
            <v>NGT</v>
          </cell>
          <cell r="T88" t="str">
            <v>NGT</v>
          </cell>
          <cell r="U88" t="str">
            <v>off</v>
          </cell>
          <cell r="V88" t="str">
            <v>off</v>
          </cell>
          <cell r="W88" t="str">
            <v>MNG</v>
          </cell>
          <cell r="X88" t="str">
            <v>MNG</v>
          </cell>
          <cell r="Y88" t="str">
            <v>MNG</v>
          </cell>
          <cell r="Z88" t="str">
            <v>off</v>
          </cell>
          <cell r="AA88" t="str">
            <v>off</v>
          </cell>
          <cell r="AB88" t="str">
            <v>AFT</v>
          </cell>
          <cell r="AC88" t="str">
            <v>AFT</v>
          </cell>
          <cell r="AD88" t="str">
            <v>AFT</v>
          </cell>
          <cell r="AE88" t="str">
            <v>off</v>
          </cell>
          <cell r="AF88" t="str">
            <v>NGT</v>
          </cell>
          <cell r="AG88" t="str">
            <v>NGT</v>
          </cell>
          <cell r="AH88" t="str">
            <v>NGT</v>
          </cell>
          <cell r="AI88" t="str">
            <v>off</v>
          </cell>
          <cell r="AJ88" t="str">
            <v>off</v>
          </cell>
          <cell r="AK88" t="str">
            <v>MNG</v>
          </cell>
          <cell r="AL88" t="str">
            <v>MNG</v>
          </cell>
          <cell r="AM88" t="str">
            <v>MNG</v>
          </cell>
          <cell r="AN88" t="str">
            <v>off</v>
          </cell>
          <cell r="AP88">
            <v>8</v>
          </cell>
          <cell r="AQ88">
            <v>6</v>
          </cell>
          <cell r="AR88">
            <v>6</v>
          </cell>
          <cell r="AS88">
            <v>11</v>
          </cell>
          <cell r="AU88">
            <v>160</v>
          </cell>
        </row>
        <row r="89">
          <cell r="I89">
            <v>3</v>
          </cell>
          <cell r="J89">
            <v>1</v>
          </cell>
          <cell r="K89">
            <v>2</v>
          </cell>
          <cell r="L89">
            <v>3</v>
          </cell>
          <cell r="M89">
            <v>4</v>
          </cell>
          <cell r="N89">
            <v>5</v>
          </cell>
          <cell r="O89">
            <v>6</v>
          </cell>
          <cell r="P89">
            <v>7</v>
          </cell>
          <cell r="Q89">
            <v>8</v>
          </cell>
          <cell r="R89">
            <v>9</v>
          </cell>
          <cell r="S89">
            <v>10</v>
          </cell>
          <cell r="T89">
            <v>11</v>
          </cell>
          <cell r="U89">
            <v>12</v>
          </cell>
          <cell r="V89">
            <v>13</v>
          </cell>
          <cell r="W89">
            <v>14</v>
          </cell>
          <cell r="X89">
            <v>15</v>
          </cell>
          <cell r="Y89">
            <v>16</v>
          </cell>
          <cell r="Z89">
            <v>17</v>
          </cell>
          <cell r="AA89">
            <v>18</v>
          </cell>
          <cell r="AB89">
            <v>19</v>
          </cell>
          <cell r="AC89">
            <v>20</v>
          </cell>
          <cell r="AD89">
            <v>21</v>
          </cell>
          <cell r="AE89">
            <v>22</v>
          </cell>
          <cell r="AF89">
            <v>23</v>
          </cell>
          <cell r="AG89">
            <v>24</v>
          </cell>
          <cell r="AH89">
            <v>25</v>
          </cell>
          <cell r="AI89">
            <v>26</v>
          </cell>
          <cell r="AJ89">
            <v>27</v>
          </cell>
          <cell r="AK89">
            <v>28</v>
          </cell>
          <cell r="AL89">
            <v>29</v>
          </cell>
          <cell r="AM89">
            <v>30</v>
          </cell>
          <cell r="AN89">
            <v>31</v>
          </cell>
          <cell r="AP89" t="str">
            <v>MNG</v>
          </cell>
          <cell r="AQ89" t="str">
            <v>AFT</v>
          </cell>
          <cell r="AR89" t="str">
            <v>NGT</v>
          </cell>
          <cell r="AS89" t="str">
            <v>off</v>
          </cell>
          <cell r="AU89" t="str">
            <v>working hours</v>
          </cell>
        </row>
        <row r="90">
          <cell r="I90">
            <v>1</v>
          </cell>
          <cell r="J90" t="str">
            <v>MNG</v>
          </cell>
          <cell r="K90" t="str">
            <v>MNG</v>
          </cell>
          <cell r="L90" t="str">
            <v>MNG</v>
          </cell>
          <cell r="M90" t="str">
            <v>off</v>
          </cell>
          <cell r="N90" t="str">
            <v>off</v>
          </cell>
          <cell r="O90" t="str">
            <v>AFT</v>
          </cell>
          <cell r="P90" t="str">
            <v>AFT</v>
          </cell>
          <cell r="Q90" t="str">
            <v>AFT</v>
          </cell>
          <cell r="R90" t="str">
            <v>off</v>
          </cell>
          <cell r="S90" t="str">
            <v>NGT</v>
          </cell>
          <cell r="T90" t="str">
            <v>NGT</v>
          </cell>
          <cell r="U90" t="str">
            <v>NGT</v>
          </cell>
          <cell r="V90" t="str">
            <v>off</v>
          </cell>
          <cell r="W90" t="str">
            <v>off</v>
          </cell>
          <cell r="X90" t="str">
            <v>MNG</v>
          </cell>
          <cell r="Y90" t="str">
            <v>MNG</v>
          </cell>
          <cell r="Z90" t="str">
            <v>MNG</v>
          </cell>
          <cell r="AA90" t="str">
            <v>off</v>
          </cell>
          <cell r="AB90" t="str">
            <v>off</v>
          </cell>
          <cell r="AC90" t="str">
            <v>AFT</v>
          </cell>
          <cell r="AD90" t="str">
            <v>AFT</v>
          </cell>
          <cell r="AE90" t="str">
            <v>AFT</v>
          </cell>
          <cell r="AF90" t="str">
            <v>off</v>
          </cell>
          <cell r="AG90" t="str">
            <v>NGT</v>
          </cell>
          <cell r="AH90" t="str">
            <v>NGT</v>
          </cell>
          <cell r="AI90" t="str">
            <v>NGT</v>
          </cell>
          <cell r="AJ90" t="str">
            <v>off</v>
          </cell>
          <cell r="AK90" t="str">
            <v>off</v>
          </cell>
          <cell r="AL90" t="str">
            <v>MNG</v>
          </cell>
          <cell r="AM90" t="str">
            <v>MNG</v>
          </cell>
          <cell r="AN90" t="str">
            <v>MNG</v>
          </cell>
          <cell r="AP90">
            <v>9</v>
          </cell>
          <cell r="AQ90">
            <v>6</v>
          </cell>
          <cell r="AR90">
            <v>6</v>
          </cell>
          <cell r="AS90">
            <v>10</v>
          </cell>
          <cell r="AU90">
            <v>168</v>
          </cell>
        </row>
        <row r="91">
          <cell r="I91">
            <v>2</v>
          </cell>
          <cell r="J91" t="str">
            <v>MNG</v>
          </cell>
          <cell r="K91" t="str">
            <v>MNG</v>
          </cell>
          <cell r="L91" t="str">
            <v>off</v>
          </cell>
          <cell r="M91" t="str">
            <v>off</v>
          </cell>
          <cell r="N91" t="str">
            <v>AFT</v>
          </cell>
          <cell r="O91" t="str">
            <v>AFT</v>
          </cell>
          <cell r="P91" t="str">
            <v>AFT</v>
          </cell>
          <cell r="Q91" t="str">
            <v>off</v>
          </cell>
          <cell r="R91" t="str">
            <v>NGT</v>
          </cell>
          <cell r="S91" t="str">
            <v>NGT</v>
          </cell>
          <cell r="T91" t="str">
            <v>NGT</v>
          </cell>
          <cell r="U91" t="str">
            <v>off</v>
          </cell>
          <cell r="V91" t="str">
            <v>off</v>
          </cell>
          <cell r="W91" t="str">
            <v>MNG</v>
          </cell>
          <cell r="X91" t="str">
            <v>MNG</v>
          </cell>
          <cell r="Y91" t="str">
            <v>MNG</v>
          </cell>
          <cell r="Z91" t="str">
            <v>off</v>
          </cell>
          <cell r="AA91" t="str">
            <v>off</v>
          </cell>
          <cell r="AB91" t="str">
            <v>AFT</v>
          </cell>
          <cell r="AC91" t="str">
            <v>AFT</v>
          </cell>
          <cell r="AD91" t="str">
            <v>AFT</v>
          </cell>
          <cell r="AE91" t="str">
            <v>off</v>
          </cell>
          <cell r="AF91" t="str">
            <v>NGT</v>
          </cell>
          <cell r="AG91" t="str">
            <v>NGT</v>
          </cell>
          <cell r="AH91" t="str">
            <v>NGT</v>
          </cell>
          <cell r="AI91" t="str">
            <v>off</v>
          </cell>
          <cell r="AJ91" t="str">
            <v>off</v>
          </cell>
          <cell r="AK91" t="str">
            <v>MNG</v>
          </cell>
          <cell r="AL91" t="str">
            <v>MNG</v>
          </cell>
          <cell r="AM91" t="str">
            <v>MNG</v>
          </cell>
          <cell r="AN91" t="str">
            <v>off</v>
          </cell>
          <cell r="AP91">
            <v>8</v>
          </cell>
          <cell r="AQ91">
            <v>6</v>
          </cell>
          <cell r="AR91">
            <v>6</v>
          </cell>
          <cell r="AS91">
            <v>11</v>
          </cell>
          <cell r="AU91">
            <v>160</v>
          </cell>
        </row>
        <row r="92">
          <cell r="I92">
            <v>3</v>
          </cell>
          <cell r="J92" t="str">
            <v>MNG</v>
          </cell>
          <cell r="K92" t="str">
            <v>off</v>
          </cell>
          <cell r="L92" t="str">
            <v>off</v>
          </cell>
          <cell r="M92" t="str">
            <v>AFT</v>
          </cell>
          <cell r="N92" t="str">
            <v>AFT</v>
          </cell>
          <cell r="O92" t="str">
            <v>AFT</v>
          </cell>
          <cell r="P92" t="str">
            <v>off</v>
          </cell>
          <cell r="Q92" t="str">
            <v>NGT</v>
          </cell>
          <cell r="R92" t="str">
            <v>NGT</v>
          </cell>
          <cell r="S92" t="str">
            <v>NGT</v>
          </cell>
          <cell r="T92" t="str">
            <v>off</v>
          </cell>
          <cell r="U92" t="str">
            <v>off</v>
          </cell>
          <cell r="V92" t="str">
            <v>MNG</v>
          </cell>
          <cell r="W92" t="str">
            <v>MNG</v>
          </cell>
          <cell r="X92" t="str">
            <v>MNG</v>
          </cell>
          <cell r="Y92" t="str">
            <v>off</v>
          </cell>
          <cell r="Z92" t="str">
            <v>off</v>
          </cell>
          <cell r="AA92" t="str">
            <v>AFT</v>
          </cell>
          <cell r="AB92" t="str">
            <v>AFT</v>
          </cell>
          <cell r="AC92" t="str">
            <v>AFT</v>
          </cell>
          <cell r="AD92" t="str">
            <v>off</v>
          </cell>
          <cell r="AE92" t="str">
            <v>NGT</v>
          </cell>
          <cell r="AF92" t="str">
            <v>NGT</v>
          </cell>
          <cell r="AG92" t="str">
            <v>NGT</v>
          </cell>
          <cell r="AH92" t="str">
            <v>off</v>
          </cell>
          <cell r="AI92" t="str">
            <v>off</v>
          </cell>
          <cell r="AJ92" t="str">
            <v>MNG</v>
          </cell>
          <cell r="AK92" t="str">
            <v>MNG</v>
          </cell>
          <cell r="AL92" t="str">
            <v>MNG</v>
          </cell>
          <cell r="AM92" t="str">
            <v>off</v>
          </cell>
          <cell r="AN92" t="str">
            <v>off</v>
          </cell>
          <cell r="AP92">
            <v>7</v>
          </cell>
          <cell r="AQ92">
            <v>6</v>
          </cell>
          <cell r="AR92">
            <v>6</v>
          </cell>
          <cell r="AS92">
            <v>12</v>
          </cell>
          <cell r="AU92">
            <v>152</v>
          </cell>
        </row>
        <row r="93">
          <cell r="I93">
            <v>4</v>
          </cell>
          <cell r="J93" t="str">
            <v>off</v>
          </cell>
          <cell r="K93" t="str">
            <v>off</v>
          </cell>
          <cell r="L93" t="str">
            <v>AFT</v>
          </cell>
          <cell r="M93" t="str">
            <v>AFT</v>
          </cell>
          <cell r="N93" t="str">
            <v>AFT</v>
          </cell>
          <cell r="O93" t="str">
            <v>off</v>
          </cell>
          <cell r="P93" t="str">
            <v>NGT</v>
          </cell>
          <cell r="Q93" t="str">
            <v>NGT</v>
          </cell>
          <cell r="R93" t="str">
            <v>NGT</v>
          </cell>
          <cell r="S93" t="str">
            <v>off</v>
          </cell>
          <cell r="T93" t="str">
            <v>off</v>
          </cell>
          <cell r="U93" t="str">
            <v>MNG</v>
          </cell>
          <cell r="V93" t="str">
            <v>MNG</v>
          </cell>
          <cell r="W93" t="str">
            <v>MNG</v>
          </cell>
          <cell r="X93" t="str">
            <v>off</v>
          </cell>
          <cell r="Y93" t="str">
            <v>off</v>
          </cell>
          <cell r="Z93" t="str">
            <v>AFT</v>
          </cell>
          <cell r="AA93" t="str">
            <v>AFT</v>
          </cell>
          <cell r="AB93" t="str">
            <v>AFT</v>
          </cell>
          <cell r="AC93" t="str">
            <v>off</v>
          </cell>
          <cell r="AD93" t="str">
            <v>NGT</v>
          </cell>
          <cell r="AE93" t="str">
            <v>NGT</v>
          </cell>
          <cell r="AF93" t="str">
            <v>NGT</v>
          </cell>
          <cell r="AG93" t="str">
            <v>off</v>
          </cell>
          <cell r="AH93" t="str">
            <v>off</v>
          </cell>
          <cell r="AI93" t="str">
            <v>MNG</v>
          </cell>
          <cell r="AJ93" t="str">
            <v>MNG</v>
          </cell>
          <cell r="AK93" t="str">
            <v>MNG</v>
          </cell>
          <cell r="AL93" t="str">
            <v>off</v>
          </cell>
          <cell r="AM93" t="str">
            <v>off</v>
          </cell>
          <cell r="AN93" t="str">
            <v>AFT</v>
          </cell>
          <cell r="AP93">
            <v>6</v>
          </cell>
          <cell r="AQ93">
            <v>7</v>
          </cell>
          <cell r="AR93">
            <v>6</v>
          </cell>
          <cell r="AS93">
            <v>12</v>
          </cell>
          <cell r="AU93">
            <v>152</v>
          </cell>
        </row>
        <row r="94">
          <cell r="I94">
            <v>5</v>
          </cell>
          <cell r="J94" t="str">
            <v>off</v>
          </cell>
          <cell r="K94" t="str">
            <v>AFT</v>
          </cell>
          <cell r="L94" t="str">
            <v>AFT</v>
          </cell>
          <cell r="M94" t="str">
            <v>AFT</v>
          </cell>
          <cell r="N94" t="str">
            <v>off</v>
          </cell>
          <cell r="O94" t="str">
            <v>NGT</v>
          </cell>
          <cell r="P94" t="str">
            <v>NGT</v>
          </cell>
          <cell r="Q94" t="str">
            <v>NGT</v>
          </cell>
          <cell r="R94" t="str">
            <v>off</v>
          </cell>
          <cell r="S94" t="str">
            <v>off</v>
          </cell>
          <cell r="T94" t="str">
            <v>MNG</v>
          </cell>
          <cell r="U94" t="str">
            <v>MNG</v>
          </cell>
          <cell r="V94" t="str">
            <v>MNG</v>
          </cell>
          <cell r="W94" t="str">
            <v>off</v>
          </cell>
          <cell r="X94" t="str">
            <v>off</v>
          </cell>
          <cell r="Y94" t="str">
            <v>AFT</v>
          </cell>
          <cell r="Z94" t="str">
            <v>AFT</v>
          </cell>
          <cell r="AA94" t="str">
            <v>AFT</v>
          </cell>
          <cell r="AB94" t="str">
            <v>off</v>
          </cell>
          <cell r="AC94" t="str">
            <v>NGT</v>
          </cell>
          <cell r="AD94" t="str">
            <v>NGT</v>
          </cell>
          <cell r="AE94" t="str">
            <v>NGT</v>
          </cell>
          <cell r="AF94" t="str">
            <v>off</v>
          </cell>
          <cell r="AG94" t="str">
            <v>off</v>
          </cell>
          <cell r="AH94" t="str">
            <v>MNG</v>
          </cell>
          <cell r="AI94" t="str">
            <v>MNG</v>
          </cell>
          <cell r="AJ94" t="str">
            <v>MNG</v>
          </cell>
          <cell r="AK94" t="str">
            <v>off</v>
          </cell>
          <cell r="AL94" t="str">
            <v>off</v>
          </cell>
          <cell r="AM94" t="str">
            <v>AFT</v>
          </cell>
          <cell r="AN94" t="str">
            <v>AFT</v>
          </cell>
          <cell r="AP94">
            <v>6</v>
          </cell>
          <cell r="AQ94">
            <v>8</v>
          </cell>
          <cell r="AR94">
            <v>6</v>
          </cell>
          <cell r="AS94">
            <v>11</v>
          </cell>
          <cell r="AU94">
            <v>160</v>
          </cell>
        </row>
        <row r="95">
          <cell r="I95">
            <v>6</v>
          </cell>
          <cell r="J95" t="str">
            <v>AFT</v>
          </cell>
          <cell r="K95" t="str">
            <v>AFT</v>
          </cell>
          <cell r="L95" t="str">
            <v>AFT</v>
          </cell>
          <cell r="M95" t="str">
            <v>off</v>
          </cell>
          <cell r="N95" t="str">
            <v>NGT</v>
          </cell>
          <cell r="O95" t="str">
            <v>NGT</v>
          </cell>
          <cell r="P95" t="str">
            <v>NGT</v>
          </cell>
          <cell r="Q95" t="str">
            <v>off</v>
          </cell>
          <cell r="R95" t="str">
            <v>off</v>
          </cell>
          <cell r="S95" t="str">
            <v>MNG</v>
          </cell>
          <cell r="T95" t="str">
            <v>MNG</v>
          </cell>
          <cell r="U95" t="str">
            <v>MNG</v>
          </cell>
          <cell r="V95" t="str">
            <v>off</v>
          </cell>
          <cell r="W95" t="str">
            <v>off</v>
          </cell>
          <cell r="X95" t="str">
            <v>AFT</v>
          </cell>
          <cell r="Y95" t="str">
            <v>AFT</v>
          </cell>
          <cell r="Z95" t="str">
            <v>AFT</v>
          </cell>
          <cell r="AA95" t="str">
            <v>off</v>
          </cell>
          <cell r="AB95" t="str">
            <v>NGT</v>
          </cell>
          <cell r="AC95" t="str">
            <v>NGT</v>
          </cell>
          <cell r="AD95" t="str">
            <v>NGT</v>
          </cell>
          <cell r="AE95" t="str">
            <v>off</v>
          </cell>
          <cell r="AF95" t="str">
            <v>off</v>
          </cell>
          <cell r="AG95" t="str">
            <v>MNG</v>
          </cell>
          <cell r="AH95" t="str">
            <v>MNG</v>
          </cell>
          <cell r="AI95" t="str">
            <v>MNG</v>
          </cell>
          <cell r="AJ95" t="str">
            <v>off</v>
          </cell>
          <cell r="AK95" t="str">
            <v>off</v>
          </cell>
          <cell r="AL95" t="str">
            <v>AFT</v>
          </cell>
          <cell r="AM95" t="str">
            <v>AFT</v>
          </cell>
          <cell r="AN95" t="str">
            <v>AFT</v>
          </cell>
          <cell r="AP95">
            <v>6</v>
          </cell>
          <cell r="AQ95">
            <v>9</v>
          </cell>
          <cell r="AR95">
            <v>6</v>
          </cell>
          <cell r="AS95">
            <v>10</v>
          </cell>
          <cell r="AU95">
            <v>168</v>
          </cell>
        </row>
        <row r="96">
          <cell r="I96">
            <v>7</v>
          </cell>
          <cell r="J96" t="str">
            <v>AFT</v>
          </cell>
          <cell r="K96" t="str">
            <v>AFT</v>
          </cell>
          <cell r="L96" t="str">
            <v>off</v>
          </cell>
          <cell r="M96" t="str">
            <v>NGT</v>
          </cell>
          <cell r="N96" t="str">
            <v>NGT</v>
          </cell>
          <cell r="O96" t="str">
            <v>NGT</v>
          </cell>
          <cell r="P96" t="str">
            <v>off</v>
          </cell>
          <cell r="Q96" t="str">
            <v>off</v>
          </cell>
          <cell r="R96" t="str">
            <v>MNG</v>
          </cell>
          <cell r="S96" t="str">
            <v>MNG</v>
          </cell>
          <cell r="T96" t="str">
            <v>MNG</v>
          </cell>
          <cell r="U96" t="str">
            <v>off</v>
          </cell>
          <cell r="V96" t="str">
            <v>off</v>
          </cell>
          <cell r="W96" t="str">
            <v>AFT</v>
          </cell>
          <cell r="X96" t="str">
            <v>AFT</v>
          </cell>
          <cell r="Y96" t="str">
            <v>AFT</v>
          </cell>
          <cell r="Z96" t="str">
            <v>off</v>
          </cell>
          <cell r="AA96" t="str">
            <v>NGT</v>
          </cell>
          <cell r="AB96" t="str">
            <v>NGT</v>
          </cell>
          <cell r="AC96" t="str">
            <v>NGT</v>
          </cell>
          <cell r="AD96" t="str">
            <v>off</v>
          </cell>
          <cell r="AE96" t="str">
            <v>off</v>
          </cell>
          <cell r="AF96" t="str">
            <v>MNG</v>
          </cell>
          <cell r="AG96" t="str">
            <v>MNG</v>
          </cell>
          <cell r="AH96" t="str">
            <v>MNG</v>
          </cell>
          <cell r="AI96" t="str">
            <v>off</v>
          </cell>
          <cell r="AJ96" t="str">
            <v>off</v>
          </cell>
          <cell r="AK96" t="str">
            <v>AFT</v>
          </cell>
          <cell r="AL96" t="str">
            <v>AFT</v>
          </cell>
          <cell r="AM96" t="str">
            <v>AFT</v>
          </cell>
          <cell r="AN96" t="str">
            <v>off</v>
          </cell>
          <cell r="AP96">
            <v>6</v>
          </cell>
          <cell r="AQ96">
            <v>8</v>
          </cell>
          <cell r="AR96">
            <v>6</v>
          </cell>
          <cell r="AS96">
            <v>11</v>
          </cell>
          <cell r="AU96">
            <v>160</v>
          </cell>
        </row>
        <row r="97">
          <cell r="I97">
            <v>8</v>
          </cell>
          <cell r="J97" t="str">
            <v>AFT</v>
          </cell>
          <cell r="K97" t="str">
            <v>off</v>
          </cell>
          <cell r="L97" t="str">
            <v>NGT</v>
          </cell>
          <cell r="M97" t="str">
            <v>NGT</v>
          </cell>
          <cell r="N97" t="str">
            <v>NGT</v>
          </cell>
          <cell r="O97" t="str">
            <v>off</v>
          </cell>
          <cell r="P97" t="str">
            <v>off</v>
          </cell>
          <cell r="Q97" t="str">
            <v>MNG</v>
          </cell>
          <cell r="R97" t="str">
            <v>MNG</v>
          </cell>
          <cell r="S97" t="str">
            <v>MNG</v>
          </cell>
          <cell r="T97" t="str">
            <v>off</v>
          </cell>
          <cell r="U97" t="str">
            <v>off</v>
          </cell>
          <cell r="V97" t="str">
            <v>AFT</v>
          </cell>
          <cell r="W97" t="str">
            <v>AFT</v>
          </cell>
          <cell r="X97" t="str">
            <v>AFT</v>
          </cell>
          <cell r="Y97" t="str">
            <v>off</v>
          </cell>
          <cell r="Z97" t="str">
            <v>NGT</v>
          </cell>
          <cell r="AA97" t="str">
            <v>NGT</v>
          </cell>
          <cell r="AB97" t="str">
            <v>NGT</v>
          </cell>
          <cell r="AC97" t="str">
            <v>off</v>
          </cell>
          <cell r="AD97" t="str">
            <v>off</v>
          </cell>
          <cell r="AE97" t="str">
            <v>MNG</v>
          </cell>
          <cell r="AF97" t="str">
            <v>MNG</v>
          </cell>
          <cell r="AG97" t="str">
            <v>MNG</v>
          </cell>
          <cell r="AH97" t="str">
            <v>off</v>
          </cell>
          <cell r="AI97" t="str">
            <v>off</v>
          </cell>
          <cell r="AJ97" t="str">
            <v>AFT</v>
          </cell>
          <cell r="AK97" t="str">
            <v>AFT</v>
          </cell>
          <cell r="AL97" t="str">
            <v>AFT</v>
          </cell>
          <cell r="AM97" t="str">
            <v>off</v>
          </cell>
          <cell r="AN97" t="str">
            <v>NGT</v>
          </cell>
          <cell r="AP97">
            <v>6</v>
          </cell>
          <cell r="AQ97">
            <v>7</v>
          </cell>
          <cell r="AR97">
            <v>6</v>
          </cell>
          <cell r="AS97">
            <v>11</v>
          </cell>
          <cell r="AU97">
            <v>152</v>
          </cell>
        </row>
        <row r="98">
          <cell r="I98">
            <v>9</v>
          </cell>
          <cell r="J98" t="str">
            <v>off</v>
          </cell>
          <cell r="K98" t="str">
            <v>NGT</v>
          </cell>
          <cell r="L98" t="str">
            <v>NGT</v>
          </cell>
          <cell r="M98" t="str">
            <v>NGT</v>
          </cell>
          <cell r="N98" t="str">
            <v>off</v>
          </cell>
          <cell r="O98" t="str">
            <v>off</v>
          </cell>
          <cell r="P98" t="str">
            <v>MNG</v>
          </cell>
          <cell r="Q98" t="str">
            <v>MNG</v>
          </cell>
          <cell r="R98" t="str">
            <v>MNG</v>
          </cell>
          <cell r="S98" t="str">
            <v>off</v>
          </cell>
          <cell r="T98" t="str">
            <v>off</v>
          </cell>
          <cell r="U98" t="str">
            <v>AFT</v>
          </cell>
          <cell r="V98" t="str">
            <v>AFT</v>
          </cell>
          <cell r="W98" t="str">
            <v>AFT</v>
          </cell>
          <cell r="X98" t="str">
            <v>off</v>
          </cell>
          <cell r="Y98" t="str">
            <v>NGT</v>
          </cell>
          <cell r="Z98" t="str">
            <v>NGT</v>
          </cell>
          <cell r="AA98" t="str">
            <v>NGT</v>
          </cell>
          <cell r="AB98" t="str">
            <v>off</v>
          </cell>
          <cell r="AC98" t="str">
            <v>off</v>
          </cell>
          <cell r="AD98" t="str">
            <v>MNG</v>
          </cell>
          <cell r="AE98" t="str">
            <v>MNG</v>
          </cell>
          <cell r="AF98" t="str">
            <v>MNG</v>
          </cell>
          <cell r="AG98" t="str">
            <v>off</v>
          </cell>
          <cell r="AH98" t="str">
            <v>off</v>
          </cell>
          <cell r="AI98" t="str">
            <v>AFT</v>
          </cell>
          <cell r="AJ98" t="str">
            <v>AFT</v>
          </cell>
          <cell r="AK98" t="str">
            <v>AFT</v>
          </cell>
          <cell r="AL98" t="str">
            <v>off</v>
          </cell>
          <cell r="AM98" t="str">
            <v>NGT</v>
          </cell>
          <cell r="AN98" t="str">
            <v>NGT</v>
          </cell>
          <cell r="AP98">
            <v>6</v>
          </cell>
          <cell r="AQ98">
            <v>6</v>
          </cell>
          <cell r="AR98">
            <v>6</v>
          </cell>
          <cell r="AS98">
            <v>11</v>
          </cell>
          <cell r="AU98">
            <v>144</v>
          </cell>
        </row>
        <row r="99">
          <cell r="I99">
            <v>10</v>
          </cell>
          <cell r="J99" t="str">
            <v>NGT</v>
          </cell>
          <cell r="K99" t="str">
            <v>NGT</v>
          </cell>
          <cell r="L99" t="str">
            <v>NGT</v>
          </cell>
          <cell r="M99" t="str">
            <v>off</v>
          </cell>
          <cell r="N99" t="str">
            <v>off</v>
          </cell>
          <cell r="O99" t="str">
            <v>MNG</v>
          </cell>
          <cell r="P99" t="str">
            <v>MNG</v>
          </cell>
          <cell r="Q99" t="str">
            <v>MNG</v>
          </cell>
          <cell r="R99" t="str">
            <v>off</v>
          </cell>
          <cell r="S99" t="str">
            <v>off</v>
          </cell>
          <cell r="T99" t="str">
            <v>AFT</v>
          </cell>
          <cell r="U99" t="str">
            <v>AFT</v>
          </cell>
          <cell r="V99" t="str">
            <v>AFT</v>
          </cell>
          <cell r="W99" t="str">
            <v>off</v>
          </cell>
          <cell r="X99" t="str">
            <v>NGT</v>
          </cell>
          <cell r="Y99" t="str">
            <v>NGT</v>
          </cell>
          <cell r="Z99" t="str">
            <v>NGT</v>
          </cell>
          <cell r="AA99" t="str">
            <v>off</v>
          </cell>
          <cell r="AB99" t="str">
            <v>off</v>
          </cell>
          <cell r="AC99" t="str">
            <v>MNG</v>
          </cell>
          <cell r="AD99" t="str">
            <v>MNG</v>
          </cell>
          <cell r="AE99" t="str">
            <v>MNG</v>
          </cell>
          <cell r="AF99" t="str">
            <v>off</v>
          </cell>
          <cell r="AG99" t="str">
            <v>off</v>
          </cell>
          <cell r="AH99" t="str">
            <v>AFT</v>
          </cell>
          <cell r="AI99" t="str">
            <v>AFT</v>
          </cell>
          <cell r="AJ99" t="str">
            <v>AFT</v>
          </cell>
          <cell r="AK99" t="str">
            <v>off</v>
          </cell>
          <cell r="AL99" t="str">
            <v>NGT</v>
          </cell>
          <cell r="AM99" t="str">
            <v>NGT</v>
          </cell>
          <cell r="AN99" t="str">
            <v>NGT</v>
          </cell>
          <cell r="AP99">
            <v>6</v>
          </cell>
          <cell r="AQ99">
            <v>6</v>
          </cell>
          <cell r="AR99">
            <v>6</v>
          </cell>
          <cell r="AS99">
            <v>10</v>
          </cell>
          <cell r="AU99">
            <v>144</v>
          </cell>
        </row>
        <row r="100">
          <cell r="I100">
            <v>11</v>
          </cell>
          <cell r="J100" t="str">
            <v>NGT</v>
          </cell>
          <cell r="K100" t="str">
            <v>NGT</v>
          </cell>
          <cell r="L100" t="str">
            <v>off</v>
          </cell>
          <cell r="M100" t="str">
            <v>off</v>
          </cell>
          <cell r="N100" t="str">
            <v>MNG</v>
          </cell>
          <cell r="O100" t="str">
            <v>MNG</v>
          </cell>
          <cell r="P100" t="str">
            <v>MNG</v>
          </cell>
          <cell r="Q100" t="str">
            <v>off</v>
          </cell>
          <cell r="R100" t="str">
            <v>off</v>
          </cell>
          <cell r="S100" t="str">
            <v>AFT</v>
          </cell>
          <cell r="T100" t="str">
            <v>AFT</v>
          </cell>
          <cell r="U100" t="str">
            <v>AFT</v>
          </cell>
          <cell r="V100" t="str">
            <v>off</v>
          </cell>
          <cell r="W100" t="str">
            <v>NGT</v>
          </cell>
          <cell r="X100" t="str">
            <v>NGT</v>
          </cell>
          <cell r="Y100" t="str">
            <v>NGT</v>
          </cell>
          <cell r="Z100" t="str">
            <v>off</v>
          </cell>
          <cell r="AA100" t="str">
            <v>off</v>
          </cell>
          <cell r="AB100" t="str">
            <v>MNG</v>
          </cell>
          <cell r="AC100" t="str">
            <v>MNG</v>
          </cell>
          <cell r="AD100" t="str">
            <v>MNG</v>
          </cell>
          <cell r="AE100" t="str">
            <v>off</v>
          </cell>
          <cell r="AF100" t="str">
            <v>off</v>
          </cell>
          <cell r="AG100" t="str">
            <v>AFT</v>
          </cell>
          <cell r="AH100" t="str">
            <v>AFT</v>
          </cell>
          <cell r="AI100" t="str">
            <v>AFT</v>
          </cell>
          <cell r="AJ100" t="str">
            <v>off</v>
          </cell>
          <cell r="AK100" t="str">
            <v>NGT</v>
          </cell>
          <cell r="AL100" t="str">
            <v>NGT</v>
          </cell>
          <cell r="AM100" t="str">
            <v>NGT</v>
          </cell>
          <cell r="AN100" t="str">
            <v>off</v>
          </cell>
          <cell r="AP100">
            <v>6</v>
          </cell>
          <cell r="AQ100">
            <v>6</v>
          </cell>
          <cell r="AR100">
            <v>6</v>
          </cell>
          <cell r="AS100">
            <v>11</v>
          </cell>
          <cell r="AU100">
            <v>144</v>
          </cell>
        </row>
        <row r="101">
          <cell r="I101">
            <v>12</v>
          </cell>
          <cell r="J101" t="str">
            <v>NGT</v>
          </cell>
          <cell r="K101" t="str">
            <v>off</v>
          </cell>
          <cell r="L101" t="str">
            <v>off</v>
          </cell>
          <cell r="M101" t="str">
            <v>MNG</v>
          </cell>
          <cell r="N101" t="str">
            <v>MNG</v>
          </cell>
          <cell r="O101" t="str">
            <v>MNG</v>
          </cell>
          <cell r="P101" t="str">
            <v>off</v>
          </cell>
          <cell r="Q101" t="str">
            <v>off</v>
          </cell>
          <cell r="R101" t="str">
            <v>AFT</v>
          </cell>
          <cell r="S101" t="str">
            <v>AFT</v>
          </cell>
          <cell r="T101" t="str">
            <v>AFT</v>
          </cell>
          <cell r="U101" t="str">
            <v>off</v>
          </cell>
          <cell r="V101" t="str">
            <v>NGT</v>
          </cell>
          <cell r="W101" t="str">
            <v>NGT</v>
          </cell>
          <cell r="X101" t="str">
            <v>NGT</v>
          </cell>
          <cell r="Y101" t="str">
            <v>off</v>
          </cell>
          <cell r="Z101" t="str">
            <v>off</v>
          </cell>
          <cell r="AA101" t="str">
            <v>MNG</v>
          </cell>
          <cell r="AB101" t="str">
            <v>MNG</v>
          </cell>
          <cell r="AC101" t="str">
            <v>MNG</v>
          </cell>
          <cell r="AD101" t="str">
            <v>off</v>
          </cell>
          <cell r="AE101" t="str">
            <v>off</v>
          </cell>
          <cell r="AF101" t="str">
            <v>AFT</v>
          </cell>
          <cell r="AG101" t="str">
            <v>AFT</v>
          </cell>
          <cell r="AH101" t="str">
            <v>AFT</v>
          </cell>
          <cell r="AI101" t="str">
            <v>off</v>
          </cell>
          <cell r="AJ101" t="str">
            <v>NGT</v>
          </cell>
          <cell r="AK101" t="str">
            <v>NGT</v>
          </cell>
          <cell r="AL101" t="str">
            <v>NGT</v>
          </cell>
          <cell r="AM101" t="str">
            <v>off</v>
          </cell>
          <cell r="AN101" t="str">
            <v>off</v>
          </cell>
          <cell r="AP101">
            <v>6</v>
          </cell>
          <cell r="AQ101">
            <v>6</v>
          </cell>
          <cell r="AR101">
            <v>6</v>
          </cell>
          <cell r="AS101">
            <v>12</v>
          </cell>
          <cell r="AU101">
            <v>144</v>
          </cell>
        </row>
        <row r="102">
          <cell r="I102">
            <v>13</v>
          </cell>
          <cell r="J102" t="str">
            <v>off</v>
          </cell>
          <cell r="K102" t="str">
            <v>off</v>
          </cell>
          <cell r="L102" t="str">
            <v>MNG</v>
          </cell>
          <cell r="M102" t="str">
            <v>MNG</v>
          </cell>
          <cell r="N102" t="str">
            <v>MNG</v>
          </cell>
          <cell r="O102" t="str">
            <v>off</v>
          </cell>
          <cell r="P102" t="str">
            <v>off</v>
          </cell>
          <cell r="Q102" t="str">
            <v>AFT</v>
          </cell>
          <cell r="R102" t="str">
            <v>AFT</v>
          </cell>
          <cell r="S102" t="str">
            <v>AFT</v>
          </cell>
          <cell r="T102" t="str">
            <v>off</v>
          </cell>
          <cell r="U102" t="str">
            <v>NGT</v>
          </cell>
          <cell r="V102" t="str">
            <v>NGT</v>
          </cell>
          <cell r="W102" t="str">
            <v>NGT</v>
          </cell>
          <cell r="X102" t="str">
            <v>off</v>
          </cell>
          <cell r="Y102" t="str">
            <v>off</v>
          </cell>
          <cell r="Z102" t="str">
            <v>MNG</v>
          </cell>
          <cell r="AA102" t="str">
            <v>MNG</v>
          </cell>
          <cell r="AB102" t="str">
            <v>MNG</v>
          </cell>
          <cell r="AC102" t="str">
            <v>off</v>
          </cell>
          <cell r="AD102" t="str">
            <v>off</v>
          </cell>
          <cell r="AE102" t="str">
            <v>AFT</v>
          </cell>
          <cell r="AF102" t="str">
            <v>AFT</v>
          </cell>
          <cell r="AG102" t="str">
            <v>AFT</v>
          </cell>
          <cell r="AH102" t="str">
            <v>off</v>
          </cell>
          <cell r="AI102" t="str">
            <v>NGT</v>
          </cell>
          <cell r="AJ102" t="str">
            <v>NGT</v>
          </cell>
          <cell r="AK102" t="str">
            <v>NGT</v>
          </cell>
          <cell r="AL102" t="str">
            <v>off</v>
          </cell>
          <cell r="AM102" t="str">
            <v>off</v>
          </cell>
          <cell r="AN102" t="str">
            <v>MNG</v>
          </cell>
          <cell r="AP102">
            <v>7</v>
          </cell>
          <cell r="AQ102">
            <v>6</v>
          </cell>
          <cell r="AR102">
            <v>6</v>
          </cell>
          <cell r="AS102">
            <v>12</v>
          </cell>
          <cell r="AU102">
            <v>152</v>
          </cell>
        </row>
        <row r="103">
          <cell r="I103">
            <v>14</v>
          </cell>
          <cell r="J103" t="str">
            <v>off</v>
          </cell>
          <cell r="K103" t="str">
            <v>MNG</v>
          </cell>
          <cell r="L103" t="str">
            <v>MNG</v>
          </cell>
          <cell r="M103" t="str">
            <v>MNG</v>
          </cell>
          <cell r="N103" t="str">
            <v>off</v>
          </cell>
          <cell r="O103" t="str">
            <v>off</v>
          </cell>
          <cell r="P103" t="str">
            <v>AFT</v>
          </cell>
          <cell r="Q103" t="str">
            <v>AFT</v>
          </cell>
          <cell r="R103" t="str">
            <v>AFT</v>
          </cell>
          <cell r="S103" t="str">
            <v>off</v>
          </cell>
          <cell r="T103" t="str">
            <v>NGT</v>
          </cell>
          <cell r="U103" t="str">
            <v>NGT</v>
          </cell>
          <cell r="V103" t="str">
            <v>NGT</v>
          </cell>
          <cell r="W103" t="str">
            <v>off</v>
          </cell>
          <cell r="X103" t="str">
            <v>off</v>
          </cell>
          <cell r="Y103" t="str">
            <v>MNG</v>
          </cell>
          <cell r="Z103" t="str">
            <v>MNG</v>
          </cell>
          <cell r="AA103" t="str">
            <v>MNG</v>
          </cell>
          <cell r="AB103" t="str">
            <v>off</v>
          </cell>
          <cell r="AC103" t="str">
            <v>off</v>
          </cell>
          <cell r="AD103" t="str">
            <v>AFT</v>
          </cell>
          <cell r="AE103" t="str">
            <v>AFT</v>
          </cell>
          <cell r="AF103" t="str">
            <v>AFT</v>
          </cell>
          <cell r="AG103" t="str">
            <v>off</v>
          </cell>
          <cell r="AH103" t="str">
            <v>NGT</v>
          </cell>
          <cell r="AI103" t="str">
            <v>NGT</v>
          </cell>
          <cell r="AJ103" t="str">
            <v>NGT</v>
          </cell>
          <cell r="AK103" t="str">
            <v>off</v>
          </cell>
          <cell r="AL103" t="str">
            <v>off</v>
          </cell>
          <cell r="AM103" t="str">
            <v>MNG</v>
          </cell>
          <cell r="AN103" t="str">
            <v>MNG</v>
          </cell>
          <cell r="AP103">
            <v>8</v>
          </cell>
          <cell r="AQ103">
            <v>6</v>
          </cell>
          <cell r="AR103">
            <v>6</v>
          </cell>
          <cell r="AS103">
            <v>11</v>
          </cell>
          <cell r="AU103">
            <v>160</v>
          </cell>
        </row>
        <row r="104">
          <cell r="I104" t="str">
            <v>NGT</v>
          </cell>
          <cell r="J104">
            <v>3</v>
          </cell>
          <cell r="K104">
            <v>3</v>
          </cell>
          <cell r="L104">
            <v>3</v>
          </cell>
          <cell r="M104">
            <v>3</v>
          </cell>
          <cell r="N104">
            <v>3</v>
          </cell>
          <cell r="O104">
            <v>3</v>
          </cell>
          <cell r="P104">
            <v>3</v>
          </cell>
          <cell r="Q104">
            <v>3</v>
          </cell>
          <cell r="R104">
            <v>3</v>
          </cell>
          <cell r="S104">
            <v>3</v>
          </cell>
          <cell r="T104">
            <v>3</v>
          </cell>
          <cell r="U104">
            <v>3</v>
          </cell>
          <cell r="V104">
            <v>3</v>
          </cell>
          <cell r="W104">
            <v>3</v>
          </cell>
          <cell r="X104">
            <v>3</v>
          </cell>
          <cell r="Y104">
            <v>3</v>
          </cell>
          <cell r="Z104">
            <v>3</v>
          </cell>
          <cell r="AA104">
            <v>3</v>
          </cell>
          <cell r="AB104">
            <v>3</v>
          </cell>
          <cell r="AC104">
            <v>3</v>
          </cell>
          <cell r="AD104">
            <v>3</v>
          </cell>
          <cell r="AE104">
            <v>3</v>
          </cell>
          <cell r="AF104">
            <v>3</v>
          </cell>
          <cell r="AG104">
            <v>3</v>
          </cell>
          <cell r="AH104">
            <v>3</v>
          </cell>
          <cell r="AI104">
            <v>3</v>
          </cell>
          <cell r="AJ104">
            <v>3</v>
          </cell>
          <cell r="AK104">
            <v>3</v>
          </cell>
          <cell r="AL104">
            <v>3</v>
          </cell>
          <cell r="AM104">
            <v>3</v>
          </cell>
          <cell r="AN104">
            <v>3</v>
          </cell>
        </row>
        <row r="105">
          <cell r="I105" t="str">
            <v>MNG</v>
          </cell>
          <cell r="J105">
            <v>3</v>
          </cell>
          <cell r="K105">
            <v>3</v>
          </cell>
          <cell r="L105">
            <v>3</v>
          </cell>
          <cell r="M105">
            <v>3</v>
          </cell>
          <cell r="N105">
            <v>3</v>
          </cell>
          <cell r="O105">
            <v>3</v>
          </cell>
          <cell r="P105">
            <v>3</v>
          </cell>
          <cell r="Q105">
            <v>3</v>
          </cell>
          <cell r="R105">
            <v>3</v>
          </cell>
          <cell r="S105">
            <v>3</v>
          </cell>
          <cell r="T105">
            <v>3</v>
          </cell>
          <cell r="U105">
            <v>3</v>
          </cell>
          <cell r="V105">
            <v>3</v>
          </cell>
          <cell r="W105">
            <v>3</v>
          </cell>
          <cell r="X105">
            <v>3</v>
          </cell>
          <cell r="Y105">
            <v>3</v>
          </cell>
          <cell r="Z105">
            <v>3</v>
          </cell>
          <cell r="AA105">
            <v>3</v>
          </cell>
          <cell r="AB105">
            <v>3</v>
          </cell>
          <cell r="AC105">
            <v>3</v>
          </cell>
          <cell r="AD105">
            <v>3</v>
          </cell>
          <cell r="AE105">
            <v>3</v>
          </cell>
          <cell r="AF105">
            <v>3</v>
          </cell>
          <cell r="AG105">
            <v>3</v>
          </cell>
          <cell r="AH105">
            <v>3</v>
          </cell>
          <cell r="AI105">
            <v>3</v>
          </cell>
          <cell r="AJ105">
            <v>3</v>
          </cell>
          <cell r="AK105">
            <v>3</v>
          </cell>
          <cell r="AL105">
            <v>3</v>
          </cell>
          <cell r="AM105">
            <v>3</v>
          </cell>
          <cell r="AN105">
            <v>3</v>
          </cell>
        </row>
        <row r="106">
          <cell r="I106" t="str">
            <v>AFT</v>
          </cell>
          <cell r="J106">
            <v>3</v>
          </cell>
          <cell r="K106">
            <v>3</v>
          </cell>
          <cell r="L106">
            <v>3</v>
          </cell>
          <cell r="M106">
            <v>3</v>
          </cell>
          <cell r="N106">
            <v>3</v>
          </cell>
          <cell r="O106">
            <v>3</v>
          </cell>
          <cell r="P106">
            <v>3</v>
          </cell>
          <cell r="Q106">
            <v>3</v>
          </cell>
          <cell r="R106">
            <v>3</v>
          </cell>
          <cell r="S106">
            <v>3</v>
          </cell>
          <cell r="T106">
            <v>3</v>
          </cell>
          <cell r="U106">
            <v>3</v>
          </cell>
          <cell r="V106">
            <v>3</v>
          </cell>
          <cell r="W106">
            <v>3</v>
          </cell>
          <cell r="X106">
            <v>3</v>
          </cell>
          <cell r="Y106">
            <v>3</v>
          </cell>
          <cell r="Z106">
            <v>3</v>
          </cell>
          <cell r="AA106">
            <v>3</v>
          </cell>
          <cell r="AB106">
            <v>3</v>
          </cell>
          <cell r="AC106">
            <v>3</v>
          </cell>
          <cell r="AD106">
            <v>3</v>
          </cell>
          <cell r="AE106">
            <v>3</v>
          </cell>
          <cell r="AF106">
            <v>3</v>
          </cell>
          <cell r="AG106">
            <v>3</v>
          </cell>
          <cell r="AH106">
            <v>3</v>
          </cell>
          <cell r="AI106">
            <v>3</v>
          </cell>
          <cell r="AJ106">
            <v>3</v>
          </cell>
          <cell r="AK106">
            <v>3</v>
          </cell>
          <cell r="AL106">
            <v>3</v>
          </cell>
          <cell r="AM106">
            <v>3</v>
          </cell>
          <cell r="AN106">
            <v>3</v>
          </cell>
        </row>
        <row r="107">
          <cell r="I107" t="str">
            <v>NGT</v>
          </cell>
          <cell r="J107">
            <v>3</v>
          </cell>
          <cell r="K107">
            <v>3</v>
          </cell>
          <cell r="L107">
            <v>3</v>
          </cell>
          <cell r="M107">
            <v>3</v>
          </cell>
          <cell r="N107">
            <v>3</v>
          </cell>
          <cell r="O107">
            <v>3</v>
          </cell>
          <cell r="P107">
            <v>3</v>
          </cell>
          <cell r="Q107">
            <v>3</v>
          </cell>
          <cell r="R107">
            <v>3</v>
          </cell>
          <cell r="S107">
            <v>3</v>
          </cell>
          <cell r="T107">
            <v>3</v>
          </cell>
          <cell r="U107">
            <v>3</v>
          </cell>
          <cell r="V107">
            <v>3</v>
          </cell>
          <cell r="W107">
            <v>3</v>
          </cell>
          <cell r="X107">
            <v>3</v>
          </cell>
          <cell r="Y107">
            <v>3</v>
          </cell>
          <cell r="Z107">
            <v>3</v>
          </cell>
          <cell r="AA107">
            <v>3</v>
          </cell>
          <cell r="AB107">
            <v>3</v>
          </cell>
          <cell r="AC107">
            <v>3</v>
          </cell>
          <cell r="AD107">
            <v>3</v>
          </cell>
          <cell r="AE107">
            <v>3</v>
          </cell>
          <cell r="AF107">
            <v>3</v>
          </cell>
          <cell r="AG107">
            <v>3</v>
          </cell>
          <cell r="AH107">
            <v>3</v>
          </cell>
          <cell r="AI107">
            <v>3</v>
          </cell>
          <cell r="AJ107">
            <v>3</v>
          </cell>
          <cell r="AK107">
            <v>3</v>
          </cell>
          <cell r="AL107">
            <v>3</v>
          </cell>
          <cell r="AM107">
            <v>3</v>
          </cell>
          <cell r="AN107">
            <v>3</v>
          </cell>
        </row>
        <row r="108">
          <cell r="I108" t="str">
            <v>off</v>
          </cell>
          <cell r="J108">
            <v>5</v>
          </cell>
          <cell r="K108">
            <v>5</v>
          </cell>
          <cell r="L108">
            <v>5</v>
          </cell>
          <cell r="M108">
            <v>5</v>
          </cell>
          <cell r="N108">
            <v>5</v>
          </cell>
          <cell r="O108">
            <v>5</v>
          </cell>
          <cell r="P108">
            <v>5</v>
          </cell>
          <cell r="Q108">
            <v>5</v>
          </cell>
          <cell r="R108">
            <v>5</v>
          </cell>
          <cell r="S108">
            <v>5</v>
          </cell>
          <cell r="T108">
            <v>5</v>
          </cell>
          <cell r="U108">
            <v>5</v>
          </cell>
          <cell r="V108">
            <v>5</v>
          </cell>
          <cell r="W108">
            <v>5</v>
          </cell>
          <cell r="X108">
            <v>5</v>
          </cell>
          <cell r="Y108">
            <v>5</v>
          </cell>
          <cell r="Z108">
            <v>5</v>
          </cell>
          <cell r="AA108">
            <v>5</v>
          </cell>
          <cell r="AB108">
            <v>5</v>
          </cell>
          <cell r="AC108">
            <v>5</v>
          </cell>
          <cell r="AD108">
            <v>5</v>
          </cell>
          <cell r="AE108">
            <v>5</v>
          </cell>
          <cell r="AF108">
            <v>5</v>
          </cell>
          <cell r="AG108">
            <v>5</v>
          </cell>
          <cell r="AH108">
            <v>5</v>
          </cell>
          <cell r="AI108">
            <v>5</v>
          </cell>
          <cell r="AJ108">
            <v>5</v>
          </cell>
          <cell r="AK108">
            <v>5</v>
          </cell>
          <cell r="AL108">
            <v>5</v>
          </cell>
          <cell r="AM108">
            <v>5</v>
          </cell>
          <cell r="AN108">
            <v>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types"/>
      <sheetName val="Expenses types"/>
      <sheetName val="содержание"/>
      <sheetName val="KitCode (Consolidated Report)"/>
      <sheetName val="KitCode (Consolidated Report)_E"/>
      <sheetName val="KITCODE"/>
      <sheetName val="KITCODE_EUR"/>
      <sheetName val="planfact_11"/>
      <sheetName val="planfact_12"/>
      <sheetName val="балансы"/>
      <sheetName val="оборотка_(Сons)"/>
      <sheetName val="Инвест Расчеты"/>
      <sheetName val="PMCinvest"/>
      <sheetName val="Потери от курсовых разниц"/>
      <sheetName val="planfact_10"/>
      <sheetName val="G1"/>
      <sheetName val="G1 _минус расходы"/>
      <sheetName val="ELS"/>
      <sheetName val="VC_ELD_24V"/>
      <sheetName val="PMC-UA"/>
      <sheetName val="PMC-RU"/>
      <sheetName val="примечания"/>
      <sheetName val="оборотка"/>
      <sheetName val="FT"/>
      <sheetName val="SEO_PM"/>
      <sheetName val="Reselling"/>
      <sheetName val="PMC-30"/>
      <sheetName val="KC"/>
    </sheetNames>
    <sheetDataSet>
      <sheetData sheetId="0"/>
      <sheetData sheetId="1"/>
      <sheetData sheetId="2"/>
      <sheetData sheetId="3"/>
      <sheetData sheetId="4"/>
      <sheetData sheetId="5">
        <row r="1">
          <cell r="D1" t="str">
            <v>на 01.01.2020</v>
          </cell>
          <cell r="E1" t="str">
            <v>VC</v>
          </cell>
          <cell r="F1" t="str">
            <v>Eldo</v>
          </cell>
          <cell r="G1" t="str">
            <v>24V</v>
          </cell>
          <cell r="H1" t="str">
            <v>ELS-2</v>
          </cell>
          <cell r="I1" t="str">
            <v>PMC-UA</v>
          </cell>
          <cell r="J1" t="str">
            <v>PMC-RU</v>
          </cell>
          <cell r="L1">
            <v>43831</v>
          </cell>
          <cell r="M1" t="str">
            <v>VC</v>
          </cell>
          <cell r="N1" t="str">
            <v>Eldo</v>
          </cell>
          <cell r="O1" t="str">
            <v>24V</v>
          </cell>
          <cell r="P1" t="str">
            <v>ELS-2</v>
          </cell>
          <cell r="Q1" t="str">
            <v>PMC-UA</v>
          </cell>
          <cell r="R1" t="str">
            <v>PMC-RU</v>
          </cell>
          <cell r="T1">
            <v>43862</v>
          </cell>
          <cell r="U1" t="str">
            <v>VC</v>
          </cell>
          <cell r="V1" t="str">
            <v>Eldo</v>
          </cell>
          <cell r="W1" t="str">
            <v>24V</v>
          </cell>
          <cell r="X1" t="str">
            <v>ELS-2</v>
          </cell>
          <cell r="Y1" t="str">
            <v>PMC-UA</v>
          </cell>
          <cell r="Z1" t="str">
            <v>PMC-RU</v>
          </cell>
          <cell r="AB1">
            <v>43891</v>
          </cell>
          <cell r="AC1" t="str">
            <v>VC</v>
          </cell>
          <cell r="AD1" t="str">
            <v>Eldo</v>
          </cell>
          <cell r="AE1" t="str">
            <v>24V</v>
          </cell>
          <cell r="AF1" t="str">
            <v>ELS-2</v>
          </cell>
          <cell r="AG1" t="str">
            <v>PMC-UA</v>
          </cell>
          <cell r="AH1" t="str">
            <v>PMC-RU</v>
          </cell>
          <cell r="AJ1">
            <v>43922</v>
          </cell>
          <cell r="AK1" t="str">
            <v>VC</v>
          </cell>
          <cell r="AL1" t="str">
            <v>Eldo</v>
          </cell>
          <cell r="AM1" t="str">
            <v>24V</v>
          </cell>
          <cell r="AN1" t="str">
            <v>ELS-2</v>
          </cell>
          <cell r="AO1" t="str">
            <v>PMC-UA</v>
          </cell>
          <cell r="AP1" t="str">
            <v>PMC-RU</v>
          </cell>
          <cell r="AR1">
            <v>43952</v>
          </cell>
          <cell r="AS1" t="str">
            <v>VC</v>
          </cell>
          <cell r="AT1" t="str">
            <v>Eldo</v>
          </cell>
          <cell r="AU1" t="str">
            <v>24V</v>
          </cell>
          <cell r="AV1" t="str">
            <v>ELS-2</v>
          </cell>
          <cell r="AW1" t="str">
            <v>PMC-UA</v>
          </cell>
          <cell r="AX1" t="str">
            <v>PMC-RU</v>
          </cell>
          <cell r="AZ1">
            <v>43983</v>
          </cell>
          <cell r="BA1" t="str">
            <v>LEV ( VC)</v>
          </cell>
          <cell r="BB1" t="str">
            <v>Eldo</v>
          </cell>
          <cell r="BC1" t="str">
            <v>24V</v>
          </cell>
          <cell r="BD1" t="str">
            <v>ELS-2</v>
          </cell>
          <cell r="BG1" t="str">
            <v>PMC-UA</v>
          </cell>
          <cell r="BH1" t="str">
            <v>PMC-RU</v>
          </cell>
          <cell r="BJ1">
            <v>44013</v>
          </cell>
          <cell r="BT1">
            <v>44044</v>
          </cell>
          <cell r="CD1">
            <v>44075</v>
          </cell>
          <cell r="CQ1">
            <v>44105</v>
          </cell>
          <cell r="DC1">
            <v>44136</v>
          </cell>
          <cell r="DO1">
            <v>44166</v>
          </cell>
        </row>
        <row r="2">
          <cell r="AJ2">
            <v>1649675.43</v>
          </cell>
          <cell r="AR2">
            <v>1587236.6099999999</v>
          </cell>
          <cell r="AZ2">
            <v>1784069.54</v>
          </cell>
          <cell r="BJ2">
            <v>1804754.03</v>
          </cell>
          <cell r="BT2">
            <v>1784398.17</v>
          </cell>
          <cell r="CD2">
            <v>1756638.69</v>
          </cell>
          <cell r="CQ2">
            <v>1786109.31</v>
          </cell>
          <cell r="DC2">
            <v>1784439.66</v>
          </cell>
          <cell r="DO2">
            <v>1730613.12</v>
          </cell>
        </row>
        <row r="3">
          <cell r="E3">
            <v>1279914.77</v>
          </cell>
          <cell r="L3">
            <v>1279914.77</v>
          </cell>
          <cell r="M3">
            <v>1128674</v>
          </cell>
          <cell r="T3">
            <v>1128674</v>
          </cell>
          <cell r="U3">
            <v>1144387.67</v>
          </cell>
          <cell r="AB3">
            <v>1144387.67</v>
          </cell>
          <cell r="AC3">
            <v>1079733.2</v>
          </cell>
          <cell r="AJ3">
            <v>1079733.2</v>
          </cell>
          <cell r="AK3">
            <v>1023915.08</v>
          </cell>
          <cell r="AR3">
            <v>1023915.08</v>
          </cell>
          <cell r="AS3">
            <v>1250128.3700000001</v>
          </cell>
          <cell r="AZ3">
            <v>1250128.3700000001</v>
          </cell>
          <cell r="BA3">
            <v>1167144</v>
          </cell>
          <cell r="BJ3">
            <v>1167144</v>
          </cell>
          <cell r="BT3">
            <v>1167262.24</v>
          </cell>
          <cell r="CD3">
            <v>1131852.6499999999</v>
          </cell>
          <cell r="CQ3">
            <v>1140827.31</v>
          </cell>
          <cell r="DC3">
            <v>1161503.02</v>
          </cell>
          <cell r="DO3">
            <v>1061705.8999999999</v>
          </cell>
        </row>
        <row r="4">
          <cell r="F4">
            <v>396923.95</v>
          </cell>
          <cell r="L4">
            <v>396923.95</v>
          </cell>
          <cell r="N4">
            <v>414006.46</v>
          </cell>
          <cell r="T4">
            <v>414006.46</v>
          </cell>
          <cell r="V4">
            <v>359933.43</v>
          </cell>
          <cell r="AB4">
            <v>359933.43</v>
          </cell>
          <cell r="AD4">
            <v>399030.79</v>
          </cell>
          <cell r="AJ4">
            <v>399030.79</v>
          </cell>
          <cell r="AL4">
            <v>374677.92</v>
          </cell>
          <cell r="AR4">
            <v>374677.92</v>
          </cell>
          <cell r="AT4">
            <v>403003.52</v>
          </cell>
          <cell r="AZ4">
            <v>403003.52</v>
          </cell>
          <cell r="BB4">
            <v>462654.79</v>
          </cell>
          <cell r="BJ4">
            <v>462654.79</v>
          </cell>
          <cell r="BT4">
            <v>447837.93</v>
          </cell>
          <cell r="CD4">
            <v>472603.43</v>
          </cell>
          <cell r="CQ4">
            <v>495669.68</v>
          </cell>
          <cell r="DC4">
            <v>457605.48</v>
          </cell>
          <cell r="DO4">
            <v>521570.35</v>
          </cell>
        </row>
        <row r="5">
          <cell r="G5">
            <v>129203.69</v>
          </cell>
          <cell r="L5">
            <v>129203.69</v>
          </cell>
          <cell r="O5">
            <v>107142.2</v>
          </cell>
          <cell r="T5">
            <v>107142.2</v>
          </cell>
          <cell r="W5">
            <v>108525.36</v>
          </cell>
          <cell r="AB5">
            <v>108525.36</v>
          </cell>
          <cell r="AE5">
            <v>170911.44</v>
          </cell>
          <cell r="AJ5">
            <v>170911.44</v>
          </cell>
          <cell r="AM5">
            <v>188643.61</v>
          </cell>
          <cell r="AR5">
            <v>188643.61</v>
          </cell>
          <cell r="AU5">
            <v>130937.65</v>
          </cell>
          <cell r="AZ5">
            <v>130937.65</v>
          </cell>
          <cell r="BC5">
            <v>174955.24</v>
          </cell>
          <cell r="BJ5">
            <v>174955.24</v>
          </cell>
          <cell r="BT5">
            <v>169298</v>
          </cell>
          <cell r="CD5">
            <v>152182.60999999999</v>
          </cell>
          <cell r="CQ5">
            <v>149612.32</v>
          </cell>
          <cell r="DC5">
            <v>165331.16</v>
          </cell>
          <cell r="DO5">
            <v>147336.87</v>
          </cell>
        </row>
        <row r="6">
          <cell r="H6">
            <v>34841.870000000003</v>
          </cell>
          <cell r="L6">
            <v>34841.870000000003</v>
          </cell>
          <cell r="P6">
            <v>138563.26999999999</v>
          </cell>
          <cell r="T6">
            <v>138563.26999999999</v>
          </cell>
          <cell r="X6">
            <v>235930.43</v>
          </cell>
          <cell r="AB6">
            <v>235930.43</v>
          </cell>
          <cell r="AF6">
            <v>250092.76</v>
          </cell>
          <cell r="AJ6">
            <v>250092.76</v>
          </cell>
          <cell r="AN6">
            <v>257587.86</v>
          </cell>
          <cell r="AR6">
            <v>257587.86</v>
          </cell>
          <cell r="AV6">
            <v>294045.05</v>
          </cell>
          <cell r="AZ6">
            <v>294045.05</v>
          </cell>
          <cell r="BD6">
            <v>287996.03000000003</v>
          </cell>
          <cell r="BJ6">
            <v>287996.03000000003</v>
          </cell>
          <cell r="BT6">
            <v>292182.15999999997</v>
          </cell>
          <cell r="CD6">
            <v>274864.76</v>
          </cell>
          <cell r="CQ6">
            <v>306002.63</v>
          </cell>
          <cell r="DC6">
            <v>266834.65000000002</v>
          </cell>
          <cell r="DO6">
            <v>288317.90000000002</v>
          </cell>
        </row>
        <row r="7">
          <cell r="L7">
            <v>0</v>
          </cell>
          <cell r="M7">
            <v>0</v>
          </cell>
          <cell r="N7">
            <v>0</v>
          </cell>
          <cell r="O7">
            <v>0</v>
          </cell>
          <cell r="P7">
            <v>0</v>
          </cell>
          <cell r="Q7">
            <v>0</v>
          </cell>
          <cell r="R7">
            <v>0</v>
          </cell>
          <cell r="T7">
            <v>0</v>
          </cell>
          <cell r="U7">
            <v>0</v>
          </cell>
          <cell r="V7">
            <v>0</v>
          </cell>
          <cell r="W7">
            <v>0</v>
          </cell>
          <cell r="X7">
            <v>0</v>
          </cell>
          <cell r="Y7">
            <v>0</v>
          </cell>
          <cell r="Z7">
            <v>0</v>
          </cell>
          <cell r="AB7">
            <v>0</v>
          </cell>
          <cell r="AC7">
            <v>0</v>
          </cell>
          <cell r="AD7">
            <v>0</v>
          </cell>
          <cell r="AE7">
            <v>0</v>
          </cell>
          <cell r="AF7">
            <v>0</v>
          </cell>
          <cell r="AG7">
            <v>0</v>
          </cell>
          <cell r="AH7">
            <v>0</v>
          </cell>
          <cell r="AJ7">
            <v>0</v>
          </cell>
          <cell r="AK7">
            <v>0</v>
          </cell>
          <cell r="AL7">
            <v>0</v>
          </cell>
          <cell r="AM7">
            <v>0</v>
          </cell>
          <cell r="AN7">
            <v>0</v>
          </cell>
          <cell r="AO7">
            <v>0</v>
          </cell>
          <cell r="AP7">
            <v>0</v>
          </cell>
          <cell r="AR7">
            <v>0</v>
          </cell>
          <cell r="AS7">
            <v>0</v>
          </cell>
          <cell r="AT7">
            <v>0</v>
          </cell>
          <cell r="AU7">
            <v>0</v>
          </cell>
          <cell r="AV7">
            <v>0</v>
          </cell>
          <cell r="AW7">
            <v>0</v>
          </cell>
          <cell r="AX7">
            <v>0</v>
          </cell>
          <cell r="AZ7">
            <v>0</v>
          </cell>
          <cell r="BA7">
            <v>0</v>
          </cell>
          <cell r="BB7">
            <v>0</v>
          </cell>
          <cell r="BC7">
            <v>0</v>
          </cell>
          <cell r="BD7">
            <v>0</v>
          </cell>
          <cell r="BG7">
            <v>0</v>
          </cell>
          <cell r="BH7">
            <v>0</v>
          </cell>
          <cell r="BJ7">
            <v>0</v>
          </cell>
          <cell r="BT7">
            <v>0</v>
          </cell>
          <cell r="CD7">
            <v>1725</v>
          </cell>
          <cell r="CQ7">
            <v>2626.05</v>
          </cell>
          <cell r="DC7">
            <v>3552.83</v>
          </cell>
          <cell r="DO7">
            <v>10517.2</v>
          </cell>
        </row>
        <row r="8">
          <cell r="L8">
            <v>0</v>
          </cell>
          <cell r="T8">
            <v>0</v>
          </cell>
          <cell r="AB8">
            <v>0</v>
          </cell>
          <cell r="AJ8">
            <v>0</v>
          </cell>
          <cell r="AR8">
            <v>0</v>
          </cell>
          <cell r="AZ8">
            <v>0</v>
          </cell>
          <cell r="BJ8">
            <v>0</v>
          </cell>
          <cell r="BT8">
            <v>0</v>
          </cell>
          <cell r="CD8">
            <v>0</v>
          </cell>
          <cell r="CQ8">
            <v>0</v>
          </cell>
          <cell r="DC8">
            <v>0</v>
          </cell>
          <cell r="DO8">
            <v>0</v>
          </cell>
        </row>
        <row r="9">
          <cell r="E9">
            <v>1279914.77</v>
          </cell>
          <cell r="F9">
            <v>396923.95</v>
          </cell>
          <cell r="G9">
            <v>129203.69</v>
          </cell>
          <cell r="H9">
            <v>34841.870000000003</v>
          </cell>
          <cell r="I9">
            <v>0</v>
          </cell>
          <cell r="J9">
            <v>0</v>
          </cell>
          <cell r="L9">
            <v>1840884.28</v>
          </cell>
          <cell r="M9">
            <v>1128674</v>
          </cell>
          <cell r="N9">
            <v>414006.46</v>
          </cell>
          <cell r="O9">
            <v>107142.2</v>
          </cell>
          <cell r="P9">
            <v>138563.26999999999</v>
          </cell>
          <cell r="Q9">
            <v>0</v>
          </cell>
          <cell r="R9">
            <v>0</v>
          </cell>
          <cell r="T9">
            <v>1788385.93</v>
          </cell>
          <cell r="U9">
            <v>1144387.67</v>
          </cell>
          <cell r="V9">
            <v>359933.43</v>
          </cell>
          <cell r="W9">
            <v>108525.36</v>
          </cell>
          <cell r="X9">
            <v>235930.43</v>
          </cell>
          <cell r="Y9">
            <v>0</v>
          </cell>
          <cell r="Z9">
            <v>0</v>
          </cell>
          <cell r="AB9">
            <v>1848776.89</v>
          </cell>
          <cell r="AC9">
            <v>1079733.2</v>
          </cell>
          <cell r="AD9">
            <v>399030.79</v>
          </cell>
          <cell r="AE9">
            <v>170911.44</v>
          </cell>
          <cell r="AF9">
            <v>250092.76</v>
          </cell>
          <cell r="AG9">
            <v>0</v>
          </cell>
          <cell r="AH9">
            <v>0</v>
          </cell>
          <cell r="AJ9">
            <v>1899768.19</v>
          </cell>
          <cell r="AK9">
            <v>1023915.08</v>
          </cell>
          <cell r="AL9">
            <v>374677.92</v>
          </cell>
          <cell r="AM9">
            <v>188643.61</v>
          </cell>
          <cell r="AN9">
            <v>257587.86</v>
          </cell>
          <cell r="AO9">
            <v>0</v>
          </cell>
          <cell r="AP9">
            <v>0</v>
          </cell>
          <cell r="AR9">
            <v>1844824.4699999997</v>
          </cell>
          <cell r="AS9">
            <v>1250128.3700000001</v>
          </cell>
          <cell r="AT9">
            <v>403003.52</v>
          </cell>
          <cell r="AU9">
            <v>130937.65</v>
          </cell>
          <cell r="AV9">
            <v>294045.05</v>
          </cell>
          <cell r="AW9">
            <v>0</v>
          </cell>
          <cell r="AX9">
            <v>0</v>
          </cell>
          <cell r="AZ9">
            <v>2078114.59</v>
          </cell>
          <cell r="BA9">
            <v>1167144</v>
          </cell>
          <cell r="BB9">
            <v>462654.79</v>
          </cell>
          <cell r="BC9">
            <v>174955.24</v>
          </cell>
          <cell r="BD9">
            <v>287996.03000000003</v>
          </cell>
          <cell r="BG9">
            <v>0</v>
          </cell>
          <cell r="BH9">
            <v>0</v>
          </cell>
          <cell r="BJ9">
            <v>2092750.06</v>
          </cell>
          <cell r="BT9">
            <v>2076580.3299999998</v>
          </cell>
          <cell r="CD9">
            <v>2033228.45</v>
          </cell>
          <cell r="CQ9">
            <v>2094737.99</v>
          </cell>
          <cell r="DC9">
            <v>2054827.1400000001</v>
          </cell>
          <cell r="DO9">
            <v>2029448.22</v>
          </cell>
        </row>
        <row r="10">
          <cell r="E10">
            <v>1318875.77</v>
          </cell>
          <cell r="F10">
            <v>404516.95</v>
          </cell>
          <cell r="G10">
            <v>129972.69</v>
          </cell>
          <cell r="H10">
            <v>24800.870000000003</v>
          </cell>
          <cell r="L10">
            <v>1878166.28</v>
          </cell>
          <cell r="M10">
            <v>1078247</v>
          </cell>
          <cell r="N10">
            <v>365341.46</v>
          </cell>
          <cell r="O10">
            <v>107468.2</v>
          </cell>
          <cell r="P10">
            <v>121871.26999999999</v>
          </cell>
          <cell r="T10">
            <v>1672927.93</v>
          </cell>
          <cell r="U10">
            <v>1164813.67</v>
          </cell>
          <cell r="V10">
            <v>368385.43</v>
          </cell>
          <cell r="W10">
            <v>110831.36</v>
          </cell>
          <cell r="X10">
            <v>218342.43</v>
          </cell>
          <cell r="AB10">
            <v>1862372.89</v>
          </cell>
          <cell r="AC10">
            <v>1065924.2</v>
          </cell>
          <cell r="AD10">
            <v>402588.79</v>
          </cell>
          <cell r="AE10">
            <v>166034.44</v>
          </cell>
          <cell r="AF10">
            <v>224406.76</v>
          </cell>
          <cell r="AJ10">
            <v>1858954.19</v>
          </cell>
          <cell r="AK10">
            <v>1088115.08</v>
          </cell>
          <cell r="AL10">
            <v>393650.92</v>
          </cell>
          <cell r="AM10">
            <v>191781.61</v>
          </cell>
          <cell r="AN10">
            <v>261761.86</v>
          </cell>
          <cell r="AR10">
            <v>1935309.4699999997</v>
          </cell>
          <cell r="AS10">
            <v>1239098.3700000001</v>
          </cell>
          <cell r="AT10">
            <v>383335.52</v>
          </cell>
          <cell r="AU10">
            <v>124641.65</v>
          </cell>
          <cell r="AV10">
            <v>286126.05</v>
          </cell>
          <cell r="AZ10">
            <v>2033201.59</v>
          </cell>
          <cell r="BA10">
            <v>1158971</v>
          </cell>
          <cell r="BB10">
            <v>463583.79</v>
          </cell>
          <cell r="BC10">
            <v>178702.24</v>
          </cell>
          <cell r="BD10">
            <v>286305.03000000003</v>
          </cell>
          <cell r="BJ10">
            <v>2087562.06</v>
          </cell>
          <cell r="BT10">
            <v>2083669.3299999998</v>
          </cell>
          <cell r="CD10">
            <v>1974327.45</v>
          </cell>
          <cell r="CQ10">
            <v>2111942.9899999998</v>
          </cell>
          <cell r="DC10">
            <v>2083718.1400000001</v>
          </cell>
          <cell r="DO10">
            <v>1978024.22</v>
          </cell>
        </row>
        <row r="11">
          <cell r="E11">
            <v>0.70221459305509415</v>
          </cell>
          <cell r="F11">
            <v>0.21537866711141251</v>
          </cell>
          <cell r="G11">
            <v>6.9201907937565574E-2</v>
          </cell>
          <cell r="H11">
            <v>1.3204831895927768E-2</v>
          </cell>
          <cell r="I11">
            <v>0</v>
          </cell>
          <cell r="J11">
            <v>0</v>
          </cell>
          <cell r="M11">
            <v>0.64452686853043339</v>
          </cell>
          <cell r="N11">
            <v>0.21838445843868481</v>
          </cell>
          <cell r="O11">
            <v>6.4239587416058022E-2</v>
          </cell>
          <cell r="P11">
            <v>7.2849085614823825E-2</v>
          </cell>
          <cell r="Q11">
            <v>0</v>
          </cell>
          <cell r="R11">
            <v>0</v>
          </cell>
          <cell r="T11">
            <v>1</v>
          </cell>
          <cell r="U11">
            <v>0.62544599755207986</v>
          </cell>
          <cell r="V11">
            <v>0.19780433444775927</v>
          </cell>
          <cell r="W11">
            <v>5.9510831904345432E-2</v>
          </cell>
          <cell r="X11">
            <v>0.11723883609581538</v>
          </cell>
          <cell r="Y11">
            <v>0</v>
          </cell>
          <cell r="Z11">
            <v>0</v>
          </cell>
          <cell r="AB11">
            <v>1</v>
          </cell>
          <cell r="AC11">
            <v>0.5723473562805137</v>
          </cell>
          <cell r="AD11">
            <v>0.21616980797008917</v>
          </cell>
          <cell r="AE11">
            <v>8.9152092414747308E-2</v>
          </cell>
          <cell r="AF11">
            <v>0.12049507443163009</v>
          </cell>
          <cell r="AG11">
            <v>0</v>
          </cell>
          <cell r="AH11">
            <v>0</v>
          </cell>
          <cell r="AJ11">
            <v>0.99816433109698022</v>
          </cell>
          <cell r="AK11">
            <v>0.56224345349790505</v>
          </cell>
          <cell r="AL11">
            <v>0.20340463688218299</v>
          </cell>
          <cell r="AM11">
            <v>9.9096094434963936E-2</v>
          </cell>
          <cell r="AN11">
            <v>0.1352558151849482</v>
          </cell>
          <cell r="AO11">
            <v>0</v>
          </cell>
          <cell r="AP11">
            <v>0</v>
          </cell>
          <cell r="AR11">
            <v>1.0000000000000002</v>
          </cell>
          <cell r="AS11">
            <v>0.6094321271901032</v>
          </cell>
          <cell r="AT11">
            <v>0.18853788128308516</v>
          </cell>
          <cell r="AU11">
            <v>6.130314407239864E-2</v>
          </cell>
          <cell r="AV11">
            <v>0.140726847454413</v>
          </cell>
          <cell r="AW11">
            <v>0</v>
          </cell>
          <cell r="AX11">
            <v>0</v>
          </cell>
          <cell r="AZ11">
            <v>0</v>
          </cell>
          <cell r="BA11">
            <v>0.55517918351131557</v>
          </cell>
          <cell r="BB11">
            <v>0.2220694650869445</v>
          </cell>
          <cell r="BC11">
            <v>8.5603318542779028E-2</v>
          </cell>
          <cell r="BD11">
            <v>0.13714803285896085</v>
          </cell>
          <cell r="BG11">
            <v>0</v>
          </cell>
          <cell r="BH11">
            <v>0</v>
          </cell>
          <cell r="BJ11">
            <v>0</v>
          </cell>
          <cell r="BT11">
            <v>0</v>
          </cell>
          <cell r="CD11">
            <v>0</v>
          </cell>
          <cell r="CQ11">
            <v>6.9702490334113687E-2</v>
          </cell>
          <cell r="DC11">
            <v>5.540655882589296E-2</v>
          </cell>
        </row>
        <row r="12">
          <cell r="L12">
            <v>0</v>
          </cell>
          <cell r="T12">
            <v>0</v>
          </cell>
          <cell r="AB12">
            <v>0</v>
          </cell>
          <cell r="AJ12">
            <v>0</v>
          </cell>
          <cell r="AR12">
            <v>0</v>
          </cell>
          <cell r="AZ12">
            <v>0</v>
          </cell>
          <cell r="BJ12">
            <v>0</v>
          </cell>
          <cell r="BT12">
            <v>0</v>
          </cell>
          <cell r="CD12">
            <v>0</v>
          </cell>
          <cell r="CQ12">
            <v>0</v>
          </cell>
          <cell r="DC12">
            <v>0</v>
          </cell>
          <cell r="DO12">
            <v>0</v>
          </cell>
        </row>
        <row r="13">
          <cell r="I13">
            <v>158627</v>
          </cell>
          <cell r="L13">
            <v>158627</v>
          </cell>
          <cell r="Q13">
            <v>206068</v>
          </cell>
          <cell r="T13">
            <v>206068</v>
          </cell>
          <cell r="Y13">
            <v>203740</v>
          </cell>
          <cell r="AB13">
            <v>203740</v>
          </cell>
          <cell r="AG13">
            <v>170489</v>
          </cell>
          <cell r="AJ13">
            <v>170489</v>
          </cell>
          <cell r="AO13">
            <v>180907.32599999901</v>
          </cell>
          <cell r="AR13">
            <v>180907.32599999901</v>
          </cell>
          <cell r="AW13">
            <v>170231</v>
          </cell>
          <cell r="AZ13">
            <v>170231</v>
          </cell>
          <cell r="BG13">
            <v>174418.29899999901</v>
          </cell>
          <cell r="BJ13">
            <v>174418.29899999901</v>
          </cell>
          <cell r="BT13">
            <v>186071.22599999901</v>
          </cell>
          <cell r="CD13">
            <v>177750.96299999999</v>
          </cell>
          <cell r="CQ13">
            <v>195758.41499999899</v>
          </cell>
          <cell r="DC13">
            <v>179613.18899999899</v>
          </cell>
          <cell r="DO13">
            <v>203769.93299999999</v>
          </cell>
        </row>
        <row r="14">
          <cell r="AG14">
            <v>-53683</v>
          </cell>
          <cell r="AJ14">
            <v>-53683</v>
          </cell>
          <cell r="AR14">
            <v>0</v>
          </cell>
          <cell r="AZ14">
            <v>0</v>
          </cell>
          <cell r="BJ14">
            <v>0</v>
          </cell>
          <cell r="BT14">
            <v>0</v>
          </cell>
          <cell r="CD14">
            <v>0</v>
          </cell>
          <cell r="CQ14">
            <v>0</v>
          </cell>
          <cell r="DC14">
            <v>0</v>
          </cell>
          <cell r="DO14">
            <v>0</v>
          </cell>
        </row>
        <row r="15">
          <cell r="J15">
            <v>9098</v>
          </cell>
          <cell r="L15">
            <v>9098</v>
          </cell>
          <cell r="R15">
            <v>7273</v>
          </cell>
          <cell r="T15">
            <v>7273</v>
          </cell>
          <cell r="Z15">
            <v>9555</v>
          </cell>
          <cell r="AB15">
            <v>9555</v>
          </cell>
          <cell r="AH15">
            <v>10585</v>
          </cell>
          <cell r="AJ15">
            <v>10585</v>
          </cell>
          <cell r="AP15">
            <v>12518.95</v>
          </cell>
          <cell r="AR15">
            <v>12518.95</v>
          </cell>
          <cell r="AX15">
            <v>14178</v>
          </cell>
          <cell r="AZ15">
            <v>14178</v>
          </cell>
          <cell r="BH15">
            <v>14803.142</v>
          </cell>
          <cell r="BJ15">
            <v>14803.142</v>
          </cell>
          <cell r="BT15">
            <v>8627.7659999999996</v>
          </cell>
          <cell r="CD15">
            <v>10774.335999999999</v>
          </cell>
          <cell r="CQ15">
            <v>17137</v>
          </cell>
          <cell r="DC15">
            <v>23283.504000000001</v>
          </cell>
          <cell r="DO15">
            <v>14754.678</v>
          </cell>
        </row>
        <row r="16">
          <cell r="L16">
            <v>3266</v>
          </cell>
          <cell r="T16">
            <v>7239</v>
          </cell>
          <cell r="AB16">
            <v>1000</v>
          </cell>
          <cell r="AJ16">
            <v>1000</v>
          </cell>
          <cell r="AR16">
            <v>1000</v>
          </cell>
          <cell r="AZ16">
            <v>1000</v>
          </cell>
          <cell r="BJ16">
            <v>1000</v>
          </cell>
          <cell r="BT16">
            <v>1000</v>
          </cell>
          <cell r="CD16">
            <v>1000</v>
          </cell>
          <cell r="CQ16">
            <v>1000</v>
          </cell>
          <cell r="DC16">
            <v>1000</v>
          </cell>
          <cell r="DO16">
            <v>1000</v>
          </cell>
        </row>
        <row r="17">
          <cell r="AR17">
            <v>50000</v>
          </cell>
          <cell r="AZ17">
            <v>0</v>
          </cell>
          <cell r="BJ17">
            <v>0</v>
          </cell>
          <cell r="BT17">
            <v>0</v>
          </cell>
          <cell r="CD17">
            <v>0</v>
          </cell>
          <cell r="CQ17">
            <v>0</v>
          </cell>
          <cell r="DC17">
            <v>0</v>
          </cell>
          <cell r="DO17">
            <v>0</v>
          </cell>
        </row>
        <row r="18">
          <cell r="L18">
            <v>0</v>
          </cell>
          <cell r="T18">
            <v>0</v>
          </cell>
          <cell r="AB18">
            <v>0</v>
          </cell>
          <cell r="AJ18">
            <v>0</v>
          </cell>
          <cell r="AR18">
            <v>0</v>
          </cell>
          <cell r="AZ18">
            <v>0</v>
          </cell>
          <cell r="BJ18">
            <v>0</v>
          </cell>
          <cell r="BT18">
            <v>0</v>
          </cell>
          <cell r="CD18">
            <v>0</v>
          </cell>
          <cell r="CQ18">
            <v>0</v>
          </cell>
          <cell r="DC18">
            <v>0</v>
          </cell>
          <cell r="DO18">
            <v>0</v>
          </cell>
        </row>
        <row r="19">
          <cell r="L19">
            <v>3450</v>
          </cell>
          <cell r="T19">
            <v>3450</v>
          </cell>
          <cell r="AB19">
            <v>3450</v>
          </cell>
          <cell r="AJ19">
            <v>3450</v>
          </cell>
          <cell r="AR19">
            <v>3450</v>
          </cell>
          <cell r="AZ19">
            <v>3450</v>
          </cell>
          <cell r="BJ19">
            <v>3450</v>
          </cell>
          <cell r="BT19">
            <v>3450</v>
          </cell>
          <cell r="CD19">
            <v>3450</v>
          </cell>
          <cell r="CQ19">
            <v>3450</v>
          </cell>
          <cell r="DC19">
            <v>3450</v>
          </cell>
          <cell r="DO19">
            <v>3450</v>
          </cell>
        </row>
        <row r="20">
          <cell r="L20">
            <v>1200</v>
          </cell>
          <cell r="T20">
            <v>0</v>
          </cell>
          <cell r="AB20">
            <v>0</v>
          </cell>
          <cell r="AJ20">
            <v>0</v>
          </cell>
          <cell r="AR20">
            <v>882.99</v>
          </cell>
          <cell r="AZ20">
            <v>0</v>
          </cell>
          <cell r="BJ20">
            <v>0</v>
          </cell>
          <cell r="BT20">
            <v>0</v>
          </cell>
          <cell r="CD20">
            <v>0</v>
          </cell>
          <cell r="CQ20">
            <v>39950.58</v>
          </cell>
          <cell r="DC20">
            <v>161090.99</v>
          </cell>
          <cell r="DO20">
            <v>0</v>
          </cell>
        </row>
        <row r="21">
          <cell r="E21">
            <v>1318876.4722145931</v>
          </cell>
          <cell r="F21">
            <v>404517.16537866712</v>
          </cell>
          <cell r="G21">
            <v>129972.75920190795</v>
          </cell>
          <cell r="H21">
            <v>24800.883204831898</v>
          </cell>
          <cell r="I21">
            <v>158627</v>
          </cell>
          <cell r="J21">
            <v>9098</v>
          </cell>
          <cell r="L21">
            <v>2053808.2800000003</v>
          </cell>
          <cell r="M21">
            <v>1078247.6445268686</v>
          </cell>
          <cell r="N21">
            <v>365341.67838445847</v>
          </cell>
          <cell r="O21">
            <v>107468.26423958741</v>
          </cell>
          <cell r="P21">
            <v>121871.3428490856</v>
          </cell>
          <cell r="Q21">
            <v>206068</v>
          </cell>
          <cell r="R21">
            <v>7273</v>
          </cell>
          <cell r="T21">
            <v>1896958.93</v>
          </cell>
          <cell r="U21">
            <v>1164814.2954459975</v>
          </cell>
          <cell r="V21">
            <v>368385.62780433445</v>
          </cell>
          <cell r="W21">
            <v>110831.41951083191</v>
          </cell>
          <cell r="X21">
            <v>218342.54723883609</v>
          </cell>
          <cell r="Y21">
            <v>203740</v>
          </cell>
          <cell r="Z21">
            <v>9555</v>
          </cell>
          <cell r="AB21">
            <v>2080118.89</v>
          </cell>
          <cell r="AC21">
            <v>1065924.7723473562</v>
          </cell>
          <cell r="AD21">
            <v>402589.00616980792</v>
          </cell>
          <cell r="AE21">
            <v>166034.52915209241</v>
          </cell>
          <cell r="AF21">
            <v>224406.88049507444</v>
          </cell>
          <cell r="AG21">
            <v>116806</v>
          </cell>
          <cell r="AH21">
            <v>10585</v>
          </cell>
          <cell r="AJ21">
            <v>1990796.1881643308</v>
          </cell>
          <cell r="AK21">
            <v>1088115.6422434535</v>
          </cell>
          <cell r="AL21">
            <v>393651.12340463686</v>
          </cell>
          <cell r="AM21">
            <v>191781.70909609442</v>
          </cell>
          <cell r="AN21">
            <v>261761.99525581519</v>
          </cell>
          <cell r="AO21">
            <v>180907.32599999901</v>
          </cell>
          <cell r="AP21">
            <v>12518.95</v>
          </cell>
          <cell r="AR21">
            <v>2184069.7359999991</v>
          </cell>
          <cell r="AS21">
            <v>1239098.9794321272</v>
          </cell>
          <cell r="AT21">
            <v>383335.70853788132</v>
          </cell>
          <cell r="AU21">
            <v>124641.71130314407</v>
          </cell>
          <cell r="AV21">
            <v>286126.19072684745</v>
          </cell>
          <cell r="AW21">
            <v>170231</v>
          </cell>
          <cell r="AX21">
            <v>14178</v>
          </cell>
          <cell r="AZ21">
            <v>2222061.59</v>
          </cell>
          <cell r="BA21">
            <v>1158971</v>
          </cell>
          <cell r="BB21">
            <v>463583.79</v>
          </cell>
          <cell r="BC21">
            <v>178702.24</v>
          </cell>
          <cell r="BD21">
            <v>286305.03000000003</v>
          </cell>
          <cell r="BG21">
            <v>174418.29899999901</v>
          </cell>
          <cell r="BH21">
            <v>14803.142</v>
          </cell>
          <cell r="BJ21">
            <v>2281233.5009999992</v>
          </cell>
          <cell r="BT21">
            <v>2282819.3219999988</v>
          </cell>
          <cell r="CD21">
            <v>2167303.7489999998</v>
          </cell>
          <cell r="CQ21">
            <v>2369240.0547024896</v>
          </cell>
          <cell r="DC21">
            <v>2452156.8784065582</v>
          </cell>
          <cell r="DO21">
            <v>2200998.8309999998</v>
          </cell>
        </row>
        <row r="22">
          <cell r="F22">
            <v>-82247.702242118641</v>
          </cell>
          <cell r="AF22">
            <v>-0.76069664006468307</v>
          </cell>
          <cell r="AN22">
            <v>-0.88979784774476589</v>
          </cell>
        </row>
        <row r="24">
          <cell r="E24">
            <v>-200235.09</v>
          </cell>
          <cell r="F24">
            <v>-74300.13</v>
          </cell>
          <cell r="G24">
            <v>-18705.419999999998</v>
          </cell>
          <cell r="H24">
            <v>-2942.54</v>
          </cell>
          <cell r="I24">
            <v>0</v>
          </cell>
          <cell r="J24">
            <v>0</v>
          </cell>
          <cell r="L24">
            <v>-296183.17999999993</v>
          </cell>
          <cell r="M24">
            <v>-170688.19</v>
          </cell>
          <cell r="N24">
            <v>-72847.990000000005</v>
          </cell>
          <cell r="O24">
            <v>-19375.64</v>
          </cell>
          <cell r="P24">
            <v>-11110.82</v>
          </cell>
          <cell r="Q24">
            <v>0</v>
          </cell>
          <cell r="R24">
            <v>0</v>
          </cell>
          <cell r="T24">
            <v>-274022.64</v>
          </cell>
          <cell r="U24">
            <v>-176937.52</v>
          </cell>
          <cell r="V24">
            <v>-68336.679999999993</v>
          </cell>
          <cell r="W24">
            <v>-16213.5</v>
          </cell>
          <cell r="X24">
            <v>-22119.89</v>
          </cell>
          <cell r="Y24">
            <v>0</v>
          </cell>
          <cell r="Z24">
            <v>0</v>
          </cell>
          <cell r="AB24">
            <v>-283607.58999999997</v>
          </cell>
          <cell r="AC24">
            <v>-165413.37</v>
          </cell>
          <cell r="AD24">
            <v>-63972.45</v>
          </cell>
          <cell r="AE24">
            <v>-18777.11</v>
          </cell>
          <cell r="AF24">
            <v>-22660.45</v>
          </cell>
          <cell r="AG24">
            <v>0</v>
          </cell>
          <cell r="AH24">
            <v>0</v>
          </cell>
          <cell r="AJ24">
            <v>-270823.38</v>
          </cell>
          <cell r="AK24">
            <v>-172412.77</v>
          </cell>
          <cell r="AL24">
            <v>-61843.28</v>
          </cell>
          <cell r="AM24">
            <v>-24694.66</v>
          </cell>
          <cell r="AN24">
            <v>-26847.02</v>
          </cell>
          <cell r="AO24">
            <v>0</v>
          </cell>
          <cell r="AP24">
            <v>0</v>
          </cell>
          <cell r="AR24">
            <v>-285797.73</v>
          </cell>
          <cell r="AS24">
            <v>-179853.93</v>
          </cell>
          <cell r="AT24">
            <v>-64867.72</v>
          </cell>
          <cell r="AU24">
            <v>-21806.149999999998</v>
          </cell>
          <cell r="AV24">
            <v>-29301.649999999998</v>
          </cell>
          <cell r="AW24">
            <v>0</v>
          </cell>
          <cell r="AX24">
            <v>0</v>
          </cell>
          <cell r="AZ24">
            <v>-295829.45</v>
          </cell>
          <cell r="BA24">
            <v>-174749.26</v>
          </cell>
          <cell r="BB24">
            <v>-73208.89</v>
          </cell>
          <cell r="BC24">
            <v>-25275.920000000002</v>
          </cell>
          <cell r="BD24">
            <v>-29105.29</v>
          </cell>
          <cell r="BG24">
            <v>0</v>
          </cell>
          <cell r="BH24">
            <v>0</v>
          </cell>
          <cell r="BJ24">
            <v>-302339.36</v>
          </cell>
          <cell r="BT24">
            <v>-303490.74</v>
          </cell>
          <cell r="CD24">
            <v>-302549.49999999994</v>
          </cell>
          <cell r="CQ24">
            <v>-317365.00000000006</v>
          </cell>
          <cell r="DC24">
            <v>-307142.81999999995</v>
          </cell>
          <cell r="DO24">
            <v>-349677.98</v>
          </cell>
        </row>
        <row r="25">
          <cell r="E25">
            <v>-200235.09</v>
          </cell>
          <cell r="F25">
            <v>-74300.13</v>
          </cell>
          <cell r="G25">
            <v>-18705.419999999998</v>
          </cell>
          <cell r="H25">
            <v>-2942.54</v>
          </cell>
          <cell r="I25">
            <v>0</v>
          </cell>
          <cell r="J25">
            <v>0</v>
          </cell>
          <cell r="L25">
            <v>-296183.17999999993</v>
          </cell>
          <cell r="M25">
            <v>-170688.19</v>
          </cell>
          <cell r="N25">
            <v>-72847.990000000005</v>
          </cell>
          <cell r="O25">
            <v>-19375.64</v>
          </cell>
          <cell r="P25">
            <v>-11110.82</v>
          </cell>
          <cell r="T25">
            <v>-274022.64</v>
          </cell>
          <cell r="U25">
            <v>-176937.52</v>
          </cell>
          <cell r="V25">
            <v>-68336.679999999993</v>
          </cell>
          <cell r="W25">
            <v>-16213.5</v>
          </cell>
          <cell r="X25">
            <v>-22119.89</v>
          </cell>
          <cell r="AB25">
            <v>-283607.58999999997</v>
          </cell>
          <cell r="AC25">
            <v>-165413.37</v>
          </cell>
          <cell r="AD25">
            <v>-63972.45</v>
          </cell>
          <cell r="AE25">
            <v>-18777.11</v>
          </cell>
          <cell r="AF25">
            <v>-22660.45</v>
          </cell>
          <cell r="AJ25">
            <v>-270823.38</v>
          </cell>
          <cell r="AK25">
            <v>-172412.77</v>
          </cell>
          <cell r="AL25">
            <v>-61843.28</v>
          </cell>
          <cell r="AM25">
            <v>-24694.66</v>
          </cell>
          <cell r="AN25">
            <v>-26847.02</v>
          </cell>
          <cell r="AR25">
            <v>-285797.73</v>
          </cell>
          <cell r="AS25">
            <v>-179853.93</v>
          </cell>
          <cell r="AT25">
            <v>-64867.72</v>
          </cell>
          <cell r="AU25">
            <v>-21806.149999999998</v>
          </cell>
          <cell r="AV25">
            <v>-29301.649999999998</v>
          </cell>
          <cell r="AZ25">
            <v>-295829.45</v>
          </cell>
          <cell r="BA25">
            <v>-174749.26</v>
          </cell>
          <cell r="BB25">
            <v>-73208.89</v>
          </cell>
          <cell r="BC25">
            <v>-25275.920000000002</v>
          </cell>
          <cell r="BD25">
            <v>-29105.29</v>
          </cell>
          <cell r="BG25">
            <v>0</v>
          </cell>
          <cell r="BH25">
            <v>0</v>
          </cell>
          <cell r="BJ25">
            <v>-302339.36</v>
          </cell>
          <cell r="BT25">
            <v>-303490.74</v>
          </cell>
          <cell r="CD25">
            <v>-302549.49999999994</v>
          </cell>
          <cell r="CQ25">
            <v>-317365.00000000006</v>
          </cell>
          <cell r="DC25">
            <v>-307142.81999999995</v>
          </cell>
          <cell r="DO25">
            <v>-349677.98</v>
          </cell>
        </row>
        <row r="26">
          <cell r="E26">
            <v>-383924.8297899093</v>
          </cell>
          <cell r="F26">
            <v>-69853.702242118641</v>
          </cell>
          <cell r="G26">
            <v>-5927.9479679720234</v>
          </cell>
          <cell r="H26">
            <v>-58671.63</v>
          </cell>
          <cell r="I26">
            <v>0</v>
          </cell>
          <cell r="J26">
            <v>0</v>
          </cell>
          <cell r="L26">
            <v>-518378.11</v>
          </cell>
          <cell r="M26">
            <v>-248823.15</v>
          </cell>
          <cell r="N26">
            <v>-155098.04</v>
          </cell>
          <cell r="O26">
            <v>-12043.58</v>
          </cell>
          <cell r="P26">
            <v>-195925.68</v>
          </cell>
          <cell r="Q26">
            <v>0</v>
          </cell>
          <cell r="R26">
            <v>0</v>
          </cell>
          <cell r="T26">
            <v>-611890.44999999995</v>
          </cell>
          <cell r="U26">
            <v>-288407.75</v>
          </cell>
          <cell r="V26">
            <v>-102774.43</v>
          </cell>
          <cell r="W26">
            <v>-38392.939999999995</v>
          </cell>
          <cell r="X26">
            <v>-265504.27999999997</v>
          </cell>
          <cell r="Y26">
            <v>0</v>
          </cell>
          <cell r="Z26">
            <v>0</v>
          </cell>
          <cell r="AB26">
            <v>-695079.39999999991</v>
          </cell>
          <cell r="AC26">
            <v>-202713.11</v>
          </cell>
          <cell r="AD26">
            <v>-109618.57999999999</v>
          </cell>
          <cell r="AE26">
            <v>-18288.04</v>
          </cell>
          <cell r="AF26">
            <v>-170705.56</v>
          </cell>
          <cell r="AG26">
            <v>0</v>
          </cell>
          <cell r="AH26">
            <v>0</v>
          </cell>
          <cell r="AJ26">
            <v>-501325.28999999992</v>
          </cell>
          <cell r="AK26">
            <v>-208085.17</v>
          </cell>
          <cell r="AL26">
            <v>-130468.06</v>
          </cell>
          <cell r="AM26">
            <v>-20829.719999999998</v>
          </cell>
          <cell r="AN26">
            <v>-232915.25999999998</v>
          </cell>
          <cell r="AO26">
            <v>-100</v>
          </cell>
          <cell r="AP26">
            <v>0</v>
          </cell>
          <cell r="AR26">
            <v>-592398.21</v>
          </cell>
          <cell r="AS26">
            <v>-346723.24999999994</v>
          </cell>
          <cell r="AT26">
            <v>-86159.5</v>
          </cell>
          <cell r="AU26">
            <v>-14791.74</v>
          </cell>
          <cell r="AV26">
            <v>-274118.56</v>
          </cell>
          <cell r="AW26">
            <v>0</v>
          </cell>
          <cell r="AX26">
            <v>0</v>
          </cell>
          <cell r="AZ26">
            <v>-724386.04999999993</v>
          </cell>
          <cell r="BA26">
            <v>-402422.43000000005</v>
          </cell>
          <cell r="BB26">
            <v>-104925.68</v>
          </cell>
          <cell r="BC26">
            <v>-7709.58</v>
          </cell>
          <cell r="BD26">
            <v>-172715.5</v>
          </cell>
          <cell r="BG26">
            <v>0</v>
          </cell>
          <cell r="BH26">
            <v>0</v>
          </cell>
          <cell r="BJ26">
            <v>-688190.60000000009</v>
          </cell>
          <cell r="BT26">
            <v>-763616.3</v>
          </cell>
          <cell r="CD26">
            <v>-669317.17000000004</v>
          </cell>
          <cell r="CQ26">
            <v>-487849.24999999994</v>
          </cell>
          <cell r="DC26">
            <v>-601236.03</v>
          </cell>
          <cell r="DO26">
            <v>-559330.61</v>
          </cell>
        </row>
        <row r="27">
          <cell r="E27">
            <v>-49522.899999999994</v>
          </cell>
          <cell r="F27">
            <v>-35313.81</v>
          </cell>
          <cell r="G27">
            <v>-210</v>
          </cell>
          <cell r="H27">
            <v>-58261.84</v>
          </cell>
          <cell r="I27">
            <v>0</v>
          </cell>
          <cell r="J27">
            <v>0</v>
          </cell>
          <cell r="L27">
            <v>-143308.54999999999</v>
          </cell>
          <cell r="M27">
            <v>-14754.97</v>
          </cell>
          <cell r="N27">
            <v>-78345.36</v>
          </cell>
          <cell r="O27">
            <v>0</v>
          </cell>
          <cell r="P27">
            <v>-194812.05</v>
          </cell>
          <cell r="Q27">
            <v>0</v>
          </cell>
          <cell r="R27">
            <v>0</v>
          </cell>
          <cell r="T27">
            <v>-287912.38</v>
          </cell>
          <cell r="U27">
            <v>-9543.86</v>
          </cell>
          <cell r="V27">
            <v>-12370</v>
          </cell>
          <cell r="W27">
            <v>0</v>
          </cell>
          <cell r="X27">
            <v>-257821.56</v>
          </cell>
          <cell r="Y27">
            <v>0</v>
          </cell>
          <cell r="Z27">
            <v>0</v>
          </cell>
          <cell r="AB27">
            <v>-279735.42</v>
          </cell>
          <cell r="AC27">
            <v>-281.49</v>
          </cell>
          <cell r="AD27">
            <v>-60</v>
          </cell>
          <cell r="AE27">
            <v>0</v>
          </cell>
          <cell r="AF27">
            <v>-157823.85999999999</v>
          </cell>
          <cell r="AG27">
            <v>0</v>
          </cell>
          <cell r="AH27">
            <v>0</v>
          </cell>
          <cell r="AJ27">
            <v>-158165.34999999998</v>
          </cell>
          <cell r="AK27">
            <v>249</v>
          </cell>
          <cell r="AL27">
            <v>0</v>
          </cell>
          <cell r="AM27">
            <v>0</v>
          </cell>
          <cell r="AN27">
            <v>-211528.99</v>
          </cell>
          <cell r="AO27">
            <v>0</v>
          </cell>
          <cell r="AP27">
            <v>0</v>
          </cell>
          <cell r="AR27">
            <v>-211279.99</v>
          </cell>
          <cell r="AS27">
            <v>-24645.55</v>
          </cell>
          <cell r="AT27">
            <v>0</v>
          </cell>
          <cell r="AU27">
            <v>0</v>
          </cell>
          <cell r="AV27">
            <v>-252003.81</v>
          </cell>
          <cell r="AW27">
            <v>0</v>
          </cell>
          <cell r="AX27">
            <v>0</v>
          </cell>
          <cell r="AZ27">
            <v>-279242.04000000004</v>
          </cell>
          <cell r="BA27">
            <v>-94489.53</v>
          </cell>
          <cell r="BB27">
            <v>-1097.5</v>
          </cell>
          <cell r="BC27">
            <v>0</v>
          </cell>
          <cell r="BD27">
            <v>-150469.51</v>
          </cell>
          <cell r="BG27">
            <v>0</v>
          </cell>
          <cell r="BH27">
            <v>0</v>
          </cell>
          <cell r="BJ27">
            <v>-246473.95</v>
          </cell>
          <cell r="BT27">
            <v>-384113.03</v>
          </cell>
          <cell r="CD27">
            <v>-317272.17000000004</v>
          </cell>
          <cell r="CQ27">
            <v>-115085.8</v>
          </cell>
          <cell r="DC27">
            <v>-180987.36000000002</v>
          </cell>
          <cell r="DO27">
            <v>-148641.29</v>
          </cell>
        </row>
        <row r="28">
          <cell r="E28">
            <v>-49522.899999999994</v>
          </cell>
          <cell r="F28">
            <v>-35313.81</v>
          </cell>
          <cell r="G28">
            <v>-210</v>
          </cell>
          <cell r="H28">
            <v>-58261.84</v>
          </cell>
          <cell r="I28">
            <v>0</v>
          </cell>
          <cell r="J28">
            <v>0</v>
          </cell>
          <cell r="L28">
            <v>-143308.54999999999</v>
          </cell>
          <cell r="M28">
            <v>-14754.97</v>
          </cell>
          <cell r="N28">
            <v>-78345.36</v>
          </cell>
          <cell r="P28">
            <v>-194812.05</v>
          </cell>
          <cell r="T28">
            <v>-287912.38</v>
          </cell>
          <cell r="U28">
            <v>-9543.86</v>
          </cell>
          <cell r="V28">
            <v>-12370</v>
          </cell>
          <cell r="X28">
            <v>-257821.56</v>
          </cell>
          <cell r="AB28">
            <v>-279735.42</v>
          </cell>
          <cell r="AC28">
            <v>-281.49</v>
          </cell>
          <cell r="AD28">
            <v>-60</v>
          </cell>
          <cell r="AF28">
            <v>-157823.85999999999</v>
          </cell>
          <cell r="AJ28">
            <v>-158165.34999999998</v>
          </cell>
          <cell r="AK28">
            <v>249</v>
          </cell>
          <cell r="AN28">
            <v>-211528.99</v>
          </cell>
          <cell r="AR28">
            <v>-211279.99</v>
          </cell>
          <cell r="AS28">
            <v>-24645.55</v>
          </cell>
          <cell r="AV28">
            <v>-252003.81</v>
          </cell>
          <cell r="AZ28">
            <v>-279242.04000000004</v>
          </cell>
          <cell r="BA28">
            <v>-94082.25</v>
          </cell>
          <cell r="BB28">
            <v>-1097.5</v>
          </cell>
          <cell r="BD28">
            <v>-150469.51</v>
          </cell>
          <cell r="BJ28">
            <v>-246066.67</v>
          </cell>
          <cell r="BT28">
            <v>-384113.03</v>
          </cell>
          <cell r="CD28">
            <v>-288950.83</v>
          </cell>
          <cell r="CQ28">
            <v>-101839</v>
          </cell>
          <cell r="DC28">
            <v>-96498.81</v>
          </cell>
          <cell r="DO28">
            <v>-62948.6</v>
          </cell>
        </row>
        <row r="29">
          <cell r="DO29">
            <v>-16219.84</v>
          </cell>
        </row>
        <row r="30">
          <cell r="E30">
            <v>0</v>
          </cell>
          <cell r="F30">
            <v>0</v>
          </cell>
          <cell r="G30">
            <v>0</v>
          </cell>
          <cell r="H30">
            <v>0</v>
          </cell>
          <cell r="I30">
            <v>0</v>
          </cell>
          <cell r="J30">
            <v>0</v>
          </cell>
          <cell r="L30">
            <v>0</v>
          </cell>
          <cell r="M30">
            <v>0</v>
          </cell>
          <cell r="N30">
            <v>0</v>
          </cell>
          <cell r="O30">
            <v>0</v>
          </cell>
          <cell r="P30">
            <v>0</v>
          </cell>
          <cell r="Q30">
            <v>0</v>
          </cell>
          <cell r="R30">
            <v>0</v>
          </cell>
          <cell r="T30">
            <v>0</v>
          </cell>
          <cell r="AB30">
            <v>0</v>
          </cell>
          <cell r="AJ30">
            <v>0</v>
          </cell>
          <cell r="AR30">
            <v>0</v>
          </cell>
          <cell r="AZ30">
            <v>0</v>
          </cell>
          <cell r="BJ30">
            <v>0</v>
          </cell>
          <cell r="BT30">
            <v>0</v>
          </cell>
          <cell r="DC30">
            <v>-61916.39</v>
          </cell>
          <cell r="DO30">
            <v>-3485.72</v>
          </cell>
        </row>
        <row r="31">
          <cell r="E31">
            <v>0</v>
          </cell>
          <cell r="F31">
            <v>0</v>
          </cell>
          <cell r="G31">
            <v>0</v>
          </cell>
          <cell r="H31">
            <v>0</v>
          </cell>
          <cell r="I31">
            <v>0</v>
          </cell>
          <cell r="J31">
            <v>0</v>
          </cell>
          <cell r="L31">
            <v>0</v>
          </cell>
          <cell r="M31">
            <v>0</v>
          </cell>
          <cell r="N31">
            <v>0</v>
          </cell>
          <cell r="O31">
            <v>0</v>
          </cell>
          <cell r="P31">
            <v>0</v>
          </cell>
          <cell r="Q31">
            <v>0</v>
          </cell>
          <cell r="R31">
            <v>0</v>
          </cell>
          <cell r="T31">
            <v>0</v>
          </cell>
          <cell r="AB31">
            <v>0</v>
          </cell>
          <cell r="AJ31">
            <v>0</v>
          </cell>
          <cell r="AR31">
            <v>0</v>
          </cell>
          <cell r="AZ31">
            <v>0</v>
          </cell>
          <cell r="BA31">
            <v>-407.28</v>
          </cell>
          <cell r="BJ31">
            <v>-407.28</v>
          </cell>
          <cell r="BT31">
            <v>0</v>
          </cell>
          <cell r="CD31">
            <v>-28321.34</v>
          </cell>
          <cell r="CQ31">
            <v>-13246.8</v>
          </cell>
          <cell r="DC31">
            <v>-22572.16</v>
          </cell>
          <cell r="DO31">
            <v>-65987.13</v>
          </cell>
        </row>
        <row r="32">
          <cell r="DC32">
            <v>-317.08</v>
          </cell>
          <cell r="DO32">
            <v>-43650.47</v>
          </cell>
        </row>
        <row r="33">
          <cell r="DC33">
            <v>-2832.54</v>
          </cell>
          <cell r="DO33">
            <v>-4162.28</v>
          </cell>
        </row>
        <row r="34">
          <cell r="DC34">
            <v>-19422.54</v>
          </cell>
          <cell r="DO34">
            <v>-18174.38</v>
          </cell>
        </row>
        <row r="35">
          <cell r="E35">
            <v>-334401.92978990928</v>
          </cell>
          <cell r="F35">
            <v>-34539.892242118643</v>
          </cell>
          <cell r="G35">
            <v>-5717.9479679720234</v>
          </cell>
          <cell r="H35">
            <v>-409.79</v>
          </cell>
          <cell r="I35">
            <v>0</v>
          </cell>
          <cell r="J35">
            <v>0</v>
          </cell>
          <cell r="L35">
            <v>-375069.55999999994</v>
          </cell>
          <cell r="M35">
            <v>-234068.18</v>
          </cell>
          <cell r="N35">
            <v>-76752.680000000008</v>
          </cell>
          <cell r="O35">
            <v>-12043.58</v>
          </cell>
          <cell r="P35">
            <v>-1113.6300000000001</v>
          </cell>
          <cell r="Q35">
            <v>0</v>
          </cell>
          <cell r="R35">
            <v>0</v>
          </cell>
          <cell r="T35">
            <v>-323978.07</v>
          </cell>
          <cell r="U35">
            <v>-278863.89</v>
          </cell>
          <cell r="V35">
            <v>-90404.43</v>
          </cell>
          <cell r="W35">
            <v>-38392.939999999995</v>
          </cell>
          <cell r="X35">
            <v>-7682.72</v>
          </cell>
          <cell r="Y35">
            <v>0</v>
          </cell>
          <cell r="Z35">
            <v>0</v>
          </cell>
          <cell r="AB35">
            <v>-415343.98</v>
          </cell>
          <cell r="AC35">
            <v>-202431.62</v>
          </cell>
          <cell r="AD35">
            <v>-109558.57999999999</v>
          </cell>
          <cell r="AE35">
            <v>-18288.04</v>
          </cell>
          <cell r="AF35">
            <v>-12881.7</v>
          </cell>
          <cell r="AG35">
            <v>0</v>
          </cell>
          <cell r="AH35">
            <v>0</v>
          </cell>
          <cell r="AJ35">
            <v>-343159.93999999994</v>
          </cell>
          <cell r="AK35">
            <v>-208334.17</v>
          </cell>
          <cell r="AL35">
            <v>-130468.06</v>
          </cell>
          <cell r="AM35">
            <v>-20829.719999999998</v>
          </cell>
          <cell r="AN35">
            <v>-21386.27</v>
          </cell>
          <cell r="AO35">
            <v>-100</v>
          </cell>
          <cell r="AP35">
            <v>0</v>
          </cell>
          <cell r="AR35">
            <v>-381118.22</v>
          </cell>
          <cell r="AS35">
            <v>-322077.69999999995</v>
          </cell>
          <cell r="AT35">
            <v>-86159.5</v>
          </cell>
          <cell r="AU35">
            <v>-14791.74</v>
          </cell>
          <cell r="AV35">
            <v>-22114.75</v>
          </cell>
          <cell r="AW35">
            <v>0</v>
          </cell>
          <cell r="AX35">
            <v>0</v>
          </cell>
          <cell r="AZ35">
            <v>-445144.00999999989</v>
          </cell>
          <cell r="BA35">
            <v>-307932.90000000008</v>
          </cell>
          <cell r="BB35">
            <v>-103828.18</v>
          </cell>
          <cell r="BC35">
            <v>-7709.58</v>
          </cell>
          <cell r="BD35">
            <v>-22245.989999999998</v>
          </cell>
          <cell r="BG35">
            <v>0</v>
          </cell>
          <cell r="BH35">
            <v>0</v>
          </cell>
          <cell r="BJ35">
            <v>-441716.65</v>
          </cell>
          <cell r="BT35">
            <v>-379503.27</v>
          </cell>
          <cell r="CD35">
            <v>-352045</v>
          </cell>
          <cell r="CQ35">
            <v>-372763.44999999995</v>
          </cell>
          <cell r="DC35">
            <v>-420248.67</v>
          </cell>
          <cell r="DO35">
            <v>-410689.32</v>
          </cell>
        </row>
        <row r="36">
          <cell r="E36">
            <v>-266884.31</v>
          </cell>
          <cell r="H36">
            <v>-409.79</v>
          </cell>
          <cell r="I36">
            <v>0</v>
          </cell>
          <cell r="J36">
            <v>0</v>
          </cell>
          <cell r="L36">
            <v>-267294.09999999998</v>
          </cell>
          <cell r="M36">
            <v>-181463.52</v>
          </cell>
          <cell r="N36">
            <v>-46687.79</v>
          </cell>
          <cell r="O36">
            <v>-6379.25</v>
          </cell>
          <cell r="P36">
            <v>-1113.6300000000001</v>
          </cell>
          <cell r="Q36">
            <v>0</v>
          </cell>
          <cell r="R36">
            <v>0</v>
          </cell>
          <cell r="T36">
            <v>-235644.19</v>
          </cell>
          <cell r="U36">
            <v>-203655.74</v>
          </cell>
          <cell r="V36">
            <v>-51603.85</v>
          </cell>
          <cell r="W36">
            <v>-27537.65</v>
          </cell>
          <cell r="X36">
            <v>-4154.72</v>
          </cell>
          <cell r="AB36">
            <v>-286951.95999999996</v>
          </cell>
          <cell r="AC36">
            <v>-160818.46</v>
          </cell>
          <cell r="AD36">
            <v>-59243.47</v>
          </cell>
          <cell r="AE36">
            <v>-13551.68</v>
          </cell>
          <cell r="AF36">
            <v>-5117.7</v>
          </cell>
          <cell r="AJ36">
            <v>-238731.31</v>
          </cell>
          <cell r="AK36">
            <v>-163972.20000000001</v>
          </cell>
          <cell r="AL36">
            <v>-55330.81</v>
          </cell>
          <cell r="AM36">
            <v>-15972.13</v>
          </cell>
          <cell r="AN36">
            <v>-7672.46</v>
          </cell>
          <cell r="AR36">
            <v>-242947.6</v>
          </cell>
          <cell r="AS36">
            <v>-254454.13</v>
          </cell>
          <cell r="AT36">
            <v>-44747.67</v>
          </cell>
          <cell r="AU36">
            <v>-11531.77</v>
          </cell>
          <cell r="AV36">
            <v>-8591.16</v>
          </cell>
          <cell r="AZ36">
            <v>-319324.73</v>
          </cell>
          <cell r="BA36">
            <v>-214269.29</v>
          </cell>
          <cell r="BB36">
            <v>-73989.179999999993</v>
          </cell>
          <cell r="BC36">
            <v>-5721.58</v>
          </cell>
          <cell r="BD36">
            <v>-10385.99</v>
          </cell>
          <cell r="BJ36">
            <v>-304366.03999999998</v>
          </cell>
          <cell r="BT36">
            <v>-298459.94</v>
          </cell>
          <cell r="CD36">
            <v>-316139.34000000003</v>
          </cell>
          <cell r="CQ36">
            <v>-328666.36</v>
          </cell>
          <cell r="DC36">
            <v>-381799.24</v>
          </cell>
          <cell r="DO36">
            <v>-357704.18</v>
          </cell>
        </row>
        <row r="37">
          <cell r="E37">
            <v>0</v>
          </cell>
          <cell r="F37">
            <v>0</v>
          </cell>
          <cell r="G37">
            <v>0</v>
          </cell>
          <cell r="H37">
            <v>0</v>
          </cell>
          <cell r="I37">
            <v>0</v>
          </cell>
          <cell r="J37">
            <v>0</v>
          </cell>
          <cell r="L37">
            <v>0</v>
          </cell>
          <cell r="M37">
            <v>0</v>
          </cell>
          <cell r="N37">
            <v>0</v>
          </cell>
          <cell r="O37">
            <v>0</v>
          </cell>
          <cell r="P37">
            <v>0</v>
          </cell>
          <cell r="Q37">
            <v>0</v>
          </cell>
          <cell r="R37">
            <v>0</v>
          </cell>
          <cell r="T37">
            <v>0</v>
          </cell>
          <cell r="AB37">
            <v>0</v>
          </cell>
          <cell r="AJ37">
            <v>0</v>
          </cell>
          <cell r="AR37">
            <v>0</v>
          </cell>
          <cell r="AZ37">
            <v>0</v>
          </cell>
          <cell r="BJ37">
            <v>0</v>
          </cell>
          <cell r="BT37">
            <v>0</v>
          </cell>
          <cell r="CD37">
            <v>0</v>
          </cell>
          <cell r="CQ37">
            <v>0</v>
          </cell>
          <cell r="DC37">
            <v>0</v>
          </cell>
          <cell r="DO37">
            <v>0</v>
          </cell>
        </row>
        <row r="38">
          <cell r="E38">
            <v>-3110</v>
          </cell>
          <cell r="F38">
            <v>-1920</v>
          </cell>
          <cell r="G38">
            <v>0</v>
          </cell>
          <cell r="H38">
            <v>0</v>
          </cell>
          <cell r="I38">
            <v>0</v>
          </cell>
          <cell r="J38">
            <v>0</v>
          </cell>
          <cell r="L38">
            <v>-5030</v>
          </cell>
          <cell r="M38">
            <v>-2020</v>
          </cell>
          <cell r="N38">
            <v>-2590</v>
          </cell>
          <cell r="O38">
            <v>0</v>
          </cell>
          <cell r="P38">
            <v>0</v>
          </cell>
          <cell r="Q38">
            <v>0</v>
          </cell>
          <cell r="R38">
            <v>0</v>
          </cell>
          <cell r="T38">
            <v>-4610</v>
          </cell>
          <cell r="U38">
            <v>-1585</v>
          </cell>
          <cell r="V38">
            <v>-3480</v>
          </cell>
          <cell r="X38">
            <v>-3528</v>
          </cell>
          <cell r="AB38">
            <v>-8593</v>
          </cell>
          <cell r="AC38">
            <v>-5370</v>
          </cell>
          <cell r="AD38">
            <v>-4720</v>
          </cell>
          <cell r="AE38">
            <v>-875</v>
          </cell>
          <cell r="AF38">
            <v>-7764</v>
          </cell>
          <cell r="AJ38">
            <v>-18729</v>
          </cell>
          <cell r="AK38">
            <v>-1543</v>
          </cell>
          <cell r="AL38">
            <v>-6920</v>
          </cell>
          <cell r="AN38">
            <v>-13463.81</v>
          </cell>
          <cell r="AR38">
            <v>-21926.809999999998</v>
          </cell>
          <cell r="AS38">
            <v>-7274</v>
          </cell>
          <cell r="AT38">
            <v>-13965</v>
          </cell>
          <cell r="AV38">
            <v>-13323.59</v>
          </cell>
          <cell r="AZ38">
            <v>-34562.589999999997</v>
          </cell>
          <cell r="BA38">
            <v>-2790</v>
          </cell>
          <cell r="BB38">
            <v>-23080</v>
          </cell>
          <cell r="BD38">
            <v>-11860</v>
          </cell>
          <cell r="BJ38">
            <v>-37730</v>
          </cell>
          <cell r="BT38">
            <v>-43766</v>
          </cell>
          <cell r="CD38">
            <v>-32875</v>
          </cell>
          <cell r="CQ38">
            <v>-31937</v>
          </cell>
          <cell r="DC38">
            <v>-25155</v>
          </cell>
          <cell r="DO38">
            <v>-30350</v>
          </cell>
        </row>
        <row r="39">
          <cell r="E39">
            <v>-37115.599999999999</v>
          </cell>
          <cell r="F39">
            <v>-25755.17</v>
          </cell>
          <cell r="G39">
            <v>-4521.5600000000004</v>
          </cell>
          <cell r="H39">
            <v>0</v>
          </cell>
          <cell r="I39">
            <v>0</v>
          </cell>
          <cell r="J39">
            <v>0</v>
          </cell>
          <cell r="L39">
            <v>-67392.33</v>
          </cell>
          <cell r="M39">
            <v>-30635.51</v>
          </cell>
          <cell r="N39">
            <v>-19449.400000000001</v>
          </cell>
          <cell r="O39">
            <v>-4243.01</v>
          </cell>
          <cell r="P39">
            <v>0</v>
          </cell>
          <cell r="Q39">
            <v>0</v>
          </cell>
          <cell r="R39">
            <v>0</v>
          </cell>
          <cell r="T39">
            <v>-54327.920000000006</v>
          </cell>
          <cell r="U39">
            <v>-31395.61</v>
          </cell>
          <cell r="V39">
            <v>-27786.07</v>
          </cell>
          <cell r="W39">
            <v>-8539.66</v>
          </cell>
          <cell r="AB39">
            <v>-67721.34</v>
          </cell>
          <cell r="AC39">
            <v>-24806.15</v>
          </cell>
          <cell r="AD39">
            <v>-35670.99</v>
          </cell>
          <cell r="AE39">
            <v>-3071.4</v>
          </cell>
          <cell r="AJ39">
            <v>-63548.54</v>
          </cell>
          <cell r="AK39">
            <v>-30429.91</v>
          </cell>
          <cell r="AL39">
            <v>-30511.94</v>
          </cell>
          <cell r="AM39">
            <v>-2145.17</v>
          </cell>
          <cell r="AR39">
            <v>-63087.02</v>
          </cell>
          <cell r="AS39">
            <v>-35018.370000000003</v>
          </cell>
          <cell r="AT39">
            <v>-27446.83</v>
          </cell>
          <cell r="AU39">
            <v>-3259.97</v>
          </cell>
          <cell r="AZ39">
            <v>-65725.17</v>
          </cell>
          <cell r="BA39">
            <v>-80327</v>
          </cell>
          <cell r="BJ39">
            <v>-80327</v>
          </cell>
          <cell r="BT39">
            <v>-26310.16</v>
          </cell>
          <cell r="CD39">
            <v>0</v>
          </cell>
          <cell r="CQ39">
            <v>0</v>
          </cell>
          <cell r="DC39">
            <v>0</v>
          </cell>
          <cell r="DO39">
            <v>0</v>
          </cell>
        </row>
        <row r="40">
          <cell r="E40">
            <v>-9820.6497899093247</v>
          </cell>
          <cell r="F40">
            <v>-6814.7222421186489</v>
          </cell>
          <cell r="G40">
            <v>-1196.3879679720228</v>
          </cell>
          <cell r="H40">
            <v>0</v>
          </cell>
          <cell r="I40">
            <v>0</v>
          </cell>
          <cell r="J40">
            <v>0</v>
          </cell>
          <cell r="L40">
            <v>-17831.759999999998</v>
          </cell>
          <cell r="M40">
            <v>-7080.15</v>
          </cell>
          <cell r="N40">
            <v>-8025.49</v>
          </cell>
          <cell r="O40">
            <v>-1421.32</v>
          </cell>
          <cell r="P40">
            <v>0</v>
          </cell>
          <cell r="Q40">
            <v>0</v>
          </cell>
          <cell r="R40">
            <v>0</v>
          </cell>
          <cell r="T40">
            <v>-16526.96</v>
          </cell>
          <cell r="U40">
            <v>-8513.2800000000007</v>
          </cell>
          <cell r="V40">
            <v>-7534.51</v>
          </cell>
          <cell r="W40">
            <v>-2315.63</v>
          </cell>
          <cell r="AB40">
            <v>-18363.420000000002</v>
          </cell>
          <cell r="AC40">
            <v>-6841.51</v>
          </cell>
          <cell r="AD40">
            <v>-9174.1200000000008</v>
          </cell>
          <cell r="AE40">
            <v>-789.96</v>
          </cell>
          <cell r="AJ40">
            <v>-16805.59</v>
          </cell>
          <cell r="AK40">
            <v>-8286.4</v>
          </cell>
          <cell r="AL40">
            <v>-7005.31</v>
          </cell>
          <cell r="AM40">
            <v>-1325.96</v>
          </cell>
          <cell r="AR40">
            <v>-16617.669999999998</v>
          </cell>
          <cell r="AS40">
            <v>-16181.72</v>
          </cell>
          <cell r="AZ40">
            <v>-16181.72</v>
          </cell>
          <cell r="BA40">
            <v>-6105.45</v>
          </cell>
          <cell r="BB40">
            <v>-6759</v>
          </cell>
          <cell r="BC40">
            <v>-1988</v>
          </cell>
          <cell r="BJ40">
            <v>-14852.45</v>
          </cell>
          <cell r="BT40">
            <v>-5000</v>
          </cell>
          <cell r="CD40">
            <v>0</v>
          </cell>
          <cell r="CQ40">
            <v>0</v>
          </cell>
          <cell r="DC40">
            <v>0</v>
          </cell>
          <cell r="DO40">
            <v>0</v>
          </cell>
        </row>
        <row r="41">
          <cell r="E41">
            <v>-16816.37</v>
          </cell>
          <cell r="F41">
            <v>0</v>
          </cell>
          <cell r="G41">
            <v>0</v>
          </cell>
          <cell r="H41">
            <v>0</v>
          </cell>
          <cell r="I41">
            <v>0</v>
          </cell>
          <cell r="J41">
            <v>0</v>
          </cell>
          <cell r="L41">
            <v>-16816.37</v>
          </cell>
          <cell r="M41">
            <v>-8103</v>
          </cell>
          <cell r="N41">
            <v>0</v>
          </cell>
          <cell r="O41">
            <v>0</v>
          </cell>
          <cell r="P41">
            <v>0</v>
          </cell>
          <cell r="Q41">
            <v>0</v>
          </cell>
          <cell r="R41">
            <v>0</v>
          </cell>
          <cell r="T41">
            <v>-8103</v>
          </cell>
          <cell r="U41">
            <v>-31848.05</v>
          </cell>
          <cell r="AB41">
            <v>-31848.05</v>
          </cell>
          <cell r="AC41">
            <v>-4295.5</v>
          </cell>
          <cell r="AJ41">
            <v>-4295.5</v>
          </cell>
          <cell r="AK41">
            <v>897.34</v>
          </cell>
          <cell r="AR41">
            <v>897.34</v>
          </cell>
          <cell r="AS41">
            <v>-7190</v>
          </cell>
          <cell r="AZ41">
            <v>-7190.32</v>
          </cell>
          <cell r="BA41">
            <v>-2713.14</v>
          </cell>
          <cell r="BJ41">
            <v>-2713.14</v>
          </cell>
          <cell r="BT41">
            <v>-1315.14</v>
          </cell>
          <cell r="CD41">
            <v>-2949.25</v>
          </cell>
          <cell r="CQ41">
            <v>-9668.5499999999993</v>
          </cell>
          <cell r="DC41">
            <v>-11148.74</v>
          </cell>
          <cell r="DO41">
            <v>-5979.7</v>
          </cell>
        </row>
        <row r="42">
          <cell r="E42">
            <v>-655</v>
          </cell>
          <cell r="F42">
            <v>-50</v>
          </cell>
          <cell r="G42">
            <v>0</v>
          </cell>
          <cell r="H42">
            <v>0</v>
          </cell>
          <cell r="I42">
            <v>0</v>
          </cell>
          <cell r="J42">
            <v>0</v>
          </cell>
          <cell r="L42">
            <v>-705</v>
          </cell>
          <cell r="M42">
            <v>-3516</v>
          </cell>
          <cell r="N42">
            <v>0</v>
          </cell>
          <cell r="O42">
            <v>0</v>
          </cell>
          <cell r="P42">
            <v>0</v>
          </cell>
          <cell r="Q42">
            <v>0</v>
          </cell>
          <cell r="R42">
            <v>0</v>
          </cell>
          <cell r="T42">
            <v>-3516</v>
          </cell>
          <cell r="U42">
            <v>-1116.21</v>
          </cell>
          <cell r="AB42">
            <v>-1116.21</v>
          </cell>
          <cell r="AJ42">
            <v>0</v>
          </cell>
          <cell r="AR42">
            <v>0</v>
          </cell>
          <cell r="AS42">
            <v>-1159.48</v>
          </cell>
          <cell r="AZ42">
            <v>-1159.48</v>
          </cell>
          <cell r="BA42">
            <v>-28.01</v>
          </cell>
          <cell r="BJ42">
            <v>-28.01</v>
          </cell>
          <cell r="BT42">
            <v>-1822.03</v>
          </cell>
          <cell r="CD42">
            <v>-81.41</v>
          </cell>
          <cell r="CQ42">
            <v>-141.54</v>
          </cell>
          <cell r="DC42">
            <v>-1095.69</v>
          </cell>
          <cell r="DO42">
            <v>-15255.44</v>
          </cell>
        </row>
        <row r="43">
          <cell r="E43">
            <v>0</v>
          </cell>
          <cell r="F43">
            <v>0</v>
          </cell>
          <cell r="G43">
            <v>0</v>
          </cell>
          <cell r="H43">
            <v>0</v>
          </cell>
          <cell r="I43">
            <v>0</v>
          </cell>
          <cell r="J43">
            <v>0</v>
          </cell>
          <cell r="L43">
            <v>0</v>
          </cell>
          <cell r="M43">
            <v>-1250</v>
          </cell>
          <cell r="N43">
            <v>0</v>
          </cell>
          <cell r="O43">
            <v>0</v>
          </cell>
          <cell r="P43">
            <v>0</v>
          </cell>
          <cell r="Q43">
            <v>0</v>
          </cell>
          <cell r="R43">
            <v>0</v>
          </cell>
          <cell r="T43">
            <v>-1250</v>
          </cell>
          <cell r="U43">
            <v>-750</v>
          </cell>
          <cell r="AB43">
            <v>-750</v>
          </cell>
          <cell r="AC43">
            <v>-300</v>
          </cell>
          <cell r="AD43">
            <v>-750</v>
          </cell>
          <cell r="AJ43">
            <v>-1050</v>
          </cell>
          <cell r="AK43">
            <v>-5000</v>
          </cell>
          <cell r="AL43">
            <v>-30700</v>
          </cell>
          <cell r="AM43">
            <v>-1386.46</v>
          </cell>
          <cell r="AN43">
            <v>-250</v>
          </cell>
          <cell r="AO43">
            <v>-100</v>
          </cell>
          <cell r="AR43">
            <v>-37436.46</v>
          </cell>
          <cell r="AS43">
            <v>-800</v>
          </cell>
          <cell r="AV43">
            <v>-200</v>
          </cell>
          <cell r="AZ43">
            <v>-1000</v>
          </cell>
          <cell r="BA43">
            <v>-1700.01</v>
          </cell>
          <cell r="BJ43">
            <v>-1700.01</v>
          </cell>
          <cell r="BT43">
            <v>-2830</v>
          </cell>
          <cell r="CQ43">
            <v>-2350</v>
          </cell>
          <cell r="DC43">
            <v>-1050</v>
          </cell>
          <cell r="DO43">
            <v>-1400</v>
          </cell>
        </row>
        <row r="44">
          <cell r="E44">
            <v>-44051</v>
          </cell>
          <cell r="F44">
            <v>-12394</v>
          </cell>
          <cell r="G44">
            <v>-14003</v>
          </cell>
          <cell r="H44">
            <v>-10000</v>
          </cell>
          <cell r="I44">
            <v>0</v>
          </cell>
          <cell r="J44">
            <v>0</v>
          </cell>
          <cell r="L44">
            <v>-80448</v>
          </cell>
          <cell r="M44">
            <v>-46890.75</v>
          </cell>
          <cell r="N44">
            <v>-15233.75</v>
          </cell>
          <cell r="O44">
            <v>-16842.75</v>
          </cell>
          <cell r="P44">
            <v>-12839.75</v>
          </cell>
          <cell r="Q44">
            <v>0</v>
          </cell>
          <cell r="R44">
            <v>0</v>
          </cell>
          <cell r="T44">
            <v>-91807</v>
          </cell>
          <cell r="U44">
            <v>-44051</v>
          </cell>
          <cell r="V44">
            <v>-12394</v>
          </cell>
          <cell r="W44">
            <v>-14003</v>
          </cell>
          <cell r="X44">
            <v>-10000</v>
          </cell>
          <cell r="Y44">
            <v>0</v>
          </cell>
          <cell r="Z44">
            <v>0</v>
          </cell>
          <cell r="AB44">
            <v>-80448</v>
          </cell>
          <cell r="AC44">
            <v>-54301</v>
          </cell>
          <cell r="AD44">
            <v>-12394</v>
          </cell>
          <cell r="AE44">
            <v>0</v>
          </cell>
          <cell r="AF44">
            <v>-10000</v>
          </cell>
          <cell r="AG44">
            <v>0</v>
          </cell>
          <cell r="AH44">
            <v>0</v>
          </cell>
          <cell r="AJ44">
            <v>-76695</v>
          </cell>
          <cell r="AK44">
            <v>-57927</v>
          </cell>
          <cell r="AL44">
            <v>-16020</v>
          </cell>
          <cell r="AM44">
            <v>-1000</v>
          </cell>
          <cell r="AN44">
            <v>-21626</v>
          </cell>
          <cell r="AO44">
            <v>0</v>
          </cell>
          <cell r="AP44">
            <v>0</v>
          </cell>
          <cell r="AR44">
            <v>-96573</v>
          </cell>
          <cell r="AS44">
            <v>-56114</v>
          </cell>
          <cell r="AT44">
            <v>-14207</v>
          </cell>
          <cell r="AU44">
            <v>0</v>
          </cell>
          <cell r="AV44">
            <v>-15813</v>
          </cell>
          <cell r="AW44">
            <v>0</v>
          </cell>
          <cell r="AX44">
            <v>0</v>
          </cell>
          <cell r="AZ44">
            <v>-86134</v>
          </cell>
          <cell r="BA44">
            <v>-55834.97</v>
          </cell>
          <cell r="BB44">
            <v>-14207</v>
          </cell>
          <cell r="BC44">
            <v>0</v>
          </cell>
          <cell r="BD44">
            <v>-15813</v>
          </cell>
          <cell r="BG44">
            <v>0</v>
          </cell>
          <cell r="BH44">
            <v>0</v>
          </cell>
          <cell r="BJ44">
            <v>-85854.97</v>
          </cell>
          <cell r="BT44">
            <v>-90782.39</v>
          </cell>
          <cell r="CD44">
            <v>-51681.16</v>
          </cell>
          <cell r="CQ44">
            <v>-51663.03</v>
          </cell>
          <cell r="DC44">
            <v>-52598.34</v>
          </cell>
          <cell r="DO44">
            <v>-51381.149999999994</v>
          </cell>
        </row>
        <row r="45">
          <cell r="E45">
            <v>-44051</v>
          </cell>
          <cell r="F45">
            <v>-12394</v>
          </cell>
          <cell r="G45">
            <v>-14003</v>
          </cell>
          <cell r="H45">
            <v>-10000</v>
          </cell>
          <cell r="L45">
            <v>-80448</v>
          </cell>
          <cell r="M45">
            <v>-46890.75</v>
          </cell>
          <cell r="N45">
            <v>-15233.75</v>
          </cell>
          <cell r="O45">
            <v>-16842.75</v>
          </cell>
          <cell r="P45">
            <v>-12839.75</v>
          </cell>
          <cell r="T45">
            <v>-91807</v>
          </cell>
          <cell r="U45">
            <v>-44051</v>
          </cell>
          <cell r="V45">
            <v>-12394</v>
          </cell>
          <cell r="W45">
            <v>-14003</v>
          </cell>
          <cell r="X45">
            <v>-10000</v>
          </cell>
          <cell r="AB45">
            <v>-80448</v>
          </cell>
          <cell r="AC45">
            <v>-54301</v>
          </cell>
          <cell r="AD45">
            <v>-12394</v>
          </cell>
          <cell r="AF45">
            <v>-10000</v>
          </cell>
          <cell r="AJ45">
            <v>-76695</v>
          </cell>
          <cell r="AK45">
            <v>-57927</v>
          </cell>
          <cell r="AL45">
            <v>-16020</v>
          </cell>
          <cell r="AM45">
            <v>-1000</v>
          </cell>
          <cell r="AN45">
            <v>-21626</v>
          </cell>
          <cell r="AR45">
            <v>-96573</v>
          </cell>
          <cell r="AS45">
            <v>-56114</v>
          </cell>
          <cell r="AT45">
            <v>-14207</v>
          </cell>
          <cell r="AV45">
            <v>-15813</v>
          </cell>
          <cell r="AZ45">
            <v>-86134</v>
          </cell>
          <cell r="BA45">
            <v>-55834.97</v>
          </cell>
          <cell r="BB45">
            <v>-14207</v>
          </cell>
          <cell r="BD45">
            <v>-15813</v>
          </cell>
          <cell r="BJ45">
            <v>-85854.97</v>
          </cell>
          <cell r="BT45">
            <v>-90782.39</v>
          </cell>
          <cell r="CD45">
            <v>-51681.16</v>
          </cell>
          <cell r="CQ45">
            <v>-51663.03</v>
          </cell>
          <cell r="DC45">
            <v>-51310.49</v>
          </cell>
          <cell r="DO45">
            <v>-50862.31</v>
          </cell>
        </row>
        <row r="46">
          <cell r="L46">
            <v>0</v>
          </cell>
          <cell r="T46">
            <v>0</v>
          </cell>
          <cell r="AB46">
            <v>0</v>
          </cell>
          <cell r="AJ46">
            <v>0</v>
          </cell>
          <cell r="AR46">
            <v>0</v>
          </cell>
          <cell r="AZ46">
            <v>0</v>
          </cell>
          <cell r="BJ46">
            <v>0</v>
          </cell>
          <cell r="BT46">
            <v>0</v>
          </cell>
          <cell r="CD46">
            <v>0</v>
          </cell>
          <cell r="CQ46">
            <v>0</v>
          </cell>
          <cell r="DC46">
            <v>-1287.8499999999999</v>
          </cell>
          <cell r="DO46">
            <v>-518.84</v>
          </cell>
        </row>
        <row r="47">
          <cell r="E47">
            <v>0</v>
          </cell>
          <cell r="F47">
            <v>0</v>
          </cell>
          <cell r="G47">
            <v>0</v>
          </cell>
          <cell r="H47">
            <v>0</v>
          </cell>
          <cell r="I47">
            <v>0</v>
          </cell>
          <cell r="J47">
            <v>0</v>
          </cell>
          <cell r="L47">
            <v>0</v>
          </cell>
          <cell r="T47">
            <v>0</v>
          </cell>
          <cell r="AB47">
            <v>0</v>
          </cell>
          <cell r="AJ47">
            <v>0</v>
          </cell>
          <cell r="AR47">
            <v>0</v>
          </cell>
          <cell r="AZ47">
            <v>0</v>
          </cell>
          <cell r="BJ47">
            <v>0</v>
          </cell>
          <cell r="BT47">
            <v>0</v>
          </cell>
          <cell r="CD47">
            <v>0</v>
          </cell>
          <cell r="CQ47">
            <v>-10612</v>
          </cell>
          <cell r="DC47">
            <v>0</v>
          </cell>
          <cell r="DO47">
            <v>305.56</v>
          </cell>
        </row>
        <row r="48">
          <cell r="E48">
            <v>0</v>
          </cell>
          <cell r="F48">
            <v>0</v>
          </cell>
          <cell r="G48">
            <v>0</v>
          </cell>
          <cell r="H48">
            <v>0</v>
          </cell>
          <cell r="I48">
            <v>0</v>
          </cell>
          <cell r="J48">
            <v>0</v>
          </cell>
          <cell r="L48">
            <v>0</v>
          </cell>
          <cell r="T48">
            <v>0</v>
          </cell>
          <cell r="AB48">
            <v>0</v>
          </cell>
          <cell r="AJ48">
            <v>0</v>
          </cell>
          <cell r="AR48">
            <v>0</v>
          </cell>
          <cell r="AZ48">
            <v>0</v>
          </cell>
          <cell r="BJ48">
            <v>0</v>
          </cell>
          <cell r="BT48">
            <v>0</v>
          </cell>
          <cell r="CD48">
            <v>0</v>
          </cell>
          <cell r="CQ48">
            <v>-10612</v>
          </cell>
          <cell r="DC48">
            <v>0</v>
          </cell>
          <cell r="DO48">
            <v>305.56</v>
          </cell>
        </row>
        <row r="49">
          <cell r="E49">
            <v>-33974.269999999997</v>
          </cell>
          <cell r="F49">
            <v>-12118.54</v>
          </cell>
          <cell r="G49">
            <v>-1326.18</v>
          </cell>
          <cell r="H49">
            <v>-989.01</v>
          </cell>
          <cell r="I49">
            <v>-29917.96</v>
          </cell>
          <cell r="J49">
            <v>-1810.84</v>
          </cell>
          <cell r="L49">
            <v>-84154.799999999988</v>
          </cell>
          <cell r="M49">
            <v>-30466.37</v>
          </cell>
          <cell r="N49">
            <v>-5437.75</v>
          </cell>
          <cell r="O49">
            <v>-3601.53</v>
          </cell>
          <cell r="P49">
            <v>-4041.76</v>
          </cell>
          <cell r="Q49">
            <v>-27694.49</v>
          </cell>
          <cell r="R49">
            <v>-959.9</v>
          </cell>
          <cell r="T49">
            <v>-76219.799999999988</v>
          </cell>
          <cell r="U49">
            <v>-37203.56</v>
          </cell>
          <cell r="V49">
            <v>-13627.72</v>
          </cell>
          <cell r="W49">
            <v>-2888.23</v>
          </cell>
          <cell r="X49">
            <v>-6357.76</v>
          </cell>
          <cell r="Y49">
            <v>-30739.78</v>
          </cell>
          <cell r="Z49">
            <v>-1067.55</v>
          </cell>
          <cell r="AB49">
            <v>-91884.6</v>
          </cell>
          <cell r="AC49">
            <v>-39787</v>
          </cell>
          <cell r="AD49">
            <v>-9383.02</v>
          </cell>
          <cell r="AE49">
            <v>-1128.44</v>
          </cell>
          <cell r="AF49">
            <v>-7516.56</v>
          </cell>
          <cell r="AG49">
            <v>-23600.1</v>
          </cell>
          <cell r="AH49">
            <v>-1690.12</v>
          </cell>
          <cell r="AJ49">
            <v>-83105.239999999991</v>
          </cell>
          <cell r="AK49">
            <v>-33428.28</v>
          </cell>
          <cell r="AL49">
            <v>-9167.33</v>
          </cell>
          <cell r="AM49">
            <v>-1698.75</v>
          </cell>
          <cell r="AN49">
            <v>-7072.31</v>
          </cell>
          <cell r="AO49">
            <v>-22911.040000000001</v>
          </cell>
          <cell r="AP49">
            <v>-1533.32</v>
          </cell>
          <cell r="AR49">
            <v>-75811.03</v>
          </cell>
          <cell r="AS49">
            <v>-43286.85</v>
          </cell>
          <cell r="AT49">
            <v>-7351.27</v>
          </cell>
          <cell r="AU49">
            <v>-3254.84</v>
          </cell>
          <cell r="AV49">
            <v>-6492.37</v>
          </cell>
          <cell r="AW49">
            <v>-20610.12</v>
          </cell>
          <cell r="AX49">
            <v>-3080.7</v>
          </cell>
          <cell r="AZ49">
            <v>-84076.15</v>
          </cell>
          <cell r="BA49">
            <v>-37236.53</v>
          </cell>
          <cell r="BB49">
            <v>-15206.11</v>
          </cell>
          <cell r="BC49">
            <v>-3998.59</v>
          </cell>
          <cell r="BD49">
            <v>-7336.09</v>
          </cell>
          <cell r="BG49">
            <v>-19918.09</v>
          </cell>
          <cell r="BH49">
            <v>-2090.91</v>
          </cell>
          <cell r="BJ49">
            <v>-85786.32</v>
          </cell>
          <cell r="BT49">
            <v>-99118.1</v>
          </cell>
          <cell r="CD49">
            <v>-86657.77</v>
          </cell>
          <cell r="CQ49">
            <v>-105076.59000000001</v>
          </cell>
          <cell r="DC49">
            <v>-86126.38</v>
          </cell>
          <cell r="DO49">
            <v>-94525.6</v>
          </cell>
        </row>
        <row r="50">
          <cell r="AZ50">
            <v>0</v>
          </cell>
          <cell r="BJ50">
            <v>0</v>
          </cell>
          <cell r="BT50">
            <v>0</v>
          </cell>
          <cell r="CD50">
            <v>0</v>
          </cell>
          <cell r="CQ50">
            <v>-9122.9500000000007</v>
          </cell>
          <cell r="DC50">
            <v>9122.9500000000007</v>
          </cell>
          <cell r="DO50">
            <v>0</v>
          </cell>
        </row>
        <row r="51">
          <cell r="E51">
            <v>-33974.269999999997</v>
          </cell>
          <cell r="F51">
            <v>-12118.54</v>
          </cell>
          <cell r="G51">
            <v>-1326.18</v>
          </cell>
          <cell r="H51">
            <v>-989.01</v>
          </cell>
          <cell r="I51">
            <v>-29917.96</v>
          </cell>
          <cell r="J51">
            <v>-1810.84</v>
          </cell>
          <cell r="L51">
            <v>-84154.799999999988</v>
          </cell>
          <cell r="M51">
            <v>-30466.37</v>
          </cell>
          <cell r="N51">
            <v>-5437.75</v>
          </cell>
          <cell r="O51">
            <v>-3601.53</v>
          </cell>
          <cell r="P51">
            <v>-4041.76</v>
          </cell>
          <cell r="Q51">
            <v>-27694.49</v>
          </cell>
          <cell r="R51">
            <v>-959.9</v>
          </cell>
          <cell r="T51">
            <v>-76219.799999999988</v>
          </cell>
          <cell r="U51">
            <v>-37203.56</v>
          </cell>
          <cell r="V51">
            <v>-13627.72</v>
          </cell>
          <cell r="W51">
            <v>-2888.23</v>
          </cell>
          <cell r="X51">
            <v>-6357.76</v>
          </cell>
          <cell r="Y51">
            <v>-30739.78</v>
          </cell>
          <cell r="Z51">
            <v>-1067.55</v>
          </cell>
          <cell r="AB51">
            <v>-91884.6</v>
          </cell>
          <cell r="AC51">
            <v>-39787</v>
          </cell>
          <cell r="AD51">
            <v>-9383.02</v>
          </cell>
          <cell r="AE51">
            <v>-1128.44</v>
          </cell>
          <cell r="AF51">
            <v>-7516.56</v>
          </cell>
          <cell r="AG51">
            <v>-23600.1</v>
          </cell>
          <cell r="AH51">
            <v>-1690.12</v>
          </cell>
          <cell r="AJ51">
            <v>-83105.239999999991</v>
          </cell>
          <cell r="AK51">
            <v>-33428.28</v>
          </cell>
          <cell r="AL51">
            <v>-9167.33</v>
          </cell>
          <cell r="AM51">
            <v>-1698.75</v>
          </cell>
          <cell r="AN51">
            <v>-7072.31</v>
          </cell>
          <cell r="AO51">
            <v>-22911.040000000001</v>
          </cell>
          <cell r="AP51">
            <v>-1533.32</v>
          </cell>
          <cell r="AR51">
            <v>-75811.03</v>
          </cell>
          <cell r="AS51">
            <v>-43286.85</v>
          </cell>
          <cell r="AT51">
            <v>-7351.27</v>
          </cell>
          <cell r="AU51">
            <v>-3254.84</v>
          </cell>
          <cell r="AV51">
            <v>-6492.37</v>
          </cell>
          <cell r="AW51">
            <v>-20610.12</v>
          </cell>
          <cell r="AX51">
            <v>-3080.7</v>
          </cell>
          <cell r="AZ51">
            <v>-84076.15</v>
          </cell>
          <cell r="BA51">
            <v>-37236.53</v>
          </cell>
          <cell r="BB51">
            <v>-15206.11</v>
          </cell>
          <cell r="BC51">
            <v>-3998.59</v>
          </cell>
          <cell r="BD51">
            <v>-7336.09</v>
          </cell>
          <cell r="BG51">
            <v>-19918.09</v>
          </cell>
          <cell r="BH51">
            <v>-2090.91</v>
          </cell>
          <cell r="BJ51">
            <v>-85786.32</v>
          </cell>
          <cell r="BT51">
            <v>-99118.1</v>
          </cell>
          <cell r="CD51">
            <v>-86657.77</v>
          </cell>
          <cell r="CQ51">
            <v>-95953.640000000014</v>
          </cell>
          <cell r="DC51">
            <v>-95249.33</v>
          </cell>
          <cell r="DO51">
            <v>-94525.6</v>
          </cell>
        </row>
        <row r="52">
          <cell r="E52">
            <v>-662185.18978990929</v>
          </cell>
          <cell r="F52">
            <v>-168666.37224211864</v>
          </cell>
          <cell r="G52">
            <v>-39962.547967972023</v>
          </cell>
          <cell r="H52">
            <v>-72603.179999999993</v>
          </cell>
          <cell r="I52">
            <v>-29917.96</v>
          </cell>
          <cell r="J52">
            <v>-1810.84</v>
          </cell>
          <cell r="L52">
            <v>-979164.08999999985</v>
          </cell>
          <cell r="M52">
            <v>-496868.46</v>
          </cell>
          <cell r="N52">
            <v>-248617.53000000003</v>
          </cell>
          <cell r="O52">
            <v>-51863.5</v>
          </cell>
          <cell r="P52">
            <v>-223918.01</v>
          </cell>
          <cell r="Q52">
            <v>-27694.49</v>
          </cell>
          <cell r="R52">
            <v>-959.9</v>
          </cell>
          <cell r="T52">
            <v>-1053939.8900000001</v>
          </cell>
          <cell r="U52">
            <v>-546599.82999999996</v>
          </cell>
          <cell r="V52">
            <v>-197132.83</v>
          </cell>
          <cell r="W52">
            <v>-71497.67</v>
          </cell>
          <cell r="X52">
            <v>-303981.93</v>
          </cell>
          <cell r="Y52">
            <v>-30739.78</v>
          </cell>
          <cell r="Z52">
            <v>-1067.55</v>
          </cell>
          <cell r="AB52">
            <v>-1151019.5899999999</v>
          </cell>
          <cell r="AC52">
            <v>-462214.48</v>
          </cell>
          <cell r="AD52">
            <v>-195368.05</v>
          </cell>
          <cell r="AE52">
            <v>-38193.589999999997</v>
          </cell>
          <cell r="AF52">
            <v>-210882.57</v>
          </cell>
          <cell r="AG52">
            <v>-23600.1</v>
          </cell>
          <cell r="AH52">
            <v>-1690.12</v>
          </cell>
          <cell r="AJ52">
            <v>-931948.90999999992</v>
          </cell>
          <cell r="AK52">
            <v>-471853.22</v>
          </cell>
          <cell r="AL52">
            <v>-217498.67</v>
          </cell>
          <cell r="AM52">
            <v>-48223.13</v>
          </cell>
          <cell r="AN52">
            <v>-288460.58999999997</v>
          </cell>
          <cell r="AO52">
            <v>-23011.040000000001</v>
          </cell>
          <cell r="AP52">
            <v>-1533.32</v>
          </cell>
          <cell r="AR52">
            <v>-1050579.97</v>
          </cell>
          <cell r="AS52">
            <v>-625978.03</v>
          </cell>
          <cell r="AT52">
            <v>-172585.49</v>
          </cell>
          <cell r="AU52">
            <v>-39852.729999999996</v>
          </cell>
          <cell r="AV52">
            <v>-325725.58</v>
          </cell>
          <cell r="AW52">
            <v>-20610.12</v>
          </cell>
          <cell r="AX52">
            <v>-3080.7</v>
          </cell>
          <cell r="AZ52">
            <v>-1190425.6499999999</v>
          </cell>
          <cell r="BA52">
            <v>-670243.19000000006</v>
          </cell>
          <cell r="BB52">
            <v>-207547.68</v>
          </cell>
          <cell r="BC52">
            <v>-36984.090000000004</v>
          </cell>
          <cell r="BD52">
            <v>-224969.88</v>
          </cell>
          <cell r="BG52">
            <v>-19918.09</v>
          </cell>
          <cell r="BH52">
            <v>-2090.91</v>
          </cell>
          <cell r="BJ52">
            <v>-1162171.25</v>
          </cell>
          <cell r="BT52">
            <v>-1257007.53</v>
          </cell>
          <cell r="CD52">
            <v>-1110205.6000000001</v>
          </cell>
          <cell r="CQ52">
            <v>-972565.86999999988</v>
          </cell>
          <cell r="DC52">
            <v>-1047103.57</v>
          </cell>
          <cell r="DO52">
            <v>-1054609.78</v>
          </cell>
        </row>
        <row r="53">
          <cell r="D53">
            <v>0.84299999999999997</v>
          </cell>
          <cell r="E53">
            <v>656691.2824246838</v>
          </cell>
          <cell r="F53">
            <v>235850.79313654848</v>
          </cell>
          <cell r="G53">
            <v>90010.21123393593</v>
          </cell>
          <cell r="H53">
            <v>-47802.296795168091</v>
          </cell>
          <cell r="I53">
            <v>128709.04000000001</v>
          </cell>
          <cell r="J53">
            <v>7287.16</v>
          </cell>
          <cell r="L53">
            <v>1074644.1900000004</v>
          </cell>
          <cell r="M53">
            <v>581379.18452686863</v>
          </cell>
          <cell r="N53">
            <v>116724.14838445844</v>
          </cell>
          <cell r="O53">
            <v>55604.764239587414</v>
          </cell>
          <cell r="P53">
            <v>-102046.66715091441</v>
          </cell>
          <cell r="Q53">
            <v>178373.51</v>
          </cell>
          <cell r="R53">
            <v>6313.1</v>
          </cell>
          <cell r="T53">
            <v>843019.0399999998</v>
          </cell>
          <cell r="U53">
            <v>618214.46544599754</v>
          </cell>
          <cell r="V53">
            <v>171252.79780433446</v>
          </cell>
          <cell r="W53">
            <v>39333.749510831913</v>
          </cell>
          <cell r="X53">
            <v>-85639.382761163899</v>
          </cell>
          <cell r="Y53">
            <v>173000.22</v>
          </cell>
          <cell r="Z53">
            <v>8487.4500000000007</v>
          </cell>
          <cell r="AB53">
            <v>929099.3</v>
          </cell>
          <cell r="AC53">
            <v>603710.29234735621</v>
          </cell>
          <cell r="AD53">
            <v>207220.95616980793</v>
          </cell>
          <cell r="AE53">
            <v>127840.93915209241</v>
          </cell>
          <cell r="AF53">
            <v>13524.310495074431</v>
          </cell>
          <cell r="AG53">
            <v>93205.9</v>
          </cell>
          <cell r="AH53">
            <v>8894.880000000001</v>
          </cell>
          <cell r="AJ53">
            <v>1058847.2781643309</v>
          </cell>
          <cell r="AK53">
            <v>616262.42224345356</v>
          </cell>
          <cell r="AL53">
            <v>176152.45340463685</v>
          </cell>
          <cell r="AM53">
            <v>143558.57909609441</v>
          </cell>
          <cell r="AN53">
            <v>-26698.594744184782</v>
          </cell>
          <cell r="AO53">
            <v>157896.285999999</v>
          </cell>
          <cell r="AP53">
            <v>10985.630000000001</v>
          </cell>
          <cell r="AR53">
            <v>1133489.7659999991</v>
          </cell>
          <cell r="AS53">
            <v>613120.94943212718</v>
          </cell>
          <cell r="AT53">
            <v>210750.21853788133</v>
          </cell>
          <cell r="AU53">
            <v>84788.981303144072</v>
          </cell>
          <cell r="AV53">
            <v>-39599.38927315257</v>
          </cell>
          <cell r="AW53">
            <v>149620.88</v>
          </cell>
          <cell r="AX53">
            <v>11097.3</v>
          </cell>
          <cell r="AZ53">
            <v>1031635.94</v>
          </cell>
          <cell r="BA53">
            <v>488727.80999999994</v>
          </cell>
          <cell r="BB53">
            <v>256036.11</v>
          </cell>
          <cell r="BC53">
            <v>141718.15</v>
          </cell>
          <cell r="BD53">
            <v>61335.150000000023</v>
          </cell>
          <cell r="BG53">
            <v>154500.20899999901</v>
          </cell>
          <cell r="BH53">
            <v>12712.232</v>
          </cell>
          <cell r="BJ53">
            <v>1119062.2509999992</v>
          </cell>
          <cell r="BT53">
            <v>1025811.7919999987</v>
          </cell>
          <cell r="CD53">
            <v>1057098.1489999997</v>
          </cell>
          <cell r="CQ53">
            <v>1396674.1847024898</v>
          </cell>
          <cell r="DC53">
            <v>1405053.3084065584</v>
          </cell>
          <cell r="DO53">
            <v>1146389.0509999997</v>
          </cell>
        </row>
        <row r="54">
          <cell r="L54">
            <v>0.52324464774287516</v>
          </cell>
          <cell r="M54">
            <v>0.53918892146708641</v>
          </cell>
          <cell r="N54">
            <v>0.31949310820657756</v>
          </cell>
          <cell r="O54">
            <v>0.51740636766611736</v>
          </cell>
          <cell r="P54">
            <v>-0.83733111300233831</v>
          </cell>
          <cell r="Q54">
            <v>0.86560509152318654</v>
          </cell>
          <cell r="R54">
            <v>0.8680186992987764</v>
          </cell>
          <cell r="T54">
            <v>0.44440553069854805</v>
          </cell>
          <cell r="U54">
            <v>0.53074079521773765</v>
          </cell>
          <cell r="V54">
            <v>0.46487372166238317</v>
          </cell>
          <cell r="W54">
            <v>0.3548971012411124</v>
          </cell>
          <cell r="X54">
            <v>-0.39222489544141131</v>
          </cell>
          <cell r="Y54">
            <v>0.84912250908020026</v>
          </cell>
          <cell r="Z54">
            <v>0.88827315541601259</v>
          </cell>
          <cell r="AB54">
            <v>0.44665682546635593</v>
          </cell>
          <cell r="AC54">
            <v>0.56637232571101492</v>
          </cell>
          <cell r="AD54">
            <v>0.51472085177210292</v>
          </cell>
          <cell r="AE54">
            <v>0.76996598120253912</v>
          </cell>
          <cell r="AF54">
            <v>6.0266915458375529E-2</v>
          </cell>
          <cell r="AG54">
            <v>0.79795472835299552</v>
          </cell>
          <cell r="AH54">
            <v>0.84032876712328775</v>
          </cell>
          <cell r="AJ54">
            <v>0.5318712605837721</v>
          </cell>
          <cell r="AK54">
            <v>0.56635747003218972</v>
          </cell>
          <cell r="AL54">
            <v>0.44748368017120699</v>
          </cell>
          <cell r="AM54">
            <v>0.74855198534164036</v>
          </cell>
          <cell r="AN54">
            <v>-0.10199568779299965</v>
          </cell>
          <cell r="AO54">
            <v>0.87280205556738966</v>
          </cell>
          <cell r="AP54">
            <v>0.87752007955938804</v>
          </cell>
          <cell r="AR54">
            <v>0.51898057434554357</v>
          </cell>
          <cell r="AS54">
            <v>0.494811923510031</v>
          </cell>
          <cell r="AT54">
            <v>0.54977977225686747</v>
          </cell>
          <cell r="AU54">
            <v>0.68026169102353529</v>
          </cell>
          <cell r="AV54">
            <v>-0.13839833806390842</v>
          </cell>
          <cell r="AW54">
            <v>0.87892851478285394</v>
          </cell>
          <cell r="AX54">
            <v>0.78271265340668639</v>
          </cell>
          <cell r="AZ54">
            <v>0.46426973250547932</v>
          </cell>
          <cell r="BA54">
            <v>0.42169114671549152</v>
          </cell>
          <cell r="BB54">
            <v>0.55229737433226467</v>
          </cell>
          <cell r="BC54">
            <v>0.79304070279141436</v>
          </cell>
          <cell r="BD54">
            <v>0.21423008181169578</v>
          </cell>
          <cell r="BG54">
            <v>0.88580275054740609</v>
          </cell>
          <cell r="BH54">
            <v>0.85875228380569479</v>
          </cell>
          <cell r="BJ54">
            <v>0.49055138393743919</v>
          </cell>
          <cell r="BT54">
            <v>0.44936179666697218</v>
          </cell>
          <cell r="CD54">
            <v>0.48774803692733326</v>
          </cell>
          <cell r="CQ54">
            <v>0.58950302732319504</v>
          </cell>
          <cell r="DC54">
            <v>0.57298671254653954</v>
          </cell>
          <cell r="DO54">
            <v>0.52084945927897219</v>
          </cell>
        </row>
        <row r="56">
          <cell r="E56">
            <v>-264392.45</v>
          </cell>
          <cell r="F56">
            <v>-70022.09</v>
          </cell>
          <cell r="G56">
            <v>-29772.48</v>
          </cell>
          <cell r="H56">
            <v>-20239.96</v>
          </cell>
          <cell r="I56">
            <v>-71769.459999999992</v>
          </cell>
          <cell r="J56">
            <v>-17045.43</v>
          </cell>
          <cell r="L56">
            <v>-474241.87000000005</v>
          </cell>
          <cell r="M56">
            <v>-208277.03</v>
          </cell>
          <cell r="N56">
            <v>-79385.149999999994</v>
          </cell>
          <cell r="O56">
            <v>-29986.559999999998</v>
          </cell>
          <cell r="P56">
            <v>-45181.049999999996</v>
          </cell>
          <cell r="Q56">
            <v>-67000.960000000006</v>
          </cell>
          <cell r="R56">
            <v>-20132.579999999998</v>
          </cell>
          <cell r="T56">
            <v>-448028.96</v>
          </cell>
          <cell r="U56">
            <v>-207296.17</v>
          </cell>
          <cell r="V56">
            <v>-74347.98000000001</v>
          </cell>
          <cell r="W56">
            <v>-32681.439999999999</v>
          </cell>
          <cell r="X56">
            <v>-59262.780000000006</v>
          </cell>
          <cell r="Y56">
            <v>-69564.069999999992</v>
          </cell>
          <cell r="Z56">
            <v>-20618.489999999998</v>
          </cell>
          <cell r="AB56">
            <v>-470110.70000000007</v>
          </cell>
          <cell r="AC56">
            <v>-232162.75</v>
          </cell>
          <cell r="AD56">
            <v>-83633.67</v>
          </cell>
          <cell r="AE56">
            <v>-41184.19</v>
          </cell>
          <cell r="AF56">
            <v>-71566.94</v>
          </cell>
          <cell r="AG56">
            <v>-68525.289999999994</v>
          </cell>
          <cell r="AH56">
            <v>-22260.2</v>
          </cell>
          <cell r="AJ56">
            <v>-520333.04</v>
          </cell>
          <cell r="AK56">
            <v>-227363.86000000002</v>
          </cell>
          <cell r="AL56">
            <v>-81869.408549999993</v>
          </cell>
          <cell r="AM56">
            <v>-36463.211459999999</v>
          </cell>
          <cell r="AN56">
            <v>-80951.574779999995</v>
          </cell>
          <cell r="AO56">
            <v>-62502.18</v>
          </cell>
          <cell r="AP56">
            <v>-14979.31</v>
          </cell>
          <cell r="AR56">
            <v>-508003.28480000002</v>
          </cell>
          <cell r="AS56">
            <v>-223203.25999999998</v>
          </cell>
          <cell r="AT56">
            <v>-83253.31</v>
          </cell>
          <cell r="AU56">
            <v>-32872.65</v>
          </cell>
          <cell r="AV56">
            <v>-91380.99</v>
          </cell>
          <cell r="AW56">
            <v>-60294.189999999995</v>
          </cell>
          <cell r="AX56">
            <v>-16580.669999999998</v>
          </cell>
          <cell r="AZ56">
            <v>-505245.23999999993</v>
          </cell>
          <cell r="BA56">
            <v>-338275.06</v>
          </cell>
          <cell r="BB56">
            <v>-141176.44</v>
          </cell>
          <cell r="BC56">
            <v>-56373.810000000005</v>
          </cell>
          <cell r="BD56">
            <v>-131469.88</v>
          </cell>
          <cell r="BG56">
            <v>-77345.2</v>
          </cell>
          <cell r="BH56">
            <v>-21399.79</v>
          </cell>
          <cell r="BJ56">
            <v>-776161.19000000006</v>
          </cell>
          <cell r="BT56">
            <v>-603221.19999999995</v>
          </cell>
          <cell r="CD56">
            <v>-596869.78</v>
          </cell>
          <cell r="CQ56">
            <v>-655318.13000000012</v>
          </cell>
          <cell r="DC56">
            <v>-612417.06000000006</v>
          </cell>
          <cell r="DO56">
            <v>-449803.42</v>
          </cell>
        </row>
        <row r="57">
          <cell r="E57">
            <v>-186780.55000000002</v>
          </cell>
          <cell r="F57">
            <v>-70022.09</v>
          </cell>
          <cell r="G57">
            <v>-29772.48</v>
          </cell>
          <cell r="H57">
            <v>-20137.009999999998</v>
          </cell>
          <cell r="I57">
            <v>-68695.149999999994</v>
          </cell>
          <cell r="J57">
            <v>-17045.43</v>
          </cell>
          <cell r="L57">
            <v>-393452.71</v>
          </cell>
          <cell r="M57">
            <v>-183072.52</v>
          </cell>
          <cell r="N57">
            <v>-78955.87</v>
          </cell>
          <cell r="O57">
            <v>-29927.21</v>
          </cell>
          <cell r="P57">
            <v>-45104.34</v>
          </cell>
          <cell r="Q57">
            <v>-66881.55</v>
          </cell>
          <cell r="R57">
            <v>-20127.169999999998</v>
          </cell>
          <cell r="T57">
            <v>-425068.65999999992</v>
          </cell>
          <cell r="U57">
            <v>-193325.21</v>
          </cell>
          <cell r="V57">
            <v>-71264.070000000007</v>
          </cell>
          <cell r="W57">
            <v>-31452.639999999999</v>
          </cell>
          <cell r="X57">
            <v>-58541.8</v>
          </cell>
          <cell r="Y57">
            <v>-67154.429999999993</v>
          </cell>
          <cell r="Z57">
            <v>-20597.64</v>
          </cell>
          <cell r="AB57">
            <v>-447638.71</v>
          </cell>
          <cell r="AC57">
            <v>-216226.77</v>
          </cell>
          <cell r="AD57">
            <v>-81317.88</v>
          </cell>
          <cell r="AE57">
            <v>-40034.19</v>
          </cell>
          <cell r="AF57">
            <v>-70314.850000000006</v>
          </cell>
          <cell r="AG57">
            <v>-67253.25</v>
          </cell>
          <cell r="AH57">
            <v>-22260.2</v>
          </cell>
          <cell r="AJ57">
            <v>-498407.14000000007</v>
          </cell>
          <cell r="AK57">
            <v>-215699.55</v>
          </cell>
          <cell r="AL57">
            <v>-78454.06</v>
          </cell>
          <cell r="AM57">
            <v>-34482.57</v>
          </cell>
          <cell r="AN57">
            <v>-78419.69</v>
          </cell>
          <cell r="AO57">
            <v>-61452.18</v>
          </cell>
          <cell r="AP57">
            <v>-14938</v>
          </cell>
          <cell r="AR57">
            <v>-489890.05</v>
          </cell>
          <cell r="AS57">
            <v>-216522.47</v>
          </cell>
          <cell r="AT57">
            <v>-79577.86</v>
          </cell>
          <cell r="AU57">
            <v>-30558.74</v>
          </cell>
          <cell r="AV57">
            <v>-88589.52</v>
          </cell>
          <cell r="AW57">
            <v>-58268.37</v>
          </cell>
          <cell r="AX57">
            <v>-15115.17</v>
          </cell>
          <cell r="AZ57">
            <v>-486292.3</v>
          </cell>
          <cell r="BA57">
            <v>-240679.28</v>
          </cell>
          <cell r="BB57">
            <v>-103078.84</v>
          </cell>
          <cell r="BC57">
            <v>-40529.120000000003</v>
          </cell>
          <cell r="BD57">
            <v>-99583.67</v>
          </cell>
          <cell r="BG57">
            <v>-57874.18</v>
          </cell>
          <cell r="BH57">
            <v>-15889.96</v>
          </cell>
          <cell r="BJ57">
            <v>-566419.03</v>
          </cell>
          <cell r="BT57">
            <v>-581504.59</v>
          </cell>
          <cell r="CD57">
            <v>-577090.71</v>
          </cell>
          <cell r="CQ57">
            <v>-567089.43000000005</v>
          </cell>
          <cell r="DC57">
            <v>-486627.21</v>
          </cell>
          <cell r="DO57">
            <v>-446198.29</v>
          </cell>
        </row>
        <row r="58">
          <cell r="E58">
            <v>-456</v>
          </cell>
          <cell r="L58">
            <v>-456</v>
          </cell>
          <cell r="T58">
            <v>2934.37</v>
          </cell>
          <cell r="AB58">
            <v>-1036.8499999999999</v>
          </cell>
          <cell r="AC58">
            <v>-847.91</v>
          </cell>
          <cell r="AJ58">
            <v>-847.91</v>
          </cell>
          <cell r="AR58">
            <v>1560.02</v>
          </cell>
          <cell r="BA58">
            <v>0</v>
          </cell>
          <cell r="BB58">
            <v>0</v>
          </cell>
          <cell r="BC58">
            <v>0</v>
          </cell>
          <cell r="BD58">
            <v>0</v>
          </cell>
          <cell r="BG58">
            <v>0</v>
          </cell>
          <cell r="BH58">
            <v>0</v>
          </cell>
          <cell r="BT58">
            <v>0</v>
          </cell>
          <cell r="CD58">
            <v>0</v>
          </cell>
          <cell r="DO58">
            <v>0</v>
          </cell>
        </row>
        <row r="59">
          <cell r="CQ59">
            <v>-58205.43</v>
          </cell>
          <cell r="DC59">
            <v>-99312.37</v>
          </cell>
          <cell r="DO59">
            <v>-34849.46</v>
          </cell>
        </row>
        <row r="60">
          <cell r="E60">
            <v>-63822.68</v>
          </cell>
          <cell r="H60">
            <v>-102.95</v>
          </cell>
          <cell r="I60">
            <v>-3074.31</v>
          </cell>
          <cell r="L60">
            <v>-66999.94</v>
          </cell>
          <cell r="M60">
            <v>-10350</v>
          </cell>
          <cell r="T60">
            <v>-10350</v>
          </cell>
          <cell r="U60">
            <v>-5075.45</v>
          </cell>
          <cell r="V60">
            <v>-2200</v>
          </cell>
          <cell r="W60">
            <v>-1000</v>
          </cell>
          <cell r="X60">
            <v>-425.25</v>
          </cell>
          <cell r="Y60">
            <v>-1949.3</v>
          </cell>
          <cell r="AB60">
            <v>-10650</v>
          </cell>
          <cell r="AC60">
            <v>-4821.93</v>
          </cell>
          <cell r="AD60">
            <v>-2315.79</v>
          </cell>
          <cell r="AE60">
            <v>-1150</v>
          </cell>
          <cell r="AF60">
            <v>-1252.0899999999999</v>
          </cell>
          <cell r="AG60">
            <v>-1272.04</v>
          </cell>
          <cell r="AJ60">
            <v>-10811.850000000002</v>
          </cell>
          <cell r="AK60">
            <v>-2360.64</v>
          </cell>
          <cell r="AL60">
            <v>-1454.62</v>
          </cell>
          <cell r="AM60">
            <v>-1025.4000000000001</v>
          </cell>
          <cell r="AN60">
            <v>-1228.08</v>
          </cell>
          <cell r="AO60">
            <v>-1050</v>
          </cell>
          <cell r="AP60">
            <v>-41.31</v>
          </cell>
          <cell r="AR60">
            <v>-10033.790000000001</v>
          </cell>
          <cell r="AS60">
            <v>-4642.9699999999993</v>
          </cell>
          <cell r="AT60">
            <v>-2288.69</v>
          </cell>
          <cell r="AU60">
            <v>-1085.52</v>
          </cell>
          <cell r="AV60">
            <v>-1546.9</v>
          </cell>
          <cell r="AW60">
            <v>-741.45</v>
          </cell>
          <cell r="AX60">
            <v>-287.38</v>
          </cell>
          <cell r="AZ60">
            <v>-10592.91</v>
          </cell>
          <cell r="BA60">
            <v>-90280.53</v>
          </cell>
          <cell r="BB60">
            <v>-38097.599999999999</v>
          </cell>
          <cell r="BC60">
            <v>-15844.69</v>
          </cell>
          <cell r="BD60">
            <v>-31886.21</v>
          </cell>
          <cell r="BG60">
            <v>-19471.02</v>
          </cell>
          <cell r="BH60">
            <v>-5509.83</v>
          </cell>
          <cell r="BJ60">
            <v>-202426.91</v>
          </cell>
          <cell r="BT60">
            <v>-12707.27</v>
          </cell>
          <cell r="CD60">
            <v>-11005.9</v>
          </cell>
          <cell r="CQ60">
            <v>-10064.280000000001</v>
          </cell>
          <cell r="DC60">
            <v>-13933.77</v>
          </cell>
          <cell r="DO60">
            <v>58721.51</v>
          </cell>
        </row>
        <row r="61">
          <cell r="E61">
            <v>-4926.0600000000004</v>
          </cell>
          <cell r="L61">
            <v>-4926.0600000000004</v>
          </cell>
          <cell r="M61">
            <v>-1641.17</v>
          </cell>
          <cell r="T61">
            <v>-1641.17</v>
          </cell>
          <cell r="U61">
            <v>-1463.4</v>
          </cell>
          <cell r="AB61">
            <v>-1463.4</v>
          </cell>
          <cell r="AC61">
            <v>-400</v>
          </cell>
          <cell r="AJ61">
            <v>-400</v>
          </cell>
          <cell r="AK61">
            <v>-622.25</v>
          </cell>
          <cell r="AL61">
            <v>-225.1133997</v>
          </cell>
          <cell r="AM61">
            <v>-109.6723214</v>
          </cell>
          <cell r="AN61">
            <v>-149.69126</v>
          </cell>
          <cell r="AR61">
            <v>-1106.726981</v>
          </cell>
          <cell r="AS61">
            <v>-282.05</v>
          </cell>
          <cell r="AZ61">
            <v>-282.05</v>
          </cell>
          <cell r="BA61">
            <v>0</v>
          </cell>
          <cell r="BB61">
            <v>0</v>
          </cell>
          <cell r="BC61">
            <v>0</v>
          </cell>
          <cell r="BD61">
            <v>0</v>
          </cell>
          <cell r="BG61">
            <v>0</v>
          </cell>
          <cell r="BH61">
            <v>0</v>
          </cell>
          <cell r="BT61">
            <v>-615.24</v>
          </cell>
          <cell r="CD61">
            <v>-1822.33</v>
          </cell>
          <cell r="CQ61">
            <v>-1189.21</v>
          </cell>
          <cell r="DC61">
            <v>-1029.3900000000001</v>
          </cell>
        </row>
        <row r="62">
          <cell r="E62">
            <v>-4557.33</v>
          </cell>
          <cell r="L62">
            <v>-4557.33</v>
          </cell>
          <cell r="M62">
            <v>-5284.87</v>
          </cell>
          <cell r="N62">
            <v>-200</v>
          </cell>
          <cell r="T62">
            <v>-5484.87</v>
          </cell>
          <cell r="U62">
            <v>-4571.8100000000004</v>
          </cell>
          <cell r="AB62">
            <v>-4571.8100000000004</v>
          </cell>
          <cell r="AC62">
            <v>-111.14</v>
          </cell>
          <cell r="AJ62">
            <v>-111.14</v>
          </cell>
          <cell r="AK62">
            <v>-991.17</v>
          </cell>
          <cell r="AL62">
            <v>-171.36637252687035</v>
          </cell>
          <cell r="AM62">
            <v>-83.48746860051277</v>
          </cell>
          <cell r="AN62">
            <v>-113.95167173516701</v>
          </cell>
          <cell r="AR62">
            <v>-842.49</v>
          </cell>
          <cell r="AS62">
            <v>-73.25833333333334</v>
          </cell>
          <cell r="AT62">
            <v>-73.25833333333334</v>
          </cell>
          <cell r="AU62">
            <v>-73.25833333333334</v>
          </cell>
          <cell r="AV62">
            <v>-73.25833333333334</v>
          </cell>
          <cell r="AW62">
            <v>-73.25833333333334</v>
          </cell>
          <cell r="AX62">
            <v>-73.25833333333334</v>
          </cell>
          <cell r="AZ62">
            <v>-439.55</v>
          </cell>
          <cell r="BA62">
            <v>-309.99</v>
          </cell>
          <cell r="BJ62">
            <v>-309.99</v>
          </cell>
          <cell r="BT62">
            <v>-1572.33</v>
          </cell>
          <cell r="CD62">
            <v>-2009.91</v>
          </cell>
          <cell r="CQ62">
            <v>-1945.36</v>
          </cell>
          <cell r="DC62">
            <v>-2985.26</v>
          </cell>
          <cell r="DO62">
            <v>-5984.31</v>
          </cell>
        </row>
        <row r="63">
          <cell r="AB63">
            <v>0</v>
          </cell>
          <cell r="AC63">
            <v>-9273.5</v>
          </cell>
          <cell r="AJ63">
            <v>-9273.5</v>
          </cell>
          <cell r="AK63">
            <v>-6620</v>
          </cell>
          <cell r="AL63">
            <v>-1346.554968531002</v>
          </cell>
          <cell r="AM63">
            <v>-656.02407284701599</v>
          </cell>
          <cell r="AN63">
            <v>-895.40431698957184</v>
          </cell>
          <cell r="AR63">
            <v>-6620.08</v>
          </cell>
          <cell r="AS63">
            <v>-1099.8216666666667</v>
          </cell>
          <cell r="AT63">
            <v>-1099.8216666666667</v>
          </cell>
          <cell r="AU63">
            <v>-1099.8216666666667</v>
          </cell>
          <cell r="AV63">
            <v>-1099.8216666666667</v>
          </cell>
          <cell r="AW63">
            <v>-1099.8216666666667</v>
          </cell>
          <cell r="AX63">
            <v>-1099.8216666666667</v>
          </cell>
          <cell r="AZ63">
            <v>-6598.93</v>
          </cell>
          <cell r="BA63">
            <v>-4591.45</v>
          </cell>
          <cell r="BJ63">
            <v>-4591.45</v>
          </cell>
          <cell r="BT63">
            <v>-4069.46</v>
          </cell>
          <cell r="CD63">
            <v>-2118.3999999999996</v>
          </cell>
          <cell r="CQ63">
            <v>-3907.49</v>
          </cell>
          <cell r="DC63">
            <v>-2404.37</v>
          </cell>
          <cell r="DO63">
            <v>-2431.33</v>
          </cell>
        </row>
        <row r="64">
          <cell r="L64">
            <v>0</v>
          </cell>
          <cell r="M64">
            <v>-625.23</v>
          </cell>
          <cell r="N64">
            <v>-229.28</v>
          </cell>
          <cell r="O64">
            <v>-59.35</v>
          </cell>
          <cell r="P64">
            <v>-76.709999999999994</v>
          </cell>
          <cell r="Q64">
            <v>-119.41</v>
          </cell>
          <cell r="R64">
            <v>-5.41</v>
          </cell>
          <cell r="T64">
            <v>-1115.3900000000001</v>
          </cell>
          <cell r="U64">
            <v>-2410.3200000000002</v>
          </cell>
          <cell r="V64">
            <v>-883.91</v>
          </cell>
          <cell r="W64">
            <v>-228.8</v>
          </cell>
          <cell r="X64">
            <v>-295.73</v>
          </cell>
          <cell r="Y64">
            <v>-460.34</v>
          </cell>
          <cell r="Z64">
            <v>-20.85</v>
          </cell>
          <cell r="AB64">
            <v>-4299.9500000000007</v>
          </cell>
          <cell r="AJ64">
            <v>0</v>
          </cell>
          <cell r="AL64">
            <v>0</v>
          </cell>
          <cell r="AM64">
            <v>0</v>
          </cell>
          <cell r="AN64">
            <v>0</v>
          </cell>
          <cell r="AR64">
            <v>0</v>
          </cell>
          <cell r="AS64">
            <v>-582.69000000000005</v>
          </cell>
          <cell r="AT64">
            <v>-213.68</v>
          </cell>
          <cell r="AU64">
            <v>-55.31</v>
          </cell>
          <cell r="AV64">
            <v>-71.489999999999995</v>
          </cell>
          <cell r="AW64">
            <v>-111.29</v>
          </cell>
          <cell r="AX64">
            <v>-5.04</v>
          </cell>
          <cell r="AZ64">
            <v>-1039.5</v>
          </cell>
          <cell r="BA64">
            <v>-510.64</v>
          </cell>
          <cell r="BJ64">
            <v>-510.64</v>
          </cell>
          <cell r="BT64">
            <v>-1462.75</v>
          </cell>
          <cell r="CD64">
            <v>-1042.1300000000001</v>
          </cell>
          <cell r="CQ64">
            <v>-12916.93</v>
          </cell>
          <cell r="DC64">
            <v>-6000</v>
          </cell>
          <cell r="DO64">
            <v>-17506.93</v>
          </cell>
        </row>
        <row r="65">
          <cell r="E65">
            <v>-3849.83</v>
          </cell>
          <cell r="L65">
            <v>-3849.83</v>
          </cell>
          <cell r="M65">
            <v>-7303.24</v>
          </cell>
          <cell r="T65">
            <v>-7303.24</v>
          </cell>
          <cell r="U65">
            <v>-449.98</v>
          </cell>
          <cell r="AB65">
            <v>-449.98</v>
          </cell>
          <cell r="AC65">
            <v>-481.5</v>
          </cell>
          <cell r="AJ65">
            <v>-481.5</v>
          </cell>
          <cell r="AK65">
            <v>-1070.25</v>
          </cell>
          <cell r="AL65">
            <v>-217.69381262315636</v>
          </cell>
          <cell r="AM65">
            <v>-106.05759506902015</v>
          </cell>
          <cell r="AN65">
            <v>-144.75753620169081</v>
          </cell>
          <cell r="AR65">
            <v>-1070.25</v>
          </cell>
          <cell r="BA65">
            <v>-1903.17</v>
          </cell>
          <cell r="BJ65">
            <v>-1903.17</v>
          </cell>
          <cell r="BT65">
            <v>-229.64</v>
          </cell>
          <cell r="CD65">
            <v>-561.73</v>
          </cell>
          <cell r="DC65">
            <v>-124.69</v>
          </cell>
          <cell r="DO65">
            <v>-1055.6600000000001</v>
          </cell>
        </row>
        <row r="66">
          <cell r="L66">
            <v>0</v>
          </cell>
          <cell r="T66">
            <v>0</v>
          </cell>
          <cell r="AB66">
            <v>0</v>
          </cell>
          <cell r="AJ66">
            <v>0</v>
          </cell>
          <cell r="AL66">
            <v>0</v>
          </cell>
          <cell r="AM66">
            <v>0</v>
          </cell>
          <cell r="AN66">
            <v>0</v>
          </cell>
          <cell r="AO66">
            <v>0</v>
          </cell>
          <cell r="AP66">
            <v>0</v>
          </cell>
          <cell r="AR66">
            <v>0</v>
          </cell>
          <cell r="BT66">
            <v>-1059.92</v>
          </cell>
          <cell r="CD66">
            <v>-1218.67</v>
          </cell>
          <cell r="DO66">
            <v>-498.95</v>
          </cell>
        </row>
        <row r="67">
          <cell r="E67">
            <v>-78019.812180785651</v>
          </cell>
          <cell r="F67">
            <v>-23929.726499520319</v>
          </cell>
          <cell r="G67">
            <v>-7688.7035861091599</v>
          </cell>
          <cell r="H67">
            <v>-1467.1277335848563</v>
          </cell>
          <cell r="I67">
            <v>0</v>
          </cell>
          <cell r="J67">
            <v>0</v>
          </cell>
          <cell r="L67">
            <v>-111105.36999999998</v>
          </cell>
          <cell r="M67">
            <v>-58980.337921054394</v>
          </cell>
          <cell r="N67">
            <v>-19984.254783339416</v>
          </cell>
          <cell r="O67">
            <v>-5878.5331670456353</v>
          </cell>
          <cell r="P67">
            <v>-6666.3841285605777</v>
          </cell>
          <cell r="Q67">
            <v>0</v>
          </cell>
          <cell r="R67">
            <v>0</v>
          </cell>
          <cell r="T67">
            <v>-91509.510000000024</v>
          </cell>
          <cell r="U67">
            <v>-71444.729554990554</v>
          </cell>
          <cell r="V67">
            <v>-19750.126574080823</v>
          </cell>
          <cell r="W67">
            <v>-5912.1422166284328</v>
          </cell>
          <cell r="X67">
            <v>-11642.341654300177</v>
          </cell>
          <cell r="Y67">
            <v>-91.13</v>
          </cell>
          <cell r="Z67">
            <v>-33.450000000000003</v>
          </cell>
          <cell r="AB67">
            <v>-108879.95999999999</v>
          </cell>
          <cell r="AC67">
            <v>-44085.414811756789</v>
          </cell>
          <cell r="AD67">
            <v>-13355.57467767215</v>
          </cell>
          <cell r="AE67">
            <v>-5503.8793129820551</v>
          </cell>
          <cell r="AF67">
            <v>-7609.5246358992063</v>
          </cell>
          <cell r="AG67">
            <v>-3200.09</v>
          </cell>
          <cell r="AH67">
            <v>-9.2200000000000006</v>
          </cell>
          <cell r="AJ67">
            <v>-74242.633438310193</v>
          </cell>
          <cell r="AK67">
            <v>-55441.843023384798</v>
          </cell>
          <cell r="AL67">
            <v>-20057.375284837522</v>
          </cell>
          <cell r="AM67">
            <v>-9771.6924540665314</v>
          </cell>
          <cell r="AN67">
            <v>-13337.339237711165</v>
          </cell>
          <cell r="AO67">
            <v>0</v>
          </cell>
          <cell r="AP67">
            <v>0</v>
          </cell>
          <cell r="AR67">
            <v>-98608.250000000015</v>
          </cell>
          <cell r="AS67">
            <v>-25696.684170631121</v>
          </cell>
          <cell r="AT67">
            <v>-6047.154551060692</v>
          </cell>
          <cell r="AU67">
            <v>-5675.6807300304808</v>
          </cell>
          <cell r="AV67">
            <v>-8085.2138816110373</v>
          </cell>
          <cell r="AW67">
            <v>-5537.253333333334</v>
          </cell>
          <cell r="AX67">
            <v>-5508.6333333333332</v>
          </cell>
          <cell r="AZ67">
            <v>-57143.569999999992</v>
          </cell>
          <cell r="BA67">
            <v>-44532.946666666663</v>
          </cell>
          <cell r="BB67">
            <v>-19113.846666666668</v>
          </cell>
          <cell r="BC67">
            <v>-19113.846666666668</v>
          </cell>
          <cell r="BD67">
            <v>-19113.846666666668</v>
          </cell>
          <cell r="BG67">
            <v>-19113.846666666668</v>
          </cell>
          <cell r="BH67">
            <v>-19113.846666666668</v>
          </cell>
          <cell r="BJ67">
            <v>-148898.76</v>
          </cell>
          <cell r="BT67">
            <v>-109462.95999999999</v>
          </cell>
          <cell r="CD67">
            <v>-112353.68000000001</v>
          </cell>
          <cell r="CQ67">
            <v>-64648.1</v>
          </cell>
          <cell r="DC67">
            <v>-103095.59</v>
          </cell>
          <cell r="DO67">
            <v>-152594.66999999998</v>
          </cell>
        </row>
        <row r="68">
          <cell r="E68">
            <v>-7030.6848600024914</v>
          </cell>
          <cell r="F68">
            <v>-2156.4056757061999</v>
          </cell>
          <cell r="G68">
            <v>-692.86057457617653</v>
          </cell>
          <cell r="H68">
            <v>-132.20888971513216</v>
          </cell>
          <cell r="I68">
            <v>0</v>
          </cell>
          <cell r="J68">
            <v>0</v>
          </cell>
          <cell r="L68">
            <v>-10012.16</v>
          </cell>
          <cell r="M68">
            <v>-3170.3374325396076</v>
          </cell>
          <cell r="N68">
            <v>-1074.2025772357092</v>
          </cell>
          <cell r="O68">
            <v>-315.98553695735114</v>
          </cell>
          <cell r="P68">
            <v>-358.33445326733232</v>
          </cell>
          <cell r="T68">
            <v>-4918.8599999999997</v>
          </cell>
          <cell r="U68">
            <v>-9335.1400000000012</v>
          </cell>
          <cell r="V68">
            <v>-107.27</v>
          </cell>
          <cell r="W68">
            <v>-2.4500000000000002</v>
          </cell>
          <cell r="Y68">
            <v>-91.13</v>
          </cell>
          <cell r="Z68">
            <v>-33.450000000000003</v>
          </cell>
          <cell r="AB68">
            <v>-9575.4800000000032</v>
          </cell>
          <cell r="AC68">
            <v>-8751.07</v>
          </cell>
          <cell r="AD68">
            <v>-10.15</v>
          </cell>
          <cell r="AF68">
            <v>-170.66</v>
          </cell>
          <cell r="AG68">
            <v>-3200.09</v>
          </cell>
          <cell r="AH68">
            <v>-9.2200000000000006</v>
          </cell>
          <cell r="AJ68">
            <v>-12620.119999999999</v>
          </cell>
          <cell r="AK68">
            <v>-9523.7631447175245</v>
          </cell>
          <cell r="AL68">
            <v>-3445.4426674981341</v>
          </cell>
          <cell r="AM68">
            <v>-1678.5748701806333</v>
          </cell>
          <cell r="AN68">
            <v>-2291.0793176037118</v>
          </cell>
          <cell r="AO68">
            <v>0</v>
          </cell>
          <cell r="AP68">
            <v>0</v>
          </cell>
          <cell r="AR68">
            <v>-16938.86</v>
          </cell>
          <cell r="AS68">
            <v>-11929.71</v>
          </cell>
          <cell r="AT68">
            <v>-13.06</v>
          </cell>
          <cell r="AU68">
            <v>-0.85</v>
          </cell>
          <cell r="AV68">
            <v>-2074.08</v>
          </cell>
          <cell r="AW68">
            <v>-35.520000000000003</v>
          </cell>
          <cell r="AX68">
            <v>-6.9</v>
          </cell>
          <cell r="AZ68">
            <v>-14653.07</v>
          </cell>
          <cell r="BA68">
            <v>-3578.2233333333334</v>
          </cell>
          <cell r="BB68">
            <v>-3578.2233333333334</v>
          </cell>
          <cell r="BC68">
            <v>-3578.2233333333334</v>
          </cell>
          <cell r="BD68">
            <v>-3578.2233333333334</v>
          </cell>
          <cell r="BG68">
            <v>-3578.2233333333334</v>
          </cell>
          <cell r="BH68">
            <v>-3578.2233333333334</v>
          </cell>
          <cell r="BJ68">
            <v>-21469.34</v>
          </cell>
          <cell r="BT68">
            <v>-18954.599999999999</v>
          </cell>
          <cell r="CD68">
            <v>-17263.580000000002</v>
          </cell>
          <cell r="CQ68">
            <v>-10576.130000000001</v>
          </cell>
          <cell r="DC68">
            <v>-27399.67</v>
          </cell>
          <cell r="DO68">
            <v>-31218.37</v>
          </cell>
        </row>
        <row r="69">
          <cell r="CQ69">
            <v>1226.43</v>
          </cell>
          <cell r="DC69">
            <v>1982.42</v>
          </cell>
          <cell r="DO69">
            <v>1452.36</v>
          </cell>
        </row>
        <row r="70">
          <cell r="E70">
            <v>-58643.387228092601</v>
          </cell>
          <cell r="F70">
            <v>-17986.716170528307</v>
          </cell>
          <cell r="G70">
            <v>-5779.1938877964521</v>
          </cell>
          <cell r="H70">
            <v>-1102.7627135826335</v>
          </cell>
          <cell r="I70">
            <v>0</v>
          </cell>
          <cell r="J70">
            <v>0</v>
          </cell>
          <cell r="L70">
            <v>-83512.06</v>
          </cell>
          <cell r="M70">
            <v>-36415.75518143212</v>
          </cell>
          <cell r="N70">
            <v>-12338.717534096524</v>
          </cell>
          <cell r="O70">
            <v>-3629.53540421553</v>
          </cell>
          <cell r="P70">
            <v>-4115.9718802558336</v>
          </cell>
          <cell r="Q70">
            <v>0</v>
          </cell>
          <cell r="R70">
            <v>0</v>
          </cell>
          <cell r="T70">
            <v>-56499.98</v>
          </cell>
          <cell r="U70">
            <v>-51285.045711036517</v>
          </cell>
          <cell r="V70">
            <v>-16219.472782140207</v>
          </cell>
          <cell r="W70">
            <v>-4879.7430097264787</v>
          </cell>
          <cell r="X70">
            <v>-9613.2984970967882</v>
          </cell>
          <cell r="Y70">
            <v>0</v>
          </cell>
          <cell r="Z70">
            <v>0</v>
          </cell>
          <cell r="AB70">
            <v>-81997.56</v>
          </cell>
          <cell r="AC70">
            <v>-29564.711434667628</v>
          </cell>
          <cell r="AD70">
            <v>-11166.292502958471</v>
          </cell>
          <cell r="AE70">
            <v>-4605.1682725813316</v>
          </cell>
          <cell r="AF70">
            <v>-6224.1959638299941</v>
          </cell>
          <cell r="AG70">
            <v>0</v>
          </cell>
          <cell r="AH70">
            <v>0</v>
          </cell>
          <cell r="AJ70">
            <v>-51655.19</v>
          </cell>
          <cell r="AK70">
            <v>-36728.868456084609</v>
          </cell>
          <cell r="AL70">
            <v>-13287.521810925258</v>
          </cell>
          <cell r="AM70">
            <v>-6473.5078627769026</v>
          </cell>
          <cell r="AN70">
            <v>-8835.6618702132437</v>
          </cell>
          <cell r="AO70">
            <v>0</v>
          </cell>
          <cell r="AP70">
            <v>0</v>
          </cell>
          <cell r="AR70">
            <v>-65325.56</v>
          </cell>
          <cell r="AS70">
            <v>-5169.333333333333</v>
          </cell>
          <cell r="AT70">
            <v>-5169.333333333333</v>
          </cell>
          <cell r="AU70">
            <v>-5169.333333333333</v>
          </cell>
          <cell r="AV70">
            <v>-5169.333333333333</v>
          </cell>
          <cell r="AW70">
            <v>-5169.333333333333</v>
          </cell>
          <cell r="AX70">
            <v>-5169.333333333333</v>
          </cell>
          <cell r="AZ70">
            <v>-31016</v>
          </cell>
          <cell r="BA70">
            <v>-15535.623333333335</v>
          </cell>
          <cell r="BB70">
            <v>-15535.623333333335</v>
          </cell>
          <cell r="BC70">
            <v>-15535.623333333335</v>
          </cell>
          <cell r="BD70">
            <v>-15535.623333333335</v>
          </cell>
          <cell r="BG70">
            <v>-15535.623333333335</v>
          </cell>
          <cell r="BH70">
            <v>-15535.623333333335</v>
          </cell>
          <cell r="BJ70">
            <v>-93213.74</v>
          </cell>
          <cell r="BT70">
            <v>-71556.639999999999</v>
          </cell>
          <cell r="CD70">
            <v>-63541.020000000004</v>
          </cell>
          <cell r="CQ70">
            <v>-45098.83</v>
          </cell>
          <cell r="DC70">
            <v>-62304.6</v>
          </cell>
          <cell r="DO70">
            <v>-96069.47</v>
          </cell>
        </row>
        <row r="71">
          <cell r="E71">
            <v>-637.99706852020574</v>
          </cell>
          <cell r="F71">
            <v>-195.68228800407383</v>
          </cell>
          <cell r="G71">
            <v>-62.873393456675196</v>
          </cell>
          <cell r="H71">
            <v>-11.997250019045174</v>
          </cell>
          <cell r="I71">
            <v>0</v>
          </cell>
          <cell r="J71">
            <v>0</v>
          </cell>
          <cell r="L71">
            <v>-908.55</v>
          </cell>
          <cell r="M71">
            <v>-920.13300278273198</v>
          </cell>
          <cell r="N71">
            <v>-311.76783671165083</v>
          </cell>
          <cell r="O71">
            <v>-91.709077391038591</v>
          </cell>
          <cell r="P71">
            <v>-104.00008311457863</v>
          </cell>
          <cell r="T71">
            <v>-1427.61</v>
          </cell>
          <cell r="U71">
            <v>-786.53586868159346</v>
          </cell>
          <cell r="V71">
            <v>-248.75081882812415</v>
          </cell>
          <cell r="W71">
            <v>-74.838441769628645</v>
          </cell>
          <cell r="X71">
            <v>-147.43487072065358</v>
          </cell>
          <cell r="Y71">
            <v>0</v>
          </cell>
          <cell r="Z71">
            <v>0</v>
          </cell>
          <cell r="AB71">
            <v>-1257.56</v>
          </cell>
          <cell r="AC71">
            <v>-682.8504603575924</v>
          </cell>
          <cell r="AD71">
            <v>-257.90571279487426</v>
          </cell>
          <cell r="AE71">
            <v>-106.36468689726256</v>
          </cell>
          <cell r="AF71">
            <v>-143.7590584521449</v>
          </cell>
          <cell r="AG71">
            <v>0</v>
          </cell>
          <cell r="AH71">
            <v>0</v>
          </cell>
          <cell r="AJ71">
            <v>-1193.07</v>
          </cell>
          <cell r="AK71">
            <v>-895.05784336145496</v>
          </cell>
          <cell r="AL71">
            <v>-323.80797763822238</v>
          </cell>
          <cell r="AM71">
            <v>-157.75503657479649</v>
          </cell>
          <cell r="AN71">
            <v>-215.31914242552645</v>
          </cell>
          <cell r="AO71">
            <v>0</v>
          </cell>
          <cell r="AP71">
            <v>0</v>
          </cell>
          <cell r="AR71">
            <v>-1591.94</v>
          </cell>
          <cell r="AS71">
            <v>-202.76</v>
          </cell>
          <cell r="AT71">
            <v>-202.76</v>
          </cell>
          <cell r="AU71">
            <v>-202.76</v>
          </cell>
          <cell r="AV71">
            <v>-202.76</v>
          </cell>
          <cell r="AW71">
            <v>-202.76</v>
          </cell>
          <cell r="AX71">
            <v>-202.76</v>
          </cell>
          <cell r="AZ71">
            <v>-1216.56</v>
          </cell>
          <cell r="BA71">
            <v>-1456.78</v>
          </cell>
          <cell r="BJ71">
            <v>-1596.05</v>
          </cell>
          <cell r="BT71">
            <v>-853.16</v>
          </cell>
          <cell r="CD71">
            <v>-1153.6400000000001</v>
          </cell>
          <cell r="CQ71">
            <v>-1204.6500000000001</v>
          </cell>
          <cell r="DC71">
            <v>-608.76</v>
          </cell>
          <cell r="DO71">
            <v>-973.72</v>
          </cell>
        </row>
        <row r="72">
          <cell r="E72">
            <v>-872.03817023953809</v>
          </cell>
          <cell r="F72">
            <v>-267.46584396563651</v>
          </cell>
          <cell r="G72">
            <v>-85.937697353186422</v>
          </cell>
          <cell r="H72">
            <v>-16.39828844163894</v>
          </cell>
          <cell r="I72">
            <v>0</v>
          </cell>
          <cell r="J72">
            <v>0</v>
          </cell>
          <cell r="L72">
            <v>-1241.8399999999999</v>
          </cell>
          <cell r="M72">
            <v>-381.23119746706607</v>
          </cell>
          <cell r="N72">
            <v>-129.17222332189769</v>
          </cell>
          <cell r="O72">
            <v>-37.997073560724161</v>
          </cell>
          <cell r="P72">
            <v>-43.089505650312148</v>
          </cell>
          <cell r="T72">
            <v>-591.49</v>
          </cell>
          <cell r="U72">
            <v>-693.33190612638259</v>
          </cell>
          <cell r="V72">
            <v>-219.27401690871906</v>
          </cell>
          <cell r="W72">
            <v>-65.970137599243088</v>
          </cell>
          <cell r="X72">
            <v>-129.96393936565519</v>
          </cell>
          <cell r="Y72">
            <v>0</v>
          </cell>
          <cell r="Z72">
            <v>0</v>
          </cell>
          <cell r="AB72">
            <v>-1108.54</v>
          </cell>
          <cell r="AC72">
            <v>0</v>
          </cell>
          <cell r="AD72">
            <v>0</v>
          </cell>
          <cell r="AE72">
            <v>0</v>
          </cell>
          <cell r="AF72">
            <v>0</v>
          </cell>
          <cell r="AG72">
            <v>0</v>
          </cell>
          <cell r="AH72">
            <v>0</v>
          </cell>
          <cell r="AK72">
            <v>0</v>
          </cell>
          <cell r="AL72">
            <v>0</v>
          </cell>
          <cell r="AM72">
            <v>0</v>
          </cell>
          <cell r="AN72">
            <v>0</v>
          </cell>
          <cell r="AO72">
            <v>0</v>
          </cell>
          <cell r="AP72">
            <v>0</v>
          </cell>
          <cell r="AS72">
            <v>-129.64000000000001</v>
          </cell>
          <cell r="AT72">
            <v>-129.64000000000001</v>
          </cell>
          <cell r="AU72">
            <v>-129.64000000000001</v>
          </cell>
          <cell r="AV72">
            <v>-129.64000000000001</v>
          </cell>
          <cell r="AW72">
            <v>-129.64000000000001</v>
          </cell>
          <cell r="AX72">
            <v>-129.64000000000001</v>
          </cell>
          <cell r="AZ72">
            <v>-777.84</v>
          </cell>
          <cell r="BA72">
            <v>-1409.85</v>
          </cell>
          <cell r="BJ72">
            <v>-1409.85</v>
          </cell>
          <cell r="BT72">
            <v>-539.38</v>
          </cell>
          <cell r="CD72">
            <v>-2255.92</v>
          </cell>
          <cell r="CQ72">
            <v>-2304.31</v>
          </cell>
          <cell r="DC72">
            <v>-953.11</v>
          </cell>
          <cell r="DO72">
            <v>-614.42999999999995</v>
          </cell>
        </row>
        <row r="73">
          <cell r="E73">
            <v>-6827.6675990043323</v>
          </cell>
          <cell r="F73">
            <v>-2094.1375492576194</v>
          </cell>
          <cell r="G73">
            <v>-672.85361097234693</v>
          </cell>
          <cell r="H73">
            <v>-128.39124076570047</v>
          </cell>
          <cell r="I73">
            <v>0</v>
          </cell>
          <cell r="J73">
            <v>0</v>
          </cell>
          <cell r="L73">
            <v>-9723.0499999999993</v>
          </cell>
          <cell r="M73">
            <v>-14424.176163739463</v>
          </cell>
          <cell r="N73">
            <v>-4887.3306199393783</v>
          </cell>
          <cell r="O73">
            <v>-1437.6485617859221</v>
          </cell>
          <cell r="P73">
            <v>-1630.3246545352374</v>
          </cell>
          <cell r="T73">
            <v>-22379.48</v>
          </cell>
          <cell r="U73">
            <v>-5738.6734247195245</v>
          </cell>
          <cell r="V73">
            <v>-1814.920043988559</v>
          </cell>
          <cell r="W73">
            <v>-546.03152129689772</v>
          </cell>
          <cell r="X73">
            <v>-1075.7050099950177</v>
          </cell>
          <cell r="Y73">
            <v>0</v>
          </cell>
          <cell r="Z73">
            <v>0</v>
          </cell>
          <cell r="AB73">
            <v>-9175.33</v>
          </cell>
          <cell r="AC73">
            <v>-3369.740847890027</v>
          </cell>
          <cell r="AD73">
            <v>-1272.7170380085377</v>
          </cell>
          <cell r="AE73">
            <v>-524.89007625921795</v>
          </cell>
          <cell r="AF73">
            <v>-709.42439032217669</v>
          </cell>
          <cell r="AG73">
            <v>0</v>
          </cell>
          <cell r="AH73">
            <v>0</v>
          </cell>
          <cell r="AJ73">
            <v>-5887.58</v>
          </cell>
          <cell r="AK73">
            <v>-4922.1097117365953</v>
          </cell>
          <cell r="AL73">
            <v>-1780.6875871677516</v>
          </cell>
          <cell r="AM73">
            <v>-867.52784008239257</v>
          </cell>
          <cell r="AN73">
            <v>-1184.0848610132623</v>
          </cell>
          <cell r="AO73">
            <v>0</v>
          </cell>
          <cell r="AP73">
            <v>0</v>
          </cell>
          <cell r="AR73">
            <v>-8754.41</v>
          </cell>
          <cell r="AS73">
            <v>-6544.43</v>
          </cell>
          <cell r="AV73">
            <v>-112.04</v>
          </cell>
          <cell r="AZ73">
            <v>-6656.47</v>
          </cell>
          <cell r="BA73">
            <v>-19641.62</v>
          </cell>
          <cell r="BJ73">
            <v>-28298.93</v>
          </cell>
          <cell r="BT73">
            <v>-14968.25</v>
          </cell>
          <cell r="CD73">
            <v>-24277</v>
          </cell>
          <cell r="CQ73">
            <v>-3357.61</v>
          </cell>
          <cell r="DC73">
            <v>-10771.87</v>
          </cell>
          <cell r="DO73">
            <v>-22511.040000000001</v>
          </cell>
        </row>
        <row r="74">
          <cell r="E74">
            <v>-4008.0372549264916</v>
          </cell>
          <cell r="F74">
            <v>-1229.3189720584803</v>
          </cell>
          <cell r="G74">
            <v>-394.98442195432239</v>
          </cell>
          <cell r="H74">
            <v>-75.369351060705881</v>
          </cell>
          <cell r="I74">
            <v>0</v>
          </cell>
          <cell r="J74">
            <v>0</v>
          </cell>
          <cell r="L74">
            <v>-5707.71</v>
          </cell>
          <cell r="M74">
            <v>-3668.7049430933948</v>
          </cell>
          <cell r="N74">
            <v>-1243.0639920342535</v>
          </cell>
          <cell r="O74">
            <v>-365.65751313506973</v>
          </cell>
          <cell r="P74">
            <v>-414.66355173728255</v>
          </cell>
          <cell r="T74">
            <v>-5692.09</v>
          </cell>
          <cell r="U74">
            <v>-3606.0026444265409</v>
          </cell>
          <cell r="V74">
            <v>-1140.4389122152115</v>
          </cell>
          <cell r="W74">
            <v>-343.10910623618452</v>
          </cell>
          <cell r="X74">
            <v>-675.93933712206262</v>
          </cell>
          <cell r="Y74">
            <v>0</v>
          </cell>
          <cell r="Z74">
            <v>0</v>
          </cell>
          <cell r="AB74">
            <v>-5765.49</v>
          </cell>
          <cell r="AC74">
            <v>-1717.0420688415411</v>
          </cell>
          <cell r="AD74">
            <v>-648.50942391026751</v>
          </cell>
          <cell r="AE74">
            <v>-267.4562772442419</v>
          </cell>
          <cell r="AF74">
            <v>-361.48522329489026</v>
          </cell>
          <cell r="AG74">
            <v>0</v>
          </cell>
          <cell r="AH74">
            <v>0</v>
          </cell>
          <cell r="AJ74">
            <v>-3000</v>
          </cell>
          <cell r="AK74">
            <v>-3372.0438674846155</v>
          </cell>
          <cell r="AL74">
            <v>-1219.9152416081547</v>
          </cell>
          <cell r="AM74">
            <v>-594.32684445180746</v>
          </cell>
          <cell r="AN74">
            <v>-811.19404645542306</v>
          </cell>
          <cell r="AO74">
            <v>0</v>
          </cell>
          <cell r="AP74">
            <v>0</v>
          </cell>
          <cell r="AR74">
            <v>-5997.48</v>
          </cell>
          <cell r="AS74">
            <v>-1720.8108372977911</v>
          </cell>
          <cell r="AT74">
            <v>-532.36121772735771</v>
          </cell>
          <cell r="AU74">
            <v>-173.09739669714699</v>
          </cell>
          <cell r="AV74">
            <v>-397.3605482777042</v>
          </cell>
          <cell r="AW74">
            <v>0</v>
          </cell>
          <cell r="AX74">
            <v>0</v>
          </cell>
          <cell r="AZ74">
            <v>-2823.63</v>
          </cell>
          <cell r="BA74">
            <v>-2910.85</v>
          </cell>
          <cell r="BJ74">
            <v>-2910.85</v>
          </cell>
          <cell r="BT74">
            <v>-2590.9299999999998</v>
          </cell>
          <cell r="CD74">
            <v>-3862.52</v>
          </cell>
          <cell r="CQ74">
            <v>-3333</v>
          </cell>
          <cell r="DC74">
            <v>-3040</v>
          </cell>
          <cell r="DO74">
            <v>-2660</v>
          </cell>
        </row>
        <row r="75">
          <cell r="L75">
            <v>0</v>
          </cell>
          <cell r="M75">
            <v>0</v>
          </cell>
          <cell r="N75">
            <v>0</v>
          </cell>
          <cell r="O75">
            <v>0</v>
          </cell>
          <cell r="P75">
            <v>0</v>
          </cell>
          <cell r="Q75">
            <v>0</v>
          </cell>
          <cell r="R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J75">
            <v>0</v>
          </cell>
          <cell r="AR75">
            <v>0</v>
          </cell>
          <cell r="AZ75">
            <v>0</v>
          </cell>
          <cell r="BJ75">
            <v>0</v>
          </cell>
        </row>
        <row r="76">
          <cell r="E76">
            <v>-21066.437791652825</v>
          </cell>
          <cell r="F76">
            <v>-6461.3600133423752</v>
          </cell>
          <cell r="G76">
            <v>-2076.0572381269671</v>
          </cell>
          <cell r="H76">
            <v>-396.14495687783301</v>
          </cell>
          <cell r="I76">
            <v>0</v>
          </cell>
          <cell r="J76">
            <v>0</v>
          </cell>
          <cell r="L76">
            <v>-30000</v>
          </cell>
          <cell r="M76">
            <v>-19335.806055913003</v>
          </cell>
          <cell r="N76">
            <v>-6551.5337531605446</v>
          </cell>
          <cell r="O76">
            <v>-1927.1876224817406</v>
          </cell>
          <cell r="P76">
            <v>-2185.4725684447149</v>
          </cell>
          <cell r="Q76">
            <v>0</v>
          </cell>
          <cell r="R76">
            <v>0</v>
          </cell>
          <cell r="T76">
            <v>-30000.000000000004</v>
          </cell>
          <cell r="U76">
            <v>-19184.455189954359</v>
          </cell>
          <cell r="V76">
            <v>-6067.2998235563882</v>
          </cell>
          <cell r="W76">
            <v>-1825.3900296016445</v>
          </cell>
          <cell r="X76">
            <v>-3596.0949568876085</v>
          </cell>
          <cell r="Y76">
            <v>0</v>
          </cell>
          <cell r="Z76">
            <v>0</v>
          </cell>
          <cell r="AB76">
            <v>-30673.239999999998</v>
          </cell>
          <cell r="AC76">
            <v>-30000</v>
          </cell>
          <cell r="AD76">
            <v>0</v>
          </cell>
          <cell r="AE76">
            <v>0</v>
          </cell>
          <cell r="AF76">
            <v>0</v>
          </cell>
          <cell r="AG76">
            <v>0</v>
          </cell>
          <cell r="AH76">
            <v>0</v>
          </cell>
          <cell r="AJ76">
            <v>-30000</v>
          </cell>
          <cell r="AK76">
            <v>-30000</v>
          </cell>
          <cell r="AL76">
            <v>0</v>
          </cell>
          <cell r="AM76">
            <v>0</v>
          </cell>
          <cell r="AN76">
            <v>0</v>
          </cell>
          <cell r="AO76">
            <v>0</v>
          </cell>
          <cell r="AP76">
            <v>0</v>
          </cell>
          <cell r="AR76">
            <v>-30000</v>
          </cell>
          <cell r="AS76">
            <v>-5000</v>
          </cell>
          <cell r="AT76">
            <v>-5000</v>
          </cell>
          <cell r="AU76">
            <v>-5000</v>
          </cell>
          <cell r="AV76">
            <v>-5000</v>
          </cell>
          <cell r="AW76">
            <v>-5000</v>
          </cell>
          <cell r="AX76">
            <v>-5000</v>
          </cell>
          <cell r="AZ76">
            <v>-30000</v>
          </cell>
          <cell r="BA76">
            <v>-30000</v>
          </cell>
          <cell r="BB76">
            <v>0</v>
          </cell>
          <cell r="BC76">
            <v>0</v>
          </cell>
          <cell r="BD76">
            <v>0</v>
          </cell>
          <cell r="BG76">
            <v>0</v>
          </cell>
          <cell r="BH76">
            <v>0</v>
          </cell>
          <cell r="BJ76">
            <v>-30000</v>
          </cell>
          <cell r="BT76">
            <v>-30000</v>
          </cell>
          <cell r="CD76">
            <v>-30000</v>
          </cell>
          <cell r="CQ76">
            <v>-30000</v>
          </cell>
          <cell r="DC76">
            <v>-30000</v>
          </cell>
          <cell r="DO76">
            <v>-30000</v>
          </cell>
        </row>
        <row r="77">
          <cell r="E77">
            <v>-21066.437791652825</v>
          </cell>
          <cell r="F77">
            <v>-6461.3600133423752</v>
          </cell>
          <cell r="G77">
            <v>-2076.0572381269671</v>
          </cell>
          <cell r="H77">
            <v>-396.14495687783301</v>
          </cell>
          <cell r="I77">
            <v>0</v>
          </cell>
          <cell r="J77">
            <v>0</v>
          </cell>
          <cell r="L77">
            <v>-30000</v>
          </cell>
          <cell r="M77">
            <v>-19335.806055913003</v>
          </cell>
          <cell r="N77">
            <v>-6551.5337531605446</v>
          </cell>
          <cell r="O77">
            <v>-1927.1876224817406</v>
          </cell>
          <cell r="P77">
            <v>-2185.4725684447149</v>
          </cell>
          <cell r="Q77">
            <v>0</v>
          </cell>
          <cell r="R77">
            <v>0</v>
          </cell>
          <cell r="T77">
            <v>-30000</v>
          </cell>
          <cell r="U77">
            <v>-19184.455189954359</v>
          </cell>
          <cell r="V77">
            <v>-6067.2998235563882</v>
          </cell>
          <cell r="W77">
            <v>-1825.3900296016445</v>
          </cell>
          <cell r="X77">
            <v>-3596.0949568876085</v>
          </cell>
          <cell r="Y77">
            <v>0</v>
          </cell>
          <cell r="Z77">
            <v>0</v>
          </cell>
          <cell r="AB77">
            <v>-30673.24</v>
          </cell>
          <cell r="AC77">
            <v>-30000</v>
          </cell>
          <cell r="AJ77">
            <v>-30000</v>
          </cell>
          <cell r="AK77">
            <v>-30000</v>
          </cell>
          <cell r="AR77">
            <v>-30000</v>
          </cell>
          <cell r="AS77">
            <v>-5000</v>
          </cell>
          <cell r="AT77">
            <v>-5000</v>
          </cell>
          <cell r="AU77">
            <v>-5000</v>
          </cell>
          <cell r="AV77">
            <v>-5000</v>
          </cell>
          <cell r="AW77">
            <v>-5000</v>
          </cell>
          <cell r="AX77">
            <v>-5000</v>
          </cell>
          <cell r="AZ77">
            <v>-30000</v>
          </cell>
          <cell r="BA77">
            <v>-30000</v>
          </cell>
          <cell r="BJ77">
            <v>-30000</v>
          </cell>
          <cell r="BT77">
            <v>-30000</v>
          </cell>
          <cell r="CD77">
            <v>-30000</v>
          </cell>
          <cell r="CQ77">
            <v>-30000</v>
          </cell>
          <cell r="DC77">
            <v>-30000</v>
          </cell>
          <cell r="DO77">
            <v>-30000</v>
          </cell>
        </row>
        <row r="78">
          <cell r="E78">
            <v>-93201.09</v>
          </cell>
          <cell r="F78">
            <v>0</v>
          </cell>
          <cell r="G78">
            <v>0</v>
          </cell>
          <cell r="H78">
            <v>-1601.3799999999999</v>
          </cell>
          <cell r="I78">
            <v>-1423.18</v>
          </cell>
          <cell r="J78">
            <v>-38</v>
          </cell>
          <cell r="L78">
            <v>-96263.65</v>
          </cell>
          <cell r="M78">
            <v>-93388.14</v>
          </cell>
          <cell r="N78">
            <v>0</v>
          </cell>
          <cell r="O78">
            <v>0</v>
          </cell>
          <cell r="P78">
            <v>-824.80000000000007</v>
          </cell>
          <cell r="Q78">
            <v>-13174.16</v>
          </cell>
          <cell r="R78">
            <v>-40.799999999999997</v>
          </cell>
          <cell r="T78">
            <v>-106163.40000000001</v>
          </cell>
          <cell r="U78">
            <v>-112901.81000000001</v>
          </cell>
          <cell r="V78">
            <v>-300</v>
          </cell>
          <cell r="W78">
            <v>0</v>
          </cell>
          <cell r="X78">
            <v>-7270.68</v>
          </cell>
          <cell r="Y78">
            <v>-16117.75</v>
          </cell>
          <cell r="Z78">
            <v>-742.4</v>
          </cell>
          <cell r="AB78">
            <v>-137332.64000000001</v>
          </cell>
          <cell r="AC78">
            <v>-186561.41</v>
          </cell>
          <cell r="AD78">
            <v>-500</v>
          </cell>
          <cell r="AE78">
            <v>0</v>
          </cell>
          <cell r="AF78">
            <v>-4913.3999999999996</v>
          </cell>
          <cell r="AG78">
            <v>-4881.01</v>
          </cell>
          <cell r="AH78">
            <v>-1126.5999999999999</v>
          </cell>
          <cell r="AJ78">
            <v>-197982.42</v>
          </cell>
          <cell r="AK78">
            <v>-121204.10999999999</v>
          </cell>
          <cell r="AL78">
            <v>0</v>
          </cell>
          <cell r="AM78">
            <v>0</v>
          </cell>
          <cell r="AN78">
            <v>0</v>
          </cell>
          <cell r="AO78">
            <v>-6187.4</v>
          </cell>
          <cell r="AP78">
            <v>0</v>
          </cell>
          <cell r="AR78">
            <v>-130229.10999999999</v>
          </cell>
          <cell r="AS78">
            <v>-34073.442499999997</v>
          </cell>
          <cell r="AT78">
            <v>-32621.982499999998</v>
          </cell>
          <cell r="AU78">
            <v>-32616.512499999997</v>
          </cell>
          <cell r="AV78">
            <v>-33412.662499999999</v>
          </cell>
          <cell r="AW78">
            <v>-267.35000000000002</v>
          </cell>
          <cell r="AX78">
            <v>-660.42000000000007</v>
          </cell>
          <cell r="AZ78">
            <v>-143126.78999999998</v>
          </cell>
          <cell r="BA78">
            <v>-111261.97</v>
          </cell>
          <cell r="BB78">
            <v>0</v>
          </cell>
          <cell r="BC78">
            <v>-3.15</v>
          </cell>
          <cell r="BD78">
            <v>-4324.1500000000005</v>
          </cell>
          <cell r="BG78">
            <v>-2580.73</v>
          </cell>
          <cell r="BH78">
            <v>-667.36</v>
          </cell>
          <cell r="BJ78">
            <v>-133316.25</v>
          </cell>
          <cell r="BT78">
            <v>-141308.48000000001</v>
          </cell>
          <cell r="CD78">
            <v>-153278.43</v>
          </cell>
          <cell r="CQ78">
            <v>-147544.87000000002</v>
          </cell>
          <cell r="DC78">
            <v>-124178.15000000001</v>
          </cell>
          <cell r="DO78">
            <v>-124245.43000000001</v>
          </cell>
        </row>
        <row r="79">
          <cell r="E79">
            <v>-7168.28</v>
          </cell>
          <cell r="H79">
            <v>-89.02</v>
          </cell>
          <cell r="I79">
            <v>-40</v>
          </cell>
          <cell r="J79">
            <v>-38</v>
          </cell>
          <cell r="L79">
            <v>-7335.3</v>
          </cell>
          <cell r="M79">
            <v>-11365.23</v>
          </cell>
          <cell r="P79">
            <v>-42.6</v>
          </cell>
          <cell r="Q79">
            <v>-16.2</v>
          </cell>
          <cell r="R79">
            <v>-40.799999999999997</v>
          </cell>
          <cell r="T79">
            <v>-11464.83</v>
          </cell>
          <cell r="U79">
            <v>-22498.97</v>
          </cell>
          <cell r="X79">
            <v>-170.6</v>
          </cell>
          <cell r="Y79">
            <v>-40</v>
          </cell>
          <cell r="Z79">
            <v>-42.4</v>
          </cell>
          <cell r="AB79">
            <v>-22751.97</v>
          </cell>
          <cell r="AC79">
            <v>-11282.72</v>
          </cell>
          <cell r="AF79">
            <v>-1190.6099999999999</v>
          </cell>
          <cell r="AG79">
            <v>-36.200000000000003</v>
          </cell>
          <cell r="AH79">
            <v>-26.6</v>
          </cell>
          <cell r="AJ79">
            <v>-12536.130000000001</v>
          </cell>
          <cell r="AK79">
            <v>-8153</v>
          </cell>
          <cell r="AO79">
            <v>-6187.4</v>
          </cell>
          <cell r="AR79">
            <v>-14378.88</v>
          </cell>
          <cell r="AS79">
            <v>-6536.3499999999995</v>
          </cell>
          <cell r="AT79">
            <v>-6536.3499999999995</v>
          </cell>
          <cell r="AU79">
            <v>-6536.3499999999995</v>
          </cell>
          <cell r="AV79">
            <v>-7155.99</v>
          </cell>
          <cell r="AW79">
            <v>-102.2</v>
          </cell>
          <cell r="AX79">
            <v>-12.8</v>
          </cell>
          <cell r="AZ79">
            <v>-26880.04</v>
          </cell>
          <cell r="BA79">
            <v>-11945.630000000001</v>
          </cell>
          <cell r="BC79">
            <v>-3.15</v>
          </cell>
          <cell r="BD79">
            <v>-4178.47</v>
          </cell>
          <cell r="BG79">
            <v>-173.8</v>
          </cell>
          <cell r="BH79">
            <v>-10.8</v>
          </cell>
          <cell r="BJ79">
            <v>-16618.64</v>
          </cell>
          <cell r="BT79">
            <v>-29439.91</v>
          </cell>
          <cell r="CD79">
            <v>-33516.93</v>
          </cell>
          <cell r="CQ79">
            <v>-22249.14</v>
          </cell>
          <cell r="DC79">
            <v>-10062.94</v>
          </cell>
          <cell r="DO79">
            <v>-3475.38</v>
          </cell>
        </row>
        <row r="80">
          <cell r="E80">
            <v>-1964.18</v>
          </cell>
          <cell r="H80">
            <v>-1512.36</v>
          </cell>
          <cell r="I80">
            <v>-1383.18</v>
          </cell>
          <cell r="L80">
            <v>-4859.72</v>
          </cell>
          <cell r="M80">
            <v>-1370.85</v>
          </cell>
          <cell r="Q80">
            <v>-9.99</v>
          </cell>
          <cell r="T80">
            <v>-1380.84</v>
          </cell>
          <cell r="U80">
            <v>-7553.08</v>
          </cell>
          <cell r="X80">
            <v>-600.08000000000004</v>
          </cell>
          <cell r="Y80">
            <v>-341.83</v>
          </cell>
          <cell r="AB80">
            <v>-8494.99</v>
          </cell>
          <cell r="AC80">
            <v>-5986.36</v>
          </cell>
          <cell r="AJ80">
            <v>-5986.36</v>
          </cell>
          <cell r="AK80">
            <v>-7073.96</v>
          </cell>
          <cell r="AR80">
            <v>-7073.96</v>
          </cell>
          <cell r="AS80">
            <v>-1456.93</v>
          </cell>
          <cell r="AT80">
            <v>-5.47</v>
          </cell>
          <cell r="AV80">
            <v>-176.51</v>
          </cell>
          <cell r="AW80">
            <v>-165.15</v>
          </cell>
          <cell r="AX80">
            <v>-318.86</v>
          </cell>
          <cell r="AZ80">
            <v>-8347.83</v>
          </cell>
          <cell r="BA80">
            <v>-7631.17</v>
          </cell>
          <cell r="BD80">
            <v>-45.25</v>
          </cell>
          <cell r="BG80">
            <v>-2363.6</v>
          </cell>
          <cell r="BH80">
            <v>-456.56</v>
          </cell>
          <cell r="BJ80">
            <v>-12138.16</v>
          </cell>
          <cell r="BT80">
            <v>-2479.42</v>
          </cell>
          <cell r="CD80">
            <v>-3538.94</v>
          </cell>
          <cell r="CQ80">
            <v>-3027.69</v>
          </cell>
          <cell r="DC80">
            <v>-4250.3</v>
          </cell>
          <cell r="DO80">
            <v>-1631.11</v>
          </cell>
        </row>
        <row r="81">
          <cell r="E81">
            <v>-70330.06</v>
          </cell>
          <cell r="L81">
            <v>-70330.06</v>
          </cell>
          <cell r="M81">
            <v>-62911.929999999993</v>
          </cell>
          <cell r="Q81">
            <v>-12630</v>
          </cell>
          <cell r="T81">
            <v>-75541.929999999993</v>
          </cell>
          <cell r="U81">
            <v>-56644.630000000005</v>
          </cell>
          <cell r="Y81">
            <v>-12630</v>
          </cell>
          <cell r="AB81">
            <v>-69274.63</v>
          </cell>
          <cell r="AC81">
            <v>-149512.54</v>
          </cell>
          <cell r="AJ81">
            <v>-149512.54</v>
          </cell>
          <cell r="AK81">
            <v>-73667.56</v>
          </cell>
          <cell r="AR81">
            <v>-76467.56</v>
          </cell>
          <cell r="AS81">
            <v>-19466.244999999999</v>
          </cell>
          <cell r="AT81">
            <v>-19466.244999999999</v>
          </cell>
          <cell r="AU81">
            <v>-19466.244999999999</v>
          </cell>
          <cell r="AV81">
            <v>-19466.244999999999</v>
          </cell>
          <cell r="AZ81">
            <v>-81035.03</v>
          </cell>
          <cell r="BA81">
            <v>-73600.289999999994</v>
          </cell>
          <cell r="BJ81">
            <v>-78726.03</v>
          </cell>
          <cell r="BT81">
            <v>-88549.46</v>
          </cell>
          <cell r="CD81">
            <v>-93944.97</v>
          </cell>
          <cell r="CQ81">
            <v>-93316.96</v>
          </cell>
          <cell r="DC81">
            <v>-93033.03</v>
          </cell>
          <cell r="DO81">
            <v>-89031.33</v>
          </cell>
        </row>
        <row r="82">
          <cell r="AS82">
            <v>-552.66750000000002</v>
          </cell>
          <cell r="AT82">
            <v>-552.66750000000002</v>
          </cell>
          <cell r="AU82">
            <v>-552.66750000000002</v>
          </cell>
          <cell r="AV82">
            <v>-552.66750000000002</v>
          </cell>
          <cell r="AZ82">
            <v>-2210.67</v>
          </cell>
          <cell r="BJ82">
            <v>-2210.67</v>
          </cell>
          <cell r="BT82">
            <v>-2210.67</v>
          </cell>
          <cell r="CD82">
            <v>-2210.67</v>
          </cell>
          <cell r="CQ82">
            <v>-2210.67</v>
          </cell>
          <cell r="DC82">
            <v>-2210.67</v>
          </cell>
          <cell r="DO82">
            <v>-1468.34</v>
          </cell>
        </row>
        <row r="83">
          <cell r="E83">
            <v>-13660.61</v>
          </cell>
          <cell r="L83">
            <v>-13660.61</v>
          </cell>
          <cell r="M83">
            <v>-17730.14</v>
          </cell>
          <cell r="P83">
            <v>-782.2</v>
          </cell>
          <cell r="Q83">
            <v>-517.97</v>
          </cell>
          <cell r="T83">
            <v>-17765.810000000001</v>
          </cell>
          <cell r="U83">
            <v>-26205.13</v>
          </cell>
          <cell r="V83">
            <v>-300</v>
          </cell>
          <cell r="X83">
            <v>-6500</v>
          </cell>
          <cell r="Y83">
            <v>-3105.92</v>
          </cell>
          <cell r="Z83">
            <v>-700</v>
          </cell>
          <cell r="AB83">
            <v>-36811.050000000003</v>
          </cell>
          <cell r="AC83">
            <v>-19779.79</v>
          </cell>
          <cell r="AD83">
            <v>-500</v>
          </cell>
          <cell r="AF83">
            <v>-3722.79</v>
          </cell>
          <cell r="AG83">
            <v>-4844.8100000000004</v>
          </cell>
          <cell r="AH83">
            <v>-1100</v>
          </cell>
          <cell r="AJ83">
            <v>-29947.390000000003</v>
          </cell>
          <cell r="AK83">
            <v>-32309.59</v>
          </cell>
          <cell r="AR83">
            <v>-32309.59</v>
          </cell>
          <cell r="AS83">
            <v>-6061.25</v>
          </cell>
          <cell r="AT83">
            <v>-6061.25</v>
          </cell>
          <cell r="AU83">
            <v>-6061.25</v>
          </cell>
          <cell r="AV83">
            <v>-6061.25</v>
          </cell>
          <cell r="AX83">
            <v>-328.76</v>
          </cell>
          <cell r="AZ83">
            <v>-24653.22</v>
          </cell>
          <cell r="BA83">
            <v>-16084.88</v>
          </cell>
          <cell r="BD83">
            <v>-100.43</v>
          </cell>
          <cell r="BG83">
            <v>-43.33</v>
          </cell>
          <cell r="BH83">
            <v>-200</v>
          </cell>
          <cell r="BJ83">
            <v>-21622.75</v>
          </cell>
          <cell r="BT83">
            <v>-18585.080000000002</v>
          </cell>
          <cell r="CD83">
            <v>-20066.919999999998</v>
          </cell>
          <cell r="CQ83">
            <v>-26670.12</v>
          </cell>
          <cell r="DC83">
            <v>-11785.609999999999</v>
          </cell>
          <cell r="DO83">
            <v>-25571.45</v>
          </cell>
        </row>
        <row r="84">
          <cell r="AR84">
            <v>0</v>
          </cell>
          <cell r="AS84">
            <v>0</v>
          </cell>
          <cell r="AT84">
            <v>0</v>
          </cell>
          <cell r="AU84">
            <v>0</v>
          </cell>
          <cell r="AV84">
            <v>0</v>
          </cell>
          <cell r="AW84">
            <v>0</v>
          </cell>
          <cell r="AX84">
            <v>0</v>
          </cell>
          <cell r="AZ84">
            <v>0</v>
          </cell>
          <cell r="BA84">
            <v>0</v>
          </cell>
          <cell r="BB84">
            <v>0</v>
          </cell>
          <cell r="BC84">
            <v>0</v>
          </cell>
          <cell r="BD84">
            <v>0</v>
          </cell>
          <cell r="BG84">
            <v>0</v>
          </cell>
          <cell r="BH84">
            <v>0</v>
          </cell>
          <cell r="BJ84">
            <v>0</v>
          </cell>
          <cell r="BT84">
            <v>0</v>
          </cell>
          <cell r="CD84">
            <v>0</v>
          </cell>
          <cell r="CQ84">
            <v>0</v>
          </cell>
          <cell r="DC84">
            <v>-2835.6</v>
          </cell>
          <cell r="DO84">
            <v>-2485.61</v>
          </cell>
        </row>
        <row r="85">
          <cell r="AR85">
            <v>0</v>
          </cell>
          <cell r="AS85">
            <v>0</v>
          </cell>
          <cell r="AT85">
            <v>0</v>
          </cell>
          <cell r="AU85">
            <v>0</v>
          </cell>
          <cell r="AV85">
            <v>0</v>
          </cell>
          <cell r="AW85">
            <v>0</v>
          </cell>
          <cell r="AX85">
            <v>0</v>
          </cell>
          <cell r="AZ85">
            <v>0</v>
          </cell>
          <cell r="BA85">
            <v>0</v>
          </cell>
          <cell r="BB85">
            <v>0</v>
          </cell>
          <cell r="BC85">
            <v>0</v>
          </cell>
          <cell r="BD85">
            <v>0</v>
          </cell>
          <cell r="BG85">
            <v>0</v>
          </cell>
          <cell r="BH85">
            <v>0</v>
          </cell>
          <cell r="BJ85">
            <v>0</v>
          </cell>
          <cell r="BT85">
            <v>0</v>
          </cell>
          <cell r="CD85">
            <v>0</v>
          </cell>
          <cell r="CQ85">
            <v>-70.290000000000006</v>
          </cell>
          <cell r="DC85">
            <v>0</v>
          </cell>
          <cell r="DO85">
            <v>-582.21</v>
          </cell>
        </row>
        <row r="86">
          <cell r="E86">
            <v>-77.959999999999994</v>
          </cell>
          <cell r="L86">
            <v>-77.959999999999994</v>
          </cell>
          <cell r="M86">
            <v>-9.99</v>
          </cell>
          <cell r="T86">
            <v>-9.99</v>
          </cell>
          <cell r="AB86">
            <v>0</v>
          </cell>
          <cell r="AJ86">
            <v>0</v>
          </cell>
          <cell r="AR86">
            <v>0</v>
          </cell>
          <cell r="AZ86">
            <v>0</v>
          </cell>
          <cell r="BA86">
            <v>-2000</v>
          </cell>
          <cell r="BJ86">
            <v>-2000</v>
          </cell>
          <cell r="BT86">
            <v>-43.94</v>
          </cell>
          <cell r="CD86">
            <v>0</v>
          </cell>
          <cell r="CQ86">
            <v>0</v>
          </cell>
          <cell r="DC86">
            <v>0</v>
          </cell>
        </row>
        <row r="87">
          <cell r="E87">
            <v>-4159.04</v>
          </cell>
          <cell r="F87">
            <v>-300</v>
          </cell>
          <cell r="G87">
            <v>-200</v>
          </cell>
          <cell r="H87">
            <v>-1350</v>
          </cell>
          <cell r="I87">
            <v>-1853.86</v>
          </cell>
          <cell r="J87">
            <v>-1103.46</v>
          </cell>
          <cell r="L87">
            <v>-8966.36</v>
          </cell>
          <cell r="M87">
            <v>-2214.08</v>
          </cell>
          <cell r="N87">
            <v>-300</v>
          </cell>
          <cell r="O87">
            <v>0</v>
          </cell>
          <cell r="P87">
            <v>-4200</v>
          </cell>
          <cell r="Q87">
            <v>-2498.46</v>
          </cell>
          <cell r="R87">
            <v>-1300</v>
          </cell>
          <cell r="T87">
            <v>-10512.54</v>
          </cell>
          <cell r="U87">
            <v>-200</v>
          </cell>
          <cell r="V87">
            <v>0</v>
          </cell>
          <cell r="W87">
            <v>0</v>
          </cell>
          <cell r="X87">
            <v>0</v>
          </cell>
          <cell r="Y87">
            <v>0</v>
          </cell>
          <cell r="Z87">
            <v>0</v>
          </cell>
          <cell r="AB87">
            <v>-200</v>
          </cell>
          <cell r="AC87">
            <v>-11312</v>
          </cell>
          <cell r="AD87">
            <v>0</v>
          </cell>
          <cell r="AE87">
            <v>0</v>
          </cell>
          <cell r="AF87">
            <v>0</v>
          </cell>
          <cell r="AG87">
            <v>0</v>
          </cell>
          <cell r="AH87">
            <v>0</v>
          </cell>
          <cell r="AJ87">
            <v>-11312</v>
          </cell>
          <cell r="AK87">
            <v>-2482.3200000000002</v>
          </cell>
          <cell r="AL87">
            <v>0</v>
          </cell>
          <cell r="AM87">
            <v>0</v>
          </cell>
          <cell r="AN87">
            <v>-2300</v>
          </cell>
          <cell r="AO87">
            <v>-450</v>
          </cell>
          <cell r="AP87">
            <v>-399.79</v>
          </cell>
          <cell r="AR87">
            <v>-5632.11</v>
          </cell>
          <cell r="AS87">
            <v>-4320.51</v>
          </cell>
          <cell r="AT87">
            <v>-638.97</v>
          </cell>
          <cell r="AU87">
            <v>-100</v>
          </cell>
          <cell r="AV87">
            <v>-10000</v>
          </cell>
          <cell r="AW87">
            <v>-3793.07</v>
          </cell>
          <cell r="AX87">
            <v>-500</v>
          </cell>
          <cell r="AZ87">
            <v>-22674.68</v>
          </cell>
          <cell r="BA87">
            <v>-6626.9599999999991</v>
          </cell>
          <cell r="BB87">
            <v>-3583.61</v>
          </cell>
          <cell r="BC87">
            <v>0</v>
          </cell>
          <cell r="BD87">
            <v>-8356.98</v>
          </cell>
          <cell r="BG87">
            <v>-6700</v>
          </cell>
          <cell r="BH87">
            <v>0</v>
          </cell>
          <cell r="BJ87">
            <v>-25267.55</v>
          </cell>
          <cell r="BT87">
            <v>-26784.32</v>
          </cell>
          <cell r="CD87">
            <v>-30420.13</v>
          </cell>
          <cell r="CQ87">
            <v>-29115.14</v>
          </cell>
          <cell r="DC87">
            <v>-29935.81</v>
          </cell>
          <cell r="DO87">
            <v>-37727.64</v>
          </cell>
        </row>
        <row r="88">
          <cell r="E88">
            <v>-4159.04</v>
          </cell>
          <cell r="F88">
            <v>-300</v>
          </cell>
          <cell r="G88">
            <v>-200</v>
          </cell>
          <cell r="H88">
            <v>-1350</v>
          </cell>
          <cell r="I88">
            <v>-1853.86</v>
          </cell>
          <cell r="J88">
            <v>-1103.46</v>
          </cell>
          <cell r="L88">
            <v>-8966.36</v>
          </cell>
          <cell r="M88">
            <v>-2214.08</v>
          </cell>
          <cell r="N88">
            <v>-300</v>
          </cell>
          <cell r="P88">
            <v>-4200</v>
          </cell>
          <cell r="Q88">
            <v>-2498.46</v>
          </cell>
          <cell r="R88">
            <v>-1300</v>
          </cell>
          <cell r="T88">
            <v>-10512.54</v>
          </cell>
          <cell r="U88">
            <v>-200</v>
          </cell>
          <cell r="AB88">
            <v>-200</v>
          </cell>
          <cell r="AC88">
            <v>-11312</v>
          </cell>
          <cell r="AJ88">
            <v>-11312</v>
          </cell>
          <cell r="AK88">
            <v>-2482.3200000000002</v>
          </cell>
          <cell r="AN88">
            <v>-2300</v>
          </cell>
          <cell r="AO88">
            <v>-450</v>
          </cell>
          <cell r="AP88">
            <v>-399.79</v>
          </cell>
          <cell r="AR88">
            <v>-5632.11</v>
          </cell>
          <cell r="AS88">
            <v>-4320.51</v>
          </cell>
          <cell r="AT88">
            <v>-638.97</v>
          </cell>
          <cell r="AU88">
            <v>-100</v>
          </cell>
          <cell r="AV88">
            <v>-10000</v>
          </cell>
          <cell r="AW88">
            <v>-3793.07</v>
          </cell>
          <cell r="AX88">
            <v>-500</v>
          </cell>
          <cell r="AZ88">
            <v>-22674.68</v>
          </cell>
          <cell r="BA88">
            <v>-6626.9599999999991</v>
          </cell>
          <cell r="BB88">
            <v>-3583.61</v>
          </cell>
          <cell r="BD88">
            <v>-8356.98</v>
          </cell>
          <cell r="BG88">
            <v>-6700</v>
          </cell>
          <cell r="BJ88">
            <v>-25267.55</v>
          </cell>
          <cell r="BT88">
            <v>-26784.32</v>
          </cell>
          <cell r="CD88">
            <v>-30420.13</v>
          </cell>
          <cell r="CQ88">
            <v>-29115.14</v>
          </cell>
          <cell r="DC88">
            <v>-29935.81</v>
          </cell>
          <cell r="DO88">
            <v>-37727.64</v>
          </cell>
        </row>
        <row r="89">
          <cell r="E89">
            <v>-56914.760000000017</v>
          </cell>
          <cell r="F89">
            <v>-13321.69</v>
          </cell>
          <cell r="G89">
            <v>-4341.6899999999996</v>
          </cell>
          <cell r="H89">
            <v>-1168.5700000000002</v>
          </cell>
          <cell r="I89">
            <v>-6310.28</v>
          </cell>
          <cell r="J89">
            <v>-332.59000000000003</v>
          </cell>
          <cell r="L89">
            <v>-82389.580000000016</v>
          </cell>
          <cell r="M89">
            <v>-56793.369999999995</v>
          </cell>
          <cell r="N89">
            <v>-14963.48</v>
          </cell>
          <cell r="O89">
            <v>-3873.24</v>
          </cell>
          <cell r="P89">
            <v>-5006.41</v>
          </cell>
          <cell r="Q89">
            <v>-7792.91</v>
          </cell>
          <cell r="R89">
            <v>-352.95000000000005</v>
          </cell>
          <cell r="T89">
            <v>-88782.36</v>
          </cell>
          <cell r="U89">
            <v>-13033.35</v>
          </cell>
          <cell r="V89">
            <v>-41674.93</v>
          </cell>
          <cell r="W89">
            <v>-13216.67</v>
          </cell>
          <cell r="X89">
            <v>-4277.2</v>
          </cell>
          <cell r="Y89">
            <v>-5811.17</v>
          </cell>
          <cell r="Z89">
            <v>-6527.42</v>
          </cell>
          <cell r="AB89">
            <v>-84862.959999999992</v>
          </cell>
          <cell r="AC89">
            <v>-47196.02</v>
          </cell>
          <cell r="AD89">
            <v>-13089.19</v>
          </cell>
          <cell r="AE89">
            <v>-3388.08</v>
          </cell>
          <cell r="AF89">
            <v>-4379.32</v>
          </cell>
          <cell r="AG89">
            <v>-6816.7799999999988</v>
          </cell>
          <cell r="AH89">
            <v>-308.74</v>
          </cell>
          <cell r="AJ89">
            <v>-75178.13</v>
          </cell>
          <cell r="AK89">
            <v>-49888.340000000004</v>
          </cell>
          <cell r="AL89">
            <v>-13880.35</v>
          </cell>
          <cell r="AM89">
            <v>-3778.4400000000005</v>
          </cell>
          <cell r="AN89">
            <v>-3670.6</v>
          </cell>
          <cell r="AO89">
            <v>-1799.25</v>
          </cell>
          <cell r="AP89">
            <v>-5604.67</v>
          </cell>
          <cell r="AR89">
            <v>-78621.650000000009</v>
          </cell>
          <cell r="AS89">
            <v>-54516.44</v>
          </cell>
          <cell r="AT89">
            <v>-13749.230000000001</v>
          </cell>
          <cell r="AU89">
            <v>-3558.92</v>
          </cell>
          <cell r="AV89">
            <v>-4600.1400000000003</v>
          </cell>
          <cell r="AW89">
            <v>-7160.5199999999995</v>
          </cell>
          <cell r="AX89">
            <v>-324.29999999999995</v>
          </cell>
          <cell r="AZ89">
            <v>-83909.079999999987</v>
          </cell>
          <cell r="BA89">
            <v>-53716.670000000006</v>
          </cell>
          <cell r="BB89">
            <v>-20460.82</v>
          </cell>
          <cell r="BC89">
            <v>-7735.0700000000006</v>
          </cell>
          <cell r="BD89">
            <v>-12735.92</v>
          </cell>
          <cell r="BG89">
            <v>-8324.59</v>
          </cell>
          <cell r="BH89">
            <v>-782.65</v>
          </cell>
          <cell r="BJ89">
            <v>-103882.82</v>
          </cell>
          <cell r="BT89">
            <v>-100021.72</v>
          </cell>
          <cell r="CD89">
            <v>-100425.64000000001</v>
          </cell>
          <cell r="CQ89">
            <v>-93510.48000000001</v>
          </cell>
          <cell r="DC89">
            <v>-100143.79000000001</v>
          </cell>
          <cell r="DO89">
            <v>-97113.82</v>
          </cell>
        </row>
        <row r="90">
          <cell r="E90">
            <v>-37352.090000000004</v>
          </cell>
          <cell r="F90">
            <v>-9437.2900000000009</v>
          </cell>
          <cell r="G90">
            <v>-3075.72</v>
          </cell>
          <cell r="H90">
            <v>-827.83</v>
          </cell>
          <cell r="I90">
            <v>-4470.3</v>
          </cell>
          <cell r="J90">
            <v>-235.61</v>
          </cell>
          <cell r="L90">
            <v>-55398.840000000011</v>
          </cell>
          <cell r="M90">
            <v>-34534.230000000003</v>
          </cell>
          <cell r="N90">
            <v>-9895</v>
          </cell>
          <cell r="O90">
            <v>-2561.2800000000002</v>
          </cell>
          <cell r="P90">
            <v>-3310.62</v>
          </cell>
          <cell r="Q90">
            <v>-5153.2700000000004</v>
          </cell>
          <cell r="R90">
            <v>-233.4</v>
          </cell>
          <cell r="T90">
            <v>-55687.80000000001</v>
          </cell>
          <cell r="U90">
            <v>-1011.12</v>
          </cell>
          <cell r="V90">
            <v>-33185.89</v>
          </cell>
          <cell r="W90">
            <v>-10448.85</v>
          </cell>
          <cell r="X90">
            <v>-2704.64</v>
          </cell>
          <cell r="Y90">
            <v>-3495.92</v>
          </cell>
          <cell r="Z90">
            <v>-5441.7</v>
          </cell>
          <cell r="AB90">
            <v>-56534.59</v>
          </cell>
          <cell r="AC90">
            <v>-33061.550000000003</v>
          </cell>
          <cell r="AD90">
            <v>-9411.68</v>
          </cell>
          <cell r="AE90">
            <v>-2436.17</v>
          </cell>
          <cell r="AF90">
            <v>-3148.91</v>
          </cell>
          <cell r="AG90">
            <v>-4901.55</v>
          </cell>
          <cell r="AH90">
            <v>-222</v>
          </cell>
          <cell r="AJ90">
            <v>-53181.86</v>
          </cell>
          <cell r="AK90">
            <v>-37066.379999999997</v>
          </cell>
          <cell r="AL90">
            <v>-10761.76</v>
          </cell>
          <cell r="AM90">
            <v>-2785.63</v>
          </cell>
          <cell r="AN90">
            <v>-3600.61</v>
          </cell>
          <cell r="AO90">
            <v>-253.85</v>
          </cell>
          <cell r="AP90">
            <v>-5604.67</v>
          </cell>
          <cell r="AR90">
            <v>-60072.899999999994</v>
          </cell>
          <cell r="AS90">
            <v>-42404.81</v>
          </cell>
          <cell r="AT90">
            <v>-10509.43</v>
          </cell>
          <cell r="AU90">
            <v>-2720.32</v>
          </cell>
          <cell r="AV90">
            <v>-3516.19</v>
          </cell>
          <cell r="AW90">
            <v>-5473.25</v>
          </cell>
          <cell r="AX90">
            <v>-247.89</v>
          </cell>
          <cell r="AZ90">
            <v>-64871.89</v>
          </cell>
          <cell r="BA90">
            <v>-38015.040000000001</v>
          </cell>
          <cell r="BB90">
            <v>-14827.85</v>
          </cell>
          <cell r="BC90">
            <v>-5605.56</v>
          </cell>
          <cell r="BD90">
            <v>-9229.66</v>
          </cell>
          <cell r="BG90">
            <v>-6032.79</v>
          </cell>
          <cell r="BH90">
            <v>-567.17999999999995</v>
          </cell>
          <cell r="BJ90">
            <v>-74278.080000000002</v>
          </cell>
          <cell r="BT90">
            <v>-73439.63</v>
          </cell>
          <cell r="CD90">
            <v>-74364.27</v>
          </cell>
          <cell r="CQ90">
            <v>-73073.119999999995</v>
          </cell>
          <cell r="DC90">
            <v>-83015.25</v>
          </cell>
          <cell r="DO90">
            <v>-76027.44</v>
          </cell>
        </row>
        <row r="91">
          <cell r="E91">
            <v>-2127.34</v>
          </cell>
          <cell r="F91">
            <v>-324.31</v>
          </cell>
          <cell r="G91">
            <v>-105.7</v>
          </cell>
          <cell r="H91">
            <v>-28.45</v>
          </cell>
          <cell r="I91">
            <v>-153.62</v>
          </cell>
          <cell r="J91">
            <v>-8.1</v>
          </cell>
          <cell r="L91">
            <v>-2747.5199999999995</v>
          </cell>
          <cell r="M91">
            <v>-2349.9499999999998</v>
          </cell>
          <cell r="N91">
            <v>-611.91</v>
          </cell>
          <cell r="O91">
            <v>-158.38999999999999</v>
          </cell>
          <cell r="P91">
            <v>-204.73</v>
          </cell>
          <cell r="Q91">
            <v>-318.68</v>
          </cell>
          <cell r="R91">
            <v>-14.43</v>
          </cell>
          <cell r="T91">
            <v>-3658.0899999999992</v>
          </cell>
          <cell r="U91">
            <v>-326.91000000000003</v>
          </cell>
          <cell r="V91">
            <v>-989</v>
          </cell>
          <cell r="W91">
            <v>-362.69</v>
          </cell>
          <cell r="X91">
            <v>-93.88</v>
          </cell>
          <cell r="Y91">
            <v>-121.35</v>
          </cell>
          <cell r="Z91">
            <v>-188.89</v>
          </cell>
          <cell r="AB91">
            <v>-2091.27</v>
          </cell>
          <cell r="AC91">
            <v>-1178.6300000000001</v>
          </cell>
          <cell r="AD91">
            <v>-269.19</v>
          </cell>
          <cell r="AE91">
            <v>-69.680000000000007</v>
          </cell>
          <cell r="AF91">
            <v>-90.07</v>
          </cell>
          <cell r="AG91">
            <v>-140.19999999999999</v>
          </cell>
          <cell r="AH91">
            <v>-6.35</v>
          </cell>
          <cell r="AJ91">
            <v>-1754.1200000000001</v>
          </cell>
          <cell r="AK91">
            <v>-13.290000000000001</v>
          </cell>
          <cell r="AL91">
            <v>-0.92</v>
          </cell>
          <cell r="AM91">
            <v>-1.19</v>
          </cell>
          <cell r="AN91">
            <v>-0.08</v>
          </cell>
          <cell r="AO91">
            <v>-1.86</v>
          </cell>
          <cell r="AR91">
            <v>-17.34</v>
          </cell>
          <cell r="AS91">
            <v>-1368.78</v>
          </cell>
          <cell r="AT91">
            <v>-70.78</v>
          </cell>
          <cell r="AU91">
            <v>-18.32</v>
          </cell>
          <cell r="AV91">
            <v>-23.68</v>
          </cell>
          <cell r="AW91">
            <v>-36.86</v>
          </cell>
          <cell r="AX91">
            <v>-1.67</v>
          </cell>
          <cell r="AZ91">
            <v>-1520.09</v>
          </cell>
          <cell r="BA91">
            <v>-2062.84</v>
          </cell>
          <cell r="BB91">
            <v>-569.29999999999995</v>
          </cell>
          <cell r="BC91">
            <v>-215.22</v>
          </cell>
          <cell r="BD91">
            <v>-354.37</v>
          </cell>
          <cell r="BG91">
            <v>-231.63</v>
          </cell>
          <cell r="BH91">
            <v>-21.77</v>
          </cell>
          <cell r="BJ91">
            <v>-3455.14</v>
          </cell>
          <cell r="BT91">
            <v>-2797.45</v>
          </cell>
          <cell r="CD91">
            <v>-2568.8200000000002</v>
          </cell>
          <cell r="CQ91">
            <v>-1917.13</v>
          </cell>
          <cell r="DC91">
            <v>-1400.38</v>
          </cell>
          <cell r="DO91">
            <v>-2764.62</v>
          </cell>
        </row>
        <row r="92">
          <cell r="E92">
            <v>-3365.47</v>
          </cell>
          <cell r="F92">
            <v>-1042.78</v>
          </cell>
          <cell r="G92">
            <v>-339.85</v>
          </cell>
          <cell r="H92">
            <v>-91.47</v>
          </cell>
          <cell r="I92">
            <v>-493.95</v>
          </cell>
          <cell r="J92">
            <v>-26.03</v>
          </cell>
          <cell r="L92">
            <v>-5359.55</v>
          </cell>
          <cell r="M92">
            <v>-3046.4</v>
          </cell>
          <cell r="N92">
            <v>-1117.17</v>
          </cell>
          <cell r="O92">
            <v>-289.18</v>
          </cell>
          <cell r="P92">
            <v>-373.78</v>
          </cell>
          <cell r="Q92">
            <v>-581.82000000000005</v>
          </cell>
          <cell r="R92">
            <v>-26.35</v>
          </cell>
          <cell r="T92">
            <v>-5434.7</v>
          </cell>
          <cell r="V92">
            <v>-4300.6099999999997</v>
          </cell>
          <cell r="W92">
            <v>-1577.12</v>
          </cell>
          <cell r="X92">
            <v>-408.23</v>
          </cell>
          <cell r="Y92">
            <v>-527.66</v>
          </cell>
          <cell r="Z92">
            <v>-821.36</v>
          </cell>
          <cell r="AB92">
            <v>-7672.1799999999985</v>
          </cell>
          <cell r="AC92">
            <v>-3707.85</v>
          </cell>
          <cell r="AD92">
            <v>-1359.74</v>
          </cell>
          <cell r="AE92">
            <v>-351.96</v>
          </cell>
          <cell r="AF92">
            <v>-454.94</v>
          </cell>
          <cell r="AG92">
            <v>-708.15</v>
          </cell>
          <cell r="AH92">
            <v>-32.07</v>
          </cell>
          <cell r="AJ92">
            <v>-6614.7099999999991</v>
          </cell>
          <cell r="AK92">
            <v>-5108.33</v>
          </cell>
          <cell r="AL92">
            <v>-354.79</v>
          </cell>
          <cell r="AM92">
            <v>-458.59</v>
          </cell>
          <cell r="AN92">
            <v>-32.33</v>
          </cell>
          <cell r="AO92">
            <v>-713.84</v>
          </cell>
          <cell r="AR92">
            <v>-6667.88</v>
          </cell>
          <cell r="AS92">
            <v>-4242.12</v>
          </cell>
          <cell r="AT92">
            <v>-1445.65</v>
          </cell>
          <cell r="AU92">
            <v>-374.2</v>
          </cell>
          <cell r="AV92">
            <v>-483.68</v>
          </cell>
          <cell r="AW92">
            <v>-752.89</v>
          </cell>
          <cell r="AX92">
            <v>-34.1</v>
          </cell>
          <cell r="AZ92">
            <v>-7332.64</v>
          </cell>
          <cell r="BA92">
            <v>-3834.43</v>
          </cell>
          <cell r="BB92">
            <v>-1520.33</v>
          </cell>
          <cell r="BC92">
            <v>-574.75</v>
          </cell>
          <cell r="BD92">
            <v>-946.33</v>
          </cell>
          <cell r="BG92">
            <v>-618.54999999999995</v>
          </cell>
          <cell r="BH92">
            <v>-58.15</v>
          </cell>
          <cell r="BJ92">
            <v>-7552.55</v>
          </cell>
          <cell r="BT92">
            <v>-6343.54</v>
          </cell>
          <cell r="CD92">
            <v>-6914.27</v>
          </cell>
          <cell r="CQ92">
            <v>-6125.91</v>
          </cell>
          <cell r="DC92">
            <v>-5972.78</v>
          </cell>
          <cell r="DO92">
            <v>-6055.74</v>
          </cell>
        </row>
        <row r="93">
          <cell r="E93">
            <v>-4735.7700000000004</v>
          </cell>
          <cell r="L93">
            <v>-4735.7700000000004</v>
          </cell>
          <cell r="M93">
            <v>-6949</v>
          </cell>
          <cell r="T93">
            <v>-6949</v>
          </cell>
          <cell r="U93">
            <v>-1551.38</v>
          </cell>
          <cell r="AB93">
            <v>-1551.38</v>
          </cell>
          <cell r="AC93">
            <v>-1914.07</v>
          </cell>
          <cell r="AJ93">
            <v>-1914.07</v>
          </cell>
          <cell r="AL93">
            <v>-2350.5</v>
          </cell>
          <cell r="AR93">
            <v>-2350.5</v>
          </cell>
          <cell r="AS93">
            <v>-145</v>
          </cell>
          <cell r="AZ93">
            <v>-144.53</v>
          </cell>
          <cell r="BA93">
            <v>-385.33</v>
          </cell>
          <cell r="BJ93">
            <v>-385.33</v>
          </cell>
          <cell r="BT93">
            <v>-218.24</v>
          </cell>
          <cell r="CD93">
            <v>159.05000000000001</v>
          </cell>
          <cell r="CQ93">
            <v>212.01</v>
          </cell>
        </row>
        <row r="94">
          <cell r="E94">
            <v>-8124.37</v>
          </cell>
          <cell r="F94">
            <v>-2517.31</v>
          </cell>
          <cell r="G94">
            <v>-820.42</v>
          </cell>
          <cell r="H94">
            <v>-220.82</v>
          </cell>
          <cell r="I94">
            <v>-1192.4100000000001</v>
          </cell>
          <cell r="J94">
            <v>-62.85</v>
          </cell>
          <cell r="L94">
            <v>-12938.18</v>
          </cell>
          <cell r="M94">
            <v>-8702.3799999999992</v>
          </cell>
          <cell r="N94">
            <v>-3191.34</v>
          </cell>
          <cell r="O94">
            <v>-826.06</v>
          </cell>
          <cell r="P94">
            <v>-1067.74</v>
          </cell>
          <cell r="Q94">
            <v>-1662.03</v>
          </cell>
          <cell r="R94">
            <v>-75.28</v>
          </cell>
          <cell r="T94">
            <v>-15524.83</v>
          </cell>
          <cell r="U94">
            <v>-8724</v>
          </cell>
          <cell r="V94">
            <v>-3199.43</v>
          </cell>
          <cell r="W94">
            <v>-828.01</v>
          </cell>
          <cell r="X94">
            <v>-1070.45</v>
          </cell>
          <cell r="Y94">
            <v>-1666.24</v>
          </cell>
          <cell r="Z94">
            <v>-75.47</v>
          </cell>
          <cell r="AB94">
            <v>-15593.6</v>
          </cell>
          <cell r="AC94">
            <v>-5221.95</v>
          </cell>
          <cell r="AD94">
            <v>-1914.99</v>
          </cell>
          <cell r="AE94">
            <v>-495.69</v>
          </cell>
          <cell r="AF94">
            <v>-640.71</v>
          </cell>
          <cell r="AG94">
            <v>-997.31</v>
          </cell>
          <cell r="AH94">
            <v>-45.17</v>
          </cell>
          <cell r="AJ94">
            <v>-9315.82</v>
          </cell>
          <cell r="AK94">
            <v>-5937.4400000000005</v>
          </cell>
          <cell r="AL94">
            <v>-412.38</v>
          </cell>
          <cell r="AM94">
            <v>-533.03</v>
          </cell>
          <cell r="AN94">
            <v>-37.58</v>
          </cell>
          <cell r="AO94">
            <v>-829.7</v>
          </cell>
          <cell r="AR94">
            <v>-7750.13</v>
          </cell>
          <cell r="AS94">
            <v>-4324</v>
          </cell>
          <cell r="AT94">
            <v>-1585.7</v>
          </cell>
          <cell r="AU94">
            <v>-410.45</v>
          </cell>
          <cell r="AV94">
            <v>-530.53</v>
          </cell>
          <cell r="AW94">
            <v>-825.82</v>
          </cell>
          <cell r="AX94">
            <v>-37.4</v>
          </cell>
          <cell r="AZ94">
            <v>-7713.9</v>
          </cell>
          <cell r="BA94">
            <v>-8404.66</v>
          </cell>
          <cell r="BB94">
            <v>-3332.4</v>
          </cell>
          <cell r="BC94">
            <v>-1259.79</v>
          </cell>
          <cell r="BD94">
            <v>-2074.2600000000002</v>
          </cell>
          <cell r="BG94">
            <v>-1355.8</v>
          </cell>
          <cell r="BH94">
            <v>-127.47</v>
          </cell>
          <cell r="BJ94">
            <v>-16554.38</v>
          </cell>
          <cell r="BT94">
            <v>-15783.94</v>
          </cell>
          <cell r="CD94">
            <v>-15171.6</v>
          </cell>
          <cell r="CQ94">
            <v>-11228.41</v>
          </cell>
          <cell r="DC94">
            <v>-8390.08</v>
          </cell>
          <cell r="DO94">
            <v>-10885</v>
          </cell>
        </row>
        <row r="95">
          <cell r="E95">
            <v>-1209.72</v>
          </cell>
          <cell r="L95">
            <v>-1209.72</v>
          </cell>
          <cell r="M95">
            <v>-1211.4099999999999</v>
          </cell>
          <cell r="N95">
            <v>-148.06</v>
          </cell>
          <cell r="O95">
            <v>-38.33</v>
          </cell>
          <cell r="P95">
            <v>-49.54</v>
          </cell>
          <cell r="Q95">
            <v>-77.11</v>
          </cell>
          <cell r="R95">
            <v>-3.49</v>
          </cell>
          <cell r="T95">
            <v>-1527.9399999999996</v>
          </cell>
          <cell r="U95">
            <v>-1419.94</v>
          </cell>
          <cell r="AB95">
            <v>-1419.94</v>
          </cell>
          <cell r="AC95">
            <v>-2111.9700000000003</v>
          </cell>
          <cell r="AD95">
            <v>-133.59</v>
          </cell>
          <cell r="AE95">
            <v>-34.58</v>
          </cell>
          <cell r="AF95">
            <v>-44.69</v>
          </cell>
          <cell r="AG95">
            <v>-69.569999999999993</v>
          </cell>
          <cell r="AH95">
            <v>-3.15</v>
          </cell>
          <cell r="AJ95">
            <v>-2397.5500000000006</v>
          </cell>
          <cell r="AK95">
            <v>-1762.9</v>
          </cell>
          <cell r="AR95">
            <v>-1762.9</v>
          </cell>
          <cell r="AS95">
            <v>-2031.73</v>
          </cell>
          <cell r="AT95">
            <v>-137.66999999999999</v>
          </cell>
          <cell r="AU95">
            <v>-35.630000000000003</v>
          </cell>
          <cell r="AV95">
            <v>-46.06</v>
          </cell>
          <cell r="AW95">
            <v>-71.7</v>
          </cell>
          <cell r="AX95">
            <v>-3.24</v>
          </cell>
          <cell r="AZ95">
            <v>-2326.0300000000002</v>
          </cell>
          <cell r="BA95">
            <v>-1014.37</v>
          </cell>
          <cell r="BB95">
            <v>-210.94</v>
          </cell>
          <cell r="BC95">
            <v>-79.75</v>
          </cell>
          <cell r="BD95">
            <v>-131.30000000000001</v>
          </cell>
          <cell r="BG95">
            <v>-85.82</v>
          </cell>
          <cell r="BH95">
            <v>-8.08</v>
          </cell>
          <cell r="BJ95">
            <v>-1657.34</v>
          </cell>
          <cell r="BT95">
            <v>-1438.92</v>
          </cell>
          <cell r="CD95">
            <v>-1565.73</v>
          </cell>
          <cell r="CQ95">
            <v>-1377.92</v>
          </cell>
          <cell r="DC95">
            <v>-1365.3</v>
          </cell>
          <cell r="DO95">
            <v>-1381.02</v>
          </cell>
        </row>
        <row r="96">
          <cell r="E96">
            <v>-8891.5499999999993</v>
          </cell>
          <cell r="F96">
            <v>0</v>
          </cell>
          <cell r="G96">
            <v>0</v>
          </cell>
          <cell r="H96">
            <v>0</v>
          </cell>
          <cell r="I96">
            <v>0</v>
          </cell>
          <cell r="J96">
            <v>0</v>
          </cell>
          <cell r="L96">
            <v>-8891.5499999999993</v>
          </cell>
          <cell r="M96">
            <v>-5915</v>
          </cell>
          <cell r="N96">
            <v>0</v>
          </cell>
          <cell r="O96">
            <v>0</v>
          </cell>
          <cell r="P96">
            <v>0</v>
          </cell>
          <cell r="Q96">
            <v>0</v>
          </cell>
          <cell r="R96">
            <v>0</v>
          </cell>
          <cell r="T96">
            <v>-5915</v>
          </cell>
          <cell r="U96">
            <v>0</v>
          </cell>
          <cell r="V96">
            <v>0</v>
          </cell>
          <cell r="W96">
            <v>0</v>
          </cell>
          <cell r="X96">
            <v>0</v>
          </cell>
          <cell r="Y96">
            <v>0</v>
          </cell>
          <cell r="Z96">
            <v>0</v>
          </cell>
          <cell r="AB96">
            <v>-12000</v>
          </cell>
          <cell r="AC96">
            <v>0</v>
          </cell>
          <cell r="AD96">
            <v>0</v>
          </cell>
          <cell r="AE96">
            <v>0</v>
          </cell>
          <cell r="AF96">
            <v>0</v>
          </cell>
          <cell r="AG96">
            <v>0</v>
          </cell>
          <cell r="AH96">
            <v>0</v>
          </cell>
          <cell r="AJ96">
            <v>0</v>
          </cell>
          <cell r="AK96">
            <v>0</v>
          </cell>
          <cell r="AL96">
            <v>0</v>
          </cell>
          <cell r="AM96">
            <v>0</v>
          </cell>
          <cell r="AN96">
            <v>0</v>
          </cell>
          <cell r="AO96">
            <v>0</v>
          </cell>
          <cell r="AP96">
            <v>0</v>
          </cell>
          <cell r="AR96">
            <v>0</v>
          </cell>
          <cell r="AS96">
            <v>0</v>
          </cell>
          <cell r="AT96">
            <v>0</v>
          </cell>
          <cell r="AU96">
            <v>0</v>
          </cell>
          <cell r="AV96">
            <v>0</v>
          </cell>
          <cell r="AW96">
            <v>0</v>
          </cell>
          <cell r="AX96">
            <v>0</v>
          </cell>
          <cell r="AZ96">
            <v>0</v>
          </cell>
          <cell r="BA96">
            <v>0</v>
          </cell>
          <cell r="BB96">
            <v>0</v>
          </cell>
          <cell r="BC96">
            <v>0</v>
          </cell>
          <cell r="BD96">
            <v>0</v>
          </cell>
          <cell r="BG96">
            <v>0</v>
          </cell>
          <cell r="BH96">
            <v>0</v>
          </cell>
          <cell r="BJ96">
            <v>0</v>
          </cell>
          <cell r="BT96">
            <v>-7010.42</v>
          </cell>
          <cell r="CD96">
            <v>0</v>
          </cell>
          <cell r="CQ96">
            <v>0</v>
          </cell>
          <cell r="DC96">
            <v>0</v>
          </cell>
          <cell r="DO96">
            <v>0</v>
          </cell>
        </row>
        <row r="97">
          <cell r="E97">
            <v>-8891.5499999999993</v>
          </cell>
          <cell r="L97">
            <v>-8891.5499999999993</v>
          </cell>
          <cell r="M97">
            <v>0</v>
          </cell>
          <cell r="T97">
            <v>0</v>
          </cell>
          <cell r="AB97">
            <v>0</v>
          </cell>
          <cell r="AJ97">
            <v>0</v>
          </cell>
          <cell r="AR97">
            <v>0</v>
          </cell>
          <cell r="AZ97">
            <v>0</v>
          </cell>
          <cell r="BJ97">
            <v>0</v>
          </cell>
          <cell r="BT97">
            <v>0</v>
          </cell>
          <cell r="CD97">
            <v>0</v>
          </cell>
          <cell r="CQ97">
            <v>0</v>
          </cell>
          <cell r="DC97">
            <v>0</v>
          </cell>
          <cell r="DO97">
            <v>0</v>
          </cell>
        </row>
        <row r="98">
          <cell r="L98">
            <v>0</v>
          </cell>
          <cell r="M98">
            <v>-5915</v>
          </cell>
          <cell r="T98">
            <v>-5915</v>
          </cell>
          <cell r="AB98">
            <v>-12000</v>
          </cell>
          <cell r="AJ98">
            <v>0</v>
          </cell>
          <cell r="AR98">
            <v>0</v>
          </cell>
          <cell r="AZ98">
            <v>0</v>
          </cell>
          <cell r="BJ98">
            <v>0</v>
          </cell>
          <cell r="BT98">
            <v>-7010.42</v>
          </cell>
        </row>
        <row r="99">
          <cell r="E99">
            <v>-2195.9</v>
          </cell>
          <cell r="F99">
            <v>0</v>
          </cell>
          <cell r="G99">
            <v>0</v>
          </cell>
          <cell r="H99">
            <v>0</v>
          </cell>
          <cell r="I99">
            <v>0</v>
          </cell>
          <cell r="J99">
            <v>0</v>
          </cell>
          <cell r="L99">
            <v>-2195.9</v>
          </cell>
          <cell r="M99">
            <v>-998.82999999999993</v>
          </cell>
          <cell r="N99">
            <v>0</v>
          </cell>
          <cell r="O99">
            <v>0</v>
          </cell>
          <cell r="P99">
            <v>0</v>
          </cell>
          <cell r="Q99">
            <v>0</v>
          </cell>
          <cell r="R99">
            <v>0</v>
          </cell>
          <cell r="T99">
            <v>-998.82999999999993</v>
          </cell>
          <cell r="U99">
            <v>-1106.03</v>
          </cell>
          <cell r="V99">
            <v>-906.57</v>
          </cell>
          <cell r="W99">
            <v>0</v>
          </cell>
          <cell r="X99">
            <v>0</v>
          </cell>
          <cell r="Y99">
            <v>0</v>
          </cell>
          <cell r="Z99">
            <v>-1000</v>
          </cell>
          <cell r="AB99">
            <v>-3012.6</v>
          </cell>
          <cell r="AC99">
            <v>-2581.92</v>
          </cell>
          <cell r="AD99">
            <v>0</v>
          </cell>
          <cell r="AE99">
            <v>0</v>
          </cell>
          <cell r="AF99">
            <v>0</v>
          </cell>
          <cell r="AG99">
            <v>0</v>
          </cell>
          <cell r="AH99">
            <v>0</v>
          </cell>
          <cell r="AJ99">
            <v>-2581.92</v>
          </cell>
          <cell r="AK99">
            <v>-1000</v>
          </cell>
          <cell r="AL99">
            <v>0</v>
          </cell>
          <cell r="AM99">
            <v>0</v>
          </cell>
          <cell r="AN99">
            <v>0</v>
          </cell>
          <cell r="AO99">
            <v>0</v>
          </cell>
          <cell r="AP99">
            <v>0</v>
          </cell>
          <cell r="AR99">
            <v>-1000</v>
          </cell>
          <cell r="AS99">
            <v>-556.57000000000005</v>
          </cell>
          <cell r="AT99">
            <v>0</v>
          </cell>
          <cell r="AU99">
            <v>0</v>
          </cell>
          <cell r="AV99">
            <v>0</v>
          </cell>
          <cell r="AW99">
            <v>0</v>
          </cell>
          <cell r="AX99">
            <v>0</v>
          </cell>
          <cell r="AZ99">
            <v>-573.72</v>
          </cell>
          <cell r="BA99">
            <v>-313.49</v>
          </cell>
          <cell r="BB99">
            <v>0</v>
          </cell>
          <cell r="BC99">
            <v>0</v>
          </cell>
          <cell r="BD99">
            <v>0</v>
          </cell>
          <cell r="BG99">
            <v>-1.95</v>
          </cell>
          <cell r="BH99">
            <v>0</v>
          </cell>
          <cell r="BJ99">
            <v>-418.17</v>
          </cell>
          <cell r="BT99">
            <v>-559.32999999999993</v>
          </cell>
          <cell r="CD99">
            <v>-6283.47</v>
          </cell>
          <cell r="CQ99">
            <v>-6198.5199999999995</v>
          </cell>
          <cell r="DC99">
            <v>-429.11</v>
          </cell>
          <cell r="DO99">
            <v>-4563.92</v>
          </cell>
        </row>
        <row r="100">
          <cell r="L100">
            <v>0</v>
          </cell>
          <cell r="M100">
            <v>-496.8</v>
          </cell>
          <cell r="T100">
            <v>-496.8</v>
          </cell>
          <cell r="AB100">
            <v>0</v>
          </cell>
          <cell r="AJ100">
            <v>0</v>
          </cell>
          <cell r="AR100">
            <v>0</v>
          </cell>
          <cell r="AZ100">
            <v>0</v>
          </cell>
          <cell r="BJ100">
            <v>0</v>
          </cell>
          <cell r="BT100">
            <v>-143.55000000000001</v>
          </cell>
          <cell r="DC100">
            <v>-118.15</v>
          </cell>
        </row>
        <row r="101">
          <cell r="CQ101">
            <v>-4987.4799999999996</v>
          </cell>
          <cell r="DC101">
            <v>0</v>
          </cell>
          <cell r="DO101">
            <v>204.62</v>
          </cell>
        </row>
        <row r="102">
          <cell r="E102">
            <v>-2195.9</v>
          </cell>
          <cell r="L102">
            <v>-2195.9</v>
          </cell>
          <cell r="M102">
            <v>-502.03</v>
          </cell>
          <cell r="T102">
            <v>-502.03</v>
          </cell>
          <cell r="U102">
            <v>-1106.03</v>
          </cell>
          <cell r="V102">
            <v>-906.57</v>
          </cell>
          <cell r="Z102">
            <v>-1000</v>
          </cell>
          <cell r="AB102">
            <v>-3012.6</v>
          </cell>
          <cell r="AC102">
            <v>-2581.92</v>
          </cell>
          <cell r="AJ102">
            <v>-2581.92</v>
          </cell>
          <cell r="AK102">
            <v>-1000</v>
          </cell>
          <cell r="AR102">
            <v>-1000</v>
          </cell>
          <cell r="AS102">
            <v>-556.57000000000005</v>
          </cell>
          <cell r="AZ102">
            <v>-573.72</v>
          </cell>
          <cell r="BA102">
            <v>-313.49</v>
          </cell>
          <cell r="BG102">
            <v>-1.95</v>
          </cell>
          <cell r="BJ102">
            <v>-418.17</v>
          </cell>
          <cell r="BT102">
            <v>-415.78</v>
          </cell>
          <cell r="CD102">
            <v>-6283.47</v>
          </cell>
          <cell r="CQ102">
            <v>-1211.04</v>
          </cell>
          <cell r="DC102">
            <v>-310.95999999999998</v>
          </cell>
          <cell r="DO102">
            <v>-4768.54</v>
          </cell>
        </row>
        <row r="103">
          <cell r="E103">
            <v>-528841.03997243848</v>
          </cell>
          <cell r="F103">
            <v>-114034.86651286269</v>
          </cell>
          <cell r="G103">
            <v>-44078.930824236129</v>
          </cell>
          <cell r="H103">
            <v>-26223.182690462687</v>
          </cell>
          <cell r="I103">
            <v>-81356.78</v>
          </cell>
          <cell r="J103">
            <v>-18519.48</v>
          </cell>
          <cell r="L103">
            <v>-814054.28</v>
          </cell>
          <cell r="M103">
            <v>-445902.59397696739</v>
          </cell>
          <cell r="N103">
            <v>-121184.41853649996</v>
          </cell>
          <cell r="O103">
            <v>-41665.520789527378</v>
          </cell>
          <cell r="P103">
            <v>-64064.116697005287</v>
          </cell>
          <cell r="Q103">
            <v>-90466.49</v>
          </cell>
          <cell r="R103">
            <v>-21826.329999999998</v>
          </cell>
          <cell r="T103">
            <v>-781910.60000000009</v>
          </cell>
          <cell r="U103">
            <v>-425166.5447449449</v>
          </cell>
          <cell r="V103">
            <v>-143046.90639763721</v>
          </cell>
          <cell r="W103">
            <v>-53635.642246230076</v>
          </cell>
          <cell r="X103">
            <v>-86049.096611187793</v>
          </cell>
          <cell r="Y103">
            <v>-91584.12</v>
          </cell>
          <cell r="Z103">
            <v>-28921.759999999998</v>
          </cell>
          <cell r="AB103">
            <v>-847072.10000000009</v>
          </cell>
          <cell r="AC103">
            <v>-553899.51481175679</v>
          </cell>
          <cell r="AD103">
            <v>-110578.43467767215</v>
          </cell>
          <cell r="AE103">
            <v>-50076.149312982059</v>
          </cell>
          <cell r="AF103">
            <v>-88469.184635899204</v>
          </cell>
          <cell r="AG103">
            <v>-83423.17</v>
          </cell>
          <cell r="AH103">
            <v>-23704.760000000002</v>
          </cell>
          <cell r="AJ103">
            <v>-911630.14343831013</v>
          </cell>
          <cell r="AK103">
            <v>-487380.47302338481</v>
          </cell>
          <cell r="AL103">
            <v>-115807.1338</v>
          </cell>
          <cell r="AM103">
            <v>-50013.343910000003</v>
          </cell>
          <cell r="AN103">
            <v>-100259.514</v>
          </cell>
          <cell r="AO103">
            <v>-70938.83</v>
          </cell>
          <cell r="AP103">
            <v>-20983.77</v>
          </cell>
          <cell r="AR103">
            <v>-852094.40480000002</v>
          </cell>
          <cell r="AS103">
            <v>-347366.90667063108</v>
          </cell>
          <cell r="AT103">
            <v>-141310.64705106069</v>
          </cell>
          <cell r="AU103">
            <v>-79823.763230030483</v>
          </cell>
          <cell r="AV103">
            <v>-152479.00638161105</v>
          </cell>
          <cell r="AW103">
            <v>-82052.383333333331</v>
          </cell>
          <cell r="AX103">
            <v>-28574.023333333331</v>
          </cell>
          <cell r="AZ103">
            <v>-842673.07999999984</v>
          </cell>
          <cell r="BA103">
            <v>-584727.09666666668</v>
          </cell>
          <cell r="BB103">
            <v>-184334.71666666667</v>
          </cell>
          <cell r="BC103">
            <v>-83225.876666666678</v>
          </cell>
          <cell r="BD103">
            <v>-176000.77666666667</v>
          </cell>
          <cell r="BG103">
            <v>-114066.31666666667</v>
          </cell>
          <cell r="BH103">
            <v>-41963.646666666667</v>
          </cell>
          <cell r="BJ103">
            <v>-1217944.7400000002</v>
          </cell>
          <cell r="BT103">
            <v>-1018368.4299999999</v>
          </cell>
          <cell r="CD103">
            <v>-1029631.1300000001</v>
          </cell>
          <cell r="CQ103">
            <v>-1026335.2400000001</v>
          </cell>
          <cell r="DC103">
            <v>-1000199.51</v>
          </cell>
          <cell r="DO103">
            <v>-896048.89999999991</v>
          </cell>
        </row>
        <row r="104">
          <cell r="E104">
            <v>-24401.332137676702</v>
          </cell>
          <cell r="F104">
            <v>-7484.2169951078558</v>
          </cell>
          <cell r="G104">
            <v>-2404.7047111323391</v>
          </cell>
          <cell r="H104">
            <v>-458.85615608310258</v>
          </cell>
          <cell r="I104">
            <v>0</v>
          </cell>
          <cell r="J104">
            <v>0</v>
          </cell>
          <cell r="L104">
            <v>-34749.11</v>
          </cell>
          <cell r="M104">
            <v>-30850.46547500107</v>
          </cell>
          <cell r="N104">
            <v>-10453.035434660596</v>
          </cell>
          <cell r="O104">
            <v>-3074.846481149968</v>
          </cell>
          <cell r="P104">
            <v>-3486.9426091883706</v>
          </cell>
          <cell r="T104">
            <v>-47865.29</v>
          </cell>
          <cell r="U104">
            <v>-101429.02774413904</v>
          </cell>
          <cell r="V104">
            <v>-32078.071336513924</v>
          </cell>
          <cell r="W104">
            <v>-9650.9144577266707</v>
          </cell>
          <cell r="X104">
            <v>-19012.706461620368</v>
          </cell>
          <cell r="Y104">
            <v>0</v>
          </cell>
          <cell r="Z104">
            <v>0</v>
          </cell>
          <cell r="AB104">
            <v>-162170.72</v>
          </cell>
          <cell r="AC104">
            <v>13178.79009708523</v>
          </cell>
          <cell r="AD104">
            <v>4977.4957345461571</v>
          </cell>
          <cell r="AE104">
            <v>2052.8035986490336</v>
          </cell>
          <cell r="AF104">
            <v>2774.502714552294</v>
          </cell>
          <cell r="AG104">
            <v>0</v>
          </cell>
          <cell r="AH104">
            <v>0</v>
          </cell>
          <cell r="AJ104">
            <v>23025.86</v>
          </cell>
          <cell r="AK104">
            <v>12946.139046159273</v>
          </cell>
          <cell r="AL104">
            <v>4683.5666921999818</v>
          </cell>
          <cell r="AM104">
            <v>2281.7727970062588</v>
          </cell>
          <cell r="AN104">
            <v>3114.3814646344913</v>
          </cell>
          <cell r="AO104">
            <v>0</v>
          </cell>
          <cell r="AP104">
            <v>0</v>
          </cell>
          <cell r="AR104">
            <v>32096.550000000003</v>
          </cell>
          <cell r="AS104">
            <v>13718.219673908872</v>
          </cell>
          <cell r="AT104">
            <v>4243.9575416212419</v>
          </cell>
          <cell r="AU104">
            <v>1379.9239645666419</v>
          </cell>
          <cell r="AV104">
            <v>3167.7388199032439</v>
          </cell>
          <cell r="AW104">
            <v>0</v>
          </cell>
          <cell r="AX104">
            <v>0</v>
          </cell>
          <cell r="AZ104">
            <v>22509.84</v>
          </cell>
          <cell r="BA104">
            <v>-7673.0816666666678</v>
          </cell>
          <cell r="BB104">
            <v>-7673.0816666666678</v>
          </cell>
          <cell r="BC104">
            <v>-7673.0816666666678</v>
          </cell>
          <cell r="BD104">
            <v>-7673.0816666666678</v>
          </cell>
          <cell r="BG104">
            <v>-7673.0816666666678</v>
          </cell>
          <cell r="BH104">
            <v>-7673.0816666666678</v>
          </cell>
          <cell r="BJ104">
            <v>-46038.490000000005</v>
          </cell>
          <cell r="BT104">
            <v>9982.9400000000023</v>
          </cell>
          <cell r="CD104">
            <v>-101546.22</v>
          </cell>
          <cell r="CQ104">
            <v>-9707.4000000000015</v>
          </cell>
          <cell r="DC104">
            <v>79057.400000000009</v>
          </cell>
          <cell r="DO104">
            <v>73859.690000000017</v>
          </cell>
        </row>
        <row r="105">
          <cell r="E105">
            <v>-1215427.5619000245</v>
          </cell>
          <cell r="F105">
            <v>-290185.4557500892</v>
          </cell>
          <cell r="G105">
            <v>-86446.183503340493</v>
          </cell>
          <cell r="H105">
            <v>-99285.218846545773</v>
          </cell>
          <cell r="I105">
            <v>-111274.73999999999</v>
          </cell>
          <cell r="J105">
            <v>-20330.32</v>
          </cell>
          <cell r="L105">
            <v>-1827967.48</v>
          </cell>
          <cell r="M105">
            <v>-973621.51945196849</v>
          </cell>
          <cell r="N105">
            <v>-380254.9839711606</v>
          </cell>
          <cell r="O105">
            <v>-96603.86727067735</v>
          </cell>
          <cell r="P105">
            <v>-291469.06930619368</v>
          </cell>
          <cell r="Q105">
            <v>-118160.98000000001</v>
          </cell>
          <cell r="R105">
            <v>-22786.23</v>
          </cell>
          <cell r="T105">
            <v>-1883715.7800000003</v>
          </cell>
          <cell r="U105">
            <v>-1073195.4024890838</v>
          </cell>
          <cell r="V105">
            <v>-372257.80773415108</v>
          </cell>
          <cell r="W105">
            <v>-134784.22670395675</v>
          </cell>
          <cell r="X105">
            <v>-409043.73307280813</v>
          </cell>
          <cell r="Y105">
            <v>-122323.9</v>
          </cell>
          <cell r="Z105">
            <v>-29989.309999999998</v>
          </cell>
          <cell r="AB105">
            <v>-2160262.41</v>
          </cell>
          <cell r="AC105">
            <v>-1002935.2047146716</v>
          </cell>
          <cell r="AD105">
            <v>-300968.98894312599</v>
          </cell>
          <cell r="AE105">
            <v>-86216.935714333027</v>
          </cell>
          <cell r="AF105">
            <v>-296577.25192134693</v>
          </cell>
          <cell r="AG105">
            <v>-107023.26999999999</v>
          </cell>
          <cell r="AH105">
            <v>-25394.880000000001</v>
          </cell>
          <cell r="AJ105">
            <v>-1820553.1934383099</v>
          </cell>
          <cell r="AK105">
            <v>-946287.55397722556</v>
          </cell>
          <cell r="AL105">
            <v>-328622.23710000003</v>
          </cell>
          <cell r="AM105">
            <v>-95954.701119999998</v>
          </cell>
          <cell r="AN105">
            <v>-385605.72259999998</v>
          </cell>
          <cell r="AO105">
            <v>-93949.87</v>
          </cell>
          <cell r="AP105">
            <v>-22517.09</v>
          </cell>
          <cell r="AR105">
            <v>-1870577.825</v>
          </cell>
          <cell r="AS105">
            <v>-959626.71699672227</v>
          </cell>
          <cell r="AT105">
            <v>-309652.17950943945</v>
          </cell>
          <cell r="AU105">
            <v>-118296.56926546384</v>
          </cell>
          <cell r="AV105">
            <v>-475036.84756170784</v>
          </cell>
          <cell r="AW105">
            <v>-102662.50333333333</v>
          </cell>
          <cell r="AX105">
            <v>-31654.723333333332</v>
          </cell>
          <cell r="AZ105">
            <v>-2010588.8899999997</v>
          </cell>
          <cell r="BA105">
            <v>-1262643.3683333334</v>
          </cell>
          <cell r="BB105">
            <v>-399555.47833333333</v>
          </cell>
          <cell r="BC105">
            <v>-127883.04833333334</v>
          </cell>
          <cell r="BD105">
            <v>-408643.73833333334</v>
          </cell>
          <cell r="BG105">
            <v>-141657.48833333334</v>
          </cell>
          <cell r="BH105">
            <v>-51727.638333333336</v>
          </cell>
          <cell r="BJ105">
            <v>-2426154.4800000004</v>
          </cell>
          <cell r="BT105">
            <v>-2265393.02</v>
          </cell>
          <cell r="CD105">
            <v>-2241382.9500000007</v>
          </cell>
          <cell r="CQ105">
            <v>-2008608.5099999998</v>
          </cell>
          <cell r="DC105">
            <v>-1968245.6800000002</v>
          </cell>
          <cell r="DO105">
            <v>-1876798.99</v>
          </cell>
        </row>
        <row r="106">
          <cell r="E106">
            <v>103448.91031456855</v>
          </cell>
          <cell r="F106">
            <v>114331.70962857793</v>
          </cell>
          <cell r="G106">
            <v>43526.575698567452</v>
          </cell>
          <cell r="H106">
            <v>-74484.335641713871</v>
          </cell>
          <cell r="I106">
            <v>47352.260000000009</v>
          </cell>
          <cell r="J106">
            <v>-11232.32</v>
          </cell>
          <cell r="L106">
            <v>225840.80000000028</v>
          </cell>
          <cell r="M106">
            <v>104626.1250749001</v>
          </cell>
          <cell r="N106">
            <v>-14913.305586702132</v>
          </cell>
          <cell r="O106">
            <v>10864.396968910063</v>
          </cell>
          <cell r="P106">
            <v>-169597.72645710807</v>
          </cell>
          <cell r="Q106">
            <v>87907.01999999999</v>
          </cell>
          <cell r="R106">
            <v>-15513.23</v>
          </cell>
          <cell r="T106">
            <v>13243.149999999674</v>
          </cell>
          <cell r="U106">
            <v>91618.892956913682</v>
          </cell>
          <cell r="V106">
            <v>-3872.1799298166297</v>
          </cell>
          <cell r="W106">
            <v>-23952.807193124841</v>
          </cell>
          <cell r="X106">
            <v>-190701.18583397203</v>
          </cell>
          <cell r="Y106">
            <v>81416.100000000006</v>
          </cell>
          <cell r="Z106">
            <v>-20434.309999999998</v>
          </cell>
          <cell r="AB106">
            <v>-80143.520000000251</v>
          </cell>
          <cell r="AC106">
            <v>62989.567632684601</v>
          </cell>
          <cell r="AD106">
            <v>101620.01722668193</v>
          </cell>
          <cell r="AE106">
            <v>79817.59343775938</v>
          </cell>
          <cell r="AF106">
            <v>-72170.371426272497</v>
          </cell>
          <cell r="AG106">
            <v>9782.7300000000105</v>
          </cell>
          <cell r="AH106">
            <v>-14809.880000000001</v>
          </cell>
          <cell r="AJ106">
            <v>170242.99472602084</v>
          </cell>
          <cell r="AK106">
            <v>141828.08826622798</v>
          </cell>
          <cell r="AL106">
            <v>65028.886259999999</v>
          </cell>
          <cell r="AM106">
            <v>95827.007979999995</v>
          </cell>
          <cell r="AN106">
            <v>-123843.7273</v>
          </cell>
          <cell r="AO106">
            <v>86957.456000000006</v>
          </cell>
          <cell r="AP106">
            <v>-9998.14</v>
          </cell>
          <cell r="AR106">
            <v>313491.91119999997</v>
          </cell>
          <cell r="AS106">
            <v>279472.26243540493</v>
          </cell>
          <cell r="AT106">
            <v>73683.529028441873</v>
          </cell>
          <cell r="AU106">
            <v>6345.1420376802271</v>
          </cell>
          <cell r="AV106">
            <v>-188910.65683486039</v>
          </cell>
          <cell r="AW106">
            <v>67568.496666666673</v>
          </cell>
          <cell r="AX106">
            <v>-17476.723333333332</v>
          </cell>
          <cell r="AZ106">
            <v>211472.70000000019</v>
          </cell>
          <cell r="BA106">
            <v>-103672.3683333334</v>
          </cell>
          <cell r="BB106">
            <v>64028.311666666646</v>
          </cell>
          <cell r="BC106">
            <v>50819.191666666651</v>
          </cell>
          <cell r="BD106">
            <v>-122338.70833333331</v>
          </cell>
          <cell r="BG106">
            <v>32760.810666665668</v>
          </cell>
          <cell r="BH106">
            <v>-36924.496333333336</v>
          </cell>
          <cell r="BJ106">
            <v>-144920.97900000121</v>
          </cell>
          <cell r="BT106">
            <v>17426.301999998745</v>
          </cell>
          <cell r="CD106">
            <v>-74079.201000000816</v>
          </cell>
          <cell r="CQ106">
            <v>360631.54470248986</v>
          </cell>
          <cell r="DC106">
            <v>483911.19840655802</v>
          </cell>
          <cell r="DO106">
            <v>324199.84099999978</v>
          </cell>
        </row>
        <row r="107">
          <cell r="L107">
            <v>0.12024537039393567</v>
          </cell>
          <cell r="T107">
            <v>7.9161509366393774E-3</v>
          </cell>
          <cell r="AB107">
            <v>-4.3033014725638676E-2</v>
          </cell>
          <cell r="AJ107">
            <v>9.1579983865025125E-2</v>
          </cell>
          <cell r="AR107">
            <v>0.1619854168</v>
          </cell>
          <cell r="AZ107">
            <v>0.10400970618953735</v>
          </cell>
          <cell r="BJ107">
            <v>-6.9421159627705259E-2</v>
          </cell>
          <cell r="BT107">
            <v>8.3632761442041029E-3</v>
          </cell>
          <cell r="CD107">
            <v>-3.7521233369875305E-2</v>
          </cell>
          <cell r="CQ107">
            <v>0.17075818164129986</v>
          </cell>
          <cell r="DC107">
            <v>0.23223447985463042</v>
          </cell>
          <cell r="DO107">
            <v>0.16390084495527552</v>
          </cell>
        </row>
        <row r="108">
          <cell r="L108">
            <v>0</v>
          </cell>
          <cell r="T108">
            <v>0</v>
          </cell>
          <cell r="AB108">
            <v>0</v>
          </cell>
          <cell r="AJ108">
            <v>0</v>
          </cell>
          <cell r="AR108">
            <v>0</v>
          </cell>
          <cell r="AZ108">
            <v>0</v>
          </cell>
          <cell r="BJ108">
            <v>0</v>
          </cell>
          <cell r="BT108">
            <v>0</v>
          </cell>
          <cell r="CD108">
            <v>0</v>
          </cell>
          <cell r="CQ108">
            <v>0</v>
          </cell>
          <cell r="DC108">
            <v>0</v>
          </cell>
          <cell r="DO108">
            <v>0</v>
          </cell>
        </row>
        <row r="109">
          <cell r="L109">
            <v>0</v>
          </cell>
          <cell r="T109">
            <v>0</v>
          </cell>
          <cell r="AB109">
            <v>0</v>
          </cell>
          <cell r="AJ109">
            <v>0</v>
          </cell>
          <cell r="AR109">
            <v>0</v>
          </cell>
          <cell r="AZ109">
            <v>0</v>
          </cell>
          <cell r="BJ109">
            <v>0</v>
          </cell>
          <cell r="BT109">
            <v>0</v>
          </cell>
          <cell r="CD109">
            <v>0</v>
          </cell>
          <cell r="CQ109">
            <v>0</v>
          </cell>
          <cell r="DC109">
            <v>0</v>
          </cell>
          <cell r="DO109">
            <v>0</v>
          </cell>
        </row>
        <row r="110">
          <cell r="L110">
            <v>0</v>
          </cell>
          <cell r="T110">
            <v>0</v>
          </cell>
          <cell r="AB110">
            <v>0</v>
          </cell>
          <cell r="AJ110">
            <v>0</v>
          </cell>
          <cell r="AR110">
            <v>0</v>
          </cell>
          <cell r="AZ110">
            <v>0</v>
          </cell>
          <cell r="BJ110">
            <v>0</v>
          </cell>
          <cell r="BT110">
            <v>0</v>
          </cell>
          <cell r="CD110">
            <v>0</v>
          </cell>
          <cell r="CQ110">
            <v>0</v>
          </cell>
          <cell r="DC110">
            <v>0</v>
          </cell>
          <cell r="DO110">
            <v>0</v>
          </cell>
        </row>
        <row r="111">
          <cell r="L111">
            <v>0</v>
          </cell>
          <cell r="T111">
            <v>0</v>
          </cell>
          <cell r="AB111">
            <v>0</v>
          </cell>
          <cell r="AJ111">
            <v>0</v>
          </cell>
          <cell r="AR111">
            <v>0</v>
          </cell>
          <cell r="AZ111">
            <v>0</v>
          </cell>
          <cell r="BJ111">
            <v>0</v>
          </cell>
          <cell r="BT111">
            <v>0</v>
          </cell>
          <cell r="CD111">
            <v>0</v>
          </cell>
          <cell r="CQ111">
            <v>0</v>
          </cell>
          <cell r="DC111">
            <v>0</v>
          </cell>
          <cell r="DO111">
            <v>0</v>
          </cell>
        </row>
        <row r="113">
          <cell r="T113">
            <v>0</v>
          </cell>
          <cell r="AB113">
            <v>0</v>
          </cell>
          <cell r="AJ113">
            <v>0</v>
          </cell>
          <cell r="AR113">
            <v>0</v>
          </cell>
          <cell r="AZ113">
            <v>0</v>
          </cell>
          <cell r="BJ113">
            <v>0</v>
          </cell>
          <cell r="BT113">
            <v>0</v>
          </cell>
          <cell r="CD113">
            <v>0</v>
          </cell>
          <cell r="CQ113">
            <v>0</v>
          </cell>
          <cell r="DC113">
            <v>0</v>
          </cell>
          <cell r="DO113">
            <v>0</v>
          </cell>
        </row>
        <row r="114">
          <cell r="L114">
            <v>152064.42000000039</v>
          </cell>
          <cell r="M114">
            <v>0</v>
          </cell>
          <cell r="N114">
            <v>0</v>
          </cell>
          <cell r="O114">
            <v>0</v>
          </cell>
          <cell r="P114">
            <v>0</v>
          </cell>
          <cell r="Q114">
            <v>0</v>
          </cell>
          <cell r="R114">
            <v>0</v>
          </cell>
          <cell r="T114">
            <v>421818.73999999976</v>
          </cell>
          <cell r="U114">
            <v>0</v>
          </cell>
          <cell r="V114">
            <v>0</v>
          </cell>
          <cell r="W114">
            <v>0</v>
          </cell>
          <cell r="X114">
            <v>0</v>
          </cell>
          <cell r="Y114">
            <v>0</v>
          </cell>
          <cell r="Z114">
            <v>0</v>
          </cell>
          <cell r="AB114">
            <v>-22566.820000000531</v>
          </cell>
          <cell r="AC114">
            <v>0</v>
          </cell>
          <cell r="AD114">
            <v>0</v>
          </cell>
          <cell r="AE114">
            <v>0</v>
          </cell>
          <cell r="AF114">
            <v>0</v>
          </cell>
          <cell r="AG114">
            <v>0</v>
          </cell>
          <cell r="AH114">
            <v>0</v>
          </cell>
          <cell r="AJ114">
            <v>195524.87000000011</v>
          </cell>
          <cell r="AK114">
            <v>0</v>
          </cell>
          <cell r="AL114">
            <v>0</v>
          </cell>
          <cell r="AM114">
            <v>0</v>
          </cell>
          <cell r="AN114">
            <v>0</v>
          </cell>
          <cell r="AO114">
            <v>0</v>
          </cell>
          <cell r="AP114">
            <v>0</v>
          </cell>
          <cell r="AR114">
            <v>150867.74999999953</v>
          </cell>
          <cell r="AS114">
            <v>0</v>
          </cell>
          <cell r="AT114">
            <v>0</v>
          </cell>
          <cell r="AU114">
            <v>0</v>
          </cell>
          <cell r="AV114">
            <v>0</v>
          </cell>
          <cell r="AW114">
            <v>0</v>
          </cell>
          <cell r="AX114">
            <v>0</v>
          </cell>
          <cell r="AZ114">
            <v>45552.149971799925</v>
          </cell>
          <cell r="BA114">
            <v>0</v>
          </cell>
          <cell r="BB114">
            <v>0</v>
          </cell>
          <cell r="BC114">
            <v>0</v>
          </cell>
          <cell r="BD114">
            <v>0</v>
          </cell>
          <cell r="BG114">
            <v>0</v>
          </cell>
          <cell r="BH114">
            <v>0</v>
          </cell>
          <cell r="BJ114">
            <v>234908.82899999968</v>
          </cell>
          <cell r="BT114">
            <v>-183918.01000000024</v>
          </cell>
          <cell r="CD114">
            <v>-206857.17700000037</v>
          </cell>
          <cell r="CQ114">
            <v>382486.69999999995</v>
          </cell>
          <cell r="DC114">
            <v>576758.91899999906</v>
          </cell>
          <cell r="DO114">
            <v>-433553.39700000011</v>
          </cell>
        </row>
        <row r="115">
          <cell r="L115">
            <v>1616686.9600000002</v>
          </cell>
          <cell r="M115">
            <v>0</v>
          </cell>
          <cell r="N115">
            <v>0</v>
          </cell>
          <cell r="O115">
            <v>0</v>
          </cell>
          <cell r="P115">
            <v>0</v>
          </cell>
          <cell r="Q115">
            <v>0</v>
          </cell>
          <cell r="R115">
            <v>0</v>
          </cell>
          <cell r="T115">
            <v>1617325.6899999997</v>
          </cell>
          <cell r="U115">
            <v>0</v>
          </cell>
          <cell r="V115">
            <v>0</v>
          </cell>
          <cell r="W115">
            <v>0</v>
          </cell>
          <cell r="X115">
            <v>0</v>
          </cell>
          <cell r="Y115">
            <v>0</v>
          </cell>
          <cell r="Z115">
            <v>0</v>
          </cell>
          <cell r="AB115">
            <v>1670137.0799999998</v>
          </cell>
          <cell r="AC115">
            <v>0</v>
          </cell>
          <cell r="AD115">
            <v>0</v>
          </cell>
          <cell r="AE115">
            <v>0</v>
          </cell>
          <cell r="AF115">
            <v>0</v>
          </cell>
          <cell r="AG115">
            <v>0</v>
          </cell>
          <cell r="AH115">
            <v>0</v>
          </cell>
          <cell r="AJ115">
            <v>1752277.3599999999</v>
          </cell>
          <cell r="AK115">
            <v>0</v>
          </cell>
          <cell r="AL115">
            <v>0</v>
          </cell>
          <cell r="AM115">
            <v>0</v>
          </cell>
          <cell r="AN115">
            <v>0</v>
          </cell>
          <cell r="AO115">
            <v>0</v>
          </cell>
          <cell r="AP115">
            <v>0</v>
          </cell>
          <cell r="AR115">
            <v>1759585.9799999997</v>
          </cell>
          <cell r="AS115">
            <v>0</v>
          </cell>
          <cell r="AT115">
            <v>0</v>
          </cell>
          <cell r="AU115">
            <v>0</v>
          </cell>
          <cell r="AV115">
            <v>0</v>
          </cell>
          <cell r="AW115">
            <v>0</v>
          </cell>
          <cell r="AX115">
            <v>0</v>
          </cell>
          <cell r="AZ115">
            <v>1929088.1900000002</v>
          </cell>
          <cell r="BA115">
            <v>0</v>
          </cell>
          <cell r="BB115">
            <v>0</v>
          </cell>
          <cell r="BC115">
            <v>0</v>
          </cell>
          <cell r="BD115">
            <v>0</v>
          </cell>
          <cell r="BG115">
            <v>0</v>
          </cell>
          <cell r="BH115">
            <v>0</v>
          </cell>
          <cell r="BJ115">
            <v>1826562.9389999998</v>
          </cell>
          <cell r="BT115">
            <v>1876374.33</v>
          </cell>
          <cell r="CD115">
            <v>1778815.0929999999</v>
          </cell>
          <cell r="CQ115">
            <v>1965325.0899999999</v>
          </cell>
          <cell r="DC115">
            <v>2093377.0989999995</v>
          </cell>
          <cell r="DO115">
            <v>1932536.6029999999</v>
          </cell>
        </row>
        <row r="116">
          <cell r="L116">
            <v>1279914.77</v>
          </cell>
          <cell r="T116">
            <v>1128674</v>
          </cell>
          <cell r="AB116">
            <v>1144387.67</v>
          </cell>
          <cell r="AJ116">
            <v>1079733.2</v>
          </cell>
          <cell r="AR116">
            <v>1023915.08</v>
          </cell>
          <cell r="AZ116">
            <v>1250128.3700000001</v>
          </cell>
          <cell r="BJ116">
            <v>1167144</v>
          </cell>
          <cell r="BT116">
            <v>1167262.24</v>
          </cell>
          <cell r="CD116">
            <v>1131852.6499999999</v>
          </cell>
          <cell r="CQ116">
            <v>1140827.31</v>
          </cell>
          <cell r="DC116">
            <v>1161503.02</v>
          </cell>
          <cell r="DO116">
            <v>1061705.8999999999</v>
          </cell>
        </row>
        <row r="117">
          <cell r="L117">
            <v>396923.95</v>
          </cell>
          <cell r="T117">
            <v>414006.46</v>
          </cell>
          <cell r="AB117">
            <v>359933.43</v>
          </cell>
          <cell r="AJ117">
            <v>399030.79</v>
          </cell>
          <cell r="AR117">
            <v>374677.92</v>
          </cell>
          <cell r="AZ117">
            <v>403003.52</v>
          </cell>
          <cell r="BJ117">
            <v>462654.79</v>
          </cell>
          <cell r="BT117">
            <v>447837.93</v>
          </cell>
          <cell r="CD117">
            <v>472603.43</v>
          </cell>
          <cell r="CQ117">
            <v>495669.68</v>
          </cell>
          <cell r="DC117">
            <v>457605.48</v>
          </cell>
          <cell r="DO117">
            <v>521570.35</v>
          </cell>
        </row>
        <row r="118">
          <cell r="L118">
            <v>129203.69</v>
          </cell>
          <cell r="T118">
            <v>107142.2</v>
          </cell>
          <cell r="AB118">
            <v>108525.36</v>
          </cell>
          <cell r="AJ118">
            <v>170911.44</v>
          </cell>
          <cell r="AR118">
            <v>188643.61</v>
          </cell>
          <cell r="AZ118">
            <v>130937.65</v>
          </cell>
          <cell r="BJ118">
            <v>174955.24</v>
          </cell>
          <cell r="BT118">
            <v>169298</v>
          </cell>
          <cell r="CD118">
            <v>152182.60999999999</v>
          </cell>
          <cell r="CQ118">
            <v>149612.32</v>
          </cell>
          <cell r="DC118">
            <v>165331.16</v>
          </cell>
          <cell r="DO118">
            <v>147336.87</v>
          </cell>
        </row>
        <row r="119">
          <cell r="L119">
            <v>34841.870000000003</v>
          </cell>
          <cell r="T119">
            <v>138563.26999999999</v>
          </cell>
          <cell r="AB119">
            <v>235930.43</v>
          </cell>
          <cell r="AJ119">
            <v>250092.76</v>
          </cell>
          <cell r="AR119">
            <v>257587.86</v>
          </cell>
          <cell r="AZ119">
            <v>294045.05</v>
          </cell>
          <cell r="BJ119">
            <v>287996.03000000003</v>
          </cell>
          <cell r="BT119">
            <v>292182.15999999997</v>
          </cell>
          <cell r="CD119">
            <v>274864.76</v>
          </cell>
          <cell r="CQ119">
            <v>306002.63</v>
          </cell>
          <cell r="DC119">
            <v>266834.65000000002</v>
          </cell>
          <cell r="DO119">
            <v>288317.90000000002</v>
          </cell>
        </row>
        <row r="120">
          <cell r="L120">
            <v>0</v>
          </cell>
          <cell r="T120">
            <v>0</v>
          </cell>
          <cell r="AB120">
            <v>0</v>
          </cell>
          <cell r="AJ120">
            <v>0</v>
          </cell>
          <cell r="AR120">
            <v>0</v>
          </cell>
          <cell r="AZ120">
            <v>0</v>
          </cell>
          <cell r="BJ120">
            <v>0</v>
          </cell>
          <cell r="BT120">
            <v>0</v>
          </cell>
          <cell r="DO120">
            <v>0</v>
          </cell>
        </row>
        <row r="121">
          <cell r="CD121">
            <v>1725</v>
          </cell>
          <cell r="CQ121">
            <v>2626.05</v>
          </cell>
          <cell r="DC121">
            <v>3552.83</v>
          </cell>
          <cell r="DO121">
            <v>10517.2</v>
          </cell>
        </row>
        <row r="122">
          <cell r="D122" t="str">
            <v>*</v>
          </cell>
          <cell r="L122">
            <v>-296183.17999999993</v>
          </cell>
          <cell r="T122">
            <v>-274022.64</v>
          </cell>
          <cell r="AB122">
            <v>-283607.01</v>
          </cell>
          <cell r="AJ122">
            <v>-270823.38</v>
          </cell>
          <cell r="AR122">
            <v>-285797.73</v>
          </cell>
          <cell r="AZ122">
            <v>-295829.45</v>
          </cell>
          <cell r="BJ122">
            <v>-302339.36</v>
          </cell>
          <cell r="BT122">
            <v>-303490.74</v>
          </cell>
          <cell r="CD122">
            <v>-302549.49999999994</v>
          </cell>
          <cell r="CQ122">
            <v>-317365.00000000006</v>
          </cell>
          <cell r="DC122">
            <v>-307142.81999999995</v>
          </cell>
          <cell r="DO122">
            <v>-349677.98</v>
          </cell>
        </row>
        <row r="123">
          <cell r="D123" t="str">
            <v>*</v>
          </cell>
          <cell r="L123">
            <v>-83512.06</v>
          </cell>
          <cell r="T123">
            <v>-56499.98</v>
          </cell>
          <cell r="AB123">
            <v>-81997.56</v>
          </cell>
          <cell r="AJ123">
            <v>-51034.19</v>
          </cell>
          <cell r="AR123">
            <v>-65325.56</v>
          </cell>
          <cell r="AZ123">
            <v>-31016</v>
          </cell>
          <cell r="BJ123">
            <v>-93213.74</v>
          </cell>
          <cell r="BT123">
            <v>-71556.639999999999</v>
          </cell>
          <cell r="CD123">
            <v>-63541.020000000004</v>
          </cell>
          <cell r="CQ123">
            <v>-45098.83</v>
          </cell>
          <cell r="DC123">
            <v>-62304.6</v>
          </cell>
          <cell r="DO123">
            <v>-96069.47</v>
          </cell>
        </row>
        <row r="124">
          <cell r="D124" t="str">
            <v>*</v>
          </cell>
          <cell r="L124">
            <v>-18185.310000000001</v>
          </cell>
          <cell r="T124">
            <v>-50055.62</v>
          </cell>
          <cell r="AB124">
            <v>-107697.71</v>
          </cell>
          <cell r="AJ124">
            <v>37110.74</v>
          </cell>
          <cell r="AR124">
            <v>31147.58</v>
          </cell>
          <cell r="AZ124">
            <v>4051.23</v>
          </cell>
          <cell r="BJ124">
            <v>-48578.23</v>
          </cell>
          <cell r="BT124">
            <v>-14766.71</v>
          </cell>
          <cell r="CD124">
            <v>-69731.59</v>
          </cell>
          <cell r="CQ124">
            <v>-6465.3</v>
          </cell>
          <cell r="DC124">
            <v>62391.59</v>
          </cell>
          <cell r="DO124">
            <v>39267.69</v>
          </cell>
        </row>
        <row r="125">
          <cell r="L125">
            <v>1726914.51</v>
          </cell>
          <cell r="T125">
            <v>1382028.07</v>
          </cell>
          <cell r="AB125">
            <v>1621097.21</v>
          </cell>
          <cell r="AJ125">
            <v>1364944.98</v>
          </cell>
          <cell r="AR125">
            <v>1542153.9</v>
          </cell>
          <cell r="AZ125">
            <v>589433.02</v>
          </cell>
          <cell r="BJ125">
            <v>2331796.9700000002</v>
          </cell>
          <cell r="BT125">
            <v>1793534.14</v>
          </cell>
          <cell r="CD125">
            <v>1683145.77</v>
          </cell>
          <cell r="CQ125">
            <v>1320217.6299999999</v>
          </cell>
          <cell r="DC125">
            <v>1541240.17</v>
          </cell>
          <cell r="DO125">
            <v>2230942.17</v>
          </cell>
        </row>
        <row r="126">
          <cell r="L126">
            <v>-1726914.51</v>
          </cell>
          <cell r="T126">
            <v>-1382028.07</v>
          </cell>
          <cell r="AB126">
            <v>-1621097.21</v>
          </cell>
          <cell r="AJ126">
            <v>-1364944.98</v>
          </cell>
          <cell r="AR126">
            <v>-1542153.9</v>
          </cell>
          <cell r="AZ126">
            <v>-589433.02</v>
          </cell>
          <cell r="BJ126">
            <v>-2331796.9700000002</v>
          </cell>
          <cell r="BT126">
            <v>-1793534.14</v>
          </cell>
          <cell r="CD126">
            <v>-1683145.77</v>
          </cell>
          <cell r="CQ126">
            <v>-1320217.6299999999</v>
          </cell>
          <cell r="DC126">
            <v>-1541240.17</v>
          </cell>
          <cell r="DO126">
            <v>-2230942.17</v>
          </cell>
        </row>
        <row r="127">
          <cell r="AR127">
            <v>28469</v>
          </cell>
          <cell r="AZ127">
            <v>44625.02</v>
          </cell>
          <cell r="BJ127">
            <v>2602.48</v>
          </cell>
        </row>
        <row r="128">
          <cell r="AR128">
            <v>-28469</v>
          </cell>
          <cell r="AZ128">
            <v>-44625.02</v>
          </cell>
          <cell r="BJ128">
            <v>-2602.48</v>
          </cell>
        </row>
        <row r="129">
          <cell r="L129">
            <v>384492.98999999993</v>
          </cell>
          <cell r="T129">
            <v>309346.5</v>
          </cell>
          <cell r="AB129">
            <v>361764</v>
          </cell>
          <cell r="AJ129">
            <v>540048</v>
          </cell>
          <cell r="AR129">
            <v>625824</v>
          </cell>
          <cell r="BT129">
            <v>397153</v>
          </cell>
        </row>
        <row r="130">
          <cell r="L130">
            <v>-384492.98999999993</v>
          </cell>
          <cell r="M130">
            <v>0</v>
          </cell>
          <cell r="N130">
            <v>0</v>
          </cell>
          <cell r="O130">
            <v>0</v>
          </cell>
          <cell r="P130">
            <v>0</v>
          </cell>
          <cell r="Q130">
            <v>0</v>
          </cell>
          <cell r="R130">
            <v>0</v>
          </cell>
          <cell r="T130">
            <v>-309346.5</v>
          </cell>
          <cell r="U130">
            <v>0</v>
          </cell>
          <cell r="V130">
            <v>0</v>
          </cell>
          <cell r="W130">
            <v>0</v>
          </cell>
          <cell r="X130">
            <v>0</v>
          </cell>
          <cell r="Y130">
            <v>0</v>
          </cell>
          <cell r="Z130">
            <v>0</v>
          </cell>
          <cell r="AB130">
            <v>-361764</v>
          </cell>
          <cell r="AJ130">
            <v>-540048</v>
          </cell>
          <cell r="AR130">
            <v>-625824</v>
          </cell>
          <cell r="AZ130">
            <v>0</v>
          </cell>
          <cell r="BJ130">
            <v>0</v>
          </cell>
          <cell r="BT130">
            <v>-397153</v>
          </cell>
        </row>
        <row r="131">
          <cell r="L131">
            <v>158627</v>
          </cell>
          <cell r="T131">
            <v>206068</v>
          </cell>
          <cell r="AB131">
            <v>203740</v>
          </cell>
          <cell r="AJ131">
            <v>116806</v>
          </cell>
          <cell r="AR131">
            <v>180907</v>
          </cell>
          <cell r="AZ131">
            <v>170231</v>
          </cell>
          <cell r="BJ131">
            <v>174418.29899999997</v>
          </cell>
          <cell r="BT131">
            <v>186071</v>
          </cell>
          <cell r="CD131">
            <v>177750.96299999999</v>
          </cell>
          <cell r="CQ131">
            <v>195758</v>
          </cell>
          <cell r="DC131">
            <v>179613.18899999899</v>
          </cell>
          <cell r="DO131">
            <v>203769.93299999999</v>
          </cell>
        </row>
        <row r="132">
          <cell r="L132">
            <v>0</v>
          </cell>
          <cell r="T132">
            <v>0</v>
          </cell>
          <cell r="AB132">
            <v>20000</v>
          </cell>
          <cell r="AJ132">
            <v>17000</v>
          </cell>
          <cell r="AR132">
            <v>63.71</v>
          </cell>
          <cell r="AZ132">
            <v>0</v>
          </cell>
          <cell r="BJ132">
            <v>0</v>
          </cell>
          <cell r="BT132">
            <v>0</v>
          </cell>
          <cell r="CD132">
            <v>0</v>
          </cell>
          <cell r="CQ132">
            <v>0</v>
          </cell>
          <cell r="DC132">
            <v>0</v>
          </cell>
          <cell r="DO132">
            <v>100000</v>
          </cell>
        </row>
        <row r="133">
          <cell r="L133">
            <v>0</v>
          </cell>
          <cell r="T133">
            <v>0</v>
          </cell>
          <cell r="AB133">
            <v>0</v>
          </cell>
          <cell r="AJ133">
            <v>0</v>
          </cell>
          <cell r="AR133">
            <v>0</v>
          </cell>
          <cell r="AZ133">
            <v>0</v>
          </cell>
          <cell r="BJ133">
            <v>0</v>
          </cell>
          <cell r="BT133">
            <v>0</v>
          </cell>
          <cell r="CD133">
            <v>0</v>
          </cell>
          <cell r="CQ133">
            <v>0</v>
          </cell>
          <cell r="DC133">
            <v>0</v>
          </cell>
          <cell r="DO133">
            <v>0</v>
          </cell>
        </row>
        <row r="134">
          <cell r="L134">
            <v>0</v>
          </cell>
          <cell r="T134">
            <v>0</v>
          </cell>
          <cell r="AB134">
            <v>0</v>
          </cell>
          <cell r="AJ134">
            <v>0</v>
          </cell>
          <cell r="AR134">
            <v>0</v>
          </cell>
          <cell r="AZ134">
            <v>0</v>
          </cell>
          <cell r="BJ134">
            <v>0</v>
          </cell>
          <cell r="BT134">
            <v>0</v>
          </cell>
          <cell r="CD134">
            <v>0</v>
          </cell>
          <cell r="CQ134">
            <v>0</v>
          </cell>
          <cell r="DC134">
            <v>0</v>
          </cell>
          <cell r="DO134">
            <v>0</v>
          </cell>
        </row>
        <row r="135">
          <cell r="L135">
            <v>3450</v>
          </cell>
          <cell r="T135">
            <v>3450</v>
          </cell>
          <cell r="AB135">
            <v>3450</v>
          </cell>
          <cell r="AJ135">
            <v>3450</v>
          </cell>
          <cell r="AR135">
            <v>3450</v>
          </cell>
          <cell r="AZ135">
            <v>3450</v>
          </cell>
          <cell r="BJ135">
            <v>3450</v>
          </cell>
          <cell r="BT135">
            <v>3450</v>
          </cell>
          <cell r="CD135">
            <v>3450</v>
          </cell>
          <cell r="CQ135">
            <v>3450</v>
          </cell>
          <cell r="DC135">
            <v>3450</v>
          </cell>
          <cell r="DO135">
            <v>3450</v>
          </cell>
        </row>
        <row r="136">
          <cell r="AR136">
            <v>49433.52</v>
          </cell>
        </row>
        <row r="137">
          <cell r="L137">
            <v>11606.23</v>
          </cell>
          <cell r="T137">
            <v>0</v>
          </cell>
          <cell r="AB137">
            <v>67472.47</v>
          </cell>
          <cell r="AR137">
            <v>882.99</v>
          </cell>
          <cell r="AZ137">
            <v>86.819999999999936</v>
          </cell>
          <cell r="BJ137">
            <v>75.91</v>
          </cell>
          <cell r="BT137">
            <v>87.09</v>
          </cell>
          <cell r="CD137">
            <v>207.79</v>
          </cell>
          <cell r="CQ137">
            <v>40308.230000000003</v>
          </cell>
          <cell r="DC137">
            <v>162542.59999999998</v>
          </cell>
          <cell r="DO137">
            <v>2348.21</v>
          </cell>
        </row>
        <row r="139">
          <cell r="L139">
            <v>-1464622.5399999998</v>
          </cell>
          <cell r="M139">
            <v>0</v>
          </cell>
          <cell r="N139">
            <v>0</v>
          </cell>
          <cell r="O139">
            <v>0</v>
          </cell>
          <cell r="P139">
            <v>0</v>
          </cell>
          <cell r="Q139">
            <v>0</v>
          </cell>
          <cell r="R139">
            <v>0</v>
          </cell>
          <cell r="T139">
            <v>-1195506.95</v>
          </cell>
          <cell r="U139">
            <v>0</v>
          </cell>
          <cell r="V139">
            <v>0</v>
          </cell>
          <cell r="W139">
            <v>0</v>
          </cell>
          <cell r="X139">
            <v>0</v>
          </cell>
          <cell r="Y139">
            <v>0</v>
          </cell>
          <cell r="Z139">
            <v>0</v>
          </cell>
          <cell r="AB139">
            <v>-1692703.9000000004</v>
          </cell>
          <cell r="AC139">
            <v>0</v>
          </cell>
          <cell r="AD139">
            <v>0</v>
          </cell>
          <cell r="AE139">
            <v>0</v>
          </cell>
          <cell r="AF139">
            <v>0</v>
          </cell>
          <cell r="AG139">
            <v>0</v>
          </cell>
          <cell r="AH139">
            <v>0</v>
          </cell>
          <cell r="AJ139">
            <v>-1556752.4899999998</v>
          </cell>
          <cell r="AK139">
            <v>0</v>
          </cell>
          <cell r="AL139">
            <v>0</v>
          </cell>
          <cell r="AM139">
            <v>0</v>
          </cell>
          <cell r="AN139">
            <v>0</v>
          </cell>
          <cell r="AO139">
            <v>0</v>
          </cell>
          <cell r="AP139">
            <v>0</v>
          </cell>
          <cell r="AR139">
            <v>-1608718.2300000002</v>
          </cell>
          <cell r="AS139">
            <v>0</v>
          </cell>
          <cell r="AT139">
            <v>0</v>
          </cell>
          <cell r="AU139">
            <v>0</v>
          </cell>
          <cell r="AV139">
            <v>0</v>
          </cell>
          <cell r="AW139">
            <v>0</v>
          </cell>
          <cell r="AX139">
            <v>0</v>
          </cell>
          <cell r="AZ139">
            <v>-1883536.0400282003</v>
          </cell>
          <cell r="BA139">
            <v>0</v>
          </cell>
          <cell r="BB139">
            <v>0</v>
          </cell>
          <cell r="BC139">
            <v>0</v>
          </cell>
          <cell r="BD139">
            <v>0</v>
          </cell>
          <cell r="BG139">
            <v>0</v>
          </cell>
          <cell r="BH139">
            <v>0</v>
          </cell>
          <cell r="BJ139">
            <v>-1591654.11</v>
          </cell>
          <cell r="BT139">
            <v>-2060292.3400000003</v>
          </cell>
          <cell r="CD139">
            <v>-1985672.2700000003</v>
          </cell>
          <cell r="CQ139">
            <v>-1582838.39</v>
          </cell>
          <cell r="DC139">
            <v>-1516618.1800000004</v>
          </cell>
          <cell r="DO139">
            <v>-2366090</v>
          </cell>
        </row>
        <row r="140">
          <cell r="T140">
            <v>0</v>
          </cell>
          <cell r="AB140">
            <v>0</v>
          </cell>
          <cell r="AJ140">
            <v>0</v>
          </cell>
          <cell r="AR140">
            <v>0</v>
          </cell>
          <cell r="AZ140">
            <v>0</v>
          </cell>
          <cell r="BJ140">
            <v>0</v>
          </cell>
          <cell r="BT140">
            <v>0</v>
          </cell>
          <cell r="CD140">
            <v>0</v>
          </cell>
          <cell r="CQ140">
            <v>0</v>
          </cell>
          <cell r="DC140">
            <v>0</v>
          </cell>
          <cell r="DO140">
            <v>0</v>
          </cell>
        </row>
        <row r="141">
          <cell r="L141">
            <v>-489445.02</v>
          </cell>
          <cell r="M141">
            <v>0</v>
          </cell>
          <cell r="N141">
            <v>0</v>
          </cell>
          <cell r="O141">
            <v>0</v>
          </cell>
          <cell r="P141">
            <v>0</v>
          </cell>
          <cell r="Q141">
            <v>0</v>
          </cell>
          <cell r="R141">
            <v>0</v>
          </cell>
          <cell r="T141">
            <v>-623289.73</v>
          </cell>
          <cell r="U141">
            <v>0</v>
          </cell>
          <cell r="V141">
            <v>0</v>
          </cell>
          <cell r="W141">
            <v>0</v>
          </cell>
          <cell r="X141">
            <v>0</v>
          </cell>
          <cell r="Y141">
            <v>0</v>
          </cell>
          <cell r="Z141">
            <v>0</v>
          </cell>
          <cell r="AB141">
            <v>-704549.64</v>
          </cell>
          <cell r="AC141">
            <v>0</v>
          </cell>
          <cell r="AD141">
            <v>0</v>
          </cell>
          <cell r="AE141">
            <v>0</v>
          </cell>
          <cell r="AF141">
            <v>0</v>
          </cell>
          <cell r="AG141">
            <v>0</v>
          </cell>
          <cell r="AH141">
            <v>0</v>
          </cell>
          <cell r="AJ141">
            <v>-586089.15</v>
          </cell>
          <cell r="AK141">
            <v>0</v>
          </cell>
          <cell r="AL141">
            <v>0</v>
          </cell>
          <cell r="AM141">
            <v>0</v>
          </cell>
          <cell r="AN141">
            <v>0</v>
          </cell>
          <cell r="AO141">
            <v>0</v>
          </cell>
          <cell r="AP141">
            <v>0</v>
          </cell>
          <cell r="AR141">
            <v>-601824.39</v>
          </cell>
          <cell r="AS141">
            <v>0</v>
          </cell>
          <cell r="AT141">
            <v>0</v>
          </cell>
          <cell r="AU141">
            <v>0</v>
          </cell>
          <cell r="AV141">
            <v>0</v>
          </cell>
          <cell r="AW141">
            <v>0</v>
          </cell>
          <cell r="AX141">
            <v>0</v>
          </cell>
          <cell r="AZ141">
            <v>-682864.68</v>
          </cell>
          <cell r="BA141">
            <v>0</v>
          </cell>
          <cell r="BB141">
            <v>0</v>
          </cell>
          <cell r="BC141">
            <v>0</v>
          </cell>
          <cell r="BD141">
            <v>0</v>
          </cell>
          <cell r="BG141">
            <v>0</v>
          </cell>
          <cell r="BH141">
            <v>0</v>
          </cell>
          <cell r="BJ141">
            <v>-688014.39000000013</v>
          </cell>
          <cell r="BT141">
            <v>-841961.69</v>
          </cell>
          <cell r="CD141">
            <v>-745870.55</v>
          </cell>
          <cell r="CQ141">
            <v>-429828.58</v>
          </cell>
          <cell r="DC141">
            <v>-555260.66999999993</v>
          </cell>
          <cell r="DO141">
            <v>-715177.5</v>
          </cell>
        </row>
        <row r="142">
          <cell r="L142">
            <v>-170339.25</v>
          </cell>
          <cell r="M142">
            <v>0</v>
          </cell>
          <cell r="N142">
            <v>0</v>
          </cell>
          <cell r="O142">
            <v>0</v>
          </cell>
          <cell r="P142">
            <v>0</v>
          </cell>
          <cell r="Q142">
            <v>0</v>
          </cell>
          <cell r="R142">
            <v>0</v>
          </cell>
          <cell r="T142">
            <v>-282725.13999999996</v>
          </cell>
          <cell r="U142">
            <v>0</v>
          </cell>
          <cell r="V142">
            <v>0</v>
          </cell>
          <cell r="W142">
            <v>0</v>
          </cell>
          <cell r="X142">
            <v>0</v>
          </cell>
          <cell r="Y142">
            <v>0</v>
          </cell>
          <cell r="Z142">
            <v>0</v>
          </cell>
          <cell r="AB142">
            <v>-382626.13</v>
          </cell>
          <cell r="AC142">
            <v>0</v>
          </cell>
          <cell r="AD142">
            <v>0</v>
          </cell>
          <cell r="AE142">
            <v>0</v>
          </cell>
          <cell r="AF142">
            <v>0</v>
          </cell>
          <cell r="AG142">
            <v>0</v>
          </cell>
          <cell r="AH142">
            <v>0</v>
          </cell>
          <cell r="AJ142">
            <v>-194570.56</v>
          </cell>
          <cell r="AK142">
            <v>0</v>
          </cell>
          <cell r="AL142">
            <v>0</v>
          </cell>
          <cell r="AM142">
            <v>0</v>
          </cell>
          <cell r="AN142">
            <v>0</v>
          </cell>
          <cell r="AO142">
            <v>0</v>
          </cell>
          <cell r="AP142">
            <v>0</v>
          </cell>
          <cell r="AR142">
            <v>-241633.79</v>
          </cell>
          <cell r="AS142">
            <v>0</v>
          </cell>
          <cell r="AT142">
            <v>0</v>
          </cell>
          <cell r="AU142">
            <v>0</v>
          </cell>
          <cell r="AV142">
            <v>0</v>
          </cell>
          <cell r="AW142">
            <v>0</v>
          </cell>
          <cell r="AX142">
            <v>0</v>
          </cell>
          <cell r="AZ142">
            <v>-299205.44</v>
          </cell>
          <cell r="BA142">
            <v>0</v>
          </cell>
          <cell r="BB142">
            <v>0</v>
          </cell>
          <cell r="BC142">
            <v>0</v>
          </cell>
          <cell r="BD142">
            <v>0</v>
          </cell>
          <cell r="BG142">
            <v>0</v>
          </cell>
          <cell r="BH142">
            <v>0</v>
          </cell>
          <cell r="BJ142">
            <v>-284362.67000000004</v>
          </cell>
          <cell r="BT142">
            <v>-369427.16</v>
          </cell>
          <cell r="CD142">
            <v>-362781.24</v>
          </cell>
          <cell r="CQ142">
            <v>-108347.2</v>
          </cell>
          <cell r="DC142">
            <v>-164888.75</v>
          </cell>
          <cell r="DO142">
            <v>-147181.94</v>
          </cell>
        </row>
        <row r="143">
          <cell r="L143">
            <v>-169498.25</v>
          </cell>
          <cell r="T143">
            <v>-278569.48</v>
          </cell>
          <cell r="AB143">
            <v>-377490.43</v>
          </cell>
          <cell r="AJ143">
            <v>-191176.63</v>
          </cell>
          <cell r="AR143">
            <v>-240883.75</v>
          </cell>
          <cell r="AZ143">
            <v>-300050.86</v>
          </cell>
          <cell r="BJ143">
            <v>-283955.39</v>
          </cell>
          <cell r="BT143">
            <v>-369427.16</v>
          </cell>
          <cell r="CD143">
            <v>-338835.55</v>
          </cell>
          <cell r="CQ143">
            <v>-88565.65</v>
          </cell>
          <cell r="DC143">
            <v>-93618.33</v>
          </cell>
          <cell r="DO143">
            <v>-60519.87</v>
          </cell>
        </row>
        <row r="144">
          <cell r="DO144">
            <v>-17217.61</v>
          </cell>
        </row>
        <row r="145">
          <cell r="L145">
            <v>0</v>
          </cell>
          <cell r="T145">
            <v>0</v>
          </cell>
          <cell r="AB145">
            <v>0</v>
          </cell>
          <cell r="AJ145">
            <v>0</v>
          </cell>
          <cell r="AR145">
            <v>0</v>
          </cell>
          <cell r="AZ145">
            <v>845.42</v>
          </cell>
          <cell r="BJ145">
            <v>-407.28</v>
          </cell>
        </row>
        <row r="146">
          <cell r="L146">
            <v>-841</v>
          </cell>
          <cell r="T146">
            <v>-4155.66</v>
          </cell>
          <cell r="AB146">
            <v>-5135.7</v>
          </cell>
          <cell r="AJ146">
            <v>-3393.93</v>
          </cell>
          <cell r="AR146">
            <v>-750.04</v>
          </cell>
          <cell r="CD146">
            <v>-23945.69</v>
          </cell>
          <cell r="CQ146">
            <v>-19781.55</v>
          </cell>
          <cell r="DC146">
            <v>-71270.42</v>
          </cell>
        </row>
        <row r="147">
          <cell r="DO147">
            <v>-43650.47</v>
          </cell>
        </row>
        <row r="148">
          <cell r="DO148">
            <v>-4162.28</v>
          </cell>
        </row>
        <row r="149">
          <cell r="DO149">
            <v>-18145.990000000002</v>
          </cell>
        </row>
        <row r="150">
          <cell r="DO150">
            <v>-3485.72</v>
          </cell>
        </row>
        <row r="151">
          <cell r="L151">
            <v>-319105.77</v>
          </cell>
          <cell r="M151">
            <v>0</v>
          </cell>
          <cell r="N151">
            <v>0</v>
          </cell>
          <cell r="O151">
            <v>0</v>
          </cell>
          <cell r="P151">
            <v>0</v>
          </cell>
          <cell r="Q151">
            <v>0</v>
          </cell>
          <cell r="R151">
            <v>0</v>
          </cell>
          <cell r="T151">
            <v>-340564.59</v>
          </cell>
          <cell r="U151">
            <v>0</v>
          </cell>
          <cell r="V151">
            <v>0</v>
          </cell>
          <cell r="W151">
            <v>0</v>
          </cell>
          <cell r="X151">
            <v>0</v>
          </cell>
          <cell r="Y151">
            <v>0</v>
          </cell>
          <cell r="Z151">
            <v>0</v>
          </cell>
          <cell r="AB151">
            <v>-321923.51</v>
          </cell>
          <cell r="AC151">
            <v>0</v>
          </cell>
          <cell r="AD151">
            <v>0</v>
          </cell>
          <cell r="AE151">
            <v>0</v>
          </cell>
          <cell r="AF151">
            <v>0</v>
          </cell>
          <cell r="AG151">
            <v>0</v>
          </cell>
          <cell r="AH151">
            <v>0</v>
          </cell>
          <cell r="AJ151">
            <v>-391518.59</v>
          </cell>
          <cell r="AK151">
            <v>0</v>
          </cell>
          <cell r="AL151">
            <v>0</v>
          </cell>
          <cell r="AM151">
            <v>0</v>
          </cell>
          <cell r="AN151">
            <v>0</v>
          </cell>
          <cell r="AO151">
            <v>0</v>
          </cell>
          <cell r="AP151">
            <v>0</v>
          </cell>
          <cell r="AR151">
            <v>-360190.6</v>
          </cell>
          <cell r="AS151">
            <v>0</v>
          </cell>
          <cell r="AT151">
            <v>0</v>
          </cell>
          <cell r="AU151">
            <v>0</v>
          </cell>
          <cell r="AV151">
            <v>0</v>
          </cell>
          <cell r="AW151">
            <v>0</v>
          </cell>
          <cell r="AX151">
            <v>0</v>
          </cell>
          <cell r="AZ151">
            <v>-383659.24000000005</v>
          </cell>
          <cell r="BA151">
            <v>0</v>
          </cell>
          <cell r="BB151">
            <v>0</v>
          </cell>
          <cell r="BC151">
            <v>0</v>
          </cell>
          <cell r="BD151">
            <v>0</v>
          </cell>
          <cell r="BG151">
            <v>0</v>
          </cell>
          <cell r="BH151">
            <v>0</v>
          </cell>
          <cell r="BJ151">
            <v>-403651.72000000003</v>
          </cell>
          <cell r="BT151">
            <v>-472534.53</v>
          </cell>
          <cell r="CD151">
            <v>-383089.31</v>
          </cell>
          <cell r="CQ151">
            <v>-321481.38</v>
          </cell>
          <cell r="DC151">
            <v>-390371.92</v>
          </cell>
          <cell r="DO151">
            <v>-567995.56000000006</v>
          </cell>
        </row>
        <row r="152">
          <cell r="L152">
            <v>-214160.65</v>
          </cell>
          <cell r="T152">
            <v>-243067.37</v>
          </cell>
          <cell r="AB152">
            <v>-239552.41</v>
          </cell>
          <cell r="AJ152">
            <v>-289272.31</v>
          </cell>
          <cell r="AR152">
            <v>-216303.27</v>
          </cell>
          <cell r="AZ152">
            <v>-261053.48</v>
          </cell>
          <cell r="BJ152">
            <v>-293563.37</v>
          </cell>
          <cell r="BT152">
            <v>-335646.35</v>
          </cell>
          <cell r="CD152">
            <v>-344358.9</v>
          </cell>
          <cell r="CQ152">
            <v>-288090.84000000003</v>
          </cell>
          <cell r="DC152">
            <v>-358866.23</v>
          </cell>
          <cell r="DO152">
            <v>-537245.39</v>
          </cell>
        </row>
        <row r="153">
          <cell r="L153">
            <v>-2300</v>
          </cell>
          <cell r="T153">
            <v>-2300</v>
          </cell>
          <cell r="AB153">
            <v>0</v>
          </cell>
          <cell r="AJ153">
            <v>-4600</v>
          </cell>
          <cell r="AR153">
            <v>-2300</v>
          </cell>
          <cell r="AZ153">
            <v>-575</v>
          </cell>
        </row>
        <row r="154">
          <cell r="L154">
            <v>-7100</v>
          </cell>
          <cell r="T154">
            <v>-5950</v>
          </cell>
          <cell r="AB154">
            <v>-6197</v>
          </cell>
          <cell r="AJ154">
            <v>-16327</v>
          </cell>
          <cell r="AR154">
            <v>-23858</v>
          </cell>
          <cell r="AZ154">
            <v>-34171.81</v>
          </cell>
          <cell r="BJ154">
            <v>-24811</v>
          </cell>
          <cell r="BT154">
            <v>-41813</v>
          </cell>
          <cell r="CD154">
            <v>-38649</v>
          </cell>
          <cell r="CQ154">
            <v>-30899</v>
          </cell>
          <cell r="DC154">
            <v>-29360</v>
          </cell>
          <cell r="DO154">
            <v>-14070</v>
          </cell>
        </row>
        <row r="155">
          <cell r="L155">
            <v>-76372.12</v>
          </cell>
          <cell r="T155">
            <v>-66650.149999999994</v>
          </cell>
          <cell r="AB155">
            <v>-57780.89</v>
          </cell>
          <cell r="AJ155">
            <v>-61905.88</v>
          </cell>
          <cell r="AR155">
            <v>-63487.38</v>
          </cell>
          <cell r="AZ155">
            <v>-68822.63</v>
          </cell>
          <cell r="BJ155">
            <v>-67326.83</v>
          </cell>
          <cell r="BT155">
            <v>-70571.149999999994</v>
          </cell>
        </row>
        <row r="156">
          <cell r="L156">
            <v>-18468</v>
          </cell>
          <cell r="T156">
            <v>-17831</v>
          </cell>
          <cell r="AB156">
            <v>-16527</v>
          </cell>
          <cell r="AJ156">
            <v>-18363.400000000001</v>
          </cell>
          <cell r="AR156">
            <v>-16805.490000000002</v>
          </cell>
          <cell r="AZ156">
            <v>-16576.84</v>
          </cell>
          <cell r="BJ156">
            <v>-16222.5</v>
          </cell>
          <cell r="BT156">
            <v>-19852</v>
          </cell>
        </row>
        <row r="157">
          <cell r="L157">
            <v>0</v>
          </cell>
          <cell r="T157">
            <v>0</v>
          </cell>
          <cell r="AB157">
            <v>0</v>
          </cell>
          <cell r="AJ157">
            <v>0</v>
          </cell>
          <cell r="AR157">
            <v>0</v>
          </cell>
        </row>
        <row r="158">
          <cell r="L158">
            <v>-705</v>
          </cell>
          <cell r="T158">
            <v>-3516.07</v>
          </cell>
          <cell r="AB158">
            <v>-1116.21</v>
          </cell>
          <cell r="AJ158">
            <v>0</v>
          </cell>
          <cell r="AR158">
            <v>0</v>
          </cell>
          <cell r="AZ158">
            <v>-1159.48</v>
          </cell>
          <cell r="BJ158">
            <v>-28.01</v>
          </cell>
          <cell r="BT158">
            <v>-1822.03</v>
          </cell>
          <cell r="CD158">
            <v>-81.41</v>
          </cell>
          <cell r="CQ158">
            <v>-141.54</v>
          </cell>
          <cell r="DC158">
            <v>-1095.69</v>
          </cell>
          <cell r="DO158">
            <v>-15280.17</v>
          </cell>
        </row>
        <row r="159">
          <cell r="T159">
            <v>-1250</v>
          </cell>
          <cell r="AB159">
            <v>-750</v>
          </cell>
          <cell r="AJ159">
            <v>-1050</v>
          </cell>
          <cell r="AR159">
            <v>-37436.46</v>
          </cell>
          <cell r="AZ159">
            <v>-1300</v>
          </cell>
          <cell r="BJ159">
            <v>-1700.01</v>
          </cell>
          <cell r="BT159">
            <v>-2830</v>
          </cell>
          <cell r="CQ159">
            <v>-2350</v>
          </cell>
          <cell r="DC159">
            <v>-1050</v>
          </cell>
          <cell r="DO159">
            <v>-1400</v>
          </cell>
        </row>
        <row r="160">
          <cell r="L160">
            <v>-61144.94</v>
          </cell>
          <cell r="M160">
            <v>0</v>
          </cell>
          <cell r="N160">
            <v>0</v>
          </cell>
          <cell r="O160">
            <v>0</v>
          </cell>
          <cell r="P160">
            <v>0</v>
          </cell>
          <cell r="Q160">
            <v>0</v>
          </cell>
          <cell r="R160">
            <v>0</v>
          </cell>
          <cell r="T160">
            <v>-78448.94</v>
          </cell>
          <cell r="U160">
            <v>0</v>
          </cell>
          <cell r="V160">
            <v>0</v>
          </cell>
          <cell r="W160">
            <v>0</v>
          </cell>
          <cell r="X160">
            <v>0</v>
          </cell>
          <cell r="Y160">
            <v>0</v>
          </cell>
          <cell r="Z160">
            <v>0</v>
          </cell>
          <cell r="AB160">
            <v>-82071.240000000005</v>
          </cell>
          <cell r="AC160">
            <v>0</v>
          </cell>
          <cell r="AD160">
            <v>0</v>
          </cell>
          <cell r="AE160">
            <v>0</v>
          </cell>
          <cell r="AF160">
            <v>0</v>
          </cell>
          <cell r="AG160">
            <v>0</v>
          </cell>
          <cell r="AH160">
            <v>0</v>
          </cell>
          <cell r="AJ160">
            <v>-132395.23000000001</v>
          </cell>
          <cell r="AK160">
            <v>0</v>
          </cell>
          <cell r="AL160">
            <v>0</v>
          </cell>
          <cell r="AM160">
            <v>0</v>
          </cell>
          <cell r="AN160">
            <v>0</v>
          </cell>
          <cell r="AO160">
            <v>0</v>
          </cell>
          <cell r="AP160">
            <v>0</v>
          </cell>
          <cell r="AR160">
            <v>-20250</v>
          </cell>
          <cell r="AS160">
            <v>0</v>
          </cell>
          <cell r="AT160">
            <v>0</v>
          </cell>
          <cell r="AU160">
            <v>0</v>
          </cell>
          <cell r="AV160">
            <v>0</v>
          </cell>
          <cell r="AW160">
            <v>0</v>
          </cell>
          <cell r="AX160">
            <v>0</v>
          </cell>
          <cell r="AZ160">
            <v>-191507.27</v>
          </cell>
          <cell r="BA160">
            <v>0</v>
          </cell>
          <cell r="BB160">
            <v>0</v>
          </cell>
          <cell r="BC160">
            <v>0</v>
          </cell>
          <cell r="BD160">
            <v>0</v>
          </cell>
          <cell r="BG160">
            <v>0</v>
          </cell>
          <cell r="BH160">
            <v>0</v>
          </cell>
          <cell r="BJ160">
            <v>-46853.33</v>
          </cell>
          <cell r="BT160">
            <v>-87665.279999999999</v>
          </cell>
          <cell r="CD160">
            <v>-93791.17</v>
          </cell>
          <cell r="CQ160">
            <v>-37301.94</v>
          </cell>
          <cell r="DC160">
            <v>-60301.42</v>
          </cell>
          <cell r="DO160">
            <v>-79714.7</v>
          </cell>
        </row>
        <row r="161">
          <cell r="L161">
            <v>-61144.94</v>
          </cell>
          <cell r="T161">
            <v>-78448.94</v>
          </cell>
          <cell r="AB161">
            <v>-82071.240000000005</v>
          </cell>
          <cell r="AJ161">
            <v>-132395.23000000001</v>
          </cell>
          <cell r="AR161">
            <v>-20250</v>
          </cell>
          <cell r="AZ161">
            <v>-191507.27</v>
          </cell>
          <cell r="BJ161">
            <v>-46853.33</v>
          </cell>
          <cell r="BT161">
            <v>-87665.279999999999</v>
          </cell>
          <cell r="CD161">
            <v>-93791.17</v>
          </cell>
          <cell r="CQ161">
            <v>-37301.94</v>
          </cell>
          <cell r="DC161">
            <v>-60301.42</v>
          </cell>
          <cell r="DO161">
            <v>-79714.7</v>
          </cell>
        </row>
        <row r="162">
          <cell r="L162">
            <v>-85034.58</v>
          </cell>
          <cell r="M162">
            <v>0</v>
          </cell>
          <cell r="N162">
            <v>0</v>
          </cell>
          <cell r="O162">
            <v>0</v>
          </cell>
          <cell r="P162">
            <v>0</v>
          </cell>
          <cell r="Q162">
            <v>0</v>
          </cell>
          <cell r="R162">
            <v>0</v>
          </cell>
          <cell r="T162">
            <v>-80038.22</v>
          </cell>
          <cell r="U162">
            <v>0</v>
          </cell>
          <cell r="V162">
            <v>0</v>
          </cell>
          <cell r="W162">
            <v>0</v>
          </cell>
          <cell r="X162">
            <v>0</v>
          </cell>
          <cell r="Y162">
            <v>0</v>
          </cell>
          <cell r="Z162">
            <v>0</v>
          </cell>
          <cell r="AB162">
            <v>-76371.37</v>
          </cell>
          <cell r="AC162">
            <v>0</v>
          </cell>
          <cell r="AD162">
            <v>0</v>
          </cell>
          <cell r="AE162">
            <v>0</v>
          </cell>
          <cell r="AF162">
            <v>0</v>
          </cell>
          <cell r="AG162">
            <v>0</v>
          </cell>
          <cell r="AH162">
            <v>0</v>
          </cell>
          <cell r="AJ162">
            <v>-22723.77</v>
          </cell>
          <cell r="AK162">
            <v>0</v>
          </cell>
          <cell r="AL162">
            <v>0</v>
          </cell>
          <cell r="AM162">
            <v>0</v>
          </cell>
          <cell r="AN162">
            <v>0</v>
          </cell>
          <cell r="AO162">
            <v>0</v>
          </cell>
          <cell r="AP162">
            <v>0</v>
          </cell>
          <cell r="AR162">
            <v>-148822.95000000001</v>
          </cell>
          <cell r="AS162">
            <v>0</v>
          </cell>
          <cell r="AT162">
            <v>0</v>
          </cell>
          <cell r="AU162">
            <v>0</v>
          </cell>
          <cell r="AV162">
            <v>0</v>
          </cell>
          <cell r="AW162">
            <v>0</v>
          </cell>
          <cell r="AX162">
            <v>0</v>
          </cell>
          <cell r="AZ162">
            <v>-77886.25</v>
          </cell>
          <cell r="BA162">
            <v>0</v>
          </cell>
          <cell r="BB162">
            <v>0</v>
          </cell>
          <cell r="BC162">
            <v>0</v>
          </cell>
          <cell r="BD162">
            <v>0</v>
          </cell>
          <cell r="BG162">
            <v>0</v>
          </cell>
          <cell r="BH162">
            <v>0</v>
          </cell>
          <cell r="BJ162">
            <v>-17424.009999999998</v>
          </cell>
          <cell r="BT162">
            <v>-79601.78</v>
          </cell>
          <cell r="CD162">
            <v>-174240.37</v>
          </cell>
          <cell r="CQ162">
            <v>-88624.84</v>
          </cell>
          <cell r="DC162">
            <v>-21774.21</v>
          </cell>
          <cell r="DO162">
            <v>-163565.10999999999</v>
          </cell>
        </row>
        <row r="163">
          <cell r="L163">
            <v>-85034.58</v>
          </cell>
          <cell r="T163">
            <v>-80038.22</v>
          </cell>
          <cell r="AB163">
            <v>-76371.37</v>
          </cell>
          <cell r="AJ163">
            <v>-22723.77</v>
          </cell>
          <cell r="AR163">
            <v>-148822.95000000001</v>
          </cell>
          <cell r="AZ163">
            <v>-77886.25</v>
          </cell>
          <cell r="BJ163">
            <v>-17424.009999999998</v>
          </cell>
          <cell r="BT163">
            <v>-79601.78</v>
          </cell>
          <cell r="CD163">
            <v>-174240.37</v>
          </cell>
          <cell r="CQ163">
            <v>-88624.84</v>
          </cell>
          <cell r="DC163">
            <v>-21774.21</v>
          </cell>
          <cell r="DO163">
            <v>-163565.10999999999</v>
          </cell>
        </row>
        <row r="165">
          <cell r="L165">
            <v>-511550.20000000007</v>
          </cell>
          <cell r="M165">
            <v>0</v>
          </cell>
          <cell r="N165">
            <v>0</v>
          </cell>
          <cell r="O165">
            <v>0</v>
          </cell>
          <cell r="P165">
            <v>0</v>
          </cell>
          <cell r="Q165">
            <v>0</v>
          </cell>
          <cell r="R165">
            <v>0</v>
          </cell>
          <cell r="T165">
            <v>-56983.220000000008</v>
          </cell>
          <cell r="U165">
            <v>0</v>
          </cell>
          <cell r="V165">
            <v>0</v>
          </cell>
          <cell r="W165">
            <v>0</v>
          </cell>
          <cell r="X165">
            <v>0</v>
          </cell>
          <cell r="Y165">
            <v>0</v>
          </cell>
          <cell r="Z165">
            <v>0</v>
          </cell>
          <cell r="AB165">
            <v>-483848.29</v>
          </cell>
          <cell r="AC165">
            <v>0</v>
          </cell>
          <cell r="AD165">
            <v>0</v>
          </cell>
          <cell r="AE165">
            <v>0</v>
          </cell>
          <cell r="AF165">
            <v>0</v>
          </cell>
          <cell r="AG165">
            <v>0</v>
          </cell>
          <cell r="AH165">
            <v>0</v>
          </cell>
          <cell r="AJ165">
            <v>-483311.49</v>
          </cell>
          <cell r="AK165">
            <v>0</v>
          </cell>
          <cell r="AL165">
            <v>0</v>
          </cell>
          <cell r="AM165">
            <v>0</v>
          </cell>
          <cell r="AN165">
            <v>0</v>
          </cell>
          <cell r="AO165">
            <v>0</v>
          </cell>
          <cell r="AP165">
            <v>0</v>
          </cell>
          <cell r="AR165">
            <v>-542869.85000000009</v>
          </cell>
          <cell r="AS165">
            <v>0</v>
          </cell>
          <cell r="AT165">
            <v>0</v>
          </cell>
          <cell r="AU165">
            <v>0</v>
          </cell>
          <cell r="AV165">
            <v>0</v>
          </cell>
          <cell r="AW165">
            <v>0</v>
          </cell>
          <cell r="AX165">
            <v>0</v>
          </cell>
          <cell r="AZ165">
            <v>-537400.53000000014</v>
          </cell>
          <cell r="BA165">
            <v>0</v>
          </cell>
          <cell r="BB165">
            <v>0</v>
          </cell>
          <cell r="BC165">
            <v>0</v>
          </cell>
          <cell r="BD165">
            <v>0</v>
          </cell>
          <cell r="BG165">
            <v>0</v>
          </cell>
          <cell r="BH165">
            <v>0</v>
          </cell>
          <cell r="BJ165">
            <v>-547542.06999999995</v>
          </cell>
          <cell r="BT165">
            <v>-726841.06</v>
          </cell>
          <cell r="CD165">
            <v>-595139.6100000001</v>
          </cell>
          <cell r="CQ165">
            <v>-695155.7699999999</v>
          </cell>
          <cell r="DC165">
            <v>-571842.01</v>
          </cell>
          <cell r="DO165">
            <v>-1067341.7</v>
          </cell>
        </row>
        <row r="166">
          <cell r="L166">
            <v>-485096.52</v>
          </cell>
          <cell r="T166">
            <v>-19012.240000000002</v>
          </cell>
          <cell r="AB166">
            <v>-461198.45</v>
          </cell>
          <cell r="AJ166">
            <v>-470604.77</v>
          </cell>
          <cell r="AR166">
            <v>-518569.96</v>
          </cell>
          <cell r="AZ166">
            <v>-525884.14</v>
          </cell>
          <cell r="BJ166">
            <v>-532862.59</v>
          </cell>
          <cell r="BT166">
            <v>-583922.04</v>
          </cell>
          <cell r="CD166">
            <v>-571100.92000000004</v>
          </cell>
          <cell r="CQ166">
            <v>-667435.43999999994</v>
          </cell>
          <cell r="DC166">
            <v>-540602.21</v>
          </cell>
          <cell r="DO166">
            <v>-1028366.81</v>
          </cell>
        </row>
        <row r="167">
          <cell r="L167">
            <v>-456.28</v>
          </cell>
          <cell r="T167">
            <v>2934.37</v>
          </cell>
          <cell r="AB167">
            <v>-1036.8499999999999</v>
          </cell>
          <cell r="AJ167">
            <v>-847.91</v>
          </cell>
          <cell r="AR167">
            <v>1560.02</v>
          </cell>
        </row>
        <row r="168">
          <cell r="L168">
            <v>-12350</v>
          </cell>
          <cell r="T168">
            <v>-10000</v>
          </cell>
          <cell r="AB168">
            <v>-10150</v>
          </cell>
          <cell r="AJ168">
            <v>-10650.24</v>
          </cell>
          <cell r="AR168">
            <v>-10975.48</v>
          </cell>
          <cell r="AZ168">
            <v>-9422.6299999999992</v>
          </cell>
          <cell r="BJ168">
            <v>-10928.44</v>
          </cell>
          <cell r="BT168">
            <v>-128157.23</v>
          </cell>
          <cell r="CD168">
            <v>-10336.879999999999</v>
          </cell>
          <cell r="CQ168">
            <v>-10898.58</v>
          </cell>
          <cell r="DC168">
            <v>-10050.92</v>
          </cell>
          <cell r="DO168">
            <v>-13896.61</v>
          </cell>
        </row>
        <row r="169">
          <cell r="L169">
            <v>-4926.0600000000004</v>
          </cell>
          <cell r="T169">
            <v>-1812.74</v>
          </cell>
          <cell r="AB169">
            <v>-1574.89</v>
          </cell>
          <cell r="AJ169">
            <v>-400</v>
          </cell>
          <cell r="AR169">
            <v>-622.25</v>
          </cell>
          <cell r="AZ169">
            <v>-282.05</v>
          </cell>
          <cell r="BT169">
            <v>-615.24</v>
          </cell>
          <cell r="CD169">
            <v>-1822.33</v>
          </cell>
          <cell r="CQ169">
            <v>-1189.21</v>
          </cell>
          <cell r="DC169">
            <v>-1029.3900000000001</v>
          </cell>
        </row>
        <row r="170">
          <cell r="L170">
            <v>-4871.51</v>
          </cell>
          <cell r="T170">
            <v>-19866.04</v>
          </cell>
          <cell r="AB170">
            <v>-3951.36</v>
          </cell>
          <cell r="AJ170">
            <v>-111.14</v>
          </cell>
          <cell r="AR170">
            <v>-991.17</v>
          </cell>
          <cell r="AZ170">
            <v>-698.53</v>
          </cell>
          <cell r="BJ170">
            <v>67.489999999999995</v>
          </cell>
          <cell r="BT170">
            <v>-745.08</v>
          </cell>
          <cell r="CD170">
            <v>-1986.31</v>
          </cell>
          <cell r="CQ170">
            <v>-2385.14</v>
          </cell>
          <cell r="DC170">
            <v>-2985.26</v>
          </cell>
          <cell r="DO170">
            <v>-5984.51</v>
          </cell>
        </row>
        <row r="171">
          <cell r="AJ171">
            <v>-215.93</v>
          </cell>
          <cell r="AR171">
            <v>-12200.76</v>
          </cell>
          <cell r="AZ171">
            <v>183.7</v>
          </cell>
          <cell r="BJ171">
            <v>-43.49</v>
          </cell>
          <cell r="BT171">
            <v>-12111.91</v>
          </cell>
          <cell r="CD171">
            <v>-7070.78</v>
          </cell>
          <cell r="CQ171">
            <v>-326.54000000000002</v>
          </cell>
          <cell r="DC171">
            <v>-11049.54</v>
          </cell>
          <cell r="DO171">
            <v>-32.24</v>
          </cell>
        </row>
        <row r="172">
          <cell r="L172">
            <v>0</v>
          </cell>
          <cell r="T172">
            <v>-1423.33</v>
          </cell>
          <cell r="AB172">
            <v>-5486.76</v>
          </cell>
          <cell r="AJ172">
            <v>0</v>
          </cell>
          <cell r="AZ172">
            <v>-1296.8800000000001</v>
          </cell>
          <cell r="BJ172">
            <v>-1871.87</v>
          </cell>
          <cell r="CD172">
            <v>-1041.99</v>
          </cell>
          <cell r="CQ172">
            <v>-12920.86</v>
          </cell>
          <cell r="DC172">
            <v>-6000</v>
          </cell>
          <cell r="DO172">
            <v>-17506.919999999998</v>
          </cell>
        </row>
        <row r="173">
          <cell r="L173">
            <v>-3849.83</v>
          </cell>
          <cell r="T173">
            <v>-7303.24</v>
          </cell>
          <cell r="AB173">
            <v>-449.98</v>
          </cell>
          <cell r="AJ173">
            <v>-481.5</v>
          </cell>
          <cell r="AR173">
            <v>-1070.25</v>
          </cell>
          <cell r="BJ173">
            <v>-1903.17</v>
          </cell>
          <cell r="BT173">
            <v>-229.64</v>
          </cell>
          <cell r="CD173">
            <v>-561.73</v>
          </cell>
          <cell r="DC173">
            <v>-124.69</v>
          </cell>
          <cell r="DO173">
            <v>-1055.6600000000001</v>
          </cell>
        </row>
        <row r="174">
          <cell r="L174">
            <v>0</v>
          </cell>
          <cell r="T174">
            <v>-500</v>
          </cell>
          <cell r="AB174">
            <v>0</v>
          </cell>
          <cell r="AJ174">
            <v>0</v>
          </cell>
          <cell r="BT174">
            <v>-1059.92</v>
          </cell>
          <cell r="CD174">
            <v>-1218.67</v>
          </cell>
          <cell r="DO174">
            <v>-498.95</v>
          </cell>
        </row>
        <row r="175">
          <cell r="L175">
            <v>-46910.69</v>
          </cell>
          <cell r="M175">
            <v>0</v>
          </cell>
          <cell r="N175">
            <v>0</v>
          </cell>
          <cell r="O175">
            <v>0</v>
          </cell>
          <cell r="P175">
            <v>0</v>
          </cell>
          <cell r="Q175">
            <v>0</v>
          </cell>
          <cell r="R175">
            <v>0</v>
          </cell>
          <cell r="T175">
            <v>-39343.78</v>
          </cell>
          <cell r="U175">
            <v>0</v>
          </cell>
          <cell r="V175">
            <v>0</v>
          </cell>
          <cell r="W175">
            <v>0</v>
          </cell>
          <cell r="X175">
            <v>0</v>
          </cell>
          <cell r="Y175">
            <v>0</v>
          </cell>
          <cell r="Z175">
            <v>0</v>
          </cell>
          <cell r="AB175">
            <v>-46151.869999999995</v>
          </cell>
          <cell r="AC175">
            <v>0</v>
          </cell>
          <cell r="AD175">
            <v>0</v>
          </cell>
          <cell r="AE175">
            <v>0</v>
          </cell>
          <cell r="AF175">
            <v>0</v>
          </cell>
          <cell r="AG175">
            <v>0</v>
          </cell>
          <cell r="AH175">
            <v>0</v>
          </cell>
          <cell r="AJ175">
            <v>-34494.899999999994</v>
          </cell>
          <cell r="AK175">
            <v>0</v>
          </cell>
          <cell r="AL175">
            <v>0</v>
          </cell>
          <cell r="AM175">
            <v>0</v>
          </cell>
          <cell r="AN175">
            <v>0</v>
          </cell>
          <cell r="AO175">
            <v>0</v>
          </cell>
          <cell r="AP175">
            <v>0</v>
          </cell>
          <cell r="AR175">
            <v>-6779.16</v>
          </cell>
          <cell r="AS175">
            <v>0</v>
          </cell>
          <cell r="AT175">
            <v>0</v>
          </cell>
          <cell r="AU175">
            <v>0</v>
          </cell>
          <cell r="AV175">
            <v>0</v>
          </cell>
          <cell r="AW175">
            <v>0</v>
          </cell>
          <cell r="AX175">
            <v>0</v>
          </cell>
          <cell r="AZ175">
            <v>-14490.100028199999</v>
          </cell>
          <cell r="BA175">
            <v>0</v>
          </cell>
          <cell r="BB175">
            <v>0</v>
          </cell>
          <cell r="BC175">
            <v>0</v>
          </cell>
          <cell r="BD175">
            <v>0</v>
          </cell>
          <cell r="BG175">
            <v>0</v>
          </cell>
          <cell r="BH175">
            <v>0</v>
          </cell>
          <cell r="BJ175">
            <v>-31536.54</v>
          </cell>
          <cell r="BT175">
            <v>-17074.12</v>
          </cell>
          <cell r="CD175">
            <v>-73105.990000000005</v>
          </cell>
          <cell r="CQ175">
            <v>-21634.940000000002</v>
          </cell>
          <cell r="DC175">
            <v>-25261.869999999995</v>
          </cell>
          <cell r="DO175">
            <v>-29104.829999999998</v>
          </cell>
        </row>
        <row r="176">
          <cell r="L176">
            <v>-10012.16</v>
          </cell>
          <cell r="T176">
            <v>-9881.65</v>
          </cell>
          <cell r="AB176">
            <v>-13470.64</v>
          </cell>
          <cell r="AJ176">
            <v>-9460</v>
          </cell>
          <cell r="AR176">
            <v>-17659.870000000003</v>
          </cell>
          <cell r="AZ176">
            <v>-15207.4300282</v>
          </cell>
          <cell r="BJ176">
            <v>-21469.34</v>
          </cell>
          <cell r="BT176">
            <v>-18954.599999999999</v>
          </cell>
          <cell r="CD176">
            <v>-17263.580000000002</v>
          </cell>
          <cell r="CQ176">
            <v>-10576.130000000001</v>
          </cell>
          <cell r="DC176">
            <v>-27399.67</v>
          </cell>
          <cell r="DO176">
            <v>-30859.96</v>
          </cell>
        </row>
        <row r="177">
          <cell r="L177">
            <v>-908.55</v>
          </cell>
          <cell r="T177">
            <v>-1427.61</v>
          </cell>
          <cell r="AB177">
            <v>-1257.56</v>
          </cell>
          <cell r="AJ177">
            <v>-1193.07</v>
          </cell>
          <cell r="AR177">
            <v>-1591.94</v>
          </cell>
          <cell r="AZ177">
            <v>-1216.56</v>
          </cell>
          <cell r="BJ177">
            <v>-1596.05</v>
          </cell>
          <cell r="BT177">
            <v>-853.16</v>
          </cell>
          <cell r="CD177">
            <v>-1153.6400000000001</v>
          </cell>
          <cell r="CQ177">
            <v>-1204.6500000000001</v>
          </cell>
          <cell r="DC177">
            <v>-608.76</v>
          </cell>
          <cell r="DO177">
            <v>-973.72</v>
          </cell>
        </row>
        <row r="178">
          <cell r="L178">
            <v>-1241.8399999999999</v>
          </cell>
          <cell r="T178">
            <v>-591.49</v>
          </cell>
          <cell r="AB178">
            <v>-1108.54</v>
          </cell>
          <cell r="AJ178">
            <v>0</v>
          </cell>
          <cell r="AZ178">
            <v>-777.84</v>
          </cell>
          <cell r="BJ178">
            <v>-1409.85</v>
          </cell>
          <cell r="BT178">
            <v>-539.38</v>
          </cell>
          <cell r="CD178">
            <v>-2255.92</v>
          </cell>
          <cell r="CQ178">
            <v>-2304.31</v>
          </cell>
          <cell r="DC178">
            <v>-953.11</v>
          </cell>
          <cell r="DO178">
            <v>-614.42999999999995</v>
          </cell>
        </row>
        <row r="179">
          <cell r="L179">
            <v>-8773.73</v>
          </cell>
          <cell r="T179">
            <v>-20400.27</v>
          </cell>
          <cell r="AB179">
            <v>-8231.44</v>
          </cell>
          <cell r="AJ179">
            <v>-4943.6899999999996</v>
          </cell>
          <cell r="AR179">
            <v>-8372.32</v>
          </cell>
          <cell r="AZ179">
            <v>-5712.58</v>
          </cell>
          <cell r="BJ179">
            <v>-27355.040000000001</v>
          </cell>
          <cell r="BT179">
            <v>-14024.36</v>
          </cell>
          <cell r="CD179">
            <v>-23458.97</v>
          </cell>
          <cell r="CQ179">
            <v>-3357.61</v>
          </cell>
          <cell r="DC179">
            <v>-10394.34</v>
          </cell>
          <cell r="DO179">
            <v>-21567.15</v>
          </cell>
        </row>
        <row r="180">
          <cell r="L180">
            <v>-5707.71</v>
          </cell>
          <cell r="T180">
            <v>-5692.09</v>
          </cell>
          <cell r="AB180">
            <v>-5765.49</v>
          </cell>
          <cell r="AJ180">
            <v>-3000</v>
          </cell>
          <cell r="AR180">
            <v>-3005</v>
          </cell>
          <cell r="AZ180">
            <v>-3016.1</v>
          </cell>
          <cell r="BJ180">
            <v>-2800</v>
          </cell>
          <cell r="BT180">
            <v>-2910</v>
          </cell>
          <cell r="CD180">
            <v>-2590</v>
          </cell>
          <cell r="CQ180">
            <v>-3850</v>
          </cell>
          <cell r="DC180">
            <v>-3340</v>
          </cell>
          <cell r="DO180">
            <v>-5700</v>
          </cell>
        </row>
        <row r="181">
          <cell r="L181">
            <v>-20266.7</v>
          </cell>
          <cell r="T181">
            <v>-1350.67</v>
          </cell>
          <cell r="AB181">
            <v>-16318.2</v>
          </cell>
          <cell r="AJ181">
            <v>-15898.14</v>
          </cell>
          <cell r="AR181">
            <v>23849.97</v>
          </cell>
          <cell r="AZ181">
            <v>11440.41</v>
          </cell>
          <cell r="BJ181">
            <v>23093.739999999998</v>
          </cell>
          <cell r="BT181">
            <v>20207.38</v>
          </cell>
          <cell r="CD181">
            <v>-26383.88</v>
          </cell>
          <cell r="CQ181">
            <v>-342.23999999999978</v>
          </cell>
          <cell r="DC181">
            <v>17434.010000000002</v>
          </cell>
          <cell r="DO181">
            <v>30610.430000000004</v>
          </cell>
        </row>
        <row r="182">
          <cell r="L182">
            <v>0</v>
          </cell>
          <cell r="M182">
            <v>0</v>
          </cell>
          <cell r="N182">
            <v>0</v>
          </cell>
          <cell r="O182">
            <v>0</v>
          </cell>
          <cell r="P182">
            <v>0</v>
          </cell>
          <cell r="Q182">
            <v>0</v>
          </cell>
          <cell r="R182">
            <v>0</v>
          </cell>
          <cell r="T182">
            <v>-30000</v>
          </cell>
          <cell r="U182">
            <v>0</v>
          </cell>
          <cell r="V182">
            <v>0</v>
          </cell>
          <cell r="W182">
            <v>0</v>
          </cell>
          <cell r="X182">
            <v>0</v>
          </cell>
          <cell r="Y182">
            <v>0</v>
          </cell>
          <cell r="Z182">
            <v>0</v>
          </cell>
          <cell r="AB182">
            <v>-30673.24</v>
          </cell>
          <cell r="AC182">
            <v>0</v>
          </cell>
          <cell r="AD182">
            <v>0</v>
          </cell>
          <cell r="AE182">
            <v>0</v>
          </cell>
          <cell r="AF182">
            <v>0</v>
          </cell>
          <cell r="AG182">
            <v>0</v>
          </cell>
          <cell r="AH182">
            <v>0</v>
          </cell>
          <cell r="AJ182">
            <v>-30000</v>
          </cell>
          <cell r="AK182">
            <v>0</v>
          </cell>
          <cell r="AL182">
            <v>0</v>
          </cell>
          <cell r="AM182">
            <v>0</v>
          </cell>
          <cell r="AN182">
            <v>0</v>
          </cell>
          <cell r="AO182">
            <v>0</v>
          </cell>
          <cell r="AP182">
            <v>0</v>
          </cell>
          <cell r="AR182">
            <v>-30000</v>
          </cell>
          <cell r="AS182">
            <v>0</v>
          </cell>
          <cell r="AT182">
            <v>0</v>
          </cell>
          <cell r="AU182">
            <v>0</v>
          </cell>
          <cell r="AV182">
            <v>0</v>
          </cell>
          <cell r="AW182">
            <v>0</v>
          </cell>
          <cell r="AX182">
            <v>0</v>
          </cell>
          <cell r="AZ182">
            <v>-30000</v>
          </cell>
          <cell r="BA182">
            <v>0</v>
          </cell>
          <cell r="BB182">
            <v>0</v>
          </cell>
          <cell r="BC182">
            <v>0</v>
          </cell>
          <cell r="BD182">
            <v>0</v>
          </cell>
          <cell r="BG182">
            <v>0</v>
          </cell>
          <cell r="BH182">
            <v>0</v>
          </cell>
          <cell r="BJ182">
            <v>-30000</v>
          </cell>
          <cell r="BT182">
            <v>-30000</v>
          </cell>
          <cell r="CD182">
            <v>-30000</v>
          </cell>
          <cell r="CQ182">
            <v>-30000</v>
          </cell>
          <cell r="DC182">
            <v>-30000</v>
          </cell>
          <cell r="DO182">
            <v>-30000</v>
          </cell>
        </row>
        <row r="183">
          <cell r="L183">
            <v>0</v>
          </cell>
          <cell r="T183">
            <v>-30000</v>
          </cell>
          <cell r="AB183">
            <v>-30673.24</v>
          </cell>
          <cell r="AJ183">
            <v>-30000</v>
          </cell>
          <cell r="AR183">
            <v>-30000</v>
          </cell>
          <cell r="AZ183">
            <v>-30000</v>
          </cell>
          <cell r="BJ183">
            <v>-30000</v>
          </cell>
          <cell r="BT183">
            <v>-30000</v>
          </cell>
          <cell r="CD183">
            <v>-30000</v>
          </cell>
          <cell r="CQ183">
            <v>-30000</v>
          </cell>
          <cell r="DC183">
            <v>-30000</v>
          </cell>
          <cell r="DO183">
            <v>-30000</v>
          </cell>
        </row>
        <row r="184">
          <cell r="L184">
            <v>-133099.50999999998</v>
          </cell>
          <cell r="M184">
            <v>0</v>
          </cell>
          <cell r="N184">
            <v>0</v>
          </cell>
          <cell r="O184">
            <v>0</v>
          </cell>
          <cell r="P184">
            <v>0</v>
          </cell>
          <cell r="Q184">
            <v>0</v>
          </cell>
          <cell r="R184">
            <v>0</v>
          </cell>
          <cell r="T184">
            <v>-115712.03</v>
          </cell>
          <cell r="U184">
            <v>0</v>
          </cell>
          <cell r="V184">
            <v>0</v>
          </cell>
          <cell r="W184">
            <v>0</v>
          </cell>
          <cell r="X184">
            <v>0</v>
          </cell>
          <cell r="Y184">
            <v>0</v>
          </cell>
          <cell r="Z184">
            <v>0</v>
          </cell>
          <cell r="AB184">
            <v>-136006.60999999999</v>
          </cell>
          <cell r="AC184">
            <v>0</v>
          </cell>
          <cell r="AD184">
            <v>0</v>
          </cell>
          <cell r="AE184">
            <v>0</v>
          </cell>
          <cell r="AF184">
            <v>0</v>
          </cell>
          <cell r="AG184">
            <v>0</v>
          </cell>
          <cell r="AH184">
            <v>0</v>
          </cell>
          <cell r="AJ184">
            <v>-140802.60999999999</v>
          </cell>
          <cell r="AK184">
            <v>0</v>
          </cell>
          <cell r="AL184">
            <v>0</v>
          </cell>
          <cell r="AM184">
            <v>0</v>
          </cell>
          <cell r="AN184">
            <v>0</v>
          </cell>
          <cell r="AO184">
            <v>0</v>
          </cell>
          <cell r="AP184">
            <v>0</v>
          </cell>
          <cell r="AR184">
            <v>-150553.05000000002</v>
          </cell>
          <cell r="AS184">
            <v>0</v>
          </cell>
          <cell r="AT184">
            <v>0</v>
          </cell>
          <cell r="AU184">
            <v>0</v>
          </cell>
          <cell r="AV184">
            <v>0</v>
          </cell>
          <cell r="AW184">
            <v>0</v>
          </cell>
          <cell r="AX184">
            <v>0</v>
          </cell>
          <cell r="AZ184">
            <v>-216683.1</v>
          </cell>
          <cell r="BA184">
            <v>0</v>
          </cell>
          <cell r="BB184">
            <v>0</v>
          </cell>
          <cell r="BC184">
            <v>0</v>
          </cell>
          <cell r="BD184">
            <v>0</v>
          </cell>
          <cell r="BG184">
            <v>0</v>
          </cell>
          <cell r="BH184">
            <v>0</v>
          </cell>
          <cell r="BJ184">
            <v>-99437.959999999992</v>
          </cell>
          <cell r="BT184">
            <v>-138300.70000000001</v>
          </cell>
          <cell r="CD184">
            <v>-133419.72</v>
          </cell>
          <cell r="CQ184">
            <v>-145124.23000000001</v>
          </cell>
          <cell r="DC184">
            <v>-130741.01</v>
          </cell>
          <cell r="DO184">
            <v>-138412.65000000002</v>
          </cell>
        </row>
        <row r="185">
          <cell r="L185">
            <v>-6474.42</v>
          </cell>
          <cell r="T185">
            <v>-11464.83</v>
          </cell>
          <cell r="AB185">
            <v>-12751.97</v>
          </cell>
          <cell r="AJ185">
            <v>-15150.95</v>
          </cell>
          <cell r="AR185">
            <v>-15436.95</v>
          </cell>
          <cell r="AZ185">
            <v>-23272.44</v>
          </cell>
          <cell r="BJ185">
            <v>-25609.34</v>
          </cell>
          <cell r="BT185">
            <v>-31497.19</v>
          </cell>
          <cell r="CD185">
            <v>-26518.54</v>
          </cell>
          <cell r="CQ185">
            <v>-22185</v>
          </cell>
          <cell r="DC185">
            <v>-12096.51</v>
          </cell>
          <cell r="DO185">
            <v>-17512.68</v>
          </cell>
        </row>
        <row r="186">
          <cell r="L186">
            <v>-5617.56</v>
          </cell>
          <cell r="T186">
            <v>-1380.84</v>
          </cell>
          <cell r="AB186">
            <v>-8494.99</v>
          </cell>
          <cell r="AJ186">
            <v>-6055.04</v>
          </cell>
          <cell r="AR186">
            <v>-7073.96</v>
          </cell>
          <cell r="AZ186">
            <v>-8402.19</v>
          </cell>
          <cell r="BJ186">
            <v>-12138.16</v>
          </cell>
          <cell r="BT186">
            <v>-2479.42</v>
          </cell>
          <cell r="CD186">
            <v>-3538.94</v>
          </cell>
          <cell r="CQ186">
            <v>-3027.69</v>
          </cell>
          <cell r="DC186">
            <v>-4250.3</v>
          </cell>
          <cell r="DO186">
            <v>-1631.11</v>
          </cell>
        </row>
        <row r="187">
          <cell r="L187">
            <v>-78768.37</v>
          </cell>
          <cell r="T187">
            <v>-84369.18</v>
          </cell>
          <cell r="AB187">
            <v>-78132.69</v>
          </cell>
          <cell r="AJ187">
            <v>-89573.84</v>
          </cell>
          <cell r="AR187">
            <v>-92763.85</v>
          </cell>
          <cell r="AZ187">
            <v>-155672.15</v>
          </cell>
          <cell r="BJ187">
            <v>-38067.71</v>
          </cell>
          <cell r="BT187">
            <v>-85695.07</v>
          </cell>
          <cell r="CD187">
            <v>-83295.320000000007</v>
          </cell>
          <cell r="CQ187">
            <v>-93171.13</v>
          </cell>
          <cell r="DC187">
            <v>-98384.39</v>
          </cell>
          <cell r="DO187">
            <v>-90236.59</v>
          </cell>
        </row>
        <row r="188">
          <cell r="CQ188">
            <v>-70.290000000000006</v>
          </cell>
          <cell r="DO188">
            <v>-582.21</v>
          </cell>
        </row>
        <row r="189">
          <cell r="L189">
            <v>-42161.2</v>
          </cell>
          <cell r="T189">
            <v>-18487.189999999999</v>
          </cell>
          <cell r="AB189">
            <v>-36626.959999999999</v>
          </cell>
          <cell r="AJ189">
            <v>-30022.78</v>
          </cell>
          <cell r="AR189">
            <v>-35278.29</v>
          </cell>
          <cell r="AZ189">
            <v>-29336.32</v>
          </cell>
          <cell r="BJ189">
            <v>-21622.75</v>
          </cell>
          <cell r="BT189">
            <v>-18585.080000000002</v>
          </cell>
          <cell r="CD189">
            <v>-20066.919999999998</v>
          </cell>
          <cell r="CQ189">
            <v>-26670.12</v>
          </cell>
          <cell r="DC189">
            <v>-16009.81</v>
          </cell>
          <cell r="DO189">
            <v>-28450.06</v>
          </cell>
        </row>
        <row r="190">
          <cell r="L190">
            <v>-77.959999999999994</v>
          </cell>
          <cell r="T190">
            <v>-9.99</v>
          </cell>
          <cell r="AB190">
            <v>0</v>
          </cell>
          <cell r="AJ190">
            <v>0</v>
          </cell>
          <cell r="BJ190">
            <v>-2000</v>
          </cell>
          <cell r="BT190">
            <v>-43.94</v>
          </cell>
        </row>
        <row r="191">
          <cell r="L191">
            <v>-9825.15</v>
          </cell>
          <cell r="M191">
            <v>0</v>
          </cell>
          <cell r="N191">
            <v>0</v>
          </cell>
          <cell r="O191">
            <v>0</v>
          </cell>
          <cell r="P191">
            <v>0</v>
          </cell>
          <cell r="Q191">
            <v>0</v>
          </cell>
          <cell r="R191">
            <v>0</v>
          </cell>
          <cell r="T191">
            <v>-13012.54</v>
          </cell>
          <cell r="U191">
            <v>0</v>
          </cell>
          <cell r="V191">
            <v>0</v>
          </cell>
          <cell r="W191">
            <v>0</v>
          </cell>
          <cell r="X191">
            <v>0</v>
          </cell>
          <cell r="Y191">
            <v>0</v>
          </cell>
          <cell r="Z191">
            <v>0</v>
          </cell>
          <cell r="AB191">
            <v>-200</v>
          </cell>
          <cell r="AC191">
            <v>0</v>
          </cell>
          <cell r="AD191">
            <v>0</v>
          </cell>
          <cell r="AE191">
            <v>0</v>
          </cell>
          <cell r="AF191">
            <v>0</v>
          </cell>
          <cell r="AG191">
            <v>0</v>
          </cell>
          <cell r="AH191">
            <v>0</v>
          </cell>
          <cell r="AJ191">
            <v>-13842.96</v>
          </cell>
          <cell r="AK191">
            <v>0</v>
          </cell>
          <cell r="AL191">
            <v>0</v>
          </cell>
          <cell r="AM191">
            <v>0</v>
          </cell>
          <cell r="AN191">
            <v>0</v>
          </cell>
          <cell r="AO191">
            <v>0</v>
          </cell>
          <cell r="AP191">
            <v>0</v>
          </cell>
          <cell r="AR191">
            <v>-5940.34</v>
          </cell>
          <cell r="AS191">
            <v>0</v>
          </cell>
          <cell r="AT191">
            <v>0</v>
          </cell>
          <cell r="AU191">
            <v>0</v>
          </cell>
          <cell r="AV191">
            <v>0</v>
          </cell>
          <cell r="AW191">
            <v>0</v>
          </cell>
          <cell r="AX191">
            <v>0</v>
          </cell>
          <cell r="AZ191">
            <v>-24057.24</v>
          </cell>
          <cell r="BA191">
            <v>0</v>
          </cell>
          <cell r="BB191">
            <v>0</v>
          </cell>
          <cell r="BC191">
            <v>0</v>
          </cell>
          <cell r="BD191">
            <v>0</v>
          </cell>
          <cell r="BG191">
            <v>0</v>
          </cell>
          <cell r="BH191">
            <v>0</v>
          </cell>
          <cell r="BJ191">
            <v>-25267.55</v>
          </cell>
          <cell r="BT191">
            <v>-24060.07</v>
          </cell>
          <cell r="CD191">
            <v>-30630.07</v>
          </cell>
          <cell r="CQ191">
            <v>-29218.12</v>
          </cell>
          <cell r="DC191">
            <v>-29899.51</v>
          </cell>
          <cell r="DO191">
            <v>-37748.449999999997</v>
          </cell>
        </row>
        <row r="192">
          <cell r="L192">
            <v>-9825.15</v>
          </cell>
          <cell r="T192">
            <v>-13012.54</v>
          </cell>
          <cell r="AB192">
            <v>-200</v>
          </cell>
          <cell r="AJ192">
            <v>-13842.96</v>
          </cell>
          <cell r="AR192">
            <v>-5940.34</v>
          </cell>
          <cell r="AZ192">
            <v>-24057.24</v>
          </cell>
          <cell r="BJ192">
            <v>-25267.55</v>
          </cell>
          <cell r="BT192">
            <v>-24060.07</v>
          </cell>
          <cell r="CD192">
            <v>-30630.07</v>
          </cell>
          <cell r="CQ192">
            <v>-29218.12</v>
          </cell>
          <cell r="DC192">
            <v>-29899.51</v>
          </cell>
          <cell r="DO192">
            <v>-37748.449999999997</v>
          </cell>
        </row>
        <row r="193">
          <cell r="L193">
            <v>-116650.95000000001</v>
          </cell>
          <cell r="M193">
            <v>0</v>
          </cell>
          <cell r="N193">
            <v>0</v>
          </cell>
          <cell r="O193">
            <v>0</v>
          </cell>
          <cell r="P193">
            <v>0</v>
          </cell>
          <cell r="Q193">
            <v>0</v>
          </cell>
          <cell r="R193">
            <v>0</v>
          </cell>
          <cell r="T193">
            <v>-151764.46000000002</v>
          </cell>
          <cell r="U193">
            <v>0</v>
          </cell>
          <cell r="V193">
            <v>0</v>
          </cell>
          <cell r="W193">
            <v>0</v>
          </cell>
          <cell r="X193">
            <v>0</v>
          </cell>
          <cell r="Y193">
            <v>0</v>
          </cell>
          <cell r="Z193">
            <v>0</v>
          </cell>
          <cell r="AB193">
            <v>-117819.04</v>
          </cell>
          <cell r="AC193">
            <v>0</v>
          </cell>
          <cell r="AD193">
            <v>0</v>
          </cell>
          <cell r="AE193">
            <v>0</v>
          </cell>
          <cell r="AF193">
            <v>0</v>
          </cell>
          <cell r="AG193">
            <v>0</v>
          </cell>
          <cell r="AH193">
            <v>0</v>
          </cell>
          <cell r="AJ193">
            <v>-110510.45999999999</v>
          </cell>
          <cell r="AK193">
            <v>0</v>
          </cell>
          <cell r="AL193">
            <v>0</v>
          </cell>
          <cell r="AM193">
            <v>0</v>
          </cell>
          <cell r="AN193">
            <v>0</v>
          </cell>
          <cell r="AO193">
            <v>0</v>
          </cell>
          <cell r="AP193">
            <v>0</v>
          </cell>
          <cell r="AR193">
            <v>-100678.49</v>
          </cell>
          <cell r="AS193">
            <v>0</v>
          </cell>
          <cell r="AT193">
            <v>0</v>
          </cell>
          <cell r="AU193">
            <v>0</v>
          </cell>
          <cell r="AV193">
            <v>0</v>
          </cell>
          <cell r="AW193">
            <v>0</v>
          </cell>
          <cell r="AX193">
            <v>0</v>
          </cell>
          <cell r="AZ193">
            <v>-108073.15000000001</v>
          </cell>
          <cell r="BA193">
            <v>0</v>
          </cell>
          <cell r="BB193">
            <v>0</v>
          </cell>
          <cell r="BC193">
            <v>0</v>
          </cell>
          <cell r="BD193">
            <v>0</v>
          </cell>
          <cell r="BG193">
            <v>0</v>
          </cell>
          <cell r="BH193">
            <v>0</v>
          </cell>
          <cell r="BJ193">
            <v>-105160.09</v>
          </cell>
          <cell r="BT193">
            <v>-107217.89000000001</v>
          </cell>
          <cell r="CD193">
            <v>-103191.32</v>
          </cell>
          <cell r="CQ193">
            <v>-99751.450000000012</v>
          </cell>
          <cell r="DC193">
            <v>-91209.12000000001</v>
          </cell>
          <cell r="DO193">
            <v>-100461.14</v>
          </cell>
        </row>
        <row r="194">
          <cell r="L194">
            <v>-69928.509999999995</v>
          </cell>
          <cell r="T194">
            <v>-83340.02</v>
          </cell>
          <cell r="AB194">
            <v>-69951.17</v>
          </cell>
          <cell r="AJ194">
            <v>-76474.52</v>
          </cell>
          <cell r="AR194">
            <v>-74290.2</v>
          </cell>
          <cell r="AZ194">
            <v>-79509.06</v>
          </cell>
          <cell r="BJ194">
            <v>-74811.25</v>
          </cell>
          <cell r="BT194">
            <v>-74866.52</v>
          </cell>
          <cell r="CD194">
            <v>-72800.94</v>
          </cell>
          <cell r="CQ194">
            <v>-74226.67</v>
          </cell>
          <cell r="DC194">
            <v>-74402.36</v>
          </cell>
          <cell r="DO194">
            <v>-79320.36</v>
          </cell>
        </row>
        <row r="195">
          <cell r="L195">
            <v>-3652.36</v>
          </cell>
          <cell r="T195">
            <v>-4680.49</v>
          </cell>
          <cell r="AB195">
            <v>-2677.83</v>
          </cell>
          <cell r="AJ195">
            <v>-2122.69</v>
          </cell>
          <cell r="AR195">
            <v>-22.19</v>
          </cell>
          <cell r="AZ195">
            <v>-1615.13</v>
          </cell>
          <cell r="BJ195">
            <v>-3102.79</v>
          </cell>
          <cell r="BT195">
            <v>-3091</v>
          </cell>
          <cell r="CD195">
            <v>-2567.92</v>
          </cell>
          <cell r="CQ195">
            <v>-1919.62</v>
          </cell>
          <cell r="DC195">
            <v>-1407.97</v>
          </cell>
          <cell r="DO195">
            <v>-2775.58</v>
          </cell>
        </row>
        <row r="196">
          <cell r="L196">
            <v>-7030.58</v>
          </cell>
          <cell r="T196">
            <v>-6933.55</v>
          </cell>
          <cell r="AB196">
            <v>-9468.4500000000007</v>
          </cell>
          <cell r="AJ196">
            <v>-8443.5300000000007</v>
          </cell>
          <cell r="AR196">
            <v>-8512.02</v>
          </cell>
          <cell r="AZ196">
            <v>-8952.8700000000008</v>
          </cell>
          <cell r="BJ196">
            <v>-7509.28</v>
          </cell>
          <cell r="BT196">
            <v>-6365.17</v>
          </cell>
          <cell r="CD196">
            <v>-6505.1</v>
          </cell>
          <cell r="CQ196">
            <v>-6123.91</v>
          </cell>
          <cell r="DC196">
            <v>-6060.13</v>
          </cell>
          <cell r="DO196">
            <v>-6081.33</v>
          </cell>
        </row>
        <row r="197">
          <cell r="L197">
            <v>-5816.72</v>
          </cell>
          <cell r="T197">
            <v>-8681.49</v>
          </cell>
          <cell r="AB197">
            <v>-1551.38</v>
          </cell>
          <cell r="AJ197">
            <v>-1857.68</v>
          </cell>
          <cell r="AR197">
            <v>-2941.85</v>
          </cell>
          <cell r="AZ197">
            <v>-171.49</v>
          </cell>
          <cell r="BJ197">
            <v>-385.33</v>
          </cell>
          <cell r="BT197">
            <v>-218.24</v>
          </cell>
          <cell r="CD197">
            <v>159.05000000000001</v>
          </cell>
          <cell r="CQ197">
            <v>212.01</v>
          </cell>
        </row>
        <row r="198">
          <cell r="L198">
            <v>-16985.919999999998</v>
          </cell>
          <cell r="T198">
            <v>-19809.66</v>
          </cell>
          <cell r="AB198">
            <v>-19888.79</v>
          </cell>
          <cell r="AJ198">
            <v>-11886.97</v>
          </cell>
          <cell r="AR198">
            <v>-9889.16</v>
          </cell>
          <cell r="AZ198">
            <v>-9842.94</v>
          </cell>
          <cell r="BJ198">
            <v>-16554.38</v>
          </cell>
          <cell r="BT198">
            <v>-15783.94</v>
          </cell>
          <cell r="CD198">
            <v>-15171.6</v>
          </cell>
          <cell r="CQ198">
            <v>-11228.41</v>
          </cell>
          <cell r="DC198">
            <v>-8390.08</v>
          </cell>
          <cell r="DO198">
            <v>-10885</v>
          </cell>
        </row>
        <row r="199">
          <cell r="L199">
            <v>-1350.52</v>
          </cell>
          <cell r="T199">
            <v>-1726.73</v>
          </cell>
          <cell r="AB199">
            <v>-1415.87</v>
          </cell>
          <cell r="AJ199">
            <v>-2548.12</v>
          </cell>
          <cell r="AR199">
            <v>-1762.9</v>
          </cell>
          <cell r="AZ199">
            <v>-2510.9</v>
          </cell>
          <cell r="BJ199">
            <v>-1469.72</v>
          </cell>
          <cell r="BT199">
            <v>-1644.05</v>
          </cell>
          <cell r="CD199">
            <v>-1577.23</v>
          </cell>
          <cell r="CQ199">
            <v>-1804.92</v>
          </cell>
          <cell r="DC199">
            <v>-948.58</v>
          </cell>
          <cell r="DO199">
            <v>-1398.87</v>
          </cell>
        </row>
        <row r="200">
          <cell r="L200">
            <v>-4374.2700000000004</v>
          </cell>
          <cell r="T200">
            <v>-3015.78</v>
          </cell>
          <cell r="AB200">
            <v>-1186.57</v>
          </cell>
          <cell r="AJ200">
            <v>-2774.8</v>
          </cell>
          <cell r="AR200">
            <v>-2413.33</v>
          </cell>
          <cell r="AZ200">
            <v>-416.1</v>
          </cell>
          <cell r="BJ200">
            <v>-288.37</v>
          </cell>
          <cell r="BT200">
            <v>-78.38</v>
          </cell>
          <cell r="CD200">
            <v>-288.52</v>
          </cell>
          <cell r="CQ200">
            <v>-421.85</v>
          </cell>
        </row>
        <row r="201">
          <cell r="L201">
            <v>-7512.07</v>
          </cell>
          <cell r="T201">
            <v>-23576.74</v>
          </cell>
          <cell r="AB201">
            <v>-11017.59</v>
          </cell>
          <cell r="AJ201">
            <v>-4402.1499999999996</v>
          </cell>
          <cell r="AR201">
            <v>-846.84</v>
          </cell>
          <cell r="AZ201">
            <v>-5054.66</v>
          </cell>
          <cell r="BJ201">
            <v>-1038.97</v>
          </cell>
          <cell r="BT201">
            <v>-5170.59</v>
          </cell>
          <cell r="CD201">
            <v>-4439.0600000000004</v>
          </cell>
          <cell r="CQ201">
            <v>-4238.08</v>
          </cell>
        </row>
        <row r="202">
          <cell r="L202">
            <v>0</v>
          </cell>
          <cell r="AB202">
            <v>-661.39</v>
          </cell>
          <cell r="AJ202">
            <v>0</v>
          </cell>
          <cell r="AR202">
            <v>0</v>
          </cell>
          <cell r="AZ202">
            <v>0</v>
          </cell>
          <cell r="BJ202">
            <v>0</v>
          </cell>
          <cell r="BT202">
            <v>0</v>
          </cell>
          <cell r="CD202">
            <v>0</v>
          </cell>
          <cell r="CQ202">
            <v>0</v>
          </cell>
          <cell r="DC202">
            <v>0</v>
          </cell>
          <cell r="DO202">
            <v>0</v>
          </cell>
        </row>
        <row r="203">
          <cell r="L203">
            <v>-8892.18</v>
          </cell>
          <cell r="M203">
            <v>0</v>
          </cell>
          <cell r="N203">
            <v>0</v>
          </cell>
          <cell r="O203">
            <v>0</v>
          </cell>
          <cell r="P203">
            <v>0</v>
          </cell>
          <cell r="Q203">
            <v>0</v>
          </cell>
          <cell r="R203">
            <v>0</v>
          </cell>
          <cell r="T203">
            <v>-5915</v>
          </cell>
          <cell r="U203">
            <v>0</v>
          </cell>
          <cell r="V203">
            <v>0</v>
          </cell>
          <cell r="W203">
            <v>0</v>
          </cell>
          <cell r="X203">
            <v>0</v>
          </cell>
          <cell r="Y203">
            <v>0</v>
          </cell>
          <cell r="Z203">
            <v>0</v>
          </cell>
          <cell r="AB203">
            <v>-12000</v>
          </cell>
          <cell r="AC203">
            <v>0</v>
          </cell>
          <cell r="AD203">
            <v>0</v>
          </cell>
          <cell r="AE203">
            <v>0</v>
          </cell>
          <cell r="AF203">
            <v>0</v>
          </cell>
          <cell r="AG203">
            <v>0</v>
          </cell>
          <cell r="AH203">
            <v>0</v>
          </cell>
          <cell r="AJ203">
            <v>0</v>
          </cell>
          <cell r="AK203">
            <v>0</v>
          </cell>
          <cell r="AL203">
            <v>0</v>
          </cell>
          <cell r="AM203">
            <v>0</v>
          </cell>
          <cell r="AN203">
            <v>0</v>
          </cell>
          <cell r="AO203">
            <v>0</v>
          </cell>
          <cell r="AP203">
            <v>0</v>
          </cell>
          <cell r="AR203">
            <v>0</v>
          </cell>
          <cell r="AS203">
            <v>0</v>
          </cell>
          <cell r="AT203">
            <v>0</v>
          </cell>
          <cell r="AU203">
            <v>0</v>
          </cell>
          <cell r="AV203">
            <v>0</v>
          </cell>
          <cell r="AW203">
            <v>0</v>
          </cell>
          <cell r="AX203">
            <v>0</v>
          </cell>
          <cell r="AZ203">
            <v>0</v>
          </cell>
          <cell r="BA203">
            <v>0</v>
          </cell>
          <cell r="BB203">
            <v>0</v>
          </cell>
          <cell r="BC203">
            <v>0</v>
          </cell>
          <cell r="BD203">
            <v>0</v>
          </cell>
          <cell r="BG203">
            <v>0</v>
          </cell>
          <cell r="BH203">
            <v>0</v>
          </cell>
          <cell r="BJ203">
            <v>0</v>
          </cell>
          <cell r="BT203">
            <v>-7010.42</v>
          </cell>
          <cell r="CD203">
            <v>0</v>
          </cell>
          <cell r="CQ203">
            <v>0</v>
          </cell>
          <cell r="DC203">
            <v>0</v>
          </cell>
          <cell r="DO203">
            <v>0</v>
          </cell>
        </row>
        <row r="204">
          <cell r="L204">
            <v>-8892.18</v>
          </cell>
          <cell r="AB204">
            <v>0</v>
          </cell>
          <cell r="AJ204">
            <v>0</v>
          </cell>
          <cell r="AR204">
            <v>0</v>
          </cell>
          <cell r="AZ204">
            <v>0</v>
          </cell>
          <cell r="BJ204">
            <v>0</v>
          </cell>
          <cell r="BT204">
            <v>0</v>
          </cell>
          <cell r="CD204">
            <v>0</v>
          </cell>
          <cell r="CQ204">
            <v>0</v>
          </cell>
          <cell r="DC204">
            <v>0</v>
          </cell>
          <cell r="DO204">
            <v>0</v>
          </cell>
        </row>
        <row r="205">
          <cell r="L205">
            <v>0</v>
          </cell>
          <cell r="T205">
            <v>-5915</v>
          </cell>
          <cell r="AB205">
            <v>-12000</v>
          </cell>
          <cell r="AJ205">
            <v>0</v>
          </cell>
          <cell r="AR205">
            <v>0</v>
          </cell>
          <cell r="AZ205">
            <v>0</v>
          </cell>
          <cell r="BJ205">
            <v>0</v>
          </cell>
          <cell r="BT205">
            <v>-7010.42</v>
          </cell>
          <cell r="CD205">
            <v>0</v>
          </cell>
          <cell r="CQ205">
            <v>0</v>
          </cell>
          <cell r="DC205">
            <v>0</v>
          </cell>
          <cell r="DO205">
            <v>0</v>
          </cell>
        </row>
        <row r="206">
          <cell r="L206">
            <v>-2069.3199999999997</v>
          </cell>
          <cell r="M206">
            <v>0</v>
          </cell>
          <cell r="N206">
            <v>0</v>
          </cell>
          <cell r="O206">
            <v>0</v>
          </cell>
          <cell r="P206">
            <v>0</v>
          </cell>
          <cell r="Q206">
            <v>0</v>
          </cell>
          <cell r="R206">
            <v>0</v>
          </cell>
          <cell r="T206">
            <v>-999.03</v>
          </cell>
          <cell r="U206">
            <v>0</v>
          </cell>
          <cell r="V206">
            <v>0</v>
          </cell>
          <cell r="W206">
            <v>0</v>
          </cell>
          <cell r="X206">
            <v>0</v>
          </cell>
          <cell r="Y206">
            <v>0</v>
          </cell>
          <cell r="Z206">
            <v>0</v>
          </cell>
          <cell r="AB206">
            <v>-3012.6</v>
          </cell>
          <cell r="AC206">
            <v>0</v>
          </cell>
          <cell r="AD206">
            <v>0</v>
          </cell>
          <cell r="AE206">
            <v>0</v>
          </cell>
          <cell r="AF206">
            <v>0</v>
          </cell>
          <cell r="AG206">
            <v>0</v>
          </cell>
          <cell r="AH206">
            <v>0</v>
          </cell>
          <cell r="AJ206">
            <v>-2581.92</v>
          </cell>
          <cell r="AK206">
            <v>0</v>
          </cell>
          <cell r="AL206">
            <v>0</v>
          </cell>
          <cell r="AM206">
            <v>0</v>
          </cell>
          <cell r="AN206">
            <v>0</v>
          </cell>
          <cell r="AO206">
            <v>0</v>
          </cell>
          <cell r="AP206">
            <v>0</v>
          </cell>
          <cell r="AR206">
            <v>-1000</v>
          </cell>
          <cell r="AS206">
            <v>0</v>
          </cell>
          <cell r="AT206">
            <v>0</v>
          </cell>
          <cell r="AU206">
            <v>0</v>
          </cell>
          <cell r="AV206">
            <v>0</v>
          </cell>
          <cell r="AW206">
            <v>0</v>
          </cell>
          <cell r="AX206">
            <v>0</v>
          </cell>
          <cell r="AZ206">
            <v>-573.72</v>
          </cell>
          <cell r="BA206">
            <v>0</v>
          </cell>
          <cell r="BB206">
            <v>0</v>
          </cell>
          <cell r="BC206">
            <v>0</v>
          </cell>
          <cell r="BD206">
            <v>0</v>
          </cell>
          <cell r="BG206">
            <v>0</v>
          </cell>
          <cell r="BH206">
            <v>0</v>
          </cell>
          <cell r="BJ206">
            <v>-418.17</v>
          </cell>
          <cell r="BT206">
            <v>-559.32999999999993</v>
          </cell>
          <cell r="CD206">
            <v>-6283.47</v>
          </cell>
          <cell r="CQ206">
            <v>-6198.5199999999995</v>
          </cell>
          <cell r="DC206">
            <v>-328.36</v>
          </cell>
          <cell r="DO206">
            <v>-4563.92</v>
          </cell>
        </row>
        <row r="207">
          <cell r="L207">
            <v>0</v>
          </cell>
          <cell r="T207">
            <v>-497</v>
          </cell>
          <cell r="AB207">
            <v>0</v>
          </cell>
          <cell r="AJ207">
            <v>0</v>
          </cell>
          <cell r="AR207">
            <v>0</v>
          </cell>
          <cell r="AZ207">
            <v>0</v>
          </cell>
          <cell r="BJ207">
            <v>0</v>
          </cell>
          <cell r="BT207">
            <v>-143.55000000000001</v>
          </cell>
          <cell r="CD207">
            <v>0</v>
          </cell>
          <cell r="CQ207">
            <v>0</v>
          </cell>
          <cell r="DC207">
            <v>-118.15</v>
          </cell>
          <cell r="DO207">
            <v>0</v>
          </cell>
        </row>
        <row r="208">
          <cell r="CQ208">
            <v>-4987.4799999999996</v>
          </cell>
          <cell r="DO208">
            <v>204.62</v>
          </cell>
        </row>
        <row r="209">
          <cell r="L209">
            <v>-2069.3199999999997</v>
          </cell>
          <cell r="T209">
            <v>-502.03</v>
          </cell>
          <cell r="AB209">
            <v>-3012.6</v>
          </cell>
          <cell r="AJ209">
            <v>-2581.92</v>
          </cell>
          <cell r="AR209">
            <v>-1000</v>
          </cell>
          <cell r="AZ209">
            <v>-573.72</v>
          </cell>
          <cell r="BJ209">
            <v>-418.17</v>
          </cell>
          <cell r="BT209">
            <v>-415.78</v>
          </cell>
          <cell r="CD209">
            <v>-6283.47</v>
          </cell>
          <cell r="CQ209">
            <v>-1211.04</v>
          </cell>
          <cell r="DC209">
            <v>-210.21</v>
          </cell>
          <cell r="DO209">
            <v>-4768.54</v>
          </cell>
        </row>
        <row r="210">
          <cell r="T210">
            <v>0</v>
          </cell>
          <cell r="AB210">
            <v>0</v>
          </cell>
          <cell r="AJ210">
            <v>0</v>
          </cell>
          <cell r="AR210">
            <v>0</v>
          </cell>
          <cell r="AZ210">
            <v>0</v>
          </cell>
          <cell r="BJ210">
            <v>0</v>
          </cell>
          <cell r="BT210">
            <v>0</v>
          </cell>
          <cell r="CD210">
            <v>0</v>
          </cell>
          <cell r="CQ210">
            <v>0</v>
          </cell>
          <cell r="DC210">
            <v>0</v>
          </cell>
          <cell r="DO210">
            <v>0</v>
          </cell>
        </row>
        <row r="211">
          <cell r="L211">
            <v>-94944.3</v>
          </cell>
          <cell r="M211">
            <v>0</v>
          </cell>
          <cell r="N211">
            <v>0</v>
          </cell>
          <cell r="O211">
            <v>0</v>
          </cell>
          <cell r="P211">
            <v>0</v>
          </cell>
          <cell r="Q211">
            <v>0</v>
          </cell>
          <cell r="R211">
            <v>0</v>
          </cell>
          <cell r="T211">
            <v>16842.510000000002</v>
          </cell>
          <cell r="U211">
            <v>0</v>
          </cell>
          <cell r="V211">
            <v>0</v>
          </cell>
          <cell r="W211">
            <v>0</v>
          </cell>
          <cell r="X211">
            <v>0</v>
          </cell>
          <cell r="Y211">
            <v>0</v>
          </cell>
          <cell r="Z211">
            <v>0</v>
          </cell>
          <cell r="AB211">
            <v>-22859.47</v>
          </cell>
          <cell r="AC211">
            <v>0</v>
          </cell>
          <cell r="AD211">
            <v>0</v>
          </cell>
          <cell r="AE211">
            <v>0</v>
          </cell>
          <cell r="AF211">
            <v>0</v>
          </cell>
          <cell r="AG211">
            <v>0</v>
          </cell>
          <cell r="AH211">
            <v>0</v>
          </cell>
          <cell r="AJ211">
            <v>-41232.699999999997</v>
          </cell>
          <cell r="AK211">
            <v>0</v>
          </cell>
          <cell r="AL211">
            <v>0</v>
          </cell>
          <cell r="AM211">
            <v>0</v>
          </cell>
          <cell r="AN211">
            <v>0</v>
          </cell>
          <cell r="AO211">
            <v>0</v>
          </cell>
          <cell r="AP211">
            <v>0</v>
          </cell>
          <cell r="AR211">
            <v>-36437.819999999992</v>
          </cell>
          <cell r="AS211">
            <v>0</v>
          </cell>
          <cell r="AT211">
            <v>0</v>
          </cell>
          <cell r="AU211">
            <v>0</v>
          </cell>
          <cell r="AV211">
            <v>0</v>
          </cell>
          <cell r="AW211">
            <v>0</v>
          </cell>
          <cell r="AX211">
            <v>0</v>
          </cell>
          <cell r="AZ211">
            <v>-73562.25</v>
          </cell>
          <cell r="BA211">
            <v>0</v>
          </cell>
          <cell r="BB211">
            <v>0</v>
          </cell>
          <cell r="BC211">
            <v>0</v>
          </cell>
          <cell r="BD211">
            <v>0</v>
          </cell>
          <cell r="BG211">
            <v>0</v>
          </cell>
          <cell r="BH211">
            <v>0</v>
          </cell>
          <cell r="BJ211">
            <v>-20724.89</v>
          </cell>
          <cell r="BT211">
            <v>0</v>
          </cell>
          <cell r="CD211">
            <v>0</v>
          </cell>
          <cell r="CQ211">
            <v>0</v>
          </cell>
          <cell r="DC211">
            <v>-2108.77</v>
          </cell>
          <cell r="DO211">
            <v>-54181.71</v>
          </cell>
        </row>
        <row r="212">
          <cell r="L212">
            <v>0</v>
          </cell>
          <cell r="T212">
            <v>0</v>
          </cell>
          <cell r="AB212">
            <v>0</v>
          </cell>
          <cell r="AJ212">
            <v>0</v>
          </cell>
          <cell r="AR212">
            <v>0</v>
          </cell>
          <cell r="AZ212">
            <v>0</v>
          </cell>
          <cell r="BJ212">
            <v>0</v>
          </cell>
          <cell r="BT212">
            <v>0</v>
          </cell>
          <cell r="CD212">
            <v>0</v>
          </cell>
          <cell r="CQ212">
            <v>0</v>
          </cell>
          <cell r="DC212">
            <v>0</v>
          </cell>
          <cell r="DO212">
            <v>0</v>
          </cell>
        </row>
        <row r="213">
          <cell r="L213">
            <v>0</v>
          </cell>
          <cell r="T213">
            <v>0</v>
          </cell>
          <cell r="AB213">
            <v>0</v>
          </cell>
          <cell r="AJ213">
            <v>0</v>
          </cell>
          <cell r="AR213">
            <v>0</v>
          </cell>
          <cell r="AZ213">
            <v>0</v>
          </cell>
          <cell r="BJ213">
            <v>0</v>
          </cell>
          <cell r="BT213">
            <v>0</v>
          </cell>
          <cell r="CD213">
            <v>0</v>
          </cell>
          <cell r="CQ213">
            <v>0</v>
          </cell>
          <cell r="DC213">
            <v>0</v>
          </cell>
          <cell r="DO213">
            <v>0</v>
          </cell>
        </row>
        <row r="214">
          <cell r="L214">
            <v>-94944.3</v>
          </cell>
          <cell r="M214">
            <v>0</v>
          </cell>
          <cell r="N214">
            <v>0</v>
          </cell>
          <cell r="O214">
            <v>0</v>
          </cell>
          <cell r="P214">
            <v>0</v>
          </cell>
          <cell r="Q214">
            <v>0</v>
          </cell>
          <cell r="R214">
            <v>0</v>
          </cell>
          <cell r="T214">
            <v>16842.510000000002</v>
          </cell>
          <cell r="U214">
            <v>0</v>
          </cell>
          <cell r="V214">
            <v>0</v>
          </cell>
          <cell r="W214">
            <v>0</v>
          </cell>
          <cell r="X214">
            <v>0</v>
          </cell>
          <cell r="Y214">
            <v>0</v>
          </cell>
          <cell r="Z214">
            <v>0</v>
          </cell>
          <cell r="AB214">
            <v>-22859.47</v>
          </cell>
          <cell r="AC214">
            <v>0</v>
          </cell>
          <cell r="AD214">
            <v>0</v>
          </cell>
          <cell r="AE214">
            <v>0</v>
          </cell>
          <cell r="AF214">
            <v>0</v>
          </cell>
          <cell r="AG214">
            <v>0</v>
          </cell>
          <cell r="AH214">
            <v>0</v>
          </cell>
          <cell r="AJ214">
            <v>-41232.699999999997</v>
          </cell>
          <cell r="AK214">
            <v>0</v>
          </cell>
          <cell r="AL214">
            <v>0</v>
          </cell>
          <cell r="AM214">
            <v>0</v>
          </cell>
          <cell r="AN214">
            <v>0</v>
          </cell>
          <cell r="AO214">
            <v>0</v>
          </cell>
          <cell r="AP214">
            <v>0</v>
          </cell>
          <cell r="AR214">
            <v>-36437.819999999992</v>
          </cell>
          <cell r="AS214">
            <v>0</v>
          </cell>
          <cell r="AT214">
            <v>0</v>
          </cell>
          <cell r="AU214">
            <v>0</v>
          </cell>
          <cell r="AV214">
            <v>0</v>
          </cell>
          <cell r="AW214">
            <v>0</v>
          </cell>
          <cell r="AX214">
            <v>0</v>
          </cell>
          <cell r="AZ214">
            <v>-73562.25</v>
          </cell>
          <cell r="BA214">
            <v>0</v>
          </cell>
          <cell r="BB214">
            <v>0</v>
          </cell>
          <cell r="BC214">
            <v>0</v>
          </cell>
          <cell r="BD214">
            <v>0</v>
          </cell>
          <cell r="BG214">
            <v>0</v>
          </cell>
          <cell r="BH214">
            <v>0</v>
          </cell>
          <cell r="BJ214">
            <v>-20724.89</v>
          </cell>
          <cell r="BT214">
            <v>0</v>
          </cell>
          <cell r="CD214">
            <v>0</v>
          </cell>
          <cell r="CQ214">
            <v>0</v>
          </cell>
          <cell r="DC214">
            <v>-2108.77</v>
          </cell>
          <cell r="DO214">
            <v>-54181.71</v>
          </cell>
        </row>
        <row r="215">
          <cell r="L215">
            <v>-1864.56</v>
          </cell>
          <cell r="T215">
            <v>-5920</v>
          </cell>
          <cell r="AB215">
            <v>0</v>
          </cell>
          <cell r="AJ215">
            <v>0</v>
          </cell>
          <cell r="AR215">
            <v>0</v>
          </cell>
          <cell r="AZ215">
            <v>0</v>
          </cell>
          <cell r="BJ215">
            <v>0</v>
          </cell>
          <cell r="BT215">
            <v>0</v>
          </cell>
          <cell r="CD215">
            <v>0</v>
          </cell>
          <cell r="DC215">
            <v>0</v>
          </cell>
          <cell r="DO215">
            <v>0</v>
          </cell>
        </row>
        <row r="216">
          <cell r="L216">
            <v>-93079.74</v>
          </cell>
          <cell r="T216">
            <v>22762.510000000002</v>
          </cell>
          <cell r="AB216">
            <v>-22859.47</v>
          </cell>
          <cell r="AJ216">
            <v>-41232.699999999997</v>
          </cell>
          <cell r="AR216">
            <v>-36437.819999999992</v>
          </cell>
          <cell r="AZ216">
            <v>-73562.25</v>
          </cell>
          <cell r="BJ216">
            <v>-20724.89</v>
          </cell>
          <cell r="BT216">
            <v>0</v>
          </cell>
          <cell r="CD216">
            <v>0</v>
          </cell>
          <cell r="CQ216">
            <v>0</v>
          </cell>
          <cell r="DC216">
            <v>0</v>
          </cell>
          <cell r="DO216">
            <v>-54181.71</v>
          </cell>
        </row>
        <row r="217">
          <cell r="L217">
            <v>0</v>
          </cell>
          <cell r="T217">
            <v>0</v>
          </cell>
          <cell r="AB217">
            <v>0</v>
          </cell>
          <cell r="AJ217">
            <v>0</v>
          </cell>
          <cell r="AK217">
            <v>0</v>
          </cell>
          <cell r="AL217">
            <v>0</v>
          </cell>
          <cell r="AM217">
            <v>0</v>
          </cell>
          <cell r="AN217">
            <v>0</v>
          </cell>
          <cell r="AO217">
            <v>0</v>
          </cell>
          <cell r="AP217">
            <v>0</v>
          </cell>
          <cell r="AR217">
            <v>0</v>
          </cell>
          <cell r="AS217">
            <v>0</v>
          </cell>
          <cell r="AT217">
            <v>0</v>
          </cell>
          <cell r="AU217">
            <v>0</v>
          </cell>
          <cell r="AV217">
            <v>0</v>
          </cell>
          <cell r="AW217">
            <v>0</v>
          </cell>
          <cell r="AX217">
            <v>0</v>
          </cell>
          <cell r="AZ217">
            <v>0</v>
          </cell>
          <cell r="BA217">
            <v>0</v>
          </cell>
          <cell r="BB217">
            <v>0</v>
          </cell>
          <cell r="BC217">
            <v>0</v>
          </cell>
          <cell r="BD217">
            <v>0</v>
          </cell>
          <cell r="BG217">
            <v>0</v>
          </cell>
          <cell r="BH217">
            <v>0</v>
          </cell>
          <cell r="BJ217">
            <v>0</v>
          </cell>
          <cell r="BT217">
            <v>0</v>
          </cell>
          <cell r="CD217">
            <v>0</v>
          </cell>
          <cell r="CQ217">
            <v>0</v>
          </cell>
          <cell r="DC217">
            <v>-2108.77</v>
          </cell>
          <cell r="DO217">
            <v>0</v>
          </cell>
        </row>
        <row r="218">
          <cell r="L218">
            <v>0</v>
          </cell>
          <cell r="T218">
            <v>0</v>
          </cell>
          <cell r="AB218">
            <v>0</v>
          </cell>
          <cell r="AJ218">
            <v>0</v>
          </cell>
          <cell r="AR218">
            <v>0</v>
          </cell>
          <cell r="AZ218">
            <v>0</v>
          </cell>
          <cell r="BJ218">
            <v>0</v>
          </cell>
          <cell r="BT218">
            <v>0</v>
          </cell>
          <cell r="CD218">
            <v>0</v>
          </cell>
          <cell r="CQ218">
            <v>0</v>
          </cell>
          <cell r="DC218">
            <v>0</v>
          </cell>
          <cell r="DO218">
            <v>0</v>
          </cell>
        </row>
        <row r="219">
          <cell r="L219">
            <v>-6134.3000000000011</v>
          </cell>
          <cell r="M219">
            <v>0</v>
          </cell>
          <cell r="N219">
            <v>0</v>
          </cell>
          <cell r="O219">
            <v>0</v>
          </cell>
          <cell r="P219">
            <v>0</v>
          </cell>
          <cell r="Q219">
            <v>0</v>
          </cell>
          <cell r="R219">
            <v>0</v>
          </cell>
          <cell r="T219">
            <v>728.70999999999913</v>
          </cell>
          <cell r="U219">
            <v>0</v>
          </cell>
          <cell r="V219">
            <v>0</v>
          </cell>
          <cell r="W219">
            <v>0</v>
          </cell>
          <cell r="X219">
            <v>0</v>
          </cell>
          <cell r="Y219">
            <v>0</v>
          </cell>
          <cell r="Z219">
            <v>0</v>
          </cell>
          <cell r="AB219">
            <v>-36503.949999999997</v>
          </cell>
          <cell r="AC219">
            <v>0</v>
          </cell>
          <cell r="AD219">
            <v>0</v>
          </cell>
          <cell r="AE219">
            <v>0</v>
          </cell>
          <cell r="AF219">
            <v>0</v>
          </cell>
          <cell r="AG219">
            <v>0</v>
          </cell>
          <cell r="AH219">
            <v>0</v>
          </cell>
          <cell r="AJ219">
            <v>-26685.360000000001</v>
          </cell>
          <cell r="AK219">
            <v>0</v>
          </cell>
          <cell r="AL219">
            <v>0</v>
          </cell>
          <cell r="AM219">
            <v>0</v>
          </cell>
          <cell r="AN219">
            <v>0</v>
          </cell>
          <cell r="AO219">
            <v>0</v>
          </cell>
          <cell r="AP219">
            <v>0</v>
          </cell>
          <cell r="AR219">
            <v>-5221.92</v>
          </cell>
          <cell r="AS219">
            <v>0</v>
          </cell>
          <cell r="AT219">
            <v>0</v>
          </cell>
          <cell r="AU219">
            <v>0</v>
          </cell>
          <cell r="AV219">
            <v>0</v>
          </cell>
          <cell r="AW219">
            <v>0</v>
          </cell>
          <cell r="AX219">
            <v>0</v>
          </cell>
          <cell r="AZ219">
            <v>-11522.73</v>
          </cell>
          <cell r="BA219">
            <v>0</v>
          </cell>
          <cell r="BB219">
            <v>0</v>
          </cell>
          <cell r="BC219">
            <v>0</v>
          </cell>
          <cell r="BD219">
            <v>0</v>
          </cell>
          <cell r="BG219">
            <v>0</v>
          </cell>
          <cell r="BH219">
            <v>0</v>
          </cell>
          <cell r="BJ219">
            <v>4487.59</v>
          </cell>
          <cell r="BT219">
            <v>-26230.42</v>
          </cell>
          <cell r="CD219">
            <v>-48964.3</v>
          </cell>
          <cell r="CQ219">
            <v>-2561</v>
          </cell>
          <cell r="DC219">
            <v>37735.57</v>
          </cell>
          <cell r="DO219">
            <v>-101590.64</v>
          </cell>
        </row>
        <row r="220">
          <cell r="L220">
            <v>4201.6499999999996</v>
          </cell>
          <cell r="M220">
            <v>0</v>
          </cell>
          <cell r="N220">
            <v>0</v>
          </cell>
          <cell r="O220">
            <v>0</v>
          </cell>
          <cell r="P220">
            <v>0</v>
          </cell>
          <cell r="Q220">
            <v>0</v>
          </cell>
          <cell r="R220">
            <v>0</v>
          </cell>
          <cell r="T220">
            <v>0</v>
          </cell>
          <cell r="U220">
            <v>0</v>
          </cell>
          <cell r="V220">
            <v>0</v>
          </cell>
          <cell r="W220">
            <v>0</v>
          </cell>
          <cell r="X220">
            <v>0</v>
          </cell>
          <cell r="Y220">
            <v>0</v>
          </cell>
          <cell r="Z220">
            <v>0</v>
          </cell>
          <cell r="AB220">
            <v>0</v>
          </cell>
          <cell r="AC220">
            <v>0</v>
          </cell>
          <cell r="AD220">
            <v>0</v>
          </cell>
          <cell r="AE220">
            <v>0</v>
          </cell>
          <cell r="AF220">
            <v>0</v>
          </cell>
          <cell r="AG220">
            <v>0</v>
          </cell>
          <cell r="AH220">
            <v>0</v>
          </cell>
          <cell r="AJ220">
            <v>0</v>
          </cell>
          <cell r="AK220">
            <v>0</v>
          </cell>
          <cell r="AL220">
            <v>0</v>
          </cell>
          <cell r="AM220">
            <v>0</v>
          </cell>
          <cell r="AN220">
            <v>0</v>
          </cell>
          <cell r="AO220">
            <v>0</v>
          </cell>
          <cell r="AP220">
            <v>0</v>
          </cell>
          <cell r="AR220">
            <v>0</v>
          </cell>
          <cell r="AS220">
            <v>0</v>
          </cell>
          <cell r="AT220">
            <v>0</v>
          </cell>
          <cell r="AU220">
            <v>0</v>
          </cell>
          <cell r="AV220">
            <v>0</v>
          </cell>
          <cell r="AW220">
            <v>0</v>
          </cell>
          <cell r="AX220">
            <v>0</v>
          </cell>
          <cell r="AZ220">
            <v>0</v>
          </cell>
          <cell r="BA220">
            <v>0</v>
          </cell>
          <cell r="BB220">
            <v>0</v>
          </cell>
          <cell r="BC220">
            <v>0</v>
          </cell>
          <cell r="BD220">
            <v>0</v>
          </cell>
          <cell r="BG220">
            <v>0</v>
          </cell>
          <cell r="BH220">
            <v>0</v>
          </cell>
          <cell r="BJ220">
            <v>4487.59</v>
          </cell>
          <cell r="BT220">
            <v>4400</v>
          </cell>
          <cell r="CD220">
            <v>4784</v>
          </cell>
          <cell r="CQ220">
            <v>4939</v>
          </cell>
          <cell r="DC220">
            <v>37735.57</v>
          </cell>
          <cell r="DO220">
            <v>29152.84</v>
          </cell>
        </row>
        <row r="221">
          <cell r="L221">
            <v>4201.6499999999996</v>
          </cell>
          <cell r="T221">
            <v>0</v>
          </cell>
          <cell r="AB221">
            <v>0</v>
          </cell>
          <cell r="AJ221">
            <v>0</v>
          </cell>
          <cell r="BJ221">
            <v>4487.59</v>
          </cell>
          <cell r="BT221">
            <v>4400</v>
          </cell>
          <cell r="CD221">
            <v>4784</v>
          </cell>
          <cell r="CQ221">
            <v>4939</v>
          </cell>
          <cell r="DC221">
            <v>7132.16</v>
          </cell>
          <cell r="DO221">
            <v>6845.84</v>
          </cell>
        </row>
        <row r="222">
          <cell r="L222">
            <v>0</v>
          </cell>
          <cell r="T222">
            <v>0</v>
          </cell>
          <cell r="AB222">
            <v>0</v>
          </cell>
          <cell r="AJ222">
            <v>0</v>
          </cell>
          <cell r="AR222">
            <v>0</v>
          </cell>
          <cell r="AZ222">
            <v>0</v>
          </cell>
          <cell r="BJ222">
            <v>0</v>
          </cell>
          <cell r="BT222">
            <v>0</v>
          </cell>
          <cell r="DC222">
            <v>30603.41</v>
          </cell>
          <cell r="DO222">
            <v>22307</v>
          </cell>
        </row>
        <row r="223">
          <cell r="L223">
            <v>-10335.950000000001</v>
          </cell>
          <cell r="M223">
            <v>0</v>
          </cell>
          <cell r="N223">
            <v>0</v>
          </cell>
          <cell r="O223">
            <v>0</v>
          </cell>
          <cell r="P223">
            <v>0</v>
          </cell>
          <cell r="Q223">
            <v>0</v>
          </cell>
          <cell r="R223">
            <v>0</v>
          </cell>
          <cell r="T223">
            <v>728.70999999999913</v>
          </cell>
          <cell r="U223">
            <v>0</v>
          </cell>
          <cell r="V223">
            <v>0</v>
          </cell>
          <cell r="W223">
            <v>0</v>
          </cell>
          <cell r="X223">
            <v>0</v>
          </cell>
          <cell r="Y223">
            <v>0</v>
          </cell>
          <cell r="Z223">
            <v>0</v>
          </cell>
          <cell r="AB223">
            <v>-36503.949999999997</v>
          </cell>
          <cell r="AC223">
            <v>0</v>
          </cell>
          <cell r="AD223">
            <v>0</v>
          </cell>
          <cell r="AE223">
            <v>0</v>
          </cell>
          <cell r="AF223">
            <v>0</v>
          </cell>
          <cell r="AG223">
            <v>0</v>
          </cell>
          <cell r="AH223">
            <v>0</v>
          </cell>
          <cell r="AJ223">
            <v>-26685.360000000001</v>
          </cell>
          <cell r="AK223">
            <v>0</v>
          </cell>
          <cell r="AL223">
            <v>0</v>
          </cell>
          <cell r="AM223">
            <v>0</v>
          </cell>
          <cell r="AN223">
            <v>0</v>
          </cell>
          <cell r="AO223">
            <v>0</v>
          </cell>
          <cell r="AP223">
            <v>0</v>
          </cell>
          <cell r="AR223">
            <v>-5221.92</v>
          </cell>
          <cell r="AS223">
            <v>0</v>
          </cell>
          <cell r="AT223">
            <v>0</v>
          </cell>
          <cell r="AU223">
            <v>0</v>
          </cell>
          <cell r="AV223">
            <v>0</v>
          </cell>
          <cell r="AW223">
            <v>0</v>
          </cell>
          <cell r="AX223">
            <v>0</v>
          </cell>
          <cell r="AZ223">
            <v>-11522.73</v>
          </cell>
          <cell r="BA223">
            <v>0</v>
          </cell>
          <cell r="BB223">
            <v>0</v>
          </cell>
          <cell r="BC223">
            <v>0</v>
          </cell>
          <cell r="BD223">
            <v>0</v>
          </cell>
          <cell r="BG223">
            <v>0</v>
          </cell>
          <cell r="BH223">
            <v>0</v>
          </cell>
          <cell r="BJ223">
            <v>0</v>
          </cell>
          <cell r="BT223">
            <v>-30630.42</v>
          </cell>
          <cell r="CD223">
            <v>-53748.3</v>
          </cell>
          <cell r="CQ223">
            <v>-7500</v>
          </cell>
          <cell r="DC223">
            <v>0</v>
          </cell>
          <cell r="DO223">
            <v>-130743.48</v>
          </cell>
        </row>
        <row r="224">
          <cell r="L224">
            <v>-3018.85</v>
          </cell>
          <cell r="T224">
            <v>0</v>
          </cell>
          <cell r="AB224">
            <v>0</v>
          </cell>
          <cell r="AJ224">
            <v>0</v>
          </cell>
          <cell r="AR224">
            <v>-5221.92</v>
          </cell>
          <cell r="AZ224">
            <v>-12000</v>
          </cell>
          <cell r="BJ224">
            <v>0</v>
          </cell>
          <cell r="BT224">
            <v>-5500</v>
          </cell>
          <cell r="CQ224">
            <v>-7500</v>
          </cell>
        </row>
        <row r="225">
          <cell r="D225" t="str">
            <v>*</v>
          </cell>
          <cell r="L225">
            <v>-3219.1000000000004</v>
          </cell>
          <cell r="T225">
            <v>-771.29000000000087</v>
          </cell>
          <cell r="AB225">
            <v>-37282.519999999997</v>
          </cell>
          <cell r="BJ225">
            <v>0</v>
          </cell>
          <cell r="BT225">
            <v>0</v>
          </cell>
          <cell r="CD225">
            <v>0</v>
          </cell>
          <cell r="CQ225">
            <v>0</v>
          </cell>
          <cell r="DC225">
            <v>0</v>
          </cell>
          <cell r="DO225">
            <v>0</v>
          </cell>
        </row>
        <row r="226">
          <cell r="L226">
            <v>-4098</v>
          </cell>
          <cell r="T226">
            <v>1500</v>
          </cell>
          <cell r="AB226">
            <v>778.57</v>
          </cell>
          <cell r="AJ226">
            <v>0</v>
          </cell>
          <cell r="AR226">
            <v>0</v>
          </cell>
          <cell r="AZ226">
            <v>477.27</v>
          </cell>
          <cell r="BJ226">
            <v>0</v>
          </cell>
          <cell r="BT226">
            <v>0</v>
          </cell>
          <cell r="CD226">
            <v>-5790</v>
          </cell>
          <cell r="DO226">
            <v>-30743.48</v>
          </cell>
        </row>
        <row r="227">
          <cell r="L227">
            <v>0</v>
          </cell>
          <cell r="T227">
            <v>0</v>
          </cell>
          <cell r="AB227">
            <v>0</v>
          </cell>
          <cell r="AJ227">
            <v>-26685.360000000001</v>
          </cell>
          <cell r="BT227">
            <v>-25130.42</v>
          </cell>
          <cell r="CD227">
            <v>-47958.3</v>
          </cell>
          <cell r="DO227">
            <v>-100000</v>
          </cell>
        </row>
        <row r="228">
          <cell r="L228">
            <v>1306626</v>
          </cell>
          <cell r="T228">
            <v>1357611.8200000003</v>
          </cell>
          <cell r="AB228">
            <v>1797001.78</v>
          </cell>
          <cell r="AJ228">
            <v>1715071.5399999996</v>
          </cell>
          <cell r="AR228">
            <v>1842678.3499999996</v>
          </cell>
          <cell r="AZ228">
            <v>1951886.3599999992</v>
          </cell>
          <cell r="BJ228">
            <v>1912353.5299717991</v>
          </cell>
          <cell r="BT228">
            <v>2131025.058971799</v>
          </cell>
          <cell r="CD228">
            <v>1930564.6289717988</v>
          </cell>
          <cell r="CQ228">
            <v>1674743.1519717984</v>
          </cell>
          <cell r="DC228">
            <v>2054668.8519717983</v>
          </cell>
          <cell r="DO228">
            <v>2667054.5709717972</v>
          </cell>
        </row>
        <row r="229">
          <cell r="D229">
            <v>1306626</v>
          </cell>
          <cell r="L229">
            <v>1357611.8200000003</v>
          </cell>
          <cell r="T229">
            <v>1797001.78</v>
          </cell>
          <cell r="AB229">
            <v>1715071.5399999996</v>
          </cell>
          <cell r="AC229">
            <v>0</v>
          </cell>
          <cell r="AD229">
            <v>0</v>
          </cell>
          <cell r="AE229">
            <v>0</v>
          </cell>
          <cell r="AF229">
            <v>0</v>
          </cell>
          <cell r="AG229">
            <v>0</v>
          </cell>
          <cell r="AH229">
            <v>0</v>
          </cell>
          <cell r="AJ229">
            <v>1842678.3499999996</v>
          </cell>
          <cell r="AK229">
            <v>0</v>
          </cell>
          <cell r="AL229">
            <v>0</v>
          </cell>
          <cell r="AM229">
            <v>0</v>
          </cell>
          <cell r="AN229">
            <v>0</v>
          </cell>
          <cell r="AO229">
            <v>0</v>
          </cell>
          <cell r="AP229">
            <v>0</v>
          </cell>
          <cell r="AR229">
            <v>1951886.3599999992</v>
          </cell>
          <cell r="AS229">
            <v>0</v>
          </cell>
          <cell r="AT229">
            <v>0</v>
          </cell>
          <cell r="AU229">
            <v>0</v>
          </cell>
          <cell r="AV229">
            <v>0</v>
          </cell>
          <cell r="AW229">
            <v>0</v>
          </cell>
          <cell r="AX229">
            <v>0</v>
          </cell>
          <cell r="AZ229">
            <v>1912353.5299717991</v>
          </cell>
          <cell r="BA229">
            <v>0</v>
          </cell>
          <cell r="BB229">
            <v>0</v>
          </cell>
          <cell r="BC229">
            <v>0</v>
          </cell>
          <cell r="BD229">
            <v>0</v>
          </cell>
          <cell r="BG229">
            <v>0</v>
          </cell>
          <cell r="BH229">
            <v>0</v>
          </cell>
          <cell r="BJ229">
            <v>2131025.058971799</v>
          </cell>
          <cell r="BT229">
            <v>1930564.6289717988</v>
          </cell>
          <cell r="CD229">
            <v>1674743.1519717984</v>
          </cell>
          <cell r="CQ229">
            <v>2054668.8519717983</v>
          </cell>
          <cell r="DC229">
            <v>2667054.5709717972</v>
          </cell>
          <cell r="DO229">
            <v>2077728.823971797</v>
          </cell>
        </row>
        <row r="230">
          <cell r="L230">
            <v>50985.820000000385</v>
          </cell>
          <cell r="T230">
            <v>439389.95999999979</v>
          </cell>
          <cell r="AB230">
            <v>-81930.240000000529</v>
          </cell>
          <cell r="AJ230">
            <v>127606.8100000001</v>
          </cell>
          <cell r="AR230">
            <v>109208.00999999954</v>
          </cell>
          <cell r="AZ230">
            <v>-39532.830028200071</v>
          </cell>
          <cell r="BJ230">
            <v>218671.52899999966</v>
          </cell>
          <cell r="BT230">
            <v>-210148.43000000023</v>
          </cell>
          <cell r="CD230">
            <v>-255821.47700000036</v>
          </cell>
          <cell r="CQ230">
            <v>379925.69999999995</v>
          </cell>
          <cell r="DC230">
            <v>612385.71899999899</v>
          </cell>
          <cell r="DO230">
            <v>-589325.74700000009</v>
          </cell>
        </row>
        <row r="231">
          <cell r="D231">
            <v>0</v>
          </cell>
          <cell r="E231">
            <v>0</v>
          </cell>
          <cell r="F231">
            <v>0</v>
          </cell>
          <cell r="G231">
            <v>0</v>
          </cell>
          <cell r="H231">
            <v>0</v>
          </cell>
          <cell r="I231">
            <v>0</v>
          </cell>
          <cell r="J231">
            <v>0</v>
          </cell>
          <cell r="L231">
            <v>-0.30000000016298145</v>
          </cell>
          <cell r="M231">
            <v>0</v>
          </cell>
          <cell r="N231">
            <v>0</v>
          </cell>
          <cell r="O231">
            <v>0</v>
          </cell>
          <cell r="P231">
            <v>0</v>
          </cell>
          <cell r="Q231">
            <v>0</v>
          </cell>
          <cell r="R231">
            <v>0</v>
          </cell>
          <cell r="T231">
            <v>-0.33999999985098839</v>
          </cell>
          <cell r="U231">
            <v>0</v>
          </cell>
          <cell r="V231">
            <v>0</v>
          </cell>
          <cell r="W231">
            <v>0</v>
          </cell>
          <cell r="X231">
            <v>0</v>
          </cell>
          <cell r="Y231">
            <v>0</v>
          </cell>
          <cell r="Z231">
            <v>0</v>
          </cell>
          <cell r="AB231">
            <v>-0.45000000018626451</v>
          </cell>
          <cell r="AC231">
            <v>0</v>
          </cell>
          <cell r="AD231">
            <v>0</v>
          </cell>
          <cell r="AE231">
            <v>0</v>
          </cell>
          <cell r="AF231">
            <v>0</v>
          </cell>
          <cell r="AG231">
            <v>0</v>
          </cell>
          <cell r="AH231">
            <v>0</v>
          </cell>
          <cell r="AJ231">
            <v>-0.50554087039199658</v>
          </cell>
          <cell r="AK231">
            <v>0</v>
          </cell>
          <cell r="AL231">
            <v>0</v>
          </cell>
          <cell r="AM231">
            <v>0</v>
          </cell>
          <cell r="AN231">
            <v>0</v>
          </cell>
          <cell r="AO231">
            <v>0</v>
          </cell>
          <cell r="AP231">
            <v>0</v>
          </cell>
          <cell r="AR231">
            <v>0.2284591290372191</v>
          </cell>
          <cell r="AS231">
            <v>0</v>
          </cell>
          <cell r="AT231">
            <v>0</v>
          </cell>
          <cell r="AU231">
            <v>0</v>
          </cell>
          <cell r="AV231">
            <v>0</v>
          </cell>
          <cell r="AW231">
            <v>0</v>
          </cell>
          <cell r="AX231">
            <v>0</v>
          </cell>
          <cell r="AZ231">
            <v>0.22543092978594359</v>
          </cell>
          <cell r="BA231">
            <v>0</v>
          </cell>
          <cell r="BB231">
            <v>0</v>
          </cell>
          <cell r="BC231">
            <v>0</v>
          </cell>
          <cell r="BD231">
            <v>0</v>
          </cell>
          <cell r="BG231">
            <v>0</v>
          </cell>
          <cell r="BH231">
            <v>0</v>
          </cell>
          <cell r="BJ231">
            <v>0.38543092944019008</v>
          </cell>
          <cell r="BT231">
            <v>-0.46056907114689238</v>
          </cell>
          <cell r="CD231">
            <v>-0.42056907166261226</v>
          </cell>
          <cell r="CQ231">
            <v>0.15443092811619863</v>
          </cell>
          <cell r="DC231">
            <v>0.18057092711387668</v>
          </cell>
          <cell r="DO231">
            <v>1.8225927022285759E-2</v>
          </cell>
        </row>
        <row r="232">
          <cell r="U232">
            <v>0</v>
          </cell>
          <cell r="V232">
            <v>0</v>
          </cell>
          <cell r="W232">
            <v>0</v>
          </cell>
          <cell r="X232">
            <v>0</v>
          </cell>
          <cell r="Y232">
            <v>0</v>
          </cell>
          <cell r="Z232">
            <v>0</v>
          </cell>
        </row>
        <row r="235">
          <cell r="D235">
            <v>4940975</v>
          </cell>
          <cell r="E235">
            <v>0</v>
          </cell>
          <cell r="F235">
            <v>0</v>
          </cell>
          <cell r="G235">
            <v>0</v>
          </cell>
          <cell r="H235">
            <v>0</v>
          </cell>
          <cell r="I235">
            <v>0</v>
          </cell>
          <cell r="J235">
            <v>0</v>
          </cell>
          <cell r="L235">
            <v>5232172.08</v>
          </cell>
          <cell r="T235">
            <v>5802347.1399999997</v>
          </cell>
          <cell r="AB235">
            <v>5809159.0399999991</v>
          </cell>
          <cell r="AJ235">
            <v>6123645.6055408698</v>
          </cell>
          <cell r="AR235">
            <v>6418238.0415408704</v>
          </cell>
          <cell r="AZ235">
            <v>6574316.6445408696</v>
          </cell>
          <cell r="BJ235">
            <v>6883494.8235408701</v>
          </cell>
          <cell r="BT235">
            <v>6674847.37954087</v>
          </cell>
          <cell r="CD235">
            <v>6424769.4225408705</v>
          </cell>
          <cell r="CQ235">
            <v>6788227.0775408708</v>
          </cell>
          <cell r="DC235">
            <v>7398438.5944008706</v>
          </cell>
          <cell r="DO235">
            <v>6776957.96574587</v>
          </cell>
        </row>
        <row r="236">
          <cell r="D236">
            <v>273986</v>
          </cell>
          <cell r="E236">
            <v>0</v>
          </cell>
          <cell r="F236">
            <v>0</v>
          </cell>
          <cell r="G236">
            <v>0</v>
          </cell>
          <cell r="H236">
            <v>0</v>
          </cell>
          <cell r="I236">
            <v>0</v>
          </cell>
          <cell r="J236">
            <v>0</v>
          </cell>
          <cell r="L236">
            <v>285872.34000000003</v>
          </cell>
          <cell r="M236">
            <v>0</v>
          </cell>
          <cell r="N236">
            <v>0</v>
          </cell>
          <cell r="O236">
            <v>0</v>
          </cell>
          <cell r="P236">
            <v>0</v>
          </cell>
          <cell r="Q236">
            <v>0</v>
          </cell>
          <cell r="R236">
            <v>0</v>
          </cell>
          <cell r="T236">
            <v>312464.86000000004</v>
          </cell>
          <cell r="AB236">
            <v>324669.02000000008</v>
          </cell>
          <cell r="AJ236">
            <v>331845.97000000009</v>
          </cell>
          <cell r="AR236">
            <v>335106.14000000013</v>
          </cell>
          <cell r="AZ236">
            <v>340576.90000000008</v>
          </cell>
          <cell r="BJ236">
            <v>341904.24000000005</v>
          </cell>
          <cell r="BT236">
            <v>347153.21000000008</v>
          </cell>
          <cell r="CD236">
            <v>351880.7900000001</v>
          </cell>
          <cell r="CQ236">
            <v>356540.72000000009</v>
          </cell>
          <cell r="DC236">
            <v>348975.64000000013</v>
          </cell>
          <cell r="DO236">
            <v>340169.4200000001</v>
          </cell>
        </row>
        <row r="237">
          <cell r="D237">
            <v>273986</v>
          </cell>
          <cell r="L237">
            <v>285872.34000000003</v>
          </cell>
          <cell r="M237">
            <v>0</v>
          </cell>
          <cell r="N237">
            <v>0</v>
          </cell>
          <cell r="O237">
            <v>0</v>
          </cell>
          <cell r="P237">
            <v>0</v>
          </cell>
          <cell r="Q237">
            <v>0</v>
          </cell>
          <cell r="R237">
            <v>0</v>
          </cell>
          <cell r="T237">
            <v>312464.86000000004</v>
          </cell>
          <cell r="U237">
            <v>0</v>
          </cell>
          <cell r="V237">
            <v>0</v>
          </cell>
          <cell r="W237">
            <v>0</v>
          </cell>
          <cell r="X237">
            <v>0</v>
          </cell>
          <cell r="Y237">
            <v>0</v>
          </cell>
          <cell r="Z237">
            <v>0</v>
          </cell>
          <cell r="AB237">
            <v>324669.02000000008</v>
          </cell>
          <cell r="AC237">
            <v>0</v>
          </cell>
          <cell r="AD237">
            <v>0</v>
          </cell>
          <cell r="AE237">
            <v>0</v>
          </cell>
          <cell r="AF237">
            <v>0</v>
          </cell>
          <cell r="AG237">
            <v>0</v>
          </cell>
          <cell r="AH237">
            <v>0</v>
          </cell>
          <cell r="AJ237">
            <v>331845.97000000009</v>
          </cell>
          <cell r="AK237">
            <v>0</v>
          </cell>
          <cell r="AL237">
            <v>0</v>
          </cell>
          <cell r="AM237">
            <v>0</v>
          </cell>
          <cell r="AN237">
            <v>0</v>
          </cell>
          <cell r="AO237">
            <v>0</v>
          </cell>
          <cell r="AP237">
            <v>0</v>
          </cell>
          <cell r="AR237">
            <v>335106.14000000013</v>
          </cell>
          <cell r="AS237">
            <v>0</v>
          </cell>
          <cell r="AT237">
            <v>0</v>
          </cell>
          <cell r="AU237">
            <v>0</v>
          </cell>
          <cell r="AV237">
            <v>0</v>
          </cell>
          <cell r="AW237">
            <v>0</v>
          </cell>
          <cell r="AX237">
            <v>0</v>
          </cell>
          <cell r="AZ237">
            <v>340576.90000000008</v>
          </cell>
          <cell r="BJ237">
            <v>341904.24000000005</v>
          </cell>
          <cell r="BT237">
            <v>347153.21000000008</v>
          </cell>
          <cell r="CD237">
            <v>351880.7900000001</v>
          </cell>
          <cell r="CQ237">
            <v>356540.72000000009</v>
          </cell>
          <cell r="DC237">
            <v>346866.87000000011</v>
          </cell>
          <cell r="DO237">
            <v>338060.65000000008</v>
          </cell>
        </row>
        <row r="238">
          <cell r="D238">
            <v>0</v>
          </cell>
          <cell r="L238">
            <v>0</v>
          </cell>
          <cell r="T238">
            <v>0</v>
          </cell>
          <cell r="DC238">
            <v>2108.77</v>
          </cell>
          <cell r="DO238">
            <v>2108.77</v>
          </cell>
        </row>
        <row r="239">
          <cell r="D239">
            <v>3128118</v>
          </cell>
          <cell r="E239">
            <v>0</v>
          </cell>
          <cell r="F239">
            <v>0</v>
          </cell>
          <cell r="G239">
            <v>0</v>
          </cell>
          <cell r="H239">
            <v>0</v>
          </cell>
          <cell r="I239">
            <v>0</v>
          </cell>
          <cell r="J239">
            <v>0</v>
          </cell>
          <cell r="L239">
            <v>3307346.79</v>
          </cell>
          <cell r="T239">
            <v>3408593.9</v>
          </cell>
          <cell r="AB239">
            <v>3539550.2699999996</v>
          </cell>
          <cell r="AJ239">
            <v>3849152.1099999994</v>
          </cell>
          <cell r="AR239">
            <v>4008784.2899999991</v>
          </cell>
          <cell r="AZ239">
            <v>4178744.71</v>
          </cell>
          <cell r="BJ239">
            <v>4195329.12</v>
          </cell>
          <cell r="BT239">
            <v>4197527.7200000007</v>
          </cell>
          <cell r="CD239">
            <v>4190652.64</v>
          </cell>
          <cell r="CQ239">
            <v>4189657.8000000003</v>
          </cell>
          <cell r="DC239">
            <v>4181728.89</v>
          </cell>
          <cell r="DO239">
            <v>4239324.13</v>
          </cell>
        </row>
        <row r="240">
          <cell r="D240">
            <v>2893148</v>
          </cell>
          <cell r="E240">
            <v>0</v>
          </cell>
          <cell r="F240">
            <v>0</v>
          </cell>
          <cell r="G240">
            <v>0</v>
          </cell>
          <cell r="H240">
            <v>0</v>
          </cell>
          <cell r="I240">
            <v>0</v>
          </cell>
          <cell r="J240">
            <v>0</v>
          </cell>
          <cell r="L240">
            <v>3084215.56</v>
          </cell>
          <cell r="M240">
            <v>0</v>
          </cell>
          <cell r="N240">
            <v>0</v>
          </cell>
          <cell r="O240">
            <v>0</v>
          </cell>
          <cell r="P240">
            <v>0</v>
          </cell>
          <cell r="Q240">
            <v>0</v>
          </cell>
          <cell r="R240">
            <v>0</v>
          </cell>
          <cell r="T240">
            <v>3182012.82</v>
          </cell>
          <cell r="U240">
            <v>0</v>
          </cell>
          <cell r="V240">
            <v>0</v>
          </cell>
          <cell r="W240">
            <v>0</v>
          </cell>
          <cell r="X240">
            <v>0</v>
          </cell>
          <cell r="Y240">
            <v>0</v>
          </cell>
          <cell r="Z240">
            <v>0</v>
          </cell>
          <cell r="AB240">
            <v>3333386.2299999995</v>
          </cell>
          <cell r="AC240">
            <v>0</v>
          </cell>
          <cell r="AD240">
            <v>0</v>
          </cell>
          <cell r="AE240">
            <v>0</v>
          </cell>
          <cell r="AF240">
            <v>0</v>
          </cell>
          <cell r="AG240">
            <v>0</v>
          </cell>
          <cell r="AH240">
            <v>0</v>
          </cell>
          <cell r="AJ240">
            <v>3545120.6899999995</v>
          </cell>
          <cell r="AK240">
            <v>0</v>
          </cell>
          <cell r="AL240">
            <v>0</v>
          </cell>
          <cell r="AM240">
            <v>0</v>
          </cell>
          <cell r="AN240">
            <v>0</v>
          </cell>
          <cell r="AO240">
            <v>0</v>
          </cell>
          <cell r="AP240">
            <v>0</v>
          </cell>
          <cell r="AR240">
            <v>3703419.8699999992</v>
          </cell>
          <cell r="AS240">
            <v>0</v>
          </cell>
          <cell r="AT240">
            <v>0</v>
          </cell>
          <cell r="AU240">
            <v>0</v>
          </cell>
          <cell r="AV240">
            <v>0</v>
          </cell>
          <cell r="AW240">
            <v>0</v>
          </cell>
          <cell r="AX240">
            <v>0</v>
          </cell>
          <cell r="AZ240">
            <v>3866794.93</v>
          </cell>
          <cell r="BJ240">
            <v>3887519.8200000003</v>
          </cell>
          <cell r="BT240">
            <v>3887519.8200000003</v>
          </cell>
          <cell r="CD240">
            <v>3887519.8200000003</v>
          </cell>
          <cell r="CQ240">
            <v>3887519.8200000003</v>
          </cell>
          <cell r="DC240">
            <v>3887519.8200000003</v>
          </cell>
          <cell r="DO240">
            <v>3941701.5300000003</v>
          </cell>
        </row>
        <row r="241">
          <cell r="D241">
            <v>2760164</v>
          </cell>
          <cell r="L241">
            <v>2949367</v>
          </cell>
          <cell r="T241">
            <v>3041244.26</v>
          </cell>
          <cell r="AB241">
            <v>3192617.6699999995</v>
          </cell>
          <cell r="AJ241">
            <v>3404352.1299999994</v>
          </cell>
          <cell r="AR241">
            <v>3562651.3099999991</v>
          </cell>
          <cell r="AZ241">
            <v>3726026.37</v>
          </cell>
          <cell r="BJ241">
            <v>3746751.2600000002</v>
          </cell>
          <cell r="BT241">
            <v>3746751.2600000002</v>
          </cell>
          <cell r="CD241">
            <v>3746751.2600000002</v>
          </cell>
          <cell r="CQ241">
            <v>3746751.2600000002</v>
          </cell>
          <cell r="DC241">
            <v>3746751.2600000002</v>
          </cell>
          <cell r="DO241">
            <v>3800932.97</v>
          </cell>
        </row>
        <row r="242">
          <cell r="D242">
            <v>132984</v>
          </cell>
          <cell r="L242">
            <v>134848.56</v>
          </cell>
          <cell r="M242">
            <v>0</v>
          </cell>
          <cell r="N242">
            <v>0</v>
          </cell>
          <cell r="O242">
            <v>0</v>
          </cell>
          <cell r="P242">
            <v>0</v>
          </cell>
          <cell r="Q242">
            <v>0</v>
          </cell>
          <cell r="R242">
            <v>0</v>
          </cell>
          <cell r="T242">
            <v>140768.56</v>
          </cell>
          <cell r="AB242">
            <v>140768.56</v>
          </cell>
          <cell r="AJ242">
            <v>140768.56</v>
          </cell>
          <cell r="AR242">
            <v>140768.56</v>
          </cell>
          <cell r="AZ242">
            <v>140768.56</v>
          </cell>
          <cell r="BJ242">
            <v>140768.56</v>
          </cell>
          <cell r="BT242">
            <v>140768.56</v>
          </cell>
          <cell r="CD242">
            <v>140768.56</v>
          </cell>
          <cell r="CQ242">
            <v>140768.56</v>
          </cell>
          <cell r="DC242">
            <v>140768.56</v>
          </cell>
          <cell r="DO242">
            <v>140768.56</v>
          </cell>
        </row>
        <row r="243">
          <cell r="D243">
            <v>234970</v>
          </cell>
          <cell r="E243">
            <v>0</v>
          </cell>
          <cell r="F243">
            <v>0</v>
          </cell>
          <cell r="G243">
            <v>0</v>
          </cell>
          <cell r="H243">
            <v>0</v>
          </cell>
          <cell r="I243">
            <v>0</v>
          </cell>
          <cell r="J243">
            <v>0</v>
          </cell>
          <cell r="L243">
            <v>223131.23</v>
          </cell>
          <cell r="M243">
            <v>0</v>
          </cell>
          <cell r="N243">
            <v>0</v>
          </cell>
          <cell r="O243">
            <v>0</v>
          </cell>
          <cell r="P243">
            <v>0</v>
          </cell>
          <cell r="Q243">
            <v>0</v>
          </cell>
          <cell r="R243">
            <v>0</v>
          </cell>
          <cell r="T243">
            <v>226581.08</v>
          </cell>
          <cell r="AB243">
            <v>206164.04</v>
          </cell>
          <cell r="AJ243">
            <v>304031.42000000004</v>
          </cell>
          <cell r="AR243">
            <v>305364.42000000004</v>
          </cell>
          <cell r="AZ243">
            <v>311949.78000000003</v>
          </cell>
          <cell r="BJ243">
            <v>307809.30000000005</v>
          </cell>
          <cell r="BT243">
            <v>310007.90000000002</v>
          </cell>
          <cell r="CD243">
            <v>303132.82</v>
          </cell>
          <cell r="CQ243">
            <v>302137.98000000004</v>
          </cell>
          <cell r="DC243">
            <v>294209.07</v>
          </cell>
          <cell r="DO243">
            <v>297622.60000000003</v>
          </cell>
        </row>
        <row r="244">
          <cell r="D244">
            <v>234970</v>
          </cell>
          <cell r="L244">
            <v>223131.23</v>
          </cell>
          <cell r="T244">
            <v>226581.08</v>
          </cell>
          <cell r="AB244">
            <v>206164.04</v>
          </cell>
          <cell r="AJ244">
            <v>217994.38</v>
          </cell>
          <cell r="AR244">
            <v>218132.35</v>
          </cell>
          <cell r="AZ244">
            <v>224717.71</v>
          </cell>
          <cell r="BJ244">
            <v>217302.26</v>
          </cell>
          <cell r="BT244">
            <v>218835.85</v>
          </cell>
          <cell r="CD244">
            <v>213040.75</v>
          </cell>
          <cell r="CQ244">
            <v>212035.92</v>
          </cell>
          <cell r="DC244">
            <v>202862.03</v>
          </cell>
          <cell r="DO244">
            <v>204525.54</v>
          </cell>
        </row>
        <row r="245">
          <cell r="AJ245">
            <v>73222.83</v>
          </cell>
          <cell r="AR245">
            <v>74417.86</v>
          </cell>
          <cell r="AZ245">
            <v>74417.86</v>
          </cell>
          <cell r="BJ245">
            <v>77692.83</v>
          </cell>
          <cell r="BT245">
            <v>78357.84</v>
          </cell>
          <cell r="CD245">
            <v>77277.86</v>
          </cell>
          <cell r="CQ245">
            <v>77287.850000000006</v>
          </cell>
          <cell r="DC245">
            <v>78532.83</v>
          </cell>
          <cell r="DO245">
            <v>80282.850000000006</v>
          </cell>
        </row>
        <row r="246">
          <cell r="AJ246">
            <v>4797.21</v>
          </cell>
          <cell r="AR246">
            <v>4797.21</v>
          </cell>
          <cell r="AZ246">
            <v>4797.21</v>
          </cell>
          <cell r="BJ246">
            <v>4797.21</v>
          </cell>
          <cell r="BT246">
            <v>4797.21</v>
          </cell>
          <cell r="CD246">
            <v>4797.21</v>
          </cell>
          <cell r="CQ246">
            <v>4797.21</v>
          </cell>
          <cell r="DC246">
            <v>4797.21</v>
          </cell>
          <cell r="DO246">
            <v>4797.21</v>
          </cell>
        </row>
        <row r="247">
          <cell r="AJ247">
            <v>8017</v>
          </cell>
          <cell r="AR247">
            <v>8017</v>
          </cell>
          <cell r="AZ247">
            <v>8017</v>
          </cell>
          <cell r="BJ247">
            <v>8017</v>
          </cell>
          <cell r="BT247">
            <v>8017</v>
          </cell>
          <cell r="CD247">
            <v>8017</v>
          </cell>
          <cell r="CQ247">
            <v>8017</v>
          </cell>
          <cell r="DC247">
            <v>8017</v>
          </cell>
          <cell r="DO247">
            <v>8017</v>
          </cell>
        </row>
        <row r="248">
          <cell r="D248">
            <v>1538871</v>
          </cell>
          <cell r="E248">
            <v>0</v>
          </cell>
          <cell r="F248">
            <v>0</v>
          </cell>
          <cell r="G248">
            <v>0</v>
          </cell>
          <cell r="H248">
            <v>0</v>
          </cell>
          <cell r="I248">
            <v>0</v>
          </cell>
          <cell r="J248">
            <v>0</v>
          </cell>
          <cell r="L248">
            <v>1638952.9500000007</v>
          </cell>
          <cell r="M248">
            <v>14265</v>
          </cell>
          <cell r="N248">
            <v>14265</v>
          </cell>
          <cell r="O248">
            <v>14265</v>
          </cell>
          <cell r="P248">
            <v>14265</v>
          </cell>
          <cell r="Q248">
            <v>14265</v>
          </cell>
          <cell r="R248">
            <v>14265</v>
          </cell>
          <cell r="T248">
            <v>2081288.3800000001</v>
          </cell>
          <cell r="AB248">
            <v>1944939.7499999998</v>
          </cell>
          <cell r="AJ248">
            <v>1942647.5255408699</v>
          </cell>
          <cell r="AR248">
            <v>2074347.6115408703</v>
          </cell>
          <cell r="AZ248">
            <v>2054995.0345408693</v>
          </cell>
          <cell r="BJ248">
            <v>2346261.4635408693</v>
          </cell>
          <cell r="BT248">
            <v>2130166.4495408698</v>
          </cell>
          <cell r="CD248">
            <v>1882235.9925408701</v>
          </cell>
          <cell r="CQ248">
            <v>2242028.5575408703</v>
          </cell>
          <cell r="DC248">
            <v>2867734.0644008704</v>
          </cell>
          <cell r="DO248">
            <v>2197464.4157458697</v>
          </cell>
        </row>
        <row r="249">
          <cell r="D249">
            <v>257610</v>
          </cell>
          <cell r="L249">
            <v>775773</v>
          </cell>
          <cell r="T249">
            <v>1298405.8999999999</v>
          </cell>
          <cell r="AB249">
            <v>1616877.8900000001</v>
          </cell>
          <cell r="AJ249">
            <v>1660861.5899999999</v>
          </cell>
          <cell r="AR249">
            <v>2059829.22</v>
          </cell>
          <cell r="AZ249">
            <v>1035512.33</v>
          </cell>
          <cell r="BJ249">
            <v>1787145.5</v>
          </cell>
          <cell r="BT249">
            <v>1826876.3599999999</v>
          </cell>
          <cell r="CD249">
            <v>1496534.99</v>
          </cell>
          <cell r="CQ249">
            <v>1173023.5899999999</v>
          </cell>
          <cell r="DC249">
            <v>1345056.5999999999</v>
          </cell>
          <cell r="DO249">
            <v>1199647.93</v>
          </cell>
        </row>
        <row r="250">
          <cell r="D250">
            <v>1257764</v>
          </cell>
          <cell r="L250">
            <v>970634.12000000046</v>
          </cell>
          <cell r="T250">
            <v>993402.22</v>
          </cell>
          <cell r="AB250">
            <v>710497.09999999963</v>
          </cell>
          <cell r="AJ250">
            <v>960573.47999999952</v>
          </cell>
          <cell r="AR250">
            <v>914799.33999999939</v>
          </cell>
          <cell r="AZ250">
            <v>2036061.669999999</v>
          </cell>
          <cell r="BJ250">
            <v>1350280.9499999993</v>
          </cell>
          <cell r="BT250">
            <v>1243513.05</v>
          </cell>
          <cell r="CD250">
            <v>1157773.6200000001</v>
          </cell>
          <cell r="CQ250">
            <v>1563364.8500000003</v>
          </cell>
          <cell r="DC250">
            <v>1769895.9900000002</v>
          </cell>
          <cell r="DO250">
            <v>1161922.28</v>
          </cell>
        </row>
        <row r="251">
          <cell r="L251">
            <v>0</v>
          </cell>
          <cell r="BT251">
            <v>-6715</v>
          </cell>
          <cell r="CD251">
            <v>0</v>
          </cell>
          <cell r="CQ251">
            <v>0</v>
          </cell>
          <cell r="DC251">
            <v>0</v>
          </cell>
          <cell r="DO251">
            <v>0</v>
          </cell>
        </row>
        <row r="252">
          <cell r="D252">
            <v>-221215</v>
          </cell>
          <cell r="L252">
            <v>-377723</v>
          </cell>
          <cell r="T252">
            <v>-502816</v>
          </cell>
          <cell r="AB252">
            <v>-638024</v>
          </cell>
          <cell r="AJ252">
            <v>-890006.18445912935</v>
          </cell>
          <cell r="AR252">
            <v>-1084493.9584591293</v>
          </cell>
          <cell r="AZ252">
            <v>-1230994.9454591295</v>
          </cell>
          <cell r="BJ252">
            <v>-1074735.9964591297</v>
          </cell>
          <cell r="BT252">
            <v>-1221401.29045913</v>
          </cell>
          <cell r="CD252">
            <v>-1077926.9174591301</v>
          </cell>
          <cell r="CQ252">
            <v>-798428.19245912996</v>
          </cell>
          <cell r="DC252">
            <v>-578721.95959912997</v>
          </cell>
          <cell r="DO252">
            <v>-437649.10425412998</v>
          </cell>
        </row>
        <row r="253">
          <cell r="D253">
            <v>12467</v>
          </cell>
          <cell r="L253">
            <v>-11072</v>
          </cell>
          <cell r="T253">
            <v>8010</v>
          </cell>
          <cell r="AB253">
            <v>25721</v>
          </cell>
          <cell r="AJ253">
            <v>38027.14</v>
          </cell>
          <cell r="AR253">
            <v>-12666.3299999999</v>
          </cell>
          <cell r="AZ253">
            <v>-2643.6099999999901</v>
          </cell>
          <cell r="BJ253">
            <v>-2643.6099999999901</v>
          </cell>
          <cell r="BT253">
            <v>9934.1299999999992</v>
          </cell>
          <cell r="CD253">
            <v>21084.02</v>
          </cell>
          <cell r="CQ253">
            <v>39420.6</v>
          </cell>
          <cell r="DC253">
            <v>52290.93</v>
          </cell>
          <cell r="DO253">
            <v>73524.850000000006</v>
          </cell>
        </row>
        <row r="254">
          <cell r="D254">
            <v>34980</v>
          </cell>
          <cell r="L254">
            <v>59769.21</v>
          </cell>
          <cell r="M254">
            <v>9465</v>
          </cell>
          <cell r="N254">
            <v>9465</v>
          </cell>
          <cell r="O254">
            <v>9465</v>
          </cell>
          <cell r="P254">
            <v>9465</v>
          </cell>
          <cell r="Q254">
            <v>9465</v>
          </cell>
          <cell r="R254">
            <v>9465</v>
          </cell>
          <cell r="T254">
            <v>60864.21</v>
          </cell>
          <cell r="AB254">
            <v>12814.21</v>
          </cell>
          <cell r="AJ254">
            <v>0</v>
          </cell>
          <cell r="AR254">
            <v>0</v>
          </cell>
          <cell r="AZ254">
            <v>0</v>
          </cell>
          <cell r="BJ254">
            <v>0</v>
          </cell>
          <cell r="BT254">
            <v>0</v>
          </cell>
          <cell r="CD254">
            <v>0</v>
          </cell>
          <cell r="CQ254">
            <v>0</v>
          </cell>
          <cell r="DC254">
            <v>0</v>
          </cell>
          <cell r="DO254">
            <v>0</v>
          </cell>
        </row>
        <row r="255">
          <cell r="L255">
            <v>4797.21</v>
          </cell>
          <cell r="T255">
            <v>4797.21</v>
          </cell>
          <cell r="AB255">
            <v>4797.21</v>
          </cell>
          <cell r="AC255">
            <v>0</v>
          </cell>
          <cell r="AD255">
            <v>0</v>
          </cell>
          <cell r="AE255">
            <v>0</v>
          </cell>
          <cell r="AF255">
            <v>0</v>
          </cell>
          <cell r="AG255">
            <v>0</v>
          </cell>
          <cell r="AH255">
            <v>0</v>
          </cell>
          <cell r="AJ255">
            <v>0</v>
          </cell>
          <cell r="AK255">
            <v>0</v>
          </cell>
          <cell r="AL255">
            <v>0</v>
          </cell>
          <cell r="AM255">
            <v>0</v>
          </cell>
          <cell r="AN255">
            <v>0</v>
          </cell>
          <cell r="AO255">
            <v>0</v>
          </cell>
          <cell r="AP255">
            <v>0</v>
          </cell>
          <cell r="AR255">
            <v>0</v>
          </cell>
          <cell r="AZ255">
            <v>0</v>
          </cell>
          <cell r="BJ255">
            <v>0</v>
          </cell>
          <cell r="BT255">
            <v>0</v>
          </cell>
          <cell r="CD255">
            <v>0</v>
          </cell>
          <cell r="CQ255">
            <v>0</v>
          </cell>
          <cell r="DC255">
            <v>0</v>
          </cell>
          <cell r="DO255">
            <v>0</v>
          </cell>
        </row>
        <row r="256">
          <cell r="L256">
            <v>8017</v>
          </cell>
          <cell r="M256">
            <v>8017</v>
          </cell>
          <cell r="N256">
            <v>8017</v>
          </cell>
          <cell r="O256">
            <v>8017</v>
          </cell>
          <cell r="P256">
            <v>8017</v>
          </cell>
          <cell r="Q256">
            <v>8017</v>
          </cell>
          <cell r="R256">
            <v>8017</v>
          </cell>
          <cell r="T256">
            <v>8017</v>
          </cell>
          <cell r="AB256">
            <v>8017</v>
          </cell>
          <cell r="AJ256">
            <v>0</v>
          </cell>
          <cell r="AR256">
            <v>0</v>
          </cell>
          <cell r="AZ256">
            <v>0</v>
          </cell>
          <cell r="BJ256">
            <v>0</v>
          </cell>
          <cell r="BT256">
            <v>0</v>
          </cell>
          <cell r="CD256">
            <v>0</v>
          </cell>
          <cell r="CQ256">
            <v>0</v>
          </cell>
          <cell r="DC256">
            <v>0</v>
          </cell>
          <cell r="DO256">
            <v>0</v>
          </cell>
        </row>
        <row r="257">
          <cell r="L257">
            <v>7400</v>
          </cell>
          <cell r="T257">
            <v>30661</v>
          </cell>
          <cell r="AJ257">
            <v>0</v>
          </cell>
          <cell r="AR257">
            <v>0</v>
          </cell>
          <cell r="AZ257">
            <v>0</v>
          </cell>
          <cell r="BJ257">
            <v>0</v>
          </cell>
          <cell r="BT257">
            <v>0</v>
          </cell>
          <cell r="CD257">
            <v>0</v>
          </cell>
          <cell r="CQ257">
            <v>0</v>
          </cell>
          <cell r="DC257">
            <v>0</v>
          </cell>
          <cell r="DO257">
            <v>0</v>
          </cell>
        </row>
        <row r="258">
          <cell r="L258">
            <v>1448</v>
          </cell>
          <cell r="M258">
            <v>1448</v>
          </cell>
          <cell r="N258">
            <v>1448</v>
          </cell>
          <cell r="O258">
            <v>1448</v>
          </cell>
          <cell r="P258">
            <v>1448</v>
          </cell>
          <cell r="Q258">
            <v>1448</v>
          </cell>
          <cell r="R258">
            <v>1448</v>
          </cell>
          <cell r="T258">
            <v>1448</v>
          </cell>
          <cell r="AJ258">
            <v>0</v>
          </cell>
          <cell r="AR258">
            <v>0</v>
          </cell>
          <cell r="AZ258">
            <v>0</v>
          </cell>
          <cell r="BJ258">
            <v>0</v>
          </cell>
          <cell r="BT258">
            <v>0</v>
          </cell>
          <cell r="CD258">
            <v>0</v>
          </cell>
          <cell r="CQ258">
            <v>0</v>
          </cell>
          <cell r="DC258">
            <v>0</v>
          </cell>
          <cell r="DO258">
            <v>0</v>
          </cell>
        </row>
        <row r="259">
          <cell r="L259">
            <v>15941</v>
          </cell>
          <cell r="T259">
            <v>15941</v>
          </cell>
          <cell r="AJ259">
            <v>0</v>
          </cell>
          <cell r="AR259">
            <v>0</v>
          </cell>
          <cell r="AZ259">
            <v>0</v>
          </cell>
          <cell r="BJ259">
            <v>0</v>
          </cell>
          <cell r="BT259">
            <v>0</v>
          </cell>
          <cell r="CD259">
            <v>0</v>
          </cell>
          <cell r="CQ259">
            <v>0</v>
          </cell>
          <cell r="DC259">
            <v>0</v>
          </cell>
          <cell r="DO259">
            <v>0</v>
          </cell>
        </row>
        <row r="260">
          <cell r="L260">
            <v>22166</v>
          </cell>
          <cell r="T260">
            <v>0</v>
          </cell>
          <cell r="AJ260">
            <v>0</v>
          </cell>
          <cell r="AR260">
            <v>0</v>
          </cell>
          <cell r="AZ260">
            <v>0</v>
          </cell>
          <cell r="BJ260">
            <v>0</v>
          </cell>
          <cell r="BT260">
            <v>0</v>
          </cell>
          <cell r="CD260">
            <v>0</v>
          </cell>
          <cell r="CQ260">
            <v>0</v>
          </cell>
          <cell r="DC260">
            <v>0</v>
          </cell>
          <cell r="DO260">
            <v>0</v>
          </cell>
        </row>
        <row r="261">
          <cell r="D261">
            <v>12102</v>
          </cell>
          <cell r="L261">
            <v>21199</v>
          </cell>
          <cell r="T261">
            <v>28473</v>
          </cell>
          <cell r="AB261">
            <v>18028</v>
          </cell>
          <cell r="AC261">
            <v>0</v>
          </cell>
          <cell r="AD261">
            <v>0</v>
          </cell>
          <cell r="AE261">
            <v>0</v>
          </cell>
          <cell r="AF261">
            <v>0</v>
          </cell>
          <cell r="AG261">
            <v>0</v>
          </cell>
          <cell r="AH261">
            <v>0</v>
          </cell>
          <cell r="AJ261">
            <v>11613</v>
          </cell>
          <cell r="AK261">
            <v>0</v>
          </cell>
          <cell r="AL261">
            <v>0</v>
          </cell>
          <cell r="AM261">
            <v>0</v>
          </cell>
          <cell r="AN261">
            <v>0</v>
          </cell>
          <cell r="AO261">
            <v>0</v>
          </cell>
          <cell r="AP261">
            <v>0</v>
          </cell>
          <cell r="AR261">
            <v>24068.29</v>
          </cell>
          <cell r="AZ261">
            <v>38310</v>
          </cell>
          <cell r="BJ261">
            <v>53049.29</v>
          </cell>
          <cell r="BT261">
            <v>61741</v>
          </cell>
          <cell r="CD261">
            <v>72515</v>
          </cell>
          <cell r="CQ261">
            <v>89588.29</v>
          </cell>
          <cell r="DC261">
            <v>112871.79399999999</v>
          </cell>
          <cell r="DO261">
            <v>27627.29</v>
          </cell>
        </row>
        <row r="262">
          <cell r="L262">
            <v>21199</v>
          </cell>
          <cell r="T262">
            <v>28473</v>
          </cell>
          <cell r="AB262">
            <v>18028</v>
          </cell>
          <cell r="AJ262">
            <v>11613</v>
          </cell>
          <cell r="AR262">
            <v>24068.29</v>
          </cell>
          <cell r="AZ262">
            <v>38310</v>
          </cell>
          <cell r="BJ262">
            <v>53049.29</v>
          </cell>
          <cell r="BT262">
            <v>61741</v>
          </cell>
          <cell r="CD262">
            <v>72515</v>
          </cell>
          <cell r="CQ262">
            <v>89588.29</v>
          </cell>
          <cell r="DC262">
            <v>112871.79399999999</v>
          </cell>
          <cell r="DO262">
            <v>27627.29</v>
          </cell>
        </row>
        <row r="263">
          <cell r="D263">
            <v>4800</v>
          </cell>
          <cell r="L263">
            <v>4800</v>
          </cell>
          <cell r="M263">
            <v>4800</v>
          </cell>
          <cell r="N263">
            <v>4800</v>
          </cell>
          <cell r="O263">
            <v>4800</v>
          </cell>
          <cell r="P263">
            <v>4800</v>
          </cell>
          <cell r="Q263">
            <v>4800</v>
          </cell>
          <cell r="R263">
            <v>4800</v>
          </cell>
          <cell r="T263">
            <v>4800</v>
          </cell>
          <cell r="AB263">
            <v>0</v>
          </cell>
          <cell r="AJ263">
            <v>0</v>
          </cell>
          <cell r="AR263">
            <v>0</v>
          </cell>
          <cell r="AZ263">
            <v>0</v>
          </cell>
          <cell r="BJ263">
            <v>0</v>
          </cell>
          <cell r="BT263">
            <v>0</v>
          </cell>
          <cell r="CD263">
            <v>0</v>
          </cell>
          <cell r="CQ263">
            <v>0</v>
          </cell>
          <cell r="DC263">
            <v>0</v>
          </cell>
          <cell r="DO263">
            <v>0</v>
          </cell>
        </row>
        <row r="264">
          <cell r="D264">
            <v>5419</v>
          </cell>
          <cell r="L264">
            <v>5455.29</v>
          </cell>
          <cell r="T264">
            <v>3146.79</v>
          </cell>
          <cell r="AB264">
            <v>2331.77</v>
          </cell>
          <cell r="AJ264">
            <v>2331.77</v>
          </cell>
          <cell r="AR264">
            <v>6768.5</v>
          </cell>
          <cell r="AZ264">
            <v>18291.23</v>
          </cell>
          <cell r="BJ264">
            <v>13803.64</v>
          </cell>
          <cell r="BT264">
            <v>14903.64</v>
          </cell>
          <cell r="CD264">
            <v>15909.64</v>
          </cell>
          <cell r="CQ264">
            <v>18470.64</v>
          </cell>
          <cell r="DC264">
            <v>11658.48</v>
          </cell>
          <cell r="DO264">
            <v>4972.6400000000003</v>
          </cell>
        </row>
        <row r="265">
          <cell r="D265">
            <v>145732</v>
          </cell>
          <cell r="L265">
            <v>148586.09999999998</v>
          </cell>
          <cell r="M265">
            <v>0</v>
          </cell>
          <cell r="N265">
            <v>0</v>
          </cell>
          <cell r="O265">
            <v>0</v>
          </cell>
          <cell r="P265">
            <v>0</v>
          </cell>
          <cell r="Q265">
            <v>0</v>
          </cell>
          <cell r="R265">
            <v>0</v>
          </cell>
          <cell r="T265">
            <v>132887.57</v>
          </cell>
          <cell r="AB265">
            <v>147111.47</v>
          </cell>
          <cell r="AC265">
            <v>0</v>
          </cell>
          <cell r="AD265">
            <v>0</v>
          </cell>
          <cell r="AE265">
            <v>0</v>
          </cell>
          <cell r="AF265">
            <v>0</v>
          </cell>
          <cell r="AG265">
            <v>0</v>
          </cell>
          <cell r="AH265">
            <v>0</v>
          </cell>
          <cell r="AJ265">
            <v>123404.9</v>
          </cell>
          <cell r="AK265">
            <v>0</v>
          </cell>
          <cell r="AL265">
            <v>0</v>
          </cell>
          <cell r="AM265">
            <v>0</v>
          </cell>
          <cell r="AN265">
            <v>0</v>
          </cell>
          <cell r="AO265">
            <v>0</v>
          </cell>
          <cell r="AP265">
            <v>0</v>
          </cell>
          <cell r="AR265">
            <v>127880.41</v>
          </cell>
          <cell r="AZ265">
            <v>132759.97999999998</v>
          </cell>
          <cell r="BJ265">
            <v>198421.94</v>
          </cell>
          <cell r="BT265">
            <v>174543.03</v>
          </cell>
          <cell r="CD265">
            <v>177828.68</v>
          </cell>
          <cell r="CQ265">
            <v>143523.44</v>
          </cell>
          <cell r="DC265">
            <v>143440.39000000001</v>
          </cell>
          <cell r="DO265">
            <v>153145.69</v>
          </cell>
        </row>
        <row r="266">
          <cell r="L266">
            <v>61083</v>
          </cell>
          <cell r="T266">
            <v>64859.41</v>
          </cell>
          <cell r="AB266">
            <v>70827.33</v>
          </cell>
          <cell r="AJ266">
            <v>66858.94</v>
          </cell>
          <cell r="AR266">
            <v>65235.44</v>
          </cell>
          <cell r="AZ266">
            <v>65858.399999999994</v>
          </cell>
          <cell r="BJ266">
            <v>65871.259999999995</v>
          </cell>
          <cell r="BT266">
            <v>66660.160000000003</v>
          </cell>
          <cell r="CD266">
            <v>65124.43</v>
          </cell>
          <cell r="CQ266">
            <v>66039.61</v>
          </cell>
          <cell r="DC266">
            <v>65982.350000000006</v>
          </cell>
          <cell r="DO266">
            <v>70749.849999999991</v>
          </cell>
        </row>
        <row r="267">
          <cell r="AZ267">
            <v>3000</v>
          </cell>
          <cell r="BJ267">
            <v>5000</v>
          </cell>
          <cell r="BT267">
            <v>7000</v>
          </cell>
          <cell r="CD267">
            <v>0</v>
          </cell>
        </row>
        <row r="268">
          <cell r="BT268">
            <v>5618</v>
          </cell>
          <cell r="CD268">
            <v>1236.3399999999999</v>
          </cell>
          <cell r="CQ268">
            <v>7764.74</v>
          </cell>
          <cell r="DC268">
            <v>3263.47</v>
          </cell>
          <cell r="DO268">
            <v>3228.19</v>
          </cell>
        </row>
        <row r="269">
          <cell r="L269">
            <v>61990.02</v>
          </cell>
          <cell r="T269">
            <v>51884.5</v>
          </cell>
          <cell r="AB269">
            <v>47350.84</v>
          </cell>
          <cell r="AJ269">
            <v>35704.39</v>
          </cell>
          <cell r="AR269">
            <v>34630.81</v>
          </cell>
          <cell r="AZ269">
            <v>27305.81</v>
          </cell>
          <cell r="BJ269">
            <v>22352.17</v>
          </cell>
          <cell r="BT269">
            <v>18745.09</v>
          </cell>
          <cell r="CD269">
            <v>18233.66</v>
          </cell>
          <cell r="CQ269">
            <v>8490.8700000000008</v>
          </cell>
          <cell r="DC269">
            <v>7351.25</v>
          </cell>
          <cell r="DO269">
            <v>7439.21</v>
          </cell>
        </row>
        <row r="270">
          <cell r="L270">
            <v>25513.08</v>
          </cell>
          <cell r="T270">
            <v>16143.66</v>
          </cell>
          <cell r="AB270">
            <v>28933.3</v>
          </cell>
          <cell r="AJ270">
            <v>20841.57</v>
          </cell>
          <cell r="AR270">
            <v>28014.16</v>
          </cell>
          <cell r="AZ270">
            <v>36595.769999999997</v>
          </cell>
          <cell r="BJ270">
            <v>105198.51</v>
          </cell>
          <cell r="BT270">
            <v>76519.78</v>
          </cell>
          <cell r="CD270">
            <v>93234.25</v>
          </cell>
          <cell r="CQ270">
            <v>61228.219999999994</v>
          </cell>
          <cell r="DC270">
            <v>66843.320000000007</v>
          </cell>
          <cell r="DO270">
            <v>71728.439999999988</v>
          </cell>
        </row>
        <row r="272">
          <cell r="D272">
            <v>29212</v>
          </cell>
          <cell r="L272">
            <v>41531.229999999996</v>
          </cell>
          <cell r="T272">
            <v>54114.689999999995</v>
          </cell>
          <cell r="AB272">
            <v>49582.31</v>
          </cell>
          <cell r="AJ272">
            <v>35841.83</v>
          </cell>
          <cell r="AR272">
            <v>38162.14</v>
          </cell>
          <cell r="AZ272">
            <v>27698.38</v>
          </cell>
          <cell r="BJ272">
            <v>20939.75</v>
          </cell>
          <cell r="BT272">
            <v>26771.53</v>
          </cell>
          <cell r="CD272">
            <v>18516.96</v>
          </cell>
          <cell r="CQ272">
            <v>13065.34</v>
          </cell>
          <cell r="DC272">
            <v>11241.84</v>
          </cell>
          <cell r="DO272">
            <v>14272.84</v>
          </cell>
        </row>
        <row r="275">
          <cell r="D275">
            <v>-4940975</v>
          </cell>
          <cell r="E275">
            <v>-78380</v>
          </cell>
          <cell r="F275">
            <v>-20076</v>
          </cell>
          <cell r="G275">
            <v>-6579</v>
          </cell>
          <cell r="H275">
            <v>-10041</v>
          </cell>
          <cell r="I275">
            <v>0</v>
          </cell>
          <cell r="J275">
            <v>0</v>
          </cell>
          <cell r="L275">
            <v>-5232172.24</v>
          </cell>
          <cell r="T275">
            <v>-5802347.04</v>
          </cell>
          <cell r="AB275">
            <v>-5809159.1699999999</v>
          </cell>
          <cell r="AC275">
            <v>-122190</v>
          </cell>
          <cell r="AD275">
            <v>-56731</v>
          </cell>
          <cell r="AE275">
            <v>-8824</v>
          </cell>
          <cell r="AF275">
            <v>-70007</v>
          </cell>
          <cell r="AG275">
            <v>0</v>
          </cell>
          <cell r="AH275">
            <v>0</v>
          </cell>
          <cell r="AJ275">
            <v>-6123645.3447260205</v>
          </cell>
          <cell r="AK275">
            <v>-57990</v>
          </cell>
          <cell r="AL275">
            <v>-37758</v>
          </cell>
          <cell r="AM275">
            <v>-5686</v>
          </cell>
          <cell r="AN275">
            <v>-65833</v>
          </cell>
          <cell r="AO275">
            <v>0</v>
          </cell>
          <cell r="AP275">
            <v>0</v>
          </cell>
          <cell r="AR275">
            <v>-6418237.676</v>
          </cell>
          <cell r="AZ275">
            <v>-6574316.0060000001</v>
          </cell>
          <cell r="BJ275">
            <v>-6883493.977</v>
          </cell>
          <cell r="BT275">
            <v>-6674846.3389999997</v>
          </cell>
          <cell r="CD275">
            <v>-6424768.7280000001</v>
          </cell>
          <cell r="CQ275">
            <v>-6788226.7429999998</v>
          </cell>
          <cell r="DC275">
            <v>-7398438.7810000004</v>
          </cell>
          <cell r="DO275">
            <v>-6776958.3619999997</v>
          </cell>
        </row>
        <row r="276">
          <cell r="D276">
            <v>-654514</v>
          </cell>
          <cell r="E276">
            <v>-78380</v>
          </cell>
          <cell r="F276">
            <v>-20076</v>
          </cell>
          <cell r="G276">
            <v>-6579</v>
          </cell>
          <cell r="H276">
            <v>-10041</v>
          </cell>
          <cell r="I276">
            <v>0</v>
          </cell>
          <cell r="J276">
            <v>0</v>
          </cell>
          <cell r="L276">
            <v>-756535.24</v>
          </cell>
          <cell r="T276">
            <v>-1313467.04</v>
          </cell>
          <cell r="AB276">
            <v>-1400422.69</v>
          </cell>
          <cell r="AC276">
            <v>-122190</v>
          </cell>
          <cell r="AD276">
            <v>-56731</v>
          </cell>
          <cell r="AE276">
            <v>-8824</v>
          </cell>
          <cell r="AF276">
            <v>-70007</v>
          </cell>
          <cell r="AG276">
            <v>0</v>
          </cell>
          <cell r="AH276">
            <v>0</v>
          </cell>
          <cell r="AJ276">
            <v>-1571351.23</v>
          </cell>
          <cell r="AK276">
            <v>-57990</v>
          </cell>
          <cell r="AL276">
            <v>-37758</v>
          </cell>
          <cell r="AM276">
            <v>-5686</v>
          </cell>
          <cell r="AN276">
            <v>-65833</v>
          </cell>
          <cell r="AO276">
            <v>0</v>
          </cell>
          <cell r="AP276">
            <v>0</v>
          </cell>
          <cell r="AR276">
            <v>-1415667.87</v>
          </cell>
          <cell r="AZ276">
            <v>-1366824.31</v>
          </cell>
          <cell r="BJ276">
            <v>-1809650.53</v>
          </cell>
          <cell r="BT276">
            <v>-1621039.37</v>
          </cell>
          <cell r="CD276">
            <v>-1492999.26</v>
          </cell>
          <cell r="CQ276">
            <v>-1495825.73</v>
          </cell>
          <cell r="DC276">
            <v>-1627797.62</v>
          </cell>
          <cell r="DO276">
            <v>-771230</v>
          </cell>
        </row>
        <row r="277">
          <cell r="D277">
            <v>-186557</v>
          </cell>
          <cell r="E277">
            <v>0</v>
          </cell>
          <cell r="F277">
            <v>0</v>
          </cell>
          <cell r="G277">
            <v>0</v>
          </cell>
          <cell r="H277">
            <v>0</v>
          </cell>
          <cell r="I277">
            <v>0</v>
          </cell>
          <cell r="J277">
            <v>0</v>
          </cell>
          <cell r="L277">
            <v>-203373.6</v>
          </cell>
          <cell r="M277">
            <v>0</v>
          </cell>
          <cell r="N277">
            <v>0</v>
          </cell>
          <cell r="O277">
            <v>0</v>
          </cell>
          <cell r="P277">
            <v>0</v>
          </cell>
          <cell r="Q277">
            <v>0</v>
          </cell>
          <cell r="R277">
            <v>0</v>
          </cell>
          <cell r="T277">
            <v>-211476.85</v>
          </cell>
          <cell r="U277">
            <v>0</v>
          </cell>
          <cell r="V277">
            <v>0</v>
          </cell>
          <cell r="W277">
            <v>0</v>
          </cell>
          <cell r="X277">
            <v>0</v>
          </cell>
          <cell r="Y277">
            <v>0</v>
          </cell>
          <cell r="Z277">
            <v>0</v>
          </cell>
          <cell r="AB277">
            <v>-243324.9</v>
          </cell>
          <cell r="AC277">
            <v>0</v>
          </cell>
          <cell r="AD277">
            <v>0</v>
          </cell>
          <cell r="AE277">
            <v>0</v>
          </cell>
          <cell r="AF277">
            <v>0</v>
          </cell>
          <cell r="AG277">
            <v>0</v>
          </cell>
          <cell r="AH277">
            <v>0</v>
          </cell>
          <cell r="AJ277">
            <v>-247620.4</v>
          </cell>
          <cell r="AK277">
            <v>0</v>
          </cell>
          <cell r="AL277">
            <v>0</v>
          </cell>
          <cell r="AM277">
            <v>0</v>
          </cell>
          <cell r="AN277">
            <v>0</v>
          </cell>
          <cell r="AO277">
            <v>0</v>
          </cell>
          <cell r="AP277">
            <v>0</v>
          </cell>
          <cell r="AR277">
            <v>-132300.06</v>
          </cell>
          <cell r="AS277">
            <v>0</v>
          </cell>
          <cell r="AT277">
            <v>0</v>
          </cell>
          <cell r="AU277">
            <v>0</v>
          </cell>
          <cell r="AV277">
            <v>0</v>
          </cell>
          <cell r="AW277">
            <v>0</v>
          </cell>
          <cell r="AX277">
            <v>0</v>
          </cell>
          <cell r="AZ277">
            <v>-138593.04</v>
          </cell>
          <cell r="BJ277">
            <v>-141306.18</v>
          </cell>
          <cell r="BT277">
            <v>-142621.32</v>
          </cell>
          <cell r="CD277">
            <v>-145570.57</v>
          </cell>
          <cell r="CQ277">
            <v>-155239.12</v>
          </cell>
          <cell r="DC277">
            <v>-166387.85999999999</v>
          </cell>
          <cell r="DO277">
            <v>-172367.56</v>
          </cell>
        </row>
        <row r="278">
          <cell r="D278">
            <v>-186557</v>
          </cell>
          <cell r="L278">
            <v>-203373.6</v>
          </cell>
          <cell r="T278">
            <v>-211476.85</v>
          </cell>
          <cell r="AB278">
            <v>-243324.9</v>
          </cell>
          <cell r="AJ278">
            <v>-247620.4</v>
          </cell>
          <cell r="AR278">
            <v>-132300.06</v>
          </cell>
          <cell r="AZ278">
            <v>-138593.04</v>
          </cell>
          <cell r="BJ278">
            <v>-141306.18</v>
          </cell>
          <cell r="BT278">
            <v>-142621.32</v>
          </cell>
          <cell r="CD278">
            <v>-145570.57</v>
          </cell>
          <cell r="CQ278">
            <v>-155239.12</v>
          </cell>
          <cell r="DC278">
            <v>-166387.85999999999</v>
          </cell>
          <cell r="DO278">
            <v>-172367.56</v>
          </cell>
        </row>
        <row r="279">
          <cell r="D279">
            <v>-467957</v>
          </cell>
          <cell r="E279">
            <v>-78380</v>
          </cell>
          <cell r="F279">
            <v>-20076</v>
          </cell>
          <cell r="G279">
            <v>-6579</v>
          </cell>
          <cell r="H279">
            <v>-10041</v>
          </cell>
          <cell r="I279">
            <v>0</v>
          </cell>
          <cell r="J279">
            <v>0</v>
          </cell>
          <cell r="L279">
            <v>-553161.64</v>
          </cell>
          <cell r="M279">
            <v>-128807</v>
          </cell>
          <cell r="N279">
            <v>-68741</v>
          </cell>
          <cell r="O279">
            <v>-6253</v>
          </cell>
          <cell r="P279">
            <v>-26733</v>
          </cell>
          <cell r="Q279">
            <v>0</v>
          </cell>
          <cell r="R279">
            <v>0</v>
          </cell>
          <cell r="T279">
            <v>-1101990.19</v>
          </cell>
          <cell r="U279">
            <v>-108381</v>
          </cell>
          <cell r="V279">
            <v>-60289</v>
          </cell>
          <cell r="W279">
            <v>-3947</v>
          </cell>
          <cell r="X279">
            <v>-44321</v>
          </cell>
          <cell r="Y279">
            <v>0</v>
          </cell>
          <cell r="Z279">
            <v>0</v>
          </cell>
          <cell r="AB279">
            <v>-1157097.79</v>
          </cell>
          <cell r="AC279">
            <v>-122190</v>
          </cell>
          <cell r="AD279">
            <v>-56731</v>
          </cell>
          <cell r="AE279">
            <v>-8824</v>
          </cell>
          <cell r="AF279">
            <v>-70007</v>
          </cell>
          <cell r="AG279">
            <v>0</v>
          </cell>
          <cell r="AH279">
            <v>0</v>
          </cell>
          <cell r="AJ279">
            <v>-1323730.83</v>
          </cell>
          <cell r="AK279">
            <v>-57990</v>
          </cell>
          <cell r="AL279">
            <v>-37758</v>
          </cell>
          <cell r="AM279">
            <v>-5686</v>
          </cell>
          <cell r="AN279">
            <v>-65833</v>
          </cell>
          <cell r="AO279">
            <v>0</v>
          </cell>
          <cell r="AP279">
            <v>0</v>
          </cell>
          <cell r="AR279">
            <v>-1283367.81</v>
          </cell>
          <cell r="AZ279">
            <v>-1228231.27</v>
          </cell>
          <cell r="BJ279">
            <v>-1668344.35</v>
          </cell>
          <cell r="BT279">
            <v>-1478418.05</v>
          </cell>
          <cell r="CD279">
            <v>-1347428.69</v>
          </cell>
          <cell r="CQ279">
            <v>-1340586.6099999999</v>
          </cell>
          <cell r="DC279">
            <v>-1461409.76</v>
          </cell>
          <cell r="DO279">
            <v>-598862.43999999994</v>
          </cell>
        </row>
        <row r="280">
          <cell r="D280">
            <v>15758</v>
          </cell>
          <cell r="L280">
            <v>-12014.64</v>
          </cell>
          <cell r="T280">
            <v>-447611.19</v>
          </cell>
          <cell r="AB280">
            <v>-462526.79</v>
          </cell>
          <cell r="AJ280">
            <v>-525967.37</v>
          </cell>
          <cell r="AR280">
            <v>-529181.4</v>
          </cell>
          <cell r="AZ280">
            <v>-526683.14</v>
          </cell>
          <cell r="BJ280">
            <v>-755463.34</v>
          </cell>
          <cell r="BT280">
            <v>-641563.43999999994</v>
          </cell>
          <cell r="CD280">
            <v>-643248.56000000006</v>
          </cell>
          <cell r="CQ280">
            <v>-597286.65</v>
          </cell>
          <cell r="DC280">
            <v>-641083.99</v>
          </cell>
          <cell r="DO280">
            <v>-13333.36</v>
          </cell>
        </row>
        <row r="281">
          <cell r="L281">
            <v>0</v>
          </cell>
          <cell r="T281">
            <v>0</v>
          </cell>
          <cell r="AB281">
            <v>-5200</v>
          </cell>
          <cell r="AJ281">
            <v>-81574.87</v>
          </cell>
          <cell r="AR281">
            <v>-78539.169999999984</v>
          </cell>
          <cell r="AZ281">
            <v>-23178.469999999994</v>
          </cell>
          <cell r="BJ281">
            <v>-56805.919999999991</v>
          </cell>
          <cell r="BT281">
            <v>-70434.040000000008</v>
          </cell>
          <cell r="CD281">
            <v>-75984.289999999994</v>
          </cell>
          <cell r="CQ281">
            <v>-80057.56</v>
          </cell>
          <cell r="DC281">
            <v>-83245.06</v>
          </cell>
          <cell r="DO281">
            <v>-67256.19</v>
          </cell>
        </row>
        <row r="282">
          <cell r="AJ282">
            <v>-5000</v>
          </cell>
          <cell r="AR282">
            <v>-7990.87</v>
          </cell>
          <cell r="AZ282">
            <v>-16798.400000000001</v>
          </cell>
          <cell r="BJ282">
            <v>-9767.5300000000007</v>
          </cell>
          <cell r="BT282">
            <v>-9529.49</v>
          </cell>
          <cell r="CD282">
            <v>-10800.4</v>
          </cell>
          <cell r="CQ282">
            <v>-10345.700000000001</v>
          </cell>
          <cell r="DC282">
            <v>-17045.7</v>
          </cell>
          <cell r="DO282">
            <v>0</v>
          </cell>
        </row>
        <row r="283">
          <cell r="AJ283">
            <v>-76574.87</v>
          </cell>
          <cell r="AR283">
            <v>-70548.299999999988</v>
          </cell>
          <cell r="AZ283">
            <v>-6380.0699999999924</v>
          </cell>
          <cell r="BJ283">
            <v>-47038.389999999992</v>
          </cell>
          <cell r="BT283">
            <v>-60904.55</v>
          </cell>
          <cell r="CD283">
            <v>-65183.89</v>
          </cell>
          <cell r="CQ283">
            <v>-69711.86</v>
          </cell>
          <cell r="DC283">
            <v>-66199.360000000001</v>
          </cell>
          <cell r="DO283">
            <v>-67256.19</v>
          </cell>
        </row>
        <row r="284">
          <cell r="D284">
            <v>-326501</v>
          </cell>
          <cell r="L284">
            <v>-425314</v>
          </cell>
          <cell r="T284">
            <v>-423088</v>
          </cell>
          <cell r="AB284">
            <v>-471676</v>
          </cell>
          <cell r="AJ284">
            <v>-457679.59000000008</v>
          </cell>
          <cell r="AR284">
            <v>-507623.24000000005</v>
          </cell>
          <cell r="AZ284">
            <v>-465432.66000000003</v>
          </cell>
          <cell r="BJ284">
            <v>-637950.09000000008</v>
          </cell>
          <cell r="BT284">
            <v>-555384.57000000007</v>
          </cell>
          <cell r="CD284">
            <v>-358258.83999999997</v>
          </cell>
          <cell r="CQ284">
            <v>-410510.4</v>
          </cell>
          <cell r="DC284">
            <v>-482636.30000000005</v>
          </cell>
          <cell r="DO284">
            <v>-220840.95999999996</v>
          </cell>
        </row>
        <row r="285">
          <cell r="AB285">
            <v>-93562.99</v>
          </cell>
          <cell r="AJ285">
            <v>-40862.76</v>
          </cell>
          <cell r="AR285">
            <v>-122085.76000000001</v>
          </cell>
          <cell r="AZ285">
            <v>-29473.49</v>
          </cell>
          <cell r="BJ285">
            <v>-67475.13</v>
          </cell>
          <cell r="BT285">
            <v>-69592.240000000005</v>
          </cell>
          <cell r="CD285">
            <v>-33482.229999999996</v>
          </cell>
          <cell r="CQ285">
            <v>-44436.32</v>
          </cell>
          <cell r="DC285">
            <v>-29852.39</v>
          </cell>
          <cell r="DO285">
            <v>0</v>
          </cell>
        </row>
        <row r="286">
          <cell r="AB286">
            <v>-35024.47</v>
          </cell>
          <cell r="AJ286">
            <v>-36667.129999999997</v>
          </cell>
          <cell r="AR286">
            <v>-36266.769999999997</v>
          </cell>
          <cell r="AZ286">
            <v>-33169.31</v>
          </cell>
          <cell r="BJ286">
            <v>-46169.48</v>
          </cell>
          <cell r="BT286">
            <v>-1908.49</v>
          </cell>
          <cell r="CD286">
            <v>-1908.49</v>
          </cell>
          <cell r="CQ286">
            <v>-1908.49</v>
          </cell>
          <cell r="DC286">
            <v>-1908.49</v>
          </cell>
          <cell r="DO286">
            <v>-1935.35</v>
          </cell>
        </row>
        <row r="287">
          <cell r="AB287">
            <v>-18363.36</v>
          </cell>
          <cell r="AJ287">
            <v>-16805.41</v>
          </cell>
          <cell r="AR287">
            <v>-16617.669999999998</v>
          </cell>
          <cell r="AZ287">
            <v>-16222.47</v>
          </cell>
          <cell r="BJ287">
            <v>-14852.39</v>
          </cell>
          <cell r="BT287">
            <v>0</v>
          </cell>
          <cell r="CD287">
            <v>0</v>
          </cell>
        </row>
        <row r="288">
          <cell r="AB288">
            <v>-177231.65</v>
          </cell>
          <cell r="AJ288">
            <v>-129456.41</v>
          </cell>
          <cell r="AR288">
            <v>-161233.44</v>
          </cell>
          <cell r="AZ288">
            <v>-225382.65</v>
          </cell>
          <cell r="BJ288">
            <v>-238258.79</v>
          </cell>
          <cell r="BT288">
            <v>-201486.38</v>
          </cell>
          <cell r="CD288">
            <v>-173266.82</v>
          </cell>
          <cell r="CQ288">
            <v>-213842.34</v>
          </cell>
          <cell r="DC288">
            <v>-236775.35</v>
          </cell>
          <cell r="DO288">
            <v>-69948.11</v>
          </cell>
        </row>
        <row r="289">
          <cell r="AB289">
            <v>-7766</v>
          </cell>
          <cell r="AJ289">
            <v>-9408</v>
          </cell>
          <cell r="AR289">
            <v>-7476.81</v>
          </cell>
          <cell r="AZ289">
            <v>-7867.59</v>
          </cell>
          <cell r="BJ289">
            <v>-20786.59</v>
          </cell>
          <cell r="BT289">
            <v>-22739.59</v>
          </cell>
          <cell r="CD289">
            <v>-16965.59</v>
          </cell>
          <cell r="CQ289">
            <v>-18078.59</v>
          </cell>
          <cell r="DC289">
            <v>-13798.59</v>
          </cell>
          <cell r="DO289">
            <v>-16382.59</v>
          </cell>
        </row>
        <row r="290">
          <cell r="AB290">
            <v>-13542.36</v>
          </cell>
          <cell r="AJ290">
            <v>-30293.64</v>
          </cell>
          <cell r="AR290">
            <v>-12505.02</v>
          </cell>
          <cell r="AZ290">
            <v>-2144.71</v>
          </cell>
          <cell r="BJ290">
            <v>-886.49</v>
          </cell>
          <cell r="BT290">
            <v>0</v>
          </cell>
          <cell r="CD290">
            <v>0</v>
          </cell>
          <cell r="DO290">
            <v>0</v>
          </cell>
        </row>
        <row r="291">
          <cell r="AB291">
            <v>-32721.35</v>
          </cell>
          <cell r="AJ291">
            <v>-40218.800000000003</v>
          </cell>
          <cell r="AR291">
            <v>-69182.86</v>
          </cell>
          <cell r="AZ291">
            <v>-62495.519999999997</v>
          </cell>
          <cell r="BJ291">
            <v>-89227.32</v>
          </cell>
          <cell r="BT291">
            <v>-78844.39</v>
          </cell>
          <cell r="CD291">
            <v>-41288.03</v>
          </cell>
          <cell r="CQ291">
            <v>-23404.37</v>
          </cell>
          <cell r="DC291">
            <v>-25543.95</v>
          </cell>
          <cell r="DO291">
            <v>-25821.439999999999</v>
          </cell>
        </row>
        <row r="292">
          <cell r="AB292">
            <v>-4727.2</v>
          </cell>
          <cell r="AJ292">
            <v>-4727.2</v>
          </cell>
          <cell r="AR292">
            <v>-4727.2</v>
          </cell>
          <cell r="AZ292">
            <v>-4727.2</v>
          </cell>
          <cell r="BJ292">
            <v>-4727.2</v>
          </cell>
          <cell r="BT292">
            <v>-4727.2</v>
          </cell>
          <cell r="CD292">
            <v>-4727.2</v>
          </cell>
          <cell r="CQ292">
            <v>-4727.2</v>
          </cell>
          <cell r="DC292">
            <v>-4727.2</v>
          </cell>
          <cell r="DO292">
            <v>-4727.2</v>
          </cell>
        </row>
        <row r="293">
          <cell r="AB293">
            <v>-6233.02</v>
          </cell>
          <cell r="AJ293">
            <v>-4929.2700000000004</v>
          </cell>
          <cell r="AR293">
            <v>-4470</v>
          </cell>
          <cell r="AZ293">
            <v>-4864.8599999999997</v>
          </cell>
          <cell r="BJ293">
            <v>-4166.78</v>
          </cell>
          <cell r="BT293">
            <v>-4184.5</v>
          </cell>
          <cell r="CD293">
            <v>-5496.35</v>
          </cell>
          <cell r="CQ293">
            <v>-6731.49</v>
          </cell>
          <cell r="DC293">
            <v>-6558.82</v>
          </cell>
          <cell r="DO293">
            <v>-6513.68</v>
          </cell>
        </row>
        <row r="294">
          <cell r="CQ294">
            <v>-70.34</v>
          </cell>
          <cell r="DC294">
            <v>-208.92</v>
          </cell>
          <cell r="DO294">
            <v>-342.4</v>
          </cell>
        </row>
        <row r="295">
          <cell r="BT295">
            <v>-5737.31</v>
          </cell>
          <cell r="CD295">
            <v>-5784.47</v>
          </cell>
          <cell r="CQ295">
            <v>-7328.23</v>
          </cell>
          <cell r="DC295">
            <v>-7617.25</v>
          </cell>
          <cell r="DO295">
            <v>-7584.49</v>
          </cell>
        </row>
        <row r="296">
          <cell r="AB296">
            <v>-16739.080000000002</v>
          </cell>
          <cell r="AJ296">
            <v>-13794.94</v>
          </cell>
          <cell r="AR296">
            <v>-12357.76</v>
          </cell>
          <cell r="AZ296">
            <v>-12135.86</v>
          </cell>
          <cell r="BJ296">
            <v>-12900.13</v>
          </cell>
          <cell r="BT296">
            <v>-22560.26</v>
          </cell>
          <cell r="CD296">
            <v>-10010.790000000001</v>
          </cell>
          <cell r="CQ296">
            <v>-7522.02</v>
          </cell>
          <cell r="DC296">
            <v>-4996.07</v>
          </cell>
          <cell r="DO296">
            <v>-5690.12</v>
          </cell>
        </row>
        <row r="297">
          <cell r="AB297">
            <v>-65764.7</v>
          </cell>
          <cell r="AJ297">
            <v>-130516.03</v>
          </cell>
          <cell r="AR297">
            <v>-60699.95</v>
          </cell>
          <cell r="AZ297">
            <v>-66949</v>
          </cell>
          <cell r="BJ297">
            <v>-138499.79</v>
          </cell>
          <cell r="BT297">
            <v>-143604.21</v>
          </cell>
          <cell r="CD297">
            <v>-65328.87</v>
          </cell>
          <cell r="CQ297">
            <v>-82461.009999999995</v>
          </cell>
          <cell r="DC297">
            <v>-150649.26999999999</v>
          </cell>
          <cell r="DO297">
            <v>-81895.58</v>
          </cell>
        </row>
        <row r="299">
          <cell r="D299">
            <v>-757</v>
          </cell>
          <cell r="L299">
            <v>-757</v>
          </cell>
          <cell r="T299">
            <v>-757</v>
          </cell>
          <cell r="AB299">
            <v>-757</v>
          </cell>
          <cell r="AJ299">
            <v>-757</v>
          </cell>
          <cell r="AR299">
            <v>-757</v>
          </cell>
          <cell r="AZ299">
            <v>-757</v>
          </cell>
          <cell r="BJ299">
            <v>-757</v>
          </cell>
          <cell r="BT299">
            <v>-757</v>
          </cell>
          <cell r="CD299">
            <v>-757</v>
          </cell>
          <cell r="CQ299">
            <v>-757</v>
          </cell>
          <cell r="DC299">
            <v>-757</v>
          </cell>
          <cell r="DO299">
            <v>-757</v>
          </cell>
        </row>
        <row r="300">
          <cell r="D300">
            <v>-4099</v>
          </cell>
          <cell r="L300">
            <v>0</v>
          </cell>
          <cell r="T300">
            <v>0</v>
          </cell>
          <cell r="AB300">
            <v>0</v>
          </cell>
          <cell r="AJ300">
            <v>0</v>
          </cell>
          <cell r="AR300">
            <v>0</v>
          </cell>
          <cell r="AZ300">
            <v>0</v>
          </cell>
          <cell r="BJ300">
            <v>0</v>
          </cell>
          <cell r="BT300">
            <v>0</v>
          </cell>
          <cell r="CD300">
            <v>0</v>
          </cell>
          <cell r="CQ300">
            <v>0</v>
          </cell>
          <cell r="DC300">
            <v>-30603.41</v>
          </cell>
          <cell r="DO300">
            <v>-22166.93</v>
          </cell>
        </row>
        <row r="301">
          <cell r="D301">
            <v>-152358</v>
          </cell>
          <cell r="E301">
            <v>-78380</v>
          </cell>
          <cell r="F301">
            <v>-20076</v>
          </cell>
          <cell r="G301">
            <v>-6579</v>
          </cell>
          <cell r="H301">
            <v>-10041</v>
          </cell>
          <cell r="L301">
            <v>-115076</v>
          </cell>
          <cell r="M301">
            <v>-128807</v>
          </cell>
          <cell r="N301">
            <v>-68741</v>
          </cell>
          <cell r="O301">
            <v>-6253</v>
          </cell>
          <cell r="P301">
            <v>-26733</v>
          </cell>
          <cell r="T301">
            <v>-230534</v>
          </cell>
          <cell r="U301">
            <v>-108381</v>
          </cell>
          <cell r="V301">
            <v>-60289</v>
          </cell>
          <cell r="W301">
            <v>-3947</v>
          </cell>
          <cell r="X301">
            <v>-44321</v>
          </cell>
          <cell r="AB301">
            <v>-216938</v>
          </cell>
          <cell r="AC301">
            <v>-122190</v>
          </cell>
          <cell r="AD301">
            <v>-56731</v>
          </cell>
          <cell r="AE301">
            <v>-8824</v>
          </cell>
          <cell r="AF301">
            <v>-70007</v>
          </cell>
          <cell r="AJ301">
            <v>-257752</v>
          </cell>
          <cell r="AK301">
            <v>-57990</v>
          </cell>
          <cell r="AL301">
            <v>-37758</v>
          </cell>
          <cell r="AM301">
            <v>-5686</v>
          </cell>
          <cell r="AN301">
            <v>-65833</v>
          </cell>
          <cell r="AR301">
            <v>-167267</v>
          </cell>
          <cell r="AS301">
            <v>-69020</v>
          </cell>
          <cell r="AT301">
            <v>-57426</v>
          </cell>
          <cell r="AU301">
            <v>-11982</v>
          </cell>
          <cell r="AV301">
            <v>-73752</v>
          </cell>
          <cell r="AZ301">
            <v>-212180</v>
          </cell>
          <cell r="BA301">
            <v>-77193</v>
          </cell>
          <cell r="BB301">
            <v>-56497</v>
          </cell>
          <cell r="BC301">
            <v>-8235</v>
          </cell>
          <cell r="BD301">
            <v>-75443</v>
          </cell>
          <cell r="BG301">
            <v>0</v>
          </cell>
          <cell r="BH301">
            <v>0</v>
          </cell>
          <cell r="BJ301">
            <v>-217368</v>
          </cell>
          <cell r="BT301">
            <v>-210279</v>
          </cell>
          <cell r="CD301">
            <v>-269180</v>
          </cell>
          <cell r="CQ301">
            <v>-251975</v>
          </cell>
          <cell r="DC301">
            <v>-223084</v>
          </cell>
          <cell r="DO301">
            <v>-274508</v>
          </cell>
        </row>
        <row r="302">
          <cell r="D302">
            <v>-117341</v>
          </cell>
          <cell r="L302">
            <v>0</v>
          </cell>
        </row>
        <row r="303">
          <cell r="D303">
            <v>-27669</v>
          </cell>
          <cell r="L303">
            <v>0</v>
          </cell>
        </row>
        <row r="304">
          <cell r="D304">
            <v>-7348</v>
          </cell>
          <cell r="L304">
            <v>0</v>
          </cell>
        </row>
        <row r="305">
          <cell r="L305">
            <v>0</v>
          </cell>
        </row>
        <row r="306">
          <cell r="D306">
            <v>-4286461</v>
          </cell>
          <cell r="E306">
            <v>0</v>
          </cell>
          <cell r="F306">
            <v>0</v>
          </cell>
          <cell r="G306">
            <v>0</v>
          </cell>
          <cell r="H306">
            <v>0</v>
          </cell>
          <cell r="I306">
            <v>0</v>
          </cell>
          <cell r="J306">
            <v>0</v>
          </cell>
          <cell r="L306">
            <v>-4475637</v>
          </cell>
          <cell r="M306">
            <v>0</v>
          </cell>
          <cell r="N306">
            <v>0</v>
          </cell>
          <cell r="O306">
            <v>0</v>
          </cell>
          <cell r="P306">
            <v>0</v>
          </cell>
          <cell r="Q306">
            <v>0</v>
          </cell>
          <cell r="R306">
            <v>0</v>
          </cell>
          <cell r="T306">
            <v>-4488880</v>
          </cell>
          <cell r="U306">
            <v>0</v>
          </cell>
          <cell r="V306">
            <v>0</v>
          </cell>
          <cell r="W306">
            <v>0</v>
          </cell>
          <cell r="X306">
            <v>0</v>
          </cell>
          <cell r="Y306">
            <v>0</v>
          </cell>
          <cell r="Z306">
            <v>0</v>
          </cell>
          <cell r="AB306">
            <v>-4408736.4799999995</v>
          </cell>
          <cell r="AC306">
            <v>0</v>
          </cell>
          <cell r="AD306">
            <v>0</v>
          </cell>
          <cell r="AE306">
            <v>0</v>
          </cell>
          <cell r="AF306">
            <v>0</v>
          </cell>
          <cell r="AG306">
            <v>0</v>
          </cell>
          <cell r="AH306">
            <v>0</v>
          </cell>
          <cell r="AJ306">
            <v>-4552294.11472602</v>
          </cell>
          <cell r="AK306">
            <v>0</v>
          </cell>
          <cell r="AL306">
            <v>0</v>
          </cell>
          <cell r="AM306">
            <v>0</v>
          </cell>
          <cell r="AN306">
            <v>0</v>
          </cell>
          <cell r="AO306">
            <v>0</v>
          </cell>
          <cell r="AP306">
            <v>0</v>
          </cell>
          <cell r="AR306">
            <v>-5002569.8059999999</v>
          </cell>
          <cell r="AZ306">
            <v>-5207491.6960000005</v>
          </cell>
          <cell r="BJ306">
            <v>-5073843.4469999997</v>
          </cell>
          <cell r="BT306">
            <v>-5053806.9689999996</v>
          </cell>
          <cell r="CD306">
            <v>-4931769.4680000003</v>
          </cell>
          <cell r="CQ306">
            <v>-5292401.0130000003</v>
          </cell>
          <cell r="DC306">
            <v>-5770641.1610000003</v>
          </cell>
          <cell r="DO306">
            <v>-6005728.3619999997</v>
          </cell>
        </row>
        <row r="307">
          <cell r="D307">
            <v>-4286461</v>
          </cell>
          <cell r="L307">
            <v>-4512302</v>
          </cell>
          <cell r="M307">
            <v>0</v>
          </cell>
          <cell r="N307">
            <v>0</v>
          </cell>
          <cell r="O307">
            <v>0</v>
          </cell>
          <cell r="P307">
            <v>0</v>
          </cell>
          <cell r="Q307">
            <v>0</v>
          </cell>
          <cell r="R307">
            <v>0</v>
          </cell>
          <cell r="T307">
            <v>-4525545</v>
          </cell>
          <cell r="U307">
            <v>0</v>
          </cell>
          <cell r="V307">
            <v>0</v>
          </cell>
          <cell r="W307">
            <v>0</v>
          </cell>
          <cell r="X307">
            <v>0</v>
          </cell>
          <cell r="Y307">
            <v>0</v>
          </cell>
          <cell r="Z307">
            <v>0</v>
          </cell>
          <cell r="AB307">
            <v>-4445401.4799999995</v>
          </cell>
          <cell r="AC307">
            <v>0</v>
          </cell>
          <cell r="AD307">
            <v>0</v>
          </cell>
          <cell r="AE307">
            <v>0</v>
          </cell>
          <cell r="AF307">
            <v>0</v>
          </cell>
          <cell r="AG307">
            <v>0</v>
          </cell>
          <cell r="AH307">
            <v>0</v>
          </cell>
          <cell r="AJ307">
            <v>-4615644.4747260204</v>
          </cell>
          <cell r="AK307">
            <v>0</v>
          </cell>
          <cell r="AL307">
            <v>0</v>
          </cell>
          <cell r="AM307">
            <v>0</v>
          </cell>
          <cell r="AN307">
            <v>0</v>
          </cell>
          <cell r="AO307">
            <v>0</v>
          </cell>
          <cell r="AP307">
            <v>0</v>
          </cell>
          <cell r="AR307">
            <v>-4929136.3859999999</v>
          </cell>
          <cell r="AZ307">
            <v>-5140609.0860000001</v>
          </cell>
          <cell r="BJ307">
            <v>-4995688.1069999998</v>
          </cell>
          <cell r="BT307">
            <v>-5013114.409</v>
          </cell>
          <cell r="CD307">
            <v>-4939035.2079999996</v>
          </cell>
          <cell r="CQ307">
            <v>-5299666.7529999996</v>
          </cell>
          <cell r="DC307">
            <v>-5783577.9510000004</v>
          </cell>
          <cell r="DO307">
            <v>-6107777.7920000004</v>
          </cell>
        </row>
        <row r="308">
          <cell r="AJ308">
            <v>26685.360000000001</v>
          </cell>
          <cell r="AR308">
            <v>5221.92</v>
          </cell>
          <cell r="AZ308">
            <v>11522.73</v>
          </cell>
          <cell r="BJ308">
            <v>0</v>
          </cell>
          <cell r="BT308">
            <v>51815.78</v>
          </cell>
          <cell r="CD308">
            <v>99774.080000000002</v>
          </cell>
          <cell r="CQ308">
            <v>99774.080000000002</v>
          </cell>
          <cell r="DC308">
            <v>99774.080000000002</v>
          </cell>
          <cell r="DO308">
            <v>199774.08000000002</v>
          </cell>
        </row>
        <row r="309">
          <cell r="L309">
            <v>0</v>
          </cell>
          <cell r="M309">
            <v>0</v>
          </cell>
          <cell r="N309">
            <v>0</v>
          </cell>
          <cell r="O309">
            <v>0</v>
          </cell>
          <cell r="P309">
            <v>0</v>
          </cell>
          <cell r="Q309">
            <v>0</v>
          </cell>
          <cell r="R309">
            <v>0</v>
          </cell>
          <cell r="T309">
            <v>0</v>
          </cell>
          <cell r="U309">
            <v>0</v>
          </cell>
          <cell r="V309">
            <v>0</v>
          </cell>
          <cell r="W309">
            <v>0</v>
          </cell>
          <cell r="X309">
            <v>0</v>
          </cell>
          <cell r="Y309">
            <v>0</v>
          </cell>
          <cell r="Z309">
            <v>0</v>
          </cell>
          <cell r="AB309">
            <v>0</v>
          </cell>
          <cell r="AC309">
            <v>0</v>
          </cell>
          <cell r="AD309">
            <v>0</v>
          </cell>
          <cell r="AE309">
            <v>0</v>
          </cell>
          <cell r="AF309">
            <v>0</v>
          </cell>
          <cell r="AG309">
            <v>0</v>
          </cell>
          <cell r="AH309">
            <v>0</v>
          </cell>
          <cell r="AJ309">
            <v>0</v>
          </cell>
          <cell r="AK309">
            <v>0</v>
          </cell>
          <cell r="AL309">
            <v>0</v>
          </cell>
          <cell r="AM309">
            <v>0</v>
          </cell>
          <cell r="AN309">
            <v>0</v>
          </cell>
          <cell r="AO309">
            <v>0</v>
          </cell>
          <cell r="AP309">
            <v>0</v>
          </cell>
          <cell r="AR309">
            <v>-115320.34</v>
          </cell>
          <cell r="AZ309">
            <v>-115070.34</v>
          </cell>
          <cell r="BJ309">
            <v>-114820.34</v>
          </cell>
          <cell r="BT309">
            <v>-114820.34</v>
          </cell>
          <cell r="CD309">
            <v>-114820.34</v>
          </cell>
          <cell r="CQ309">
            <v>-114820.34</v>
          </cell>
          <cell r="DC309">
            <v>-109149.29000000001</v>
          </cell>
          <cell r="DO309">
            <v>-120036.65000000001</v>
          </cell>
        </row>
        <row r="310">
          <cell r="T310">
            <v>0</v>
          </cell>
          <cell r="AB310">
            <v>0</v>
          </cell>
          <cell r="AJ310">
            <v>0</v>
          </cell>
          <cell r="AR310">
            <v>0</v>
          </cell>
          <cell r="AZ310">
            <v>0</v>
          </cell>
          <cell r="BJ310">
            <v>0</v>
          </cell>
          <cell r="BT310">
            <v>0</v>
          </cell>
          <cell r="CD310">
            <v>0</v>
          </cell>
          <cell r="CQ310">
            <v>0</v>
          </cell>
          <cell r="DC310">
            <v>0</v>
          </cell>
          <cell r="DO310">
            <v>0</v>
          </cell>
        </row>
        <row r="311">
          <cell r="L311">
            <v>0</v>
          </cell>
          <cell r="T311">
            <v>0</v>
          </cell>
          <cell r="AB311">
            <v>0</v>
          </cell>
          <cell r="AJ311">
            <v>0</v>
          </cell>
          <cell r="AR311">
            <v>0</v>
          </cell>
          <cell r="AZ311">
            <v>0</v>
          </cell>
          <cell r="BJ311">
            <v>0</v>
          </cell>
          <cell r="BT311">
            <v>0</v>
          </cell>
          <cell r="CD311">
            <v>0</v>
          </cell>
          <cell r="CQ311">
            <v>0</v>
          </cell>
          <cell r="DC311">
            <v>0</v>
          </cell>
          <cell r="DO311">
            <v>0</v>
          </cell>
        </row>
        <row r="312">
          <cell r="L312">
            <v>0</v>
          </cell>
          <cell r="T312">
            <v>0</v>
          </cell>
          <cell r="AB312">
            <v>0</v>
          </cell>
          <cell r="AJ312">
            <v>0</v>
          </cell>
          <cell r="AR312">
            <v>0</v>
          </cell>
          <cell r="AZ312">
            <v>0</v>
          </cell>
          <cell r="BJ312">
            <v>0</v>
          </cell>
          <cell r="BT312">
            <v>0</v>
          </cell>
          <cell r="CD312">
            <v>0</v>
          </cell>
          <cell r="CQ312">
            <v>0</v>
          </cell>
          <cell r="DC312">
            <v>0</v>
          </cell>
          <cell r="DO312">
            <v>0</v>
          </cell>
        </row>
        <row r="313">
          <cell r="L313">
            <v>36665</v>
          </cell>
          <cell r="T313">
            <v>36665</v>
          </cell>
          <cell r="AB313">
            <v>36665</v>
          </cell>
          <cell r="AJ313">
            <v>36665</v>
          </cell>
          <cell r="AR313">
            <v>36665</v>
          </cell>
          <cell r="AZ313">
            <v>36665</v>
          </cell>
          <cell r="BJ313">
            <v>36665</v>
          </cell>
          <cell r="BT313">
            <v>22312</v>
          </cell>
          <cell r="CD313">
            <v>22312</v>
          </cell>
          <cell r="CQ313">
            <v>22312</v>
          </cell>
          <cell r="DC313">
            <v>22312</v>
          </cell>
          <cell r="DO313">
            <v>22312</v>
          </cell>
        </row>
        <row r="318">
          <cell r="D318">
            <v>0</v>
          </cell>
          <cell r="L318">
            <v>-0.16000000014901161</v>
          </cell>
          <cell r="M318">
            <v>0</v>
          </cell>
          <cell r="N318">
            <v>0</v>
          </cell>
          <cell r="O318">
            <v>0</v>
          </cell>
          <cell r="P318">
            <v>0</v>
          </cell>
          <cell r="Q318">
            <v>0</v>
          </cell>
          <cell r="R318">
            <v>0</v>
          </cell>
          <cell r="T318">
            <v>9.999999962747097E-2</v>
          </cell>
          <cell r="U318">
            <v>0</v>
          </cell>
          <cell r="V318">
            <v>0</v>
          </cell>
          <cell r="W318">
            <v>0</v>
          </cell>
          <cell r="X318">
            <v>0</v>
          </cell>
          <cell r="Y318">
            <v>0</v>
          </cell>
          <cell r="Z318">
            <v>0</v>
          </cell>
          <cell r="AB318">
            <v>-0.13000000081956387</v>
          </cell>
          <cell r="AJ318">
            <v>0.2608148492872715</v>
          </cell>
          <cell r="AR318">
            <v>0.36561119180000001</v>
          </cell>
          <cell r="AZ318">
            <v>0.6386111928</v>
          </cell>
          <cell r="BJ318">
            <v>0.84661119240000005</v>
          </cell>
          <cell r="BT318">
            <v>1.0406111929999999</v>
          </cell>
          <cell r="CD318">
            <v>0.69461119449999997</v>
          </cell>
          <cell r="CQ318">
            <v>0.3349087033</v>
          </cell>
          <cell r="DC318">
            <v>-0.1866378551</v>
          </cell>
          <cell r="DO318">
            <v>-0.39629285600000003</v>
          </cell>
        </row>
        <row r="323">
          <cell r="D323">
            <v>1070914</v>
          </cell>
          <cell r="L323">
            <v>1085791.3100000005</v>
          </cell>
          <cell r="T323">
            <v>979298.19000000018</v>
          </cell>
          <cell r="AB323">
            <v>787841.95999999973</v>
          </cell>
          <cell r="AJ323">
            <v>618916.69554086984</v>
          </cell>
          <cell r="AR323">
            <v>790979.80154087022</v>
          </cell>
          <cell r="AZ323">
            <v>826763.76454086928</v>
          </cell>
          <cell r="BJ323">
            <v>677917.11354086921</v>
          </cell>
          <cell r="BT323">
            <v>651748.39954086975</v>
          </cell>
          <cell r="CD323">
            <v>534807.30254087015</v>
          </cell>
          <cell r="CQ323">
            <v>901441.9475408704</v>
          </cell>
          <cell r="DC323">
            <v>1406324.3044008703</v>
          </cell>
          <cell r="DO323">
            <v>1598601.9757458698</v>
          </cell>
        </row>
        <row r="324">
          <cell r="D324">
            <v>3.2884880448417267E-2</v>
          </cell>
          <cell r="L324">
            <v>2.9628825129667354E-2</v>
          </cell>
          <cell r="T324">
            <v>1.8886632557046631E-2</v>
          </cell>
          <cell r="AB324">
            <v>1.6808775946240462E-2</v>
          </cell>
          <cell r="AJ324">
            <v>1.4675547940066258E-2</v>
          </cell>
          <cell r="AR324">
            <v>1.6163313396031574E-2</v>
          </cell>
          <cell r="AZ324">
            <v>1.6731336229054559E-2</v>
          </cell>
          <cell r="BJ324">
            <v>1.4063412409679508E-2</v>
          </cell>
          <cell r="BT324">
            <v>1.4408417494232228E-2</v>
          </cell>
          <cell r="CD324">
            <v>1.3969095407497002E-2</v>
          </cell>
          <cell r="CQ324">
            <v>1.672423505364469E-2</v>
          </cell>
          <cell r="DC324">
            <v>1.9623066321938828E-2</v>
          </cell>
          <cell r="DO324">
            <v>3.6693976261825169E-2</v>
          </cell>
        </row>
        <row r="325">
          <cell r="D325">
            <v>2.7921924450323425E-2</v>
          </cell>
          <cell r="L325">
            <v>2.4542774151873593E-2</v>
          </cell>
          <cell r="T325">
            <v>1.6306879465052226E-2</v>
          </cell>
          <cell r="AB325">
            <v>1.4822187068562285E-2</v>
          </cell>
          <cell r="AJ325">
            <v>1.3367189049611166E-2</v>
          </cell>
          <cell r="AR325">
            <v>1.462922988181284E-2</v>
          </cell>
          <cell r="AZ325">
            <v>1.4964082819197963E-2</v>
          </cell>
          <cell r="BJ325">
            <v>1.2347851590355848E-2</v>
          </cell>
          <cell r="BT325">
            <v>1.2528305167411005E-2</v>
          </cell>
          <cell r="CD325">
            <v>1.1855660521380693E-2</v>
          </cell>
          <cell r="CQ325">
            <v>1.475011635048981E-2</v>
          </cell>
          <cell r="DC325">
            <v>1.7712496736034321E-2</v>
          </cell>
          <cell r="DO325">
            <v>3.3354002894986537E-2</v>
          </cell>
        </row>
        <row r="339">
          <cell r="L339">
            <v>23303.06</v>
          </cell>
          <cell r="M339">
            <v>50890.75</v>
          </cell>
          <cell r="N339">
            <v>19233.75</v>
          </cell>
          <cell r="O339">
            <v>20842.75</v>
          </cell>
          <cell r="P339">
            <v>16839.75</v>
          </cell>
          <cell r="Q339">
            <v>4000</v>
          </cell>
          <cell r="R339">
            <v>4000</v>
          </cell>
          <cell r="T339">
            <v>17358.060000000001</v>
          </cell>
          <cell r="U339">
            <v>48051</v>
          </cell>
          <cell r="V339">
            <v>16394</v>
          </cell>
          <cell r="W339">
            <v>18003</v>
          </cell>
          <cell r="X339">
            <v>14000</v>
          </cell>
          <cell r="Y339">
            <v>4000</v>
          </cell>
          <cell r="Z339">
            <v>4000</v>
          </cell>
          <cell r="AB339">
            <v>-91186.23</v>
          </cell>
          <cell r="AC339">
            <v>58301</v>
          </cell>
          <cell r="AD339">
            <v>16394</v>
          </cell>
          <cell r="AE339">
            <v>4000</v>
          </cell>
          <cell r="AF339">
            <v>14000</v>
          </cell>
          <cell r="AG339">
            <v>4000</v>
          </cell>
          <cell r="AH339">
            <v>4000</v>
          </cell>
          <cell r="AJ339">
            <v>1000</v>
          </cell>
          <cell r="AR339">
            <v>1000</v>
          </cell>
          <cell r="AZ339">
            <v>-12761</v>
          </cell>
          <cell r="BJ339">
            <v>1000</v>
          </cell>
          <cell r="BT339">
            <v>1000</v>
          </cell>
          <cell r="CD339">
            <v>-6000</v>
          </cell>
          <cell r="CQ339">
            <v>3425.13</v>
          </cell>
          <cell r="DC339">
            <v>5945.54</v>
          </cell>
          <cell r="DO339">
            <v>2736.03</v>
          </cell>
        </row>
        <row r="340">
          <cell r="L340">
            <v>-8979.7900000000009</v>
          </cell>
          <cell r="M340">
            <v>30635.51</v>
          </cell>
          <cell r="N340">
            <v>19449.400000000001</v>
          </cell>
          <cell r="O340">
            <v>4243.01</v>
          </cell>
          <cell r="P340">
            <v>0</v>
          </cell>
          <cell r="Q340">
            <v>0</v>
          </cell>
          <cell r="R340">
            <v>0</v>
          </cell>
          <cell r="T340">
            <v>-12322.23</v>
          </cell>
          <cell r="U340">
            <v>31395.61</v>
          </cell>
          <cell r="V340">
            <v>27786.07</v>
          </cell>
          <cell r="W340">
            <v>8539.66</v>
          </cell>
          <cell r="X340">
            <v>0</v>
          </cell>
          <cell r="Y340">
            <v>0</v>
          </cell>
          <cell r="Z340">
            <v>0</v>
          </cell>
          <cell r="AB340">
            <v>-25084.02</v>
          </cell>
          <cell r="AC340">
            <v>24806.15</v>
          </cell>
          <cell r="AD340">
            <v>35670.99</v>
          </cell>
          <cell r="AE340">
            <v>3071.4</v>
          </cell>
          <cell r="AF340">
            <v>0</v>
          </cell>
          <cell r="AG340">
            <v>0</v>
          </cell>
          <cell r="AH340">
            <v>0</v>
          </cell>
          <cell r="AJ340">
            <v>0</v>
          </cell>
          <cell r="AR340">
            <v>0</v>
          </cell>
          <cell r="AZ340">
            <v>0</v>
          </cell>
          <cell r="BJ340">
            <v>0</v>
          </cell>
          <cell r="BT340">
            <v>0</v>
          </cell>
          <cell r="CD340">
            <v>0</v>
          </cell>
          <cell r="CQ340">
            <v>0</v>
          </cell>
          <cell r="DC340">
            <v>0</v>
          </cell>
          <cell r="DO340">
            <v>-26.86</v>
          </cell>
        </row>
        <row r="341">
          <cell r="L341">
            <v>-636.24</v>
          </cell>
          <cell r="M341">
            <v>7080.15</v>
          </cell>
          <cell r="N341">
            <v>8025.49</v>
          </cell>
          <cell r="O341">
            <v>1421.32</v>
          </cell>
          <cell r="P341">
            <v>0</v>
          </cell>
          <cell r="Q341">
            <v>0</v>
          </cell>
          <cell r="R341">
            <v>0</v>
          </cell>
          <cell r="T341">
            <v>-1304.04</v>
          </cell>
          <cell r="U341">
            <v>8513.2800000000007</v>
          </cell>
          <cell r="V341">
            <v>7534.51</v>
          </cell>
          <cell r="W341">
            <v>2315.63</v>
          </cell>
          <cell r="X341">
            <v>0</v>
          </cell>
          <cell r="Y341">
            <v>0</v>
          </cell>
          <cell r="Z341">
            <v>0</v>
          </cell>
          <cell r="AB341">
            <v>-16526.939999999999</v>
          </cell>
          <cell r="AC341">
            <v>6841.51</v>
          </cell>
          <cell r="AD341">
            <v>9174.1200000000008</v>
          </cell>
          <cell r="AE341">
            <v>789.96</v>
          </cell>
          <cell r="AF341">
            <v>0</v>
          </cell>
          <cell r="AG341">
            <v>0</v>
          </cell>
          <cell r="AH341">
            <v>0</v>
          </cell>
          <cell r="AJ341">
            <v>0.14000000000000001</v>
          </cell>
          <cell r="AR341">
            <v>-0.08</v>
          </cell>
          <cell r="AZ341">
            <v>0.08</v>
          </cell>
          <cell r="BJ341">
            <v>0.03</v>
          </cell>
          <cell r="BT341">
            <v>0.39</v>
          </cell>
          <cell r="CD341">
            <v>0</v>
          </cell>
          <cell r="CQ341">
            <v>0</v>
          </cell>
          <cell r="DC341">
            <v>0</v>
          </cell>
          <cell r="DO341">
            <v>0</v>
          </cell>
        </row>
        <row r="342">
          <cell r="L342">
            <v>57733.45</v>
          </cell>
          <cell r="M342">
            <v>186063.52</v>
          </cell>
          <cell r="N342">
            <v>51287.79</v>
          </cell>
          <cell r="O342">
            <v>10979.25</v>
          </cell>
          <cell r="P342">
            <v>5713.63</v>
          </cell>
          <cell r="Q342">
            <v>4600</v>
          </cell>
          <cell r="R342">
            <v>4600</v>
          </cell>
          <cell r="T342">
            <v>-2823.18</v>
          </cell>
          <cell r="U342">
            <v>208255.74</v>
          </cell>
          <cell r="V342">
            <v>56203.85</v>
          </cell>
          <cell r="W342">
            <v>32137.65</v>
          </cell>
          <cell r="X342">
            <v>8754.7199999999993</v>
          </cell>
          <cell r="Y342">
            <v>4600</v>
          </cell>
          <cell r="Z342">
            <v>4600</v>
          </cell>
          <cell r="AB342">
            <v>-125232.1</v>
          </cell>
          <cell r="AC342">
            <v>165418.46</v>
          </cell>
          <cell r="AD342">
            <v>63843.47</v>
          </cell>
          <cell r="AE342">
            <v>18151.68</v>
          </cell>
          <cell r="AF342">
            <v>9717.7000000000007</v>
          </cell>
          <cell r="AG342">
            <v>4600</v>
          </cell>
          <cell r="AH342">
            <v>4600</v>
          </cell>
          <cell r="AJ342">
            <v>1834.24</v>
          </cell>
          <cell r="AR342">
            <v>0</v>
          </cell>
          <cell r="AZ342">
            <v>0</v>
          </cell>
          <cell r="BJ342">
            <v>-2073.4699999999998</v>
          </cell>
          <cell r="BT342">
            <v>-414</v>
          </cell>
          <cell r="CD342">
            <v>0</v>
          </cell>
          <cell r="CQ342">
            <v>-12527.02</v>
          </cell>
          <cell r="DC342">
            <v>-53132.88</v>
          </cell>
          <cell r="DO342">
            <v>11381.09</v>
          </cell>
        </row>
        <row r="343">
          <cell r="L343">
            <v>-2070</v>
          </cell>
          <cell r="M343">
            <v>2020</v>
          </cell>
          <cell r="N343">
            <v>2590</v>
          </cell>
          <cell r="O343">
            <v>0</v>
          </cell>
          <cell r="P343">
            <v>0</v>
          </cell>
          <cell r="Q343">
            <v>0</v>
          </cell>
          <cell r="R343">
            <v>0</v>
          </cell>
          <cell r="T343">
            <v>-1340</v>
          </cell>
          <cell r="U343">
            <v>1585</v>
          </cell>
          <cell r="V343">
            <v>3480</v>
          </cell>
          <cell r="W343">
            <v>0</v>
          </cell>
          <cell r="X343">
            <v>3528</v>
          </cell>
          <cell r="Y343">
            <v>0</v>
          </cell>
          <cell r="Z343">
            <v>0</v>
          </cell>
          <cell r="AB343">
            <v>-5370</v>
          </cell>
          <cell r="AC343">
            <v>5370</v>
          </cell>
          <cell r="AD343">
            <v>4720</v>
          </cell>
          <cell r="AE343">
            <v>875</v>
          </cell>
          <cell r="AF343">
            <v>7764</v>
          </cell>
          <cell r="AG343">
            <v>0</v>
          </cell>
          <cell r="AH343">
            <v>0</v>
          </cell>
          <cell r="AJ343">
            <v>760</v>
          </cell>
          <cell r="AR343">
            <v>0</v>
          </cell>
          <cell r="AZ343">
            <v>0</v>
          </cell>
          <cell r="BJ343">
            <v>0</v>
          </cell>
          <cell r="BT343">
            <v>0</v>
          </cell>
          <cell r="CD343">
            <v>0</v>
          </cell>
          <cell r="CQ343">
            <v>-17040.59</v>
          </cell>
          <cell r="DC343">
            <v>-18003.59</v>
          </cell>
          <cell r="DO343">
            <v>-102.59</v>
          </cell>
        </row>
        <row r="344">
          <cell r="CD344">
            <v>-6.01</v>
          </cell>
          <cell r="CQ344">
            <v>15068.19</v>
          </cell>
          <cell r="DC344">
            <v>-62524.89</v>
          </cell>
          <cell r="DO344">
            <v>-46907.58</v>
          </cell>
        </row>
        <row r="345">
          <cell r="M345">
            <v>101335.5</v>
          </cell>
          <cell r="N345">
            <v>164925.89000000001</v>
          </cell>
          <cell r="O345">
            <v>86580.53</v>
          </cell>
          <cell r="P345">
            <v>281392.58</v>
          </cell>
          <cell r="Q345">
            <v>86580.53</v>
          </cell>
          <cell r="R345">
            <v>86580.53</v>
          </cell>
          <cell r="T345">
            <v>355017.97</v>
          </cell>
          <cell r="U345">
            <v>96124.39</v>
          </cell>
          <cell r="V345">
            <v>98950.53</v>
          </cell>
          <cell r="W345">
            <v>86580.53</v>
          </cell>
          <cell r="X345">
            <v>344402.09</v>
          </cell>
          <cell r="Y345">
            <v>86580.53</v>
          </cell>
          <cell r="Z345">
            <v>86580.53</v>
          </cell>
          <cell r="AB345">
            <v>323581.02</v>
          </cell>
          <cell r="AC345">
            <v>86862.02</v>
          </cell>
          <cell r="AD345">
            <v>86640.53</v>
          </cell>
          <cell r="AE345">
            <v>86580.53</v>
          </cell>
          <cell r="AF345">
            <v>244404.39</v>
          </cell>
          <cell r="AG345">
            <v>86580.53</v>
          </cell>
          <cell r="AH345">
            <v>86580.53</v>
          </cell>
          <cell r="AJ345">
            <v>200758.97</v>
          </cell>
          <cell r="AR345">
            <v>246586.11</v>
          </cell>
          <cell r="AZ345">
            <v>302440.94</v>
          </cell>
          <cell r="BJ345">
            <v>284649.46999999997</v>
          </cell>
          <cell r="BT345">
            <v>363096.64</v>
          </cell>
          <cell r="CD345">
            <v>3874.68</v>
          </cell>
          <cell r="CQ345">
            <v>176520.02</v>
          </cell>
          <cell r="DC345">
            <v>10556.57</v>
          </cell>
          <cell r="DO345">
            <v>40674.53</v>
          </cell>
        </row>
        <row r="346">
          <cell r="M346">
            <v>30583.37</v>
          </cell>
          <cell r="N346">
            <v>5554.75</v>
          </cell>
          <cell r="O346">
            <v>3718.53</v>
          </cell>
          <cell r="P346">
            <v>4158.76</v>
          </cell>
          <cell r="Q346">
            <v>27811.49</v>
          </cell>
          <cell r="R346">
            <v>1076.9000000000001</v>
          </cell>
          <cell r="T346">
            <v>-3701.42</v>
          </cell>
          <cell r="U346">
            <v>37320.559999999998</v>
          </cell>
          <cell r="V346">
            <v>13744.72</v>
          </cell>
          <cell r="W346">
            <v>3005.23</v>
          </cell>
          <cell r="X346">
            <v>6474.76</v>
          </cell>
          <cell r="Y346">
            <v>30856.78</v>
          </cell>
          <cell r="Z346">
            <v>1184.55</v>
          </cell>
          <cell r="AB346">
            <v>-73106.570000000007</v>
          </cell>
          <cell r="AC346">
            <v>39904</v>
          </cell>
          <cell r="AD346">
            <v>9500.02</v>
          </cell>
          <cell r="AE346">
            <v>1245.44</v>
          </cell>
          <cell r="AF346">
            <v>7633.56</v>
          </cell>
          <cell r="AG346">
            <v>23717.1</v>
          </cell>
          <cell r="AH346">
            <v>1807.12</v>
          </cell>
          <cell r="AJ346">
            <v>-4.97</v>
          </cell>
          <cell r="AR346">
            <v>-399.39</v>
          </cell>
          <cell r="AZ346">
            <v>-232.11</v>
          </cell>
          <cell r="BJ346">
            <v>-3254.67</v>
          </cell>
          <cell r="BT346">
            <v>-1003.26</v>
          </cell>
          <cell r="CD346">
            <v>1883.2</v>
          </cell>
          <cell r="CQ346">
            <v>-19389.34</v>
          </cell>
          <cell r="DC346">
            <v>17523.72</v>
          </cell>
          <cell r="DO346">
            <v>-9301.19</v>
          </cell>
        </row>
        <row r="347">
          <cell r="M347">
            <v>79548.100000000006</v>
          </cell>
          <cell r="N347">
            <v>16636.169999999998</v>
          </cell>
          <cell r="O347">
            <v>16636.169999999998</v>
          </cell>
          <cell r="P347">
            <v>16636.169999999998</v>
          </cell>
          <cell r="Q347">
            <v>29266.17</v>
          </cell>
          <cell r="R347">
            <v>16636.169999999998</v>
          </cell>
          <cell r="T347">
            <v>7808.92</v>
          </cell>
          <cell r="U347">
            <v>73280.800000000003</v>
          </cell>
          <cell r="V347">
            <v>16636.169999999998</v>
          </cell>
          <cell r="W347">
            <v>16636.169999999998</v>
          </cell>
          <cell r="X347">
            <v>16636.169999999998</v>
          </cell>
          <cell r="Y347">
            <v>29266.17</v>
          </cell>
          <cell r="Z347">
            <v>16636.169999999998</v>
          </cell>
          <cell r="AB347">
            <v>7778.11</v>
          </cell>
          <cell r="AC347">
            <v>166148.71</v>
          </cell>
          <cell r="AD347">
            <v>16636.169999999998</v>
          </cell>
          <cell r="AE347">
            <v>16636.169999999998</v>
          </cell>
          <cell r="AF347">
            <v>16636.169999999998</v>
          </cell>
          <cell r="AG347">
            <v>16636.169999999998</v>
          </cell>
          <cell r="AH347">
            <v>16636.169999999998</v>
          </cell>
          <cell r="AJ347">
            <v>0</v>
          </cell>
          <cell r="AR347">
            <v>0</v>
          </cell>
          <cell r="AZ347">
            <v>0</v>
          </cell>
          <cell r="BJ347">
            <v>0</v>
          </cell>
          <cell r="BT347">
            <v>-11011.77</v>
          </cell>
          <cell r="CD347">
            <v>6370.31</v>
          </cell>
          <cell r="CQ347">
            <v>-3754.13</v>
          </cell>
          <cell r="DC347">
            <v>-1554.93</v>
          </cell>
          <cell r="DO347">
            <v>1739.61</v>
          </cell>
        </row>
        <row r="348">
          <cell r="M348" t="e">
            <v>#REF!</v>
          </cell>
          <cell r="N348">
            <v>0</v>
          </cell>
          <cell r="O348">
            <v>0</v>
          </cell>
          <cell r="P348">
            <v>0</v>
          </cell>
          <cell r="Q348">
            <v>0</v>
          </cell>
          <cell r="R348">
            <v>0</v>
          </cell>
          <cell r="T348">
            <v>0</v>
          </cell>
          <cell r="U348">
            <v>0</v>
          </cell>
          <cell r="V348">
            <v>0</v>
          </cell>
          <cell r="W348">
            <v>0</v>
          </cell>
          <cell r="X348">
            <v>0</v>
          </cell>
          <cell r="Y348">
            <v>0</v>
          </cell>
          <cell r="Z348">
            <v>0</v>
          </cell>
          <cell r="AB348">
            <v>0</v>
          </cell>
          <cell r="AC348">
            <v>0</v>
          </cell>
          <cell r="AD348">
            <v>0</v>
          </cell>
          <cell r="AE348">
            <v>0</v>
          </cell>
          <cell r="AF348">
            <v>0</v>
          </cell>
          <cell r="AG348">
            <v>0</v>
          </cell>
          <cell r="AH348">
            <v>0</v>
          </cell>
          <cell r="AJ348">
            <v>0</v>
          </cell>
          <cell r="AK348">
            <v>0</v>
          </cell>
          <cell r="AL348">
            <v>0</v>
          </cell>
          <cell r="AM348">
            <v>0</v>
          </cell>
          <cell r="AN348">
            <v>0</v>
          </cell>
          <cell r="AO348">
            <v>0</v>
          </cell>
          <cell r="AP348">
            <v>0</v>
          </cell>
          <cell r="AR348">
            <v>0</v>
          </cell>
          <cell r="AS348">
            <v>0</v>
          </cell>
          <cell r="AT348">
            <v>0</v>
          </cell>
          <cell r="AU348">
            <v>0</v>
          </cell>
          <cell r="AV348">
            <v>0</v>
          </cell>
          <cell r="AW348">
            <v>0</v>
          </cell>
          <cell r="AX348">
            <v>0</v>
          </cell>
          <cell r="AZ348">
            <v>0</v>
          </cell>
          <cell r="BA348">
            <v>0</v>
          </cell>
          <cell r="BB348">
            <v>0</v>
          </cell>
          <cell r="BC348">
            <v>0</v>
          </cell>
          <cell r="BD348">
            <v>0</v>
          </cell>
          <cell r="BG348">
            <v>0</v>
          </cell>
          <cell r="BH348">
            <v>0</v>
          </cell>
          <cell r="BJ348">
            <v>0</v>
          </cell>
          <cell r="BT348">
            <v>0</v>
          </cell>
          <cell r="CD348">
            <v>0</v>
          </cell>
          <cell r="CQ348">
            <v>0</v>
          </cell>
          <cell r="DC348">
            <v>0</v>
          </cell>
          <cell r="DO348">
            <v>0</v>
          </cell>
        </row>
        <row r="349">
          <cell r="M349" t="e">
            <v>#REF!</v>
          </cell>
          <cell r="N349">
            <v>0</v>
          </cell>
          <cell r="O349">
            <v>0</v>
          </cell>
          <cell r="P349">
            <v>0</v>
          </cell>
          <cell r="Q349">
            <v>0</v>
          </cell>
          <cell r="R349">
            <v>0</v>
          </cell>
          <cell r="T349">
            <v>0</v>
          </cell>
          <cell r="U349">
            <v>0</v>
          </cell>
          <cell r="V349">
            <v>0</v>
          </cell>
          <cell r="W349">
            <v>0</v>
          </cell>
          <cell r="X349">
            <v>0</v>
          </cell>
          <cell r="Y349">
            <v>0</v>
          </cell>
          <cell r="Z349">
            <v>0</v>
          </cell>
          <cell r="AB349">
            <v>0</v>
          </cell>
          <cell r="AC349">
            <v>0</v>
          </cell>
          <cell r="AD349">
            <v>0</v>
          </cell>
          <cell r="AE349">
            <v>0</v>
          </cell>
          <cell r="AF349">
            <v>0</v>
          </cell>
          <cell r="AG349">
            <v>0</v>
          </cell>
          <cell r="AH349">
            <v>0</v>
          </cell>
          <cell r="AJ349">
            <v>0</v>
          </cell>
          <cell r="AK349">
            <v>0</v>
          </cell>
          <cell r="AL349">
            <v>0</v>
          </cell>
          <cell r="AM349">
            <v>0</v>
          </cell>
          <cell r="AN349">
            <v>0</v>
          </cell>
          <cell r="AO349">
            <v>0</v>
          </cell>
          <cell r="AP349">
            <v>0</v>
          </cell>
          <cell r="AR349">
            <v>0</v>
          </cell>
          <cell r="AS349">
            <v>0</v>
          </cell>
          <cell r="AT349">
            <v>0</v>
          </cell>
          <cell r="AU349">
            <v>0</v>
          </cell>
          <cell r="AV349">
            <v>0</v>
          </cell>
          <cell r="AW349">
            <v>0</v>
          </cell>
          <cell r="AX349">
            <v>0</v>
          </cell>
          <cell r="AZ349">
            <v>0</v>
          </cell>
          <cell r="BA349">
            <v>0</v>
          </cell>
          <cell r="BB349">
            <v>0</v>
          </cell>
          <cell r="BC349">
            <v>0</v>
          </cell>
          <cell r="BD349">
            <v>0</v>
          </cell>
          <cell r="BG349">
            <v>0</v>
          </cell>
          <cell r="BH349">
            <v>0</v>
          </cell>
          <cell r="BJ349">
            <v>0</v>
          </cell>
          <cell r="BT349">
            <v>0</v>
          </cell>
          <cell r="CD349">
            <v>0</v>
          </cell>
          <cell r="CQ349">
            <v>0</v>
          </cell>
          <cell r="DC349" t="e">
            <v>#DIV/0!</v>
          </cell>
          <cell r="DO349" t="e">
            <v>#DIV/0!</v>
          </cell>
        </row>
        <row r="350">
          <cell r="M350" t="e">
            <v>#REF!</v>
          </cell>
          <cell r="N350">
            <v>0</v>
          </cell>
          <cell r="O350">
            <v>0</v>
          </cell>
          <cell r="P350">
            <v>0</v>
          </cell>
          <cell r="Q350">
            <v>0</v>
          </cell>
          <cell r="R350">
            <v>0</v>
          </cell>
          <cell r="T350">
            <v>0</v>
          </cell>
          <cell r="U350">
            <v>0</v>
          </cell>
          <cell r="V350">
            <v>0</v>
          </cell>
          <cell r="W350">
            <v>0</v>
          </cell>
          <cell r="X350">
            <v>0</v>
          </cell>
          <cell r="Y350">
            <v>0</v>
          </cell>
          <cell r="Z350">
            <v>0</v>
          </cell>
          <cell r="AB350">
            <v>0</v>
          </cell>
          <cell r="AC350">
            <v>0</v>
          </cell>
          <cell r="AD350">
            <v>0</v>
          </cell>
          <cell r="AE350">
            <v>0</v>
          </cell>
          <cell r="AF350">
            <v>0</v>
          </cell>
          <cell r="AG350">
            <v>0</v>
          </cell>
          <cell r="AH350">
            <v>0</v>
          </cell>
          <cell r="AJ350">
            <v>0</v>
          </cell>
          <cell r="AK350">
            <v>0</v>
          </cell>
          <cell r="AL350">
            <v>0</v>
          </cell>
          <cell r="AM350">
            <v>0</v>
          </cell>
          <cell r="AN350">
            <v>0</v>
          </cell>
          <cell r="AO350">
            <v>0</v>
          </cell>
          <cell r="AP350">
            <v>0</v>
          </cell>
          <cell r="AR350">
            <v>0</v>
          </cell>
          <cell r="AS350">
            <v>0</v>
          </cell>
          <cell r="AT350">
            <v>0</v>
          </cell>
          <cell r="AU350">
            <v>0</v>
          </cell>
          <cell r="AV350">
            <v>0</v>
          </cell>
          <cell r="AW350">
            <v>0</v>
          </cell>
          <cell r="AX350">
            <v>0</v>
          </cell>
          <cell r="AZ350">
            <v>0</v>
          </cell>
          <cell r="BA350">
            <v>0</v>
          </cell>
          <cell r="BB350">
            <v>0</v>
          </cell>
          <cell r="BC350">
            <v>0</v>
          </cell>
          <cell r="BD350">
            <v>0</v>
          </cell>
          <cell r="BG350">
            <v>0</v>
          </cell>
          <cell r="BH350">
            <v>0</v>
          </cell>
          <cell r="BJ350">
            <v>0</v>
          </cell>
          <cell r="BT350">
            <v>0</v>
          </cell>
          <cell r="CD350">
            <v>0</v>
          </cell>
          <cell r="CQ350">
            <v>0</v>
          </cell>
          <cell r="DC350" t="e">
            <v>#DIV/0!</v>
          </cell>
          <cell r="DO350" t="e">
            <v>#DIV/0!</v>
          </cell>
        </row>
        <row r="351">
          <cell r="M351" t="e">
            <v>#REF!</v>
          </cell>
          <cell r="N351">
            <v>0</v>
          </cell>
          <cell r="O351">
            <v>0</v>
          </cell>
          <cell r="P351">
            <v>0</v>
          </cell>
          <cell r="Q351">
            <v>0</v>
          </cell>
          <cell r="R351">
            <v>0</v>
          </cell>
          <cell r="T351">
            <v>0</v>
          </cell>
          <cell r="U351">
            <v>0</v>
          </cell>
          <cell r="V351">
            <v>0</v>
          </cell>
          <cell r="W351">
            <v>0</v>
          </cell>
          <cell r="X351">
            <v>0</v>
          </cell>
          <cell r="Y351">
            <v>0</v>
          </cell>
          <cell r="Z351">
            <v>0</v>
          </cell>
          <cell r="AB351">
            <v>0</v>
          </cell>
          <cell r="AC351">
            <v>0</v>
          </cell>
          <cell r="AD351">
            <v>0</v>
          </cell>
          <cell r="AE351">
            <v>0</v>
          </cell>
          <cell r="AF351">
            <v>0</v>
          </cell>
          <cell r="AG351">
            <v>0</v>
          </cell>
          <cell r="AH351">
            <v>0</v>
          </cell>
          <cell r="AJ351">
            <v>-76574.87</v>
          </cell>
          <cell r="AK351">
            <v>0</v>
          </cell>
          <cell r="AL351">
            <v>0</v>
          </cell>
          <cell r="AM351">
            <v>0</v>
          </cell>
          <cell r="AN351">
            <v>0</v>
          </cell>
          <cell r="AO351">
            <v>0</v>
          </cell>
          <cell r="AP351">
            <v>0</v>
          </cell>
          <cell r="AR351">
            <v>-70548.3</v>
          </cell>
          <cell r="AS351">
            <v>0</v>
          </cell>
          <cell r="AT351">
            <v>0</v>
          </cell>
          <cell r="AU351">
            <v>0</v>
          </cell>
          <cell r="AV351">
            <v>0</v>
          </cell>
          <cell r="AW351">
            <v>76574.87</v>
          </cell>
          <cell r="AX351">
            <v>0</v>
          </cell>
          <cell r="AZ351">
            <v>-6380.07</v>
          </cell>
          <cell r="BA351">
            <v>0</v>
          </cell>
          <cell r="BB351">
            <v>0</v>
          </cell>
          <cell r="BC351">
            <v>0</v>
          </cell>
          <cell r="BD351">
            <v>0</v>
          </cell>
          <cell r="BG351">
            <v>0</v>
          </cell>
          <cell r="BH351">
            <v>0</v>
          </cell>
          <cell r="BJ351">
            <v>-47038.39</v>
          </cell>
          <cell r="BT351">
            <v>-60904.55</v>
          </cell>
          <cell r="CD351">
            <v>-65183.89</v>
          </cell>
          <cell r="CQ351">
            <v>-4527.97</v>
          </cell>
          <cell r="DC351" t="e">
            <v>#DIV/0!</v>
          </cell>
          <cell r="DO351" t="e">
            <v>#DIV/0!</v>
          </cell>
        </row>
        <row r="352">
          <cell r="M352" t="e">
            <v>#REF!</v>
          </cell>
          <cell r="N352">
            <v>0</v>
          </cell>
          <cell r="O352">
            <v>0</v>
          </cell>
          <cell r="P352">
            <v>0</v>
          </cell>
          <cell r="Q352">
            <v>0</v>
          </cell>
          <cell r="R352">
            <v>0</v>
          </cell>
          <cell r="T352">
            <v>0</v>
          </cell>
          <cell r="U352">
            <v>0</v>
          </cell>
          <cell r="V352">
            <v>0</v>
          </cell>
          <cell r="W352">
            <v>0</v>
          </cell>
          <cell r="X352">
            <v>0</v>
          </cell>
          <cell r="Y352">
            <v>0</v>
          </cell>
          <cell r="Z352">
            <v>0</v>
          </cell>
          <cell r="AB352">
            <v>0</v>
          </cell>
          <cell r="AC352">
            <v>0</v>
          </cell>
          <cell r="AD352">
            <v>0</v>
          </cell>
          <cell r="AE352">
            <v>0</v>
          </cell>
          <cell r="AF352">
            <v>0</v>
          </cell>
          <cell r="AG352">
            <v>0</v>
          </cell>
          <cell r="AH352">
            <v>0</v>
          </cell>
          <cell r="AJ352">
            <v>0</v>
          </cell>
          <cell r="AK352">
            <v>0</v>
          </cell>
          <cell r="AL352">
            <v>0</v>
          </cell>
          <cell r="AM352">
            <v>0</v>
          </cell>
          <cell r="AN352">
            <v>0</v>
          </cell>
          <cell r="AO352">
            <v>0</v>
          </cell>
          <cell r="AP352">
            <v>0</v>
          </cell>
          <cell r="AR352">
            <v>0</v>
          </cell>
          <cell r="AS352">
            <v>0</v>
          </cell>
          <cell r="AT352">
            <v>0</v>
          </cell>
          <cell r="AU352">
            <v>0</v>
          </cell>
          <cell r="AV352">
            <v>0</v>
          </cell>
          <cell r="AW352">
            <v>0</v>
          </cell>
          <cell r="AX352">
            <v>0</v>
          </cell>
          <cell r="AZ352">
            <v>0</v>
          </cell>
          <cell r="BA352">
            <v>0</v>
          </cell>
          <cell r="BB352">
            <v>0</v>
          </cell>
          <cell r="BC352">
            <v>0</v>
          </cell>
          <cell r="BD352">
            <v>0</v>
          </cell>
          <cell r="BG352">
            <v>0</v>
          </cell>
          <cell r="BH352">
            <v>0</v>
          </cell>
          <cell r="BJ352">
            <v>0</v>
          </cell>
          <cell r="BT352">
            <v>0</v>
          </cell>
          <cell r="CD352">
            <v>0</v>
          </cell>
          <cell r="CQ352">
            <v>0</v>
          </cell>
          <cell r="DC352" t="e">
            <v>#DIV/0!</v>
          </cell>
          <cell r="DO352" t="e">
            <v>#DIV/0!</v>
          </cell>
        </row>
        <row r="353">
          <cell r="M353" t="e">
            <v>#REF!</v>
          </cell>
          <cell r="N353">
            <v>0</v>
          </cell>
          <cell r="O353">
            <v>0</v>
          </cell>
          <cell r="P353">
            <v>0</v>
          </cell>
          <cell r="Q353">
            <v>0</v>
          </cell>
          <cell r="R353">
            <v>0</v>
          </cell>
          <cell r="T353">
            <v>0</v>
          </cell>
          <cell r="U353">
            <v>0</v>
          </cell>
          <cell r="V353">
            <v>0</v>
          </cell>
          <cell r="W353">
            <v>0</v>
          </cell>
          <cell r="X353">
            <v>0</v>
          </cell>
          <cell r="Y353">
            <v>0</v>
          </cell>
          <cell r="Z353">
            <v>0</v>
          </cell>
          <cell r="AB353">
            <v>0</v>
          </cell>
          <cell r="AC353">
            <v>0</v>
          </cell>
          <cell r="AD353">
            <v>0</v>
          </cell>
          <cell r="AE353">
            <v>0</v>
          </cell>
          <cell r="AF353">
            <v>0</v>
          </cell>
          <cell r="AG353">
            <v>0</v>
          </cell>
          <cell r="AH353">
            <v>0</v>
          </cell>
          <cell r="AJ353">
            <v>0</v>
          </cell>
          <cell r="AK353">
            <v>0</v>
          </cell>
          <cell r="AL353">
            <v>0</v>
          </cell>
          <cell r="AM353">
            <v>0</v>
          </cell>
          <cell r="AN353">
            <v>0</v>
          </cell>
          <cell r="AO353">
            <v>0</v>
          </cell>
          <cell r="AP353">
            <v>0</v>
          </cell>
          <cell r="AR353">
            <v>0</v>
          </cell>
          <cell r="AS353">
            <v>0</v>
          </cell>
          <cell r="AT353">
            <v>0</v>
          </cell>
          <cell r="AU353">
            <v>0</v>
          </cell>
          <cell r="AV353">
            <v>0</v>
          </cell>
          <cell r="AW353">
            <v>0</v>
          </cell>
          <cell r="AX353">
            <v>0</v>
          </cell>
          <cell r="AZ353">
            <v>0</v>
          </cell>
          <cell r="BA353">
            <v>0</v>
          </cell>
          <cell r="BB353">
            <v>0</v>
          </cell>
          <cell r="BC353">
            <v>0</v>
          </cell>
          <cell r="BD353">
            <v>0</v>
          </cell>
          <cell r="BG353">
            <v>0</v>
          </cell>
          <cell r="BH353">
            <v>0</v>
          </cell>
          <cell r="BJ353">
            <v>0</v>
          </cell>
          <cell r="BT353">
            <v>0</v>
          </cell>
          <cell r="CD353">
            <v>0</v>
          </cell>
          <cell r="CQ353">
            <v>0</v>
          </cell>
          <cell r="DC353" t="e">
            <v>#DIV/0!</v>
          </cell>
          <cell r="DO353" t="e">
            <v>#DIV/0!</v>
          </cell>
        </row>
        <row r="354">
          <cell r="M354" t="e">
            <v>#REF!</v>
          </cell>
          <cell r="N354">
            <v>0</v>
          </cell>
          <cell r="O354">
            <v>0</v>
          </cell>
          <cell r="P354">
            <v>0</v>
          </cell>
          <cell r="Q354">
            <v>0</v>
          </cell>
          <cell r="R354">
            <v>0</v>
          </cell>
          <cell r="T354">
            <v>0</v>
          </cell>
          <cell r="U354">
            <v>0</v>
          </cell>
          <cell r="V354">
            <v>0</v>
          </cell>
          <cell r="W354">
            <v>0</v>
          </cell>
          <cell r="X354">
            <v>0</v>
          </cell>
          <cell r="Y354">
            <v>0</v>
          </cell>
          <cell r="Z354">
            <v>0</v>
          </cell>
          <cell r="AB354">
            <v>0</v>
          </cell>
          <cell r="AC354">
            <v>0</v>
          </cell>
          <cell r="AD354">
            <v>0</v>
          </cell>
          <cell r="AE354">
            <v>0</v>
          </cell>
          <cell r="AF354">
            <v>0</v>
          </cell>
          <cell r="AG354">
            <v>0</v>
          </cell>
          <cell r="AH354">
            <v>0</v>
          </cell>
          <cell r="AJ354">
            <v>0</v>
          </cell>
          <cell r="AK354">
            <v>0</v>
          </cell>
          <cell r="AL354">
            <v>0</v>
          </cell>
          <cell r="AM354">
            <v>0</v>
          </cell>
          <cell r="AN354">
            <v>0</v>
          </cell>
          <cell r="AO354">
            <v>0</v>
          </cell>
          <cell r="AP354">
            <v>0</v>
          </cell>
          <cell r="AR354">
            <v>0</v>
          </cell>
          <cell r="AS354">
            <v>0</v>
          </cell>
          <cell r="AT354">
            <v>0</v>
          </cell>
          <cell r="AU354">
            <v>0</v>
          </cell>
          <cell r="AV354">
            <v>0</v>
          </cell>
          <cell r="AW354">
            <v>0</v>
          </cell>
          <cell r="AX354">
            <v>0</v>
          </cell>
          <cell r="AZ354">
            <v>0</v>
          </cell>
          <cell r="BA354">
            <v>0</v>
          </cell>
          <cell r="BB354">
            <v>0</v>
          </cell>
          <cell r="BC354">
            <v>0</v>
          </cell>
          <cell r="BD354">
            <v>0</v>
          </cell>
          <cell r="BG354">
            <v>0</v>
          </cell>
          <cell r="BH354">
            <v>0</v>
          </cell>
          <cell r="BJ354">
            <v>0</v>
          </cell>
          <cell r="BT354">
            <v>0</v>
          </cell>
          <cell r="CD354">
            <v>0</v>
          </cell>
          <cell r="CQ354">
            <v>0</v>
          </cell>
          <cell r="DC354" t="e">
            <v>#DIV/0!</v>
          </cell>
          <cell r="DO354" t="e">
            <v>#DIV/0!</v>
          </cell>
        </row>
        <row r="355">
          <cell r="M355" t="e">
            <v>#REF!</v>
          </cell>
          <cell r="N355">
            <v>0</v>
          </cell>
          <cell r="O355">
            <v>0</v>
          </cell>
          <cell r="P355">
            <v>0</v>
          </cell>
          <cell r="Q355">
            <v>0</v>
          </cell>
          <cell r="R355">
            <v>0</v>
          </cell>
          <cell r="T355">
            <v>0</v>
          </cell>
          <cell r="U355">
            <v>0</v>
          </cell>
          <cell r="V355">
            <v>0</v>
          </cell>
          <cell r="W355">
            <v>0</v>
          </cell>
          <cell r="X355">
            <v>0</v>
          </cell>
          <cell r="Y355">
            <v>0</v>
          </cell>
          <cell r="Z355">
            <v>0</v>
          </cell>
          <cell r="AB355">
            <v>0</v>
          </cell>
          <cell r="AC355">
            <v>0</v>
          </cell>
          <cell r="AD355">
            <v>0</v>
          </cell>
          <cell r="AE355">
            <v>0</v>
          </cell>
          <cell r="AF355">
            <v>0</v>
          </cell>
          <cell r="AG355">
            <v>0</v>
          </cell>
          <cell r="AH355">
            <v>0</v>
          </cell>
          <cell r="AJ355">
            <v>0</v>
          </cell>
          <cell r="AK355">
            <v>0</v>
          </cell>
          <cell r="AL355">
            <v>0</v>
          </cell>
          <cell r="AM355">
            <v>0</v>
          </cell>
          <cell r="AN355">
            <v>0</v>
          </cell>
          <cell r="AO355">
            <v>0</v>
          </cell>
          <cell r="AP355">
            <v>0</v>
          </cell>
          <cell r="AR355">
            <v>0</v>
          </cell>
          <cell r="AS355">
            <v>0</v>
          </cell>
          <cell r="AT355">
            <v>0</v>
          </cell>
          <cell r="AU355">
            <v>0</v>
          </cell>
          <cell r="AV355">
            <v>0</v>
          </cell>
          <cell r="AW355">
            <v>0</v>
          </cell>
          <cell r="AX355">
            <v>0</v>
          </cell>
          <cell r="AZ355">
            <v>0</v>
          </cell>
          <cell r="BA355">
            <v>0</v>
          </cell>
          <cell r="BB355">
            <v>0</v>
          </cell>
          <cell r="BC355">
            <v>0</v>
          </cell>
          <cell r="BD355">
            <v>0</v>
          </cell>
          <cell r="BG355">
            <v>0</v>
          </cell>
          <cell r="BH355">
            <v>0</v>
          </cell>
          <cell r="BJ355">
            <v>0</v>
          </cell>
          <cell r="BT355">
            <v>0</v>
          </cell>
          <cell r="CD355">
            <v>0</v>
          </cell>
          <cell r="CQ355">
            <v>0</v>
          </cell>
          <cell r="DC355" t="e">
            <v>#DIV/0!</v>
          </cell>
          <cell r="DO355" t="e">
            <v>#DIV/0!</v>
          </cell>
        </row>
        <row r="356">
          <cell r="M356" t="e">
            <v>#REF!</v>
          </cell>
          <cell r="N356">
            <v>0</v>
          </cell>
          <cell r="O356">
            <v>0</v>
          </cell>
          <cell r="P356">
            <v>0</v>
          </cell>
          <cell r="Q356">
            <v>0</v>
          </cell>
          <cell r="R356">
            <v>0</v>
          </cell>
          <cell r="T356">
            <v>0</v>
          </cell>
          <cell r="U356">
            <v>0</v>
          </cell>
          <cell r="V356">
            <v>0</v>
          </cell>
          <cell r="W356">
            <v>0</v>
          </cell>
          <cell r="X356">
            <v>0</v>
          </cell>
          <cell r="Y356">
            <v>0</v>
          </cell>
          <cell r="Z356">
            <v>0</v>
          </cell>
          <cell r="AB356">
            <v>0</v>
          </cell>
          <cell r="AC356">
            <v>0</v>
          </cell>
          <cell r="AD356">
            <v>0</v>
          </cell>
          <cell r="AE356">
            <v>0</v>
          </cell>
          <cell r="AF356">
            <v>0</v>
          </cell>
          <cell r="AG356">
            <v>0</v>
          </cell>
          <cell r="AH356">
            <v>0</v>
          </cell>
          <cell r="AJ356">
            <v>0</v>
          </cell>
          <cell r="AK356">
            <v>0</v>
          </cell>
          <cell r="AL356">
            <v>0</v>
          </cell>
          <cell r="AM356">
            <v>0</v>
          </cell>
          <cell r="AN356">
            <v>0</v>
          </cell>
          <cell r="AO356">
            <v>0</v>
          </cell>
          <cell r="AP356">
            <v>0</v>
          </cell>
          <cell r="AR356">
            <v>0</v>
          </cell>
          <cell r="AS356">
            <v>0</v>
          </cell>
          <cell r="AT356">
            <v>0</v>
          </cell>
          <cell r="AU356">
            <v>0</v>
          </cell>
          <cell r="AV356">
            <v>0</v>
          </cell>
          <cell r="AW356">
            <v>0</v>
          </cell>
          <cell r="AX356">
            <v>0</v>
          </cell>
          <cell r="AZ356">
            <v>0</v>
          </cell>
          <cell r="BA356">
            <v>0</v>
          </cell>
          <cell r="BB356">
            <v>0</v>
          </cell>
          <cell r="BC356">
            <v>0</v>
          </cell>
          <cell r="BD356">
            <v>0</v>
          </cell>
          <cell r="BG356">
            <v>0</v>
          </cell>
          <cell r="BH356">
            <v>0</v>
          </cell>
          <cell r="BJ356">
            <v>0</v>
          </cell>
          <cell r="BT356">
            <v>0</v>
          </cell>
          <cell r="CD356">
            <v>0</v>
          </cell>
          <cell r="CQ356">
            <v>0</v>
          </cell>
          <cell r="DC356" t="e">
            <v>#DIV/0!</v>
          </cell>
          <cell r="DO356" t="e">
            <v>#DIV/0!</v>
          </cell>
        </row>
        <row r="357">
          <cell r="M357" t="e">
            <v>#REF!</v>
          </cell>
          <cell r="N357">
            <v>0</v>
          </cell>
          <cell r="O357">
            <v>0</v>
          </cell>
          <cell r="P357">
            <v>0</v>
          </cell>
          <cell r="Q357">
            <v>0</v>
          </cell>
          <cell r="R357">
            <v>0</v>
          </cell>
          <cell r="T357">
            <v>0</v>
          </cell>
          <cell r="U357">
            <v>0</v>
          </cell>
          <cell r="V357">
            <v>0</v>
          </cell>
          <cell r="W357">
            <v>0</v>
          </cell>
          <cell r="X357">
            <v>0</v>
          </cell>
          <cell r="Y357">
            <v>0</v>
          </cell>
          <cell r="Z357">
            <v>0</v>
          </cell>
          <cell r="AB357">
            <v>0</v>
          </cell>
          <cell r="AC357">
            <v>0</v>
          </cell>
          <cell r="AD357">
            <v>0</v>
          </cell>
          <cell r="AE357">
            <v>0</v>
          </cell>
          <cell r="AF357">
            <v>0</v>
          </cell>
          <cell r="AG357">
            <v>0</v>
          </cell>
          <cell r="AH357">
            <v>0</v>
          </cell>
          <cell r="AJ357">
            <v>0</v>
          </cell>
          <cell r="AK357">
            <v>0</v>
          </cell>
          <cell r="AL357">
            <v>0</v>
          </cell>
          <cell r="AM357">
            <v>0</v>
          </cell>
          <cell r="AN357">
            <v>0</v>
          </cell>
          <cell r="AO357">
            <v>0</v>
          </cell>
          <cell r="AP357">
            <v>0</v>
          </cell>
          <cell r="AR357">
            <v>0</v>
          </cell>
          <cell r="AS357">
            <v>0</v>
          </cell>
          <cell r="AT357">
            <v>0</v>
          </cell>
          <cell r="AU357">
            <v>0</v>
          </cell>
          <cell r="AV357">
            <v>0</v>
          </cell>
          <cell r="AW357">
            <v>0</v>
          </cell>
          <cell r="AX357">
            <v>0</v>
          </cell>
          <cell r="AZ357">
            <v>0</v>
          </cell>
          <cell r="BA357">
            <v>0</v>
          </cell>
          <cell r="BB357">
            <v>0</v>
          </cell>
          <cell r="BC357">
            <v>0</v>
          </cell>
          <cell r="BD357">
            <v>0</v>
          </cell>
          <cell r="BG357">
            <v>0</v>
          </cell>
          <cell r="BH357">
            <v>0</v>
          </cell>
          <cell r="BJ357">
            <v>0</v>
          </cell>
          <cell r="BT357">
            <v>0</v>
          </cell>
          <cell r="CD357">
            <v>0</v>
          </cell>
          <cell r="CQ357">
            <v>0</v>
          </cell>
          <cell r="DC357" t="e">
            <v>#DIV/0!</v>
          </cell>
          <cell r="DO357">
            <v>-317.35000000000002</v>
          </cell>
        </row>
        <row r="358">
          <cell r="M358" t="e">
            <v>#REF!</v>
          </cell>
          <cell r="N358">
            <v>0</v>
          </cell>
          <cell r="O358">
            <v>0</v>
          </cell>
          <cell r="P358">
            <v>0</v>
          </cell>
          <cell r="Q358">
            <v>0</v>
          </cell>
          <cell r="R358">
            <v>0</v>
          </cell>
          <cell r="T358">
            <v>0</v>
          </cell>
          <cell r="U358">
            <v>0</v>
          </cell>
          <cell r="V358">
            <v>0</v>
          </cell>
          <cell r="W358">
            <v>0</v>
          </cell>
          <cell r="X358">
            <v>0</v>
          </cell>
          <cell r="Y358">
            <v>0</v>
          </cell>
          <cell r="Z358">
            <v>0</v>
          </cell>
          <cell r="AB358">
            <v>0</v>
          </cell>
          <cell r="AC358">
            <v>0</v>
          </cell>
          <cell r="AD358">
            <v>0</v>
          </cell>
          <cell r="AE358">
            <v>0</v>
          </cell>
          <cell r="AF358">
            <v>0</v>
          </cell>
          <cell r="AG358">
            <v>0</v>
          </cell>
          <cell r="AH358">
            <v>0</v>
          </cell>
          <cell r="AJ358">
            <v>0</v>
          </cell>
          <cell r="AK358">
            <v>0</v>
          </cell>
          <cell r="AL358">
            <v>0</v>
          </cell>
          <cell r="AM358">
            <v>0</v>
          </cell>
          <cell r="AN358">
            <v>0</v>
          </cell>
          <cell r="AO358">
            <v>0</v>
          </cell>
          <cell r="AP358">
            <v>0</v>
          </cell>
          <cell r="AR358">
            <v>0</v>
          </cell>
          <cell r="AS358">
            <v>0</v>
          </cell>
          <cell r="AT358">
            <v>0</v>
          </cell>
          <cell r="AU358">
            <v>0</v>
          </cell>
          <cell r="AV358">
            <v>0</v>
          </cell>
          <cell r="AW358">
            <v>0</v>
          </cell>
          <cell r="AX358">
            <v>0</v>
          </cell>
          <cell r="AZ358">
            <v>0</v>
          </cell>
          <cell r="BA358">
            <v>0</v>
          </cell>
          <cell r="BB358">
            <v>0</v>
          </cell>
          <cell r="BC358">
            <v>0</v>
          </cell>
          <cell r="BD358">
            <v>0</v>
          </cell>
          <cell r="BG358">
            <v>0</v>
          </cell>
          <cell r="BH358">
            <v>0</v>
          </cell>
          <cell r="BJ358">
            <v>0</v>
          </cell>
          <cell r="BT358">
            <v>0</v>
          </cell>
          <cell r="CD358">
            <v>0</v>
          </cell>
          <cell r="CQ358">
            <v>0</v>
          </cell>
          <cell r="DC358" t="e">
            <v>#DIV/0!</v>
          </cell>
          <cell r="DO358" t="e">
            <v>#DIV/0!</v>
          </cell>
        </row>
        <row r="359">
          <cell r="M359" t="e">
            <v>#REF!</v>
          </cell>
          <cell r="N359">
            <v>0</v>
          </cell>
          <cell r="O359">
            <v>0</v>
          </cell>
          <cell r="P359">
            <v>0</v>
          </cell>
          <cell r="Q359">
            <v>0</v>
          </cell>
          <cell r="R359">
            <v>0</v>
          </cell>
          <cell r="T359">
            <v>0</v>
          </cell>
          <cell r="U359">
            <v>0</v>
          </cell>
          <cell r="V359">
            <v>0</v>
          </cell>
          <cell r="W359">
            <v>0</v>
          </cell>
          <cell r="X359">
            <v>0</v>
          </cell>
          <cell r="Y359">
            <v>0</v>
          </cell>
          <cell r="Z359">
            <v>0</v>
          </cell>
          <cell r="AB359">
            <v>0</v>
          </cell>
          <cell r="AC359">
            <v>0</v>
          </cell>
          <cell r="AD359">
            <v>0</v>
          </cell>
          <cell r="AE359">
            <v>0</v>
          </cell>
          <cell r="AF359">
            <v>0</v>
          </cell>
          <cell r="AG359">
            <v>0</v>
          </cell>
          <cell r="AH359">
            <v>0</v>
          </cell>
          <cell r="AJ359">
            <v>0</v>
          </cell>
          <cell r="AK359">
            <v>0</v>
          </cell>
          <cell r="AL359">
            <v>0</v>
          </cell>
          <cell r="AM359">
            <v>0</v>
          </cell>
          <cell r="AN359">
            <v>0</v>
          </cell>
          <cell r="AO359">
            <v>0</v>
          </cell>
          <cell r="AP359">
            <v>0</v>
          </cell>
          <cell r="AR359">
            <v>0</v>
          </cell>
          <cell r="AS359">
            <v>0</v>
          </cell>
          <cell r="AT359">
            <v>0</v>
          </cell>
          <cell r="AU359">
            <v>0</v>
          </cell>
          <cell r="AV359">
            <v>0</v>
          </cell>
          <cell r="AW359">
            <v>0</v>
          </cell>
          <cell r="AX359">
            <v>0</v>
          </cell>
          <cell r="AZ359">
            <v>0</v>
          </cell>
          <cell r="BA359">
            <v>0</v>
          </cell>
          <cell r="BB359">
            <v>0</v>
          </cell>
          <cell r="BC359">
            <v>0</v>
          </cell>
          <cell r="BD359">
            <v>0</v>
          </cell>
          <cell r="BG359">
            <v>0</v>
          </cell>
          <cell r="BH359">
            <v>0</v>
          </cell>
          <cell r="BJ359">
            <v>0</v>
          </cell>
          <cell r="BT359">
            <v>0</v>
          </cell>
          <cell r="CD359">
            <v>0</v>
          </cell>
          <cell r="CQ359">
            <v>0</v>
          </cell>
          <cell r="DC359" t="e">
            <v>#DIV/0!</v>
          </cell>
          <cell r="DO359" t="e">
            <v>#DIV/0!</v>
          </cell>
        </row>
        <row r="360">
          <cell r="M360" t="e">
            <v>#REF!</v>
          </cell>
          <cell r="N360">
            <v>0</v>
          </cell>
          <cell r="O360">
            <v>0</v>
          </cell>
          <cell r="P360">
            <v>0</v>
          </cell>
          <cell r="Q360">
            <v>0</v>
          </cell>
          <cell r="R360">
            <v>0</v>
          </cell>
          <cell r="T360">
            <v>0</v>
          </cell>
          <cell r="U360">
            <v>0</v>
          </cell>
          <cell r="V360">
            <v>0</v>
          </cell>
          <cell r="W360">
            <v>0</v>
          </cell>
          <cell r="X360">
            <v>0</v>
          </cell>
          <cell r="Y360">
            <v>0</v>
          </cell>
          <cell r="Z360">
            <v>0</v>
          </cell>
          <cell r="AB360">
            <v>0</v>
          </cell>
          <cell r="AC360">
            <v>0</v>
          </cell>
          <cell r="AD360">
            <v>0</v>
          </cell>
          <cell r="AE360">
            <v>0</v>
          </cell>
          <cell r="AF360">
            <v>0</v>
          </cell>
          <cell r="AG360">
            <v>0</v>
          </cell>
          <cell r="AH360">
            <v>0</v>
          </cell>
          <cell r="AJ360">
            <v>0</v>
          </cell>
          <cell r="AK360">
            <v>0</v>
          </cell>
          <cell r="AL360">
            <v>0</v>
          </cell>
          <cell r="AM360">
            <v>0</v>
          </cell>
          <cell r="AN360">
            <v>0</v>
          </cell>
          <cell r="AO360">
            <v>0</v>
          </cell>
          <cell r="AP360">
            <v>0</v>
          </cell>
          <cell r="AR360">
            <v>0</v>
          </cell>
          <cell r="AS360">
            <v>0</v>
          </cell>
          <cell r="AT360">
            <v>0</v>
          </cell>
          <cell r="AU360">
            <v>0</v>
          </cell>
          <cell r="AV360">
            <v>0</v>
          </cell>
          <cell r="AW360">
            <v>0</v>
          </cell>
          <cell r="AX360">
            <v>0</v>
          </cell>
          <cell r="AZ360">
            <v>0</v>
          </cell>
          <cell r="BA360">
            <v>0</v>
          </cell>
          <cell r="BB360">
            <v>0</v>
          </cell>
          <cell r="BC360">
            <v>0</v>
          </cell>
          <cell r="BD360">
            <v>0</v>
          </cell>
          <cell r="BG360">
            <v>0</v>
          </cell>
          <cell r="BH360">
            <v>0</v>
          </cell>
          <cell r="BJ360">
            <v>0</v>
          </cell>
          <cell r="BT360">
            <v>0</v>
          </cell>
          <cell r="CD360">
            <v>0</v>
          </cell>
          <cell r="CQ360">
            <v>0</v>
          </cell>
          <cell r="DC360" t="e">
            <v>#DIV/0!</v>
          </cell>
          <cell r="DO360" t="e">
            <v>#DIV/0!</v>
          </cell>
        </row>
        <row r="361">
          <cell r="M361" t="e">
            <v>#REF!</v>
          </cell>
          <cell r="N361">
            <v>0</v>
          </cell>
          <cell r="O361">
            <v>0</v>
          </cell>
          <cell r="P361">
            <v>0</v>
          </cell>
          <cell r="Q361">
            <v>0</v>
          </cell>
          <cell r="R361">
            <v>0</v>
          </cell>
          <cell r="T361">
            <v>0</v>
          </cell>
          <cell r="U361">
            <v>0</v>
          </cell>
          <cell r="V361">
            <v>0</v>
          </cell>
          <cell r="W361">
            <v>0</v>
          </cell>
          <cell r="X361">
            <v>0</v>
          </cell>
          <cell r="Y361">
            <v>0</v>
          </cell>
          <cell r="Z361">
            <v>0</v>
          </cell>
          <cell r="AB361">
            <v>0</v>
          </cell>
          <cell r="AC361">
            <v>0</v>
          </cell>
          <cell r="AD361">
            <v>0</v>
          </cell>
          <cell r="AE361">
            <v>0</v>
          </cell>
          <cell r="AF361">
            <v>0</v>
          </cell>
          <cell r="AG361">
            <v>0</v>
          </cell>
          <cell r="AH361">
            <v>0</v>
          </cell>
          <cell r="AJ361">
            <v>0</v>
          </cell>
          <cell r="AK361">
            <v>0</v>
          </cell>
          <cell r="AL361">
            <v>0</v>
          </cell>
          <cell r="AM361">
            <v>0</v>
          </cell>
          <cell r="AN361">
            <v>0</v>
          </cell>
          <cell r="AO361">
            <v>0</v>
          </cell>
          <cell r="AP361">
            <v>0</v>
          </cell>
          <cell r="AR361">
            <v>0</v>
          </cell>
          <cell r="AS361">
            <v>0</v>
          </cell>
          <cell r="AT361">
            <v>0</v>
          </cell>
          <cell r="AU361">
            <v>0</v>
          </cell>
          <cell r="AV361">
            <v>0</v>
          </cell>
          <cell r="AW361">
            <v>0</v>
          </cell>
          <cell r="AX361">
            <v>0</v>
          </cell>
          <cell r="AZ361">
            <v>0</v>
          </cell>
          <cell r="BA361">
            <v>0</v>
          </cell>
          <cell r="BB361">
            <v>0</v>
          </cell>
          <cell r="BC361">
            <v>0</v>
          </cell>
          <cell r="BD361">
            <v>0</v>
          </cell>
          <cell r="BG361">
            <v>0</v>
          </cell>
          <cell r="BH361">
            <v>0</v>
          </cell>
          <cell r="BJ361">
            <v>0</v>
          </cell>
          <cell r="BT361">
            <v>0</v>
          </cell>
          <cell r="CD361">
            <v>0</v>
          </cell>
          <cell r="CQ361">
            <v>0</v>
          </cell>
          <cell r="DC361" t="e">
            <v>#DIV/0!</v>
          </cell>
          <cell r="DO361" t="e">
            <v>#DIV/0!</v>
          </cell>
        </row>
        <row r="362">
          <cell r="M362" t="e">
            <v>#REF!</v>
          </cell>
          <cell r="N362">
            <v>0</v>
          </cell>
          <cell r="O362">
            <v>0</v>
          </cell>
          <cell r="P362">
            <v>0</v>
          </cell>
          <cell r="Q362">
            <v>0</v>
          </cell>
          <cell r="R362">
            <v>0</v>
          </cell>
          <cell r="T362">
            <v>0</v>
          </cell>
          <cell r="U362">
            <v>0</v>
          </cell>
          <cell r="V362">
            <v>0</v>
          </cell>
          <cell r="W362">
            <v>0</v>
          </cell>
          <cell r="X362">
            <v>0</v>
          </cell>
          <cell r="Y362">
            <v>0</v>
          </cell>
          <cell r="Z362">
            <v>0</v>
          </cell>
          <cell r="AB362">
            <v>0</v>
          </cell>
          <cell r="AC362">
            <v>0</v>
          </cell>
          <cell r="AD362">
            <v>0</v>
          </cell>
          <cell r="AE362">
            <v>0</v>
          </cell>
          <cell r="AF362">
            <v>0</v>
          </cell>
          <cell r="AG362">
            <v>0</v>
          </cell>
          <cell r="AH362">
            <v>0</v>
          </cell>
          <cell r="AJ362">
            <v>0</v>
          </cell>
          <cell r="AK362">
            <v>0</v>
          </cell>
          <cell r="AL362">
            <v>0</v>
          </cell>
          <cell r="AM362">
            <v>0</v>
          </cell>
          <cell r="AN362">
            <v>0</v>
          </cell>
          <cell r="AO362">
            <v>0</v>
          </cell>
          <cell r="AP362">
            <v>0</v>
          </cell>
          <cell r="AR362">
            <v>0</v>
          </cell>
          <cell r="AS362">
            <v>0</v>
          </cell>
          <cell r="AT362">
            <v>0</v>
          </cell>
          <cell r="AU362">
            <v>0</v>
          </cell>
          <cell r="AV362">
            <v>0</v>
          </cell>
          <cell r="AW362">
            <v>0</v>
          </cell>
          <cell r="AX362">
            <v>0</v>
          </cell>
          <cell r="AZ362">
            <v>0</v>
          </cell>
          <cell r="BA362">
            <v>0</v>
          </cell>
          <cell r="BB362">
            <v>0</v>
          </cell>
          <cell r="BC362">
            <v>0</v>
          </cell>
          <cell r="BD362">
            <v>0</v>
          </cell>
          <cell r="BG362">
            <v>0</v>
          </cell>
          <cell r="BH362">
            <v>0</v>
          </cell>
          <cell r="BJ362">
            <v>0</v>
          </cell>
          <cell r="BT362">
            <v>0</v>
          </cell>
          <cell r="CD362">
            <v>0</v>
          </cell>
          <cell r="CQ362">
            <v>0</v>
          </cell>
          <cell r="DC362" t="e">
            <v>#DIV/0!</v>
          </cell>
          <cell r="DO362" t="e">
            <v>#DIV/0!</v>
          </cell>
        </row>
        <row r="363">
          <cell r="M363" t="e">
            <v>#REF!</v>
          </cell>
          <cell r="N363">
            <v>0</v>
          </cell>
          <cell r="O363">
            <v>0</v>
          </cell>
          <cell r="P363">
            <v>0</v>
          </cell>
          <cell r="Q363">
            <v>0</v>
          </cell>
          <cell r="R363">
            <v>0</v>
          </cell>
          <cell r="T363">
            <v>0</v>
          </cell>
          <cell r="U363">
            <v>0</v>
          </cell>
          <cell r="V363">
            <v>0</v>
          </cell>
          <cell r="W363">
            <v>0</v>
          </cell>
          <cell r="X363">
            <v>0</v>
          </cell>
          <cell r="Y363">
            <v>0</v>
          </cell>
          <cell r="Z363">
            <v>0</v>
          </cell>
          <cell r="AB363">
            <v>0</v>
          </cell>
          <cell r="AC363">
            <v>0</v>
          </cell>
          <cell r="AD363">
            <v>0</v>
          </cell>
          <cell r="AE363">
            <v>0</v>
          </cell>
          <cell r="AF363">
            <v>0</v>
          </cell>
          <cell r="AG363">
            <v>0</v>
          </cell>
          <cell r="AH363">
            <v>0</v>
          </cell>
          <cell r="AJ363">
            <v>0</v>
          </cell>
          <cell r="AK363">
            <v>0</v>
          </cell>
          <cell r="AL363">
            <v>0</v>
          </cell>
          <cell r="AM363">
            <v>0</v>
          </cell>
          <cell r="AN363">
            <v>0</v>
          </cell>
          <cell r="AO363">
            <v>0</v>
          </cell>
          <cell r="AP363">
            <v>0</v>
          </cell>
          <cell r="AR363">
            <v>0</v>
          </cell>
          <cell r="AS363">
            <v>0</v>
          </cell>
          <cell r="AT363">
            <v>0</v>
          </cell>
          <cell r="AU363">
            <v>0</v>
          </cell>
          <cell r="AV363">
            <v>0</v>
          </cell>
          <cell r="AW363">
            <v>0</v>
          </cell>
          <cell r="AX363">
            <v>0</v>
          </cell>
          <cell r="AZ363">
            <v>0</v>
          </cell>
          <cell r="BA363">
            <v>0</v>
          </cell>
          <cell r="BB363">
            <v>0</v>
          </cell>
          <cell r="BC363">
            <v>0</v>
          </cell>
          <cell r="BD363">
            <v>0</v>
          </cell>
          <cell r="BG363">
            <v>0</v>
          </cell>
          <cell r="BH363">
            <v>0</v>
          </cell>
          <cell r="BJ363">
            <v>0</v>
          </cell>
          <cell r="BT363">
            <v>0</v>
          </cell>
          <cell r="CD363">
            <v>0</v>
          </cell>
          <cell r="CQ363">
            <v>0</v>
          </cell>
          <cell r="DC363" t="e">
            <v>#DIV/0!</v>
          </cell>
          <cell r="DO363" t="e">
            <v>#DIV/0!</v>
          </cell>
        </row>
        <row r="364">
          <cell r="M364" t="e">
            <v>#REF!</v>
          </cell>
          <cell r="N364">
            <v>0</v>
          </cell>
          <cell r="O364">
            <v>0</v>
          </cell>
          <cell r="P364">
            <v>0</v>
          </cell>
          <cell r="Q364">
            <v>0</v>
          </cell>
          <cell r="R364">
            <v>0</v>
          </cell>
          <cell r="T364">
            <v>0</v>
          </cell>
          <cell r="U364">
            <v>0</v>
          </cell>
          <cell r="V364">
            <v>0</v>
          </cell>
          <cell r="W364">
            <v>0</v>
          </cell>
          <cell r="X364">
            <v>0</v>
          </cell>
          <cell r="Y364">
            <v>0</v>
          </cell>
          <cell r="Z364">
            <v>0</v>
          </cell>
          <cell r="AB364">
            <v>0</v>
          </cell>
          <cell r="AC364">
            <v>0</v>
          </cell>
          <cell r="AD364">
            <v>0</v>
          </cell>
          <cell r="AE364">
            <v>0</v>
          </cell>
          <cell r="AF364">
            <v>0</v>
          </cell>
          <cell r="AG364">
            <v>0</v>
          </cell>
          <cell r="AH364">
            <v>0</v>
          </cell>
          <cell r="AJ364">
            <v>0</v>
          </cell>
          <cell r="AK364">
            <v>0</v>
          </cell>
          <cell r="AL364">
            <v>0</v>
          </cell>
          <cell r="AM364">
            <v>0</v>
          </cell>
          <cell r="AN364">
            <v>0</v>
          </cell>
          <cell r="AO364">
            <v>0</v>
          </cell>
          <cell r="AP364">
            <v>0</v>
          </cell>
          <cell r="AR364">
            <v>0</v>
          </cell>
          <cell r="AS364">
            <v>0</v>
          </cell>
          <cell r="AT364">
            <v>0</v>
          </cell>
          <cell r="AU364">
            <v>0</v>
          </cell>
          <cell r="AV364">
            <v>0</v>
          </cell>
          <cell r="AW364">
            <v>0</v>
          </cell>
          <cell r="AX364">
            <v>0</v>
          </cell>
          <cell r="AZ364">
            <v>0</v>
          </cell>
          <cell r="BA364">
            <v>0</v>
          </cell>
          <cell r="BB364">
            <v>0</v>
          </cell>
          <cell r="BC364">
            <v>0</v>
          </cell>
          <cell r="BD364">
            <v>0</v>
          </cell>
          <cell r="BG364">
            <v>0</v>
          </cell>
          <cell r="BH364">
            <v>0</v>
          </cell>
          <cell r="BJ364">
            <v>0</v>
          </cell>
          <cell r="BT364">
            <v>0</v>
          </cell>
          <cell r="CD364">
            <v>0</v>
          </cell>
          <cell r="CQ364">
            <v>0</v>
          </cell>
          <cell r="DC364" t="e">
            <v>#DIV/0!</v>
          </cell>
          <cell r="DO364" t="e">
            <v>#DIV/0!</v>
          </cell>
        </row>
        <row r="365">
          <cell r="M365" t="e">
            <v>#REF!</v>
          </cell>
          <cell r="N365">
            <v>0</v>
          </cell>
          <cell r="O365">
            <v>0</v>
          </cell>
          <cell r="P365">
            <v>0</v>
          </cell>
          <cell r="Q365">
            <v>0</v>
          </cell>
          <cell r="R365">
            <v>0</v>
          </cell>
          <cell r="T365">
            <v>0</v>
          </cell>
          <cell r="U365">
            <v>0</v>
          </cell>
          <cell r="V365">
            <v>0</v>
          </cell>
          <cell r="W365">
            <v>0</v>
          </cell>
          <cell r="X365">
            <v>0</v>
          </cell>
          <cell r="Y365">
            <v>0</v>
          </cell>
          <cell r="Z365">
            <v>0</v>
          </cell>
          <cell r="AB365">
            <v>0</v>
          </cell>
          <cell r="AC365">
            <v>0</v>
          </cell>
          <cell r="AD365">
            <v>0</v>
          </cell>
          <cell r="AE365">
            <v>0</v>
          </cell>
          <cell r="AF365">
            <v>0</v>
          </cell>
          <cell r="AG365">
            <v>0</v>
          </cell>
          <cell r="AH365">
            <v>0</v>
          </cell>
          <cell r="AJ365">
            <v>0</v>
          </cell>
          <cell r="AK365">
            <v>0</v>
          </cell>
          <cell r="AL365">
            <v>0</v>
          </cell>
          <cell r="AM365">
            <v>0</v>
          </cell>
          <cell r="AN365">
            <v>0</v>
          </cell>
          <cell r="AO365">
            <v>0</v>
          </cell>
          <cell r="AP365">
            <v>0</v>
          </cell>
          <cell r="AR365">
            <v>0</v>
          </cell>
          <cell r="AS365">
            <v>0</v>
          </cell>
          <cell r="AT365">
            <v>0</v>
          </cell>
          <cell r="AU365">
            <v>0</v>
          </cell>
          <cell r="AV365">
            <v>0</v>
          </cell>
          <cell r="AW365">
            <v>0</v>
          </cell>
          <cell r="AX365">
            <v>0</v>
          </cell>
          <cell r="AZ365">
            <v>0</v>
          </cell>
          <cell r="BA365">
            <v>0</v>
          </cell>
          <cell r="BB365">
            <v>0</v>
          </cell>
          <cell r="BC365">
            <v>0</v>
          </cell>
          <cell r="BD365">
            <v>0</v>
          </cell>
          <cell r="BG365">
            <v>0</v>
          </cell>
          <cell r="BH365">
            <v>0</v>
          </cell>
          <cell r="BJ365">
            <v>0</v>
          </cell>
          <cell r="BT365">
            <v>0</v>
          </cell>
          <cell r="CD365">
            <v>0</v>
          </cell>
          <cell r="CQ365">
            <v>0</v>
          </cell>
          <cell r="DC365" t="e">
            <v>#DIV/0!</v>
          </cell>
          <cell r="DO365" t="e">
            <v>#DIV/0!</v>
          </cell>
        </row>
        <row r="366">
          <cell r="M366" t="e">
            <v>#REF!</v>
          </cell>
          <cell r="N366">
            <v>0</v>
          </cell>
          <cell r="O366">
            <v>0</v>
          </cell>
          <cell r="P366">
            <v>0</v>
          </cell>
          <cell r="Q366">
            <v>0</v>
          </cell>
          <cell r="R366">
            <v>0</v>
          </cell>
          <cell r="T366">
            <v>0</v>
          </cell>
          <cell r="U366">
            <v>0</v>
          </cell>
          <cell r="V366">
            <v>0</v>
          </cell>
          <cell r="W366">
            <v>0</v>
          </cell>
          <cell r="X366">
            <v>0</v>
          </cell>
          <cell r="Y366">
            <v>0</v>
          </cell>
          <cell r="Z366">
            <v>0</v>
          </cell>
          <cell r="AB366">
            <v>0</v>
          </cell>
          <cell r="AC366">
            <v>0</v>
          </cell>
          <cell r="AD366">
            <v>0</v>
          </cell>
          <cell r="AE366">
            <v>0</v>
          </cell>
          <cell r="AF366">
            <v>0</v>
          </cell>
          <cell r="AG366">
            <v>0</v>
          </cell>
          <cell r="AH366">
            <v>0</v>
          </cell>
          <cell r="AJ366">
            <v>0</v>
          </cell>
          <cell r="AK366">
            <v>0</v>
          </cell>
          <cell r="AL366">
            <v>0</v>
          </cell>
          <cell r="AM366">
            <v>0</v>
          </cell>
          <cell r="AN366">
            <v>0</v>
          </cell>
          <cell r="AO366">
            <v>0</v>
          </cell>
          <cell r="AP366">
            <v>0</v>
          </cell>
          <cell r="AR366">
            <v>0</v>
          </cell>
          <cell r="AS366">
            <v>0</v>
          </cell>
          <cell r="AT366">
            <v>0</v>
          </cell>
          <cell r="AU366">
            <v>0</v>
          </cell>
          <cell r="AV366">
            <v>0</v>
          </cell>
          <cell r="AW366">
            <v>0</v>
          </cell>
          <cell r="AX366">
            <v>0</v>
          </cell>
          <cell r="AZ366">
            <v>0</v>
          </cell>
          <cell r="BA366">
            <v>0</v>
          </cell>
          <cell r="BB366">
            <v>0</v>
          </cell>
          <cell r="BC366">
            <v>0</v>
          </cell>
          <cell r="BD366">
            <v>0</v>
          </cell>
          <cell r="BG366">
            <v>0</v>
          </cell>
          <cell r="BH366">
            <v>0</v>
          </cell>
          <cell r="BJ366">
            <v>0</v>
          </cell>
          <cell r="BT366">
            <v>0</v>
          </cell>
          <cell r="CD366">
            <v>0</v>
          </cell>
          <cell r="CQ366">
            <v>0</v>
          </cell>
          <cell r="DC366" t="e">
            <v>#DIV/0!</v>
          </cell>
          <cell r="DO366" t="e">
            <v>#DIV/0!</v>
          </cell>
        </row>
        <row r="367">
          <cell r="M367" t="e">
            <v>#REF!</v>
          </cell>
          <cell r="N367">
            <v>0</v>
          </cell>
          <cell r="O367">
            <v>0</v>
          </cell>
          <cell r="P367">
            <v>0</v>
          </cell>
          <cell r="Q367">
            <v>0</v>
          </cell>
          <cell r="R367">
            <v>0</v>
          </cell>
          <cell r="T367">
            <v>0</v>
          </cell>
          <cell r="U367">
            <v>0</v>
          </cell>
          <cell r="V367">
            <v>0</v>
          </cell>
          <cell r="W367">
            <v>0</v>
          </cell>
          <cell r="X367">
            <v>0</v>
          </cell>
          <cell r="Y367">
            <v>0</v>
          </cell>
          <cell r="Z367">
            <v>0</v>
          </cell>
          <cell r="AB367">
            <v>0</v>
          </cell>
          <cell r="AC367">
            <v>0</v>
          </cell>
          <cell r="AD367">
            <v>0</v>
          </cell>
          <cell r="AE367">
            <v>0</v>
          </cell>
          <cell r="AF367">
            <v>0</v>
          </cell>
          <cell r="AG367">
            <v>0</v>
          </cell>
          <cell r="AH367">
            <v>0</v>
          </cell>
          <cell r="AJ367">
            <v>0</v>
          </cell>
          <cell r="AK367">
            <v>0</v>
          </cell>
          <cell r="AL367">
            <v>0</v>
          </cell>
          <cell r="AM367">
            <v>0</v>
          </cell>
          <cell r="AN367">
            <v>0</v>
          </cell>
          <cell r="AO367">
            <v>0</v>
          </cell>
          <cell r="AP367">
            <v>0</v>
          </cell>
          <cell r="AR367">
            <v>0</v>
          </cell>
          <cell r="AS367">
            <v>0</v>
          </cell>
          <cell r="AT367">
            <v>0</v>
          </cell>
          <cell r="AU367">
            <v>0</v>
          </cell>
          <cell r="AV367">
            <v>0</v>
          </cell>
          <cell r="AW367">
            <v>0</v>
          </cell>
          <cell r="AX367">
            <v>0</v>
          </cell>
          <cell r="AZ367">
            <v>0</v>
          </cell>
          <cell r="BA367">
            <v>0</v>
          </cell>
          <cell r="BB367">
            <v>0</v>
          </cell>
          <cell r="BC367">
            <v>0</v>
          </cell>
          <cell r="BD367">
            <v>0</v>
          </cell>
          <cell r="BG367">
            <v>0</v>
          </cell>
          <cell r="BH367">
            <v>0</v>
          </cell>
          <cell r="BJ367">
            <v>0</v>
          </cell>
          <cell r="BT367">
            <v>0</v>
          </cell>
          <cell r="CD367">
            <v>0</v>
          </cell>
          <cell r="CQ367">
            <v>0</v>
          </cell>
          <cell r="DC367" t="e">
            <v>#DIV/0!</v>
          </cell>
          <cell r="DO367" t="e">
            <v>#DIV/0!</v>
          </cell>
        </row>
        <row r="368">
          <cell r="M368" t="e">
            <v>#REF!</v>
          </cell>
          <cell r="N368">
            <v>0</v>
          </cell>
          <cell r="O368">
            <v>0</v>
          </cell>
          <cell r="P368">
            <v>0</v>
          </cell>
          <cell r="Q368">
            <v>0</v>
          </cell>
          <cell r="R368">
            <v>0</v>
          </cell>
          <cell r="T368">
            <v>0</v>
          </cell>
          <cell r="U368">
            <v>0</v>
          </cell>
          <cell r="V368">
            <v>0</v>
          </cell>
          <cell r="W368">
            <v>0</v>
          </cell>
          <cell r="X368">
            <v>0</v>
          </cell>
          <cell r="Y368">
            <v>0</v>
          </cell>
          <cell r="Z368">
            <v>0</v>
          </cell>
          <cell r="AB368">
            <v>0</v>
          </cell>
          <cell r="AC368">
            <v>0</v>
          </cell>
          <cell r="AD368">
            <v>0</v>
          </cell>
          <cell r="AE368">
            <v>0</v>
          </cell>
          <cell r="AF368">
            <v>0</v>
          </cell>
          <cell r="AG368">
            <v>0</v>
          </cell>
          <cell r="AH368">
            <v>0</v>
          </cell>
          <cell r="AJ368">
            <v>0</v>
          </cell>
          <cell r="AK368">
            <v>0</v>
          </cell>
          <cell r="AL368">
            <v>0</v>
          </cell>
          <cell r="AM368">
            <v>0</v>
          </cell>
          <cell r="AN368">
            <v>0</v>
          </cell>
          <cell r="AO368">
            <v>0</v>
          </cell>
          <cell r="AP368">
            <v>0</v>
          </cell>
          <cell r="AR368">
            <v>0</v>
          </cell>
          <cell r="AS368">
            <v>0</v>
          </cell>
          <cell r="AT368">
            <v>0</v>
          </cell>
          <cell r="AU368">
            <v>0</v>
          </cell>
          <cell r="AV368">
            <v>0</v>
          </cell>
          <cell r="AW368">
            <v>0</v>
          </cell>
          <cell r="AX368">
            <v>0</v>
          </cell>
          <cell r="AZ368">
            <v>0</v>
          </cell>
          <cell r="BA368">
            <v>0</v>
          </cell>
          <cell r="BB368">
            <v>0</v>
          </cell>
          <cell r="BC368">
            <v>0</v>
          </cell>
          <cell r="BD368">
            <v>0</v>
          </cell>
          <cell r="BG368">
            <v>0</v>
          </cell>
          <cell r="BH368">
            <v>0</v>
          </cell>
          <cell r="BJ368">
            <v>0</v>
          </cell>
          <cell r="BT368">
            <v>0</v>
          </cell>
          <cell r="CD368">
            <v>0</v>
          </cell>
          <cell r="CQ368">
            <v>0</v>
          </cell>
          <cell r="DC368" t="e">
            <v>#DIV/0!</v>
          </cell>
          <cell r="DO368" t="e">
            <v>#DIV/0!</v>
          </cell>
        </row>
        <row r="369">
          <cell r="M369" t="e">
            <v>#REF!</v>
          </cell>
          <cell r="N369">
            <v>0</v>
          </cell>
          <cell r="O369">
            <v>0</v>
          </cell>
          <cell r="P369">
            <v>0</v>
          </cell>
          <cell r="Q369">
            <v>0</v>
          </cell>
          <cell r="R369">
            <v>0</v>
          </cell>
          <cell r="T369">
            <v>0</v>
          </cell>
          <cell r="U369">
            <v>0</v>
          </cell>
          <cell r="V369">
            <v>0</v>
          </cell>
          <cell r="W369">
            <v>0</v>
          </cell>
          <cell r="X369">
            <v>0</v>
          </cell>
          <cell r="Y369">
            <v>0</v>
          </cell>
          <cell r="Z369">
            <v>0</v>
          </cell>
          <cell r="AB369">
            <v>0</v>
          </cell>
          <cell r="AC369">
            <v>0</v>
          </cell>
          <cell r="AD369">
            <v>0</v>
          </cell>
          <cell r="AE369">
            <v>0</v>
          </cell>
          <cell r="AF369">
            <v>0</v>
          </cell>
          <cell r="AG369">
            <v>0</v>
          </cell>
          <cell r="AH369">
            <v>0</v>
          </cell>
          <cell r="AJ369">
            <v>0</v>
          </cell>
          <cell r="AK369">
            <v>0</v>
          </cell>
          <cell r="AL369">
            <v>0</v>
          </cell>
          <cell r="AM369">
            <v>0</v>
          </cell>
          <cell r="AN369">
            <v>0</v>
          </cell>
          <cell r="AO369">
            <v>0</v>
          </cell>
          <cell r="AP369">
            <v>0</v>
          </cell>
          <cell r="AR369">
            <v>0</v>
          </cell>
          <cell r="AS369">
            <v>0</v>
          </cell>
          <cell r="AT369">
            <v>0</v>
          </cell>
          <cell r="AU369">
            <v>0</v>
          </cell>
          <cell r="AV369">
            <v>0</v>
          </cell>
          <cell r="AW369">
            <v>0</v>
          </cell>
          <cell r="AX369">
            <v>0</v>
          </cell>
          <cell r="AZ369">
            <v>0</v>
          </cell>
          <cell r="BA369">
            <v>0</v>
          </cell>
          <cell r="BB369">
            <v>0</v>
          </cell>
          <cell r="BC369">
            <v>0</v>
          </cell>
          <cell r="BD369">
            <v>0</v>
          </cell>
          <cell r="BG369">
            <v>0</v>
          </cell>
          <cell r="BH369">
            <v>0</v>
          </cell>
          <cell r="BJ369">
            <v>0</v>
          </cell>
          <cell r="BT369">
            <v>0</v>
          </cell>
          <cell r="CD369">
            <v>0</v>
          </cell>
          <cell r="CQ369">
            <v>0</v>
          </cell>
          <cell r="DC369" t="e">
            <v>#DIV/0!</v>
          </cell>
          <cell r="DO369" t="e">
            <v>#DIV/0!</v>
          </cell>
        </row>
        <row r="370">
          <cell r="M370" t="e">
            <v>#REF!</v>
          </cell>
          <cell r="N370">
            <v>0</v>
          </cell>
          <cell r="O370">
            <v>0</v>
          </cell>
          <cell r="P370">
            <v>0</v>
          </cell>
          <cell r="Q370">
            <v>0</v>
          </cell>
          <cell r="R370">
            <v>0</v>
          </cell>
          <cell r="T370">
            <v>0</v>
          </cell>
          <cell r="U370">
            <v>0</v>
          </cell>
          <cell r="V370">
            <v>0</v>
          </cell>
          <cell r="W370">
            <v>0</v>
          </cell>
          <cell r="X370">
            <v>0</v>
          </cell>
          <cell r="Y370">
            <v>0</v>
          </cell>
          <cell r="Z370">
            <v>0</v>
          </cell>
          <cell r="AB370">
            <v>0</v>
          </cell>
          <cell r="AC370">
            <v>0</v>
          </cell>
          <cell r="AD370">
            <v>0</v>
          </cell>
          <cell r="AE370">
            <v>0</v>
          </cell>
          <cell r="AF370">
            <v>0</v>
          </cell>
          <cell r="AG370">
            <v>0</v>
          </cell>
          <cell r="AH370">
            <v>0</v>
          </cell>
          <cell r="AJ370">
            <v>0</v>
          </cell>
          <cell r="AK370">
            <v>0</v>
          </cell>
          <cell r="AL370">
            <v>0</v>
          </cell>
          <cell r="AM370">
            <v>0</v>
          </cell>
          <cell r="AN370">
            <v>0</v>
          </cell>
          <cell r="AO370">
            <v>0</v>
          </cell>
          <cell r="AP370">
            <v>0</v>
          </cell>
          <cell r="AR370">
            <v>0</v>
          </cell>
          <cell r="AS370">
            <v>0</v>
          </cell>
          <cell r="AT370">
            <v>0</v>
          </cell>
          <cell r="AU370">
            <v>0</v>
          </cell>
          <cell r="AV370">
            <v>0</v>
          </cell>
          <cell r="AW370">
            <v>0</v>
          </cell>
          <cell r="AX370">
            <v>0</v>
          </cell>
          <cell r="AZ370">
            <v>0</v>
          </cell>
          <cell r="BA370">
            <v>0</v>
          </cell>
          <cell r="BB370">
            <v>0</v>
          </cell>
          <cell r="BC370">
            <v>0</v>
          </cell>
          <cell r="BD370">
            <v>0</v>
          </cell>
          <cell r="BG370">
            <v>0</v>
          </cell>
          <cell r="BH370">
            <v>0</v>
          </cell>
          <cell r="BJ370">
            <v>0</v>
          </cell>
          <cell r="BT370">
            <v>0</v>
          </cell>
          <cell r="CD370">
            <v>0</v>
          </cell>
          <cell r="CQ370">
            <v>0</v>
          </cell>
          <cell r="DC370" t="e">
            <v>#DIV/0!</v>
          </cell>
          <cell r="DO370" t="e">
            <v>#DIV/0!</v>
          </cell>
        </row>
        <row r="371">
          <cell r="M371" t="e">
            <v>#REF!</v>
          </cell>
          <cell r="N371">
            <v>0</v>
          </cell>
          <cell r="O371">
            <v>0</v>
          </cell>
          <cell r="P371">
            <v>0</v>
          </cell>
          <cell r="Q371">
            <v>0</v>
          </cell>
          <cell r="R371">
            <v>0</v>
          </cell>
          <cell r="T371">
            <v>0</v>
          </cell>
          <cell r="U371">
            <v>0</v>
          </cell>
          <cell r="V371">
            <v>0</v>
          </cell>
          <cell r="W371">
            <v>0</v>
          </cell>
          <cell r="X371">
            <v>0</v>
          </cell>
          <cell r="Y371">
            <v>0</v>
          </cell>
          <cell r="Z371">
            <v>0</v>
          </cell>
          <cell r="AB371">
            <v>0</v>
          </cell>
          <cell r="AC371">
            <v>0</v>
          </cell>
          <cell r="AD371">
            <v>0</v>
          </cell>
          <cell r="AE371">
            <v>0</v>
          </cell>
          <cell r="AF371">
            <v>0</v>
          </cell>
          <cell r="AG371">
            <v>0</v>
          </cell>
          <cell r="AH371">
            <v>0</v>
          </cell>
          <cell r="AJ371">
            <v>0</v>
          </cell>
          <cell r="AK371">
            <v>0</v>
          </cell>
          <cell r="AL371">
            <v>0</v>
          </cell>
          <cell r="AM371">
            <v>0</v>
          </cell>
          <cell r="AN371">
            <v>0</v>
          </cell>
          <cell r="AO371">
            <v>0</v>
          </cell>
          <cell r="AP371">
            <v>0</v>
          </cell>
          <cell r="AR371">
            <v>0</v>
          </cell>
          <cell r="AS371">
            <v>0</v>
          </cell>
          <cell r="AT371">
            <v>0</v>
          </cell>
          <cell r="AU371">
            <v>0</v>
          </cell>
          <cell r="AV371">
            <v>0</v>
          </cell>
          <cell r="AW371">
            <v>0</v>
          </cell>
          <cell r="AX371">
            <v>0</v>
          </cell>
          <cell r="AZ371">
            <v>0</v>
          </cell>
          <cell r="BA371">
            <v>0</v>
          </cell>
          <cell r="BB371">
            <v>0</v>
          </cell>
          <cell r="BC371">
            <v>0</v>
          </cell>
          <cell r="BD371">
            <v>0</v>
          </cell>
          <cell r="BG371">
            <v>0</v>
          </cell>
          <cell r="BH371">
            <v>0</v>
          </cell>
          <cell r="BJ371">
            <v>0</v>
          </cell>
          <cell r="BT371">
            <v>0</v>
          </cell>
          <cell r="CD371">
            <v>0</v>
          </cell>
          <cell r="CQ371">
            <v>0</v>
          </cell>
          <cell r="DC371" t="e">
            <v>#DIV/0!</v>
          </cell>
          <cell r="DO371" t="e">
            <v>#DIV/0!</v>
          </cell>
        </row>
        <row r="372">
          <cell r="M372" t="e">
            <v>#REF!</v>
          </cell>
          <cell r="N372">
            <v>0</v>
          </cell>
          <cell r="O372">
            <v>0</v>
          </cell>
          <cell r="P372">
            <v>0</v>
          </cell>
          <cell r="Q372">
            <v>0</v>
          </cell>
          <cell r="R372">
            <v>0</v>
          </cell>
          <cell r="T372">
            <v>0</v>
          </cell>
          <cell r="U372">
            <v>0</v>
          </cell>
          <cell r="V372">
            <v>0</v>
          </cell>
          <cell r="W372">
            <v>0</v>
          </cell>
          <cell r="X372">
            <v>0</v>
          </cell>
          <cell r="Y372">
            <v>0</v>
          </cell>
          <cell r="Z372">
            <v>0</v>
          </cell>
          <cell r="AB372">
            <v>0</v>
          </cell>
          <cell r="AC372">
            <v>0</v>
          </cell>
          <cell r="AD372">
            <v>0</v>
          </cell>
          <cell r="AE372">
            <v>0</v>
          </cell>
          <cell r="AF372">
            <v>0</v>
          </cell>
          <cell r="AG372">
            <v>0</v>
          </cell>
          <cell r="AH372">
            <v>0</v>
          </cell>
          <cell r="AJ372">
            <v>0</v>
          </cell>
          <cell r="AK372">
            <v>0</v>
          </cell>
          <cell r="AL372">
            <v>0</v>
          </cell>
          <cell r="AM372">
            <v>0</v>
          </cell>
          <cell r="AN372">
            <v>0</v>
          </cell>
          <cell r="AO372">
            <v>0</v>
          </cell>
          <cell r="AP372">
            <v>0</v>
          </cell>
          <cell r="AR372">
            <v>0</v>
          </cell>
          <cell r="AS372">
            <v>0</v>
          </cell>
          <cell r="AT372">
            <v>0</v>
          </cell>
          <cell r="AU372">
            <v>0</v>
          </cell>
          <cell r="AV372">
            <v>0</v>
          </cell>
          <cell r="AW372">
            <v>0</v>
          </cell>
          <cell r="AX372">
            <v>0</v>
          </cell>
          <cell r="AZ372">
            <v>0</v>
          </cell>
          <cell r="BA372">
            <v>0</v>
          </cell>
          <cell r="BB372">
            <v>0</v>
          </cell>
          <cell r="BC372">
            <v>0</v>
          </cell>
          <cell r="BD372">
            <v>0</v>
          </cell>
          <cell r="BG372">
            <v>0</v>
          </cell>
          <cell r="BH372">
            <v>0</v>
          </cell>
          <cell r="BJ372">
            <v>0</v>
          </cell>
          <cell r="BT372">
            <v>0</v>
          </cell>
          <cell r="CD372">
            <v>0</v>
          </cell>
          <cell r="CQ372">
            <v>0</v>
          </cell>
          <cell r="DC372" t="e">
            <v>#DIV/0!</v>
          </cell>
          <cell r="DO372" t="e">
            <v>#DIV/0!</v>
          </cell>
        </row>
        <row r="373">
          <cell r="M373" t="e">
            <v>#REF!</v>
          </cell>
          <cell r="N373">
            <v>0</v>
          </cell>
          <cell r="O373">
            <v>0</v>
          </cell>
          <cell r="P373">
            <v>0</v>
          </cell>
          <cell r="Q373">
            <v>0</v>
          </cell>
          <cell r="R373">
            <v>0</v>
          </cell>
          <cell r="T373">
            <v>0</v>
          </cell>
          <cell r="U373">
            <v>0</v>
          </cell>
          <cell r="V373">
            <v>0</v>
          </cell>
          <cell r="W373">
            <v>0</v>
          </cell>
          <cell r="X373">
            <v>0</v>
          </cell>
          <cell r="Y373">
            <v>0</v>
          </cell>
          <cell r="Z373">
            <v>0</v>
          </cell>
          <cell r="AB373">
            <v>0</v>
          </cell>
          <cell r="AC373">
            <v>0</v>
          </cell>
          <cell r="AD373">
            <v>0</v>
          </cell>
          <cell r="AE373">
            <v>0</v>
          </cell>
          <cell r="AF373">
            <v>0</v>
          </cell>
          <cell r="AG373">
            <v>0</v>
          </cell>
          <cell r="AH373">
            <v>0</v>
          </cell>
          <cell r="AJ373">
            <v>0</v>
          </cell>
          <cell r="AK373">
            <v>0</v>
          </cell>
          <cell r="AL373">
            <v>0</v>
          </cell>
          <cell r="AM373">
            <v>0</v>
          </cell>
          <cell r="AN373">
            <v>0</v>
          </cell>
          <cell r="AO373">
            <v>0</v>
          </cell>
          <cell r="AP373">
            <v>0</v>
          </cell>
          <cell r="AR373">
            <v>0</v>
          </cell>
          <cell r="AS373">
            <v>0</v>
          </cell>
          <cell r="AT373">
            <v>0</v>
          </cell>
          <cell r="AU373">
            <v>0</v>
          </cell>
          <cell r="AV373">
            <v>0</v>
          </cell>
          <cell r="AW373">
            <v>0</v>
          </cell>
          <cell r="AX373">
            <v>0</v>
          </cell>
          <cell r="AZ373">
            <v>0</v>
          </cell>
          <cell r="BA373">
            <v>0</v>
          </cell>
          <cell r="BB373">
            <v>0</v>
          </cell>
          <cell r="BC373">
            <v>0</v>
          </cell>
          <cell r="BD373">
            <v>0</v>
          </cell>
          <cell r="BG373">
            <v>0</v>
          </cell>
          <cell r="BH373">
            <v>0</v>
          </cell>
          <cell r="BJ373">
            <v>0</v>
          </cell>
          <cell r="BT373">
            <v>0</v>
          </cell>
          <cell r="CD373">
            <v>0</v>
          </cell>
          <cell r="CQ373">
            <v>0</v>
          </cell>
          <cell r="DC373" t="e">
            <v>#DIV/0!</v>
          </cell>
          <cell r="DO373" t="e">
            <v>#DIV/0!</v>
          </cell>
        </row>
      </sheetData>
      <sheetData sheetId="6"/>
      <sheetData sheetId="7"/>
      <sheetData sheetId="8"/>
      <sheetData sheetId="9"/>
      <sheetData sheetId="10"/>
      <sheetData sheetId="11"/>
      <sheetData sheetId="12"/>
      <sheetData sheetId="13"/>
      <sheetData sheetId="14"/>
      <sheetData sheetId="15">
        <row r="1">
          <cell r="D1" t="str">
            <v>на 01.01.2020</v>
          </cell>
          <cell r="E1">
            <v>43831</v>
          </cell>
          <cell r="F1">
            <v>43862</v>
          </cell>
          <cell r="G1">
            <v>43891</v>
          </cell>
          <cell r="H1">
            <v>43922</v>
          </cell>
          <cell r="I1">
            <v>43952</v>
          </cell>
          <cell r="J1">
            <v>43983</v>
          </cell>
          <cell r="K1">
            <v>44013</v>
          </cell>
          <cell r="L1">
            <v>44044</v>
          </cell>
        </row>
        <row r="3">
          <cell r="E3">
            <v>0</v>
          </cell>
          <cell r="F3">
            <v>0</v>
          </cell>
          <cell r="G3">
            <v>0</v>
          </cell>
          <cell r="H3">
            <v>0</v>
          </cell>
          <cell r="I3">
            <v>0</v>
          </cell>
          <cell r="J3">
            <v>0</v>
          </cell>
          <cell r="K3">
            <v>0</v>
          </cell>
          <cell r="L3">
            <v>0</v>
          </cell>
        </row>
        <row r="4">
          <cell r="E4">
            <v>0</v>
          </cell>
          <cell r="F4">
            <v>0</v>
          </cell>
          <cell r="G4">
            <v>0</v>
          </cell>
          <cell r="H4">
            <v>0</v>
          </cell>
          <cell r="I4">
            <v>0</v>
          </cell>
          <cell r="J4">
            <v>0</v>
          </cell>
          <cell r="K4">
            <v>0</v>
          </cell>
          <cell r="L4">
            <v>0</v>
          </cell>
        </row>
        <row r="5">
          <cell r="E5">
            <v>0</v>
          </cell>
          <cell r="F5">
            <v>0</v>
          </cell>
          <cell r="G5">
            <v>0</v>
          </cell>
          <cell r="H5">
            <v>0</v>
          </cell>
          <cell r="I5">
            <v>0</v>
          </cell>
          <cell r="J5">
            <v>0</v>
          </cell>
          <cell r="K5">
            <v>0</v>
          </cell>
          <cell r="L5">
            <v>0</v>
          </cell>
        </row>
        <row r="6">
          <cell r="E6">
            <v>84411.66</v>
          </cell>
          <cell r="F6">
            <v>111689.93</v>
          </cell>
          <cell r="G6">
            <v>100703.01</v>
          </cell>
          <cell r="H6">
            <v>145010</v>
          </cell>
          <cell r="I6">
            <v>33421.82</v>
          </cell>
          <cell r="J6">
            <v>53410.33</v>
          </cell>
          <cell r="K6">
            <v>-75</v>
          </cell>
          <cell r="L6">
            <v>0</v>
          </cell>
        </row>
        <row r="7">
          <cell r="E7">
            <v>84411.66</v>
          </cell>
          <cell r="F7">
            <v>111689.93</v>
          </cell>
          <cell r="G7">
            <v>100703.01</v>
          </cell>
          <cell r="H7">
            <v>145010</v>
          </cell>
          <cell r="I7">
            <v>33421.82</v>
          </cell>
          <cell r="J7">
            <v>53410.33</v>
          </cell>
          <cell r="K7">
            <v>-75</v>
          </cell>
          <cell r="L7">
            <v>0</v>
          </cell>
        </row>
        <row r="8">
          <cell r="E8">
            <v>83930.1</v>
          </cell>
          <cell r="F8">
            <v>76659.639999999985</v>
          </cell>
          <cell r="G8">
            <v>108227.61</v>
          </cell>
          <cell r="H8">
            <v>88215.06</v>
          </cell>
          <cell r="I8">
            <v>40191.580000000009</v>
          </cell>
          <cell r="J8">
            <v>213130.82</v>
          </cell>
          <cell r="K8">
            <v>-75</v>
          </cell>
          <cell r="L8">
            <v>0</v>
          </cell>
        </row>
        <row r="9">
          <cell r="E9">
            <v>-481.55999999999767</v>
          </cell>
          <cell r="F9">
            <v>-35030.290000000008</v>
          </cell>
          <cell r="G9">
            <v>7524.6000000000058</v>
          </cell>
          <cell r="H9">
            <v>-56794.94</v>
          </cell>
          <cell r="I9">
            <v>6769.7600000000093</v>
          </cell>
          <cell r="J9">
            <v>159720.49</v>
          </cell>
          <cell r="K9">
            <v>0</v>
          </cell>
          <cell r="L9">
            <v>0</v>
          </cell>
        </row>
        <row r="10">
          <cell r="E10">
            <v>0</v>
          </cell>
          <cell r="F10">
            <v>0</v>
          </cell>
          <cell r="G10">
            <v>0</v>
          </cell>
          <cell r="H10">
            <v>0</v>
          </cell>
          <cell r="I10">
            <v>0</v>
          </cell>
          <cell r="J10">
            <v>0</v>
          </cell>
          <cell r="K10">
            <v>0</v>
          </cell>
          <cell r="L10">
            <v>0</v>
          </cell>
        </row>
        <row r="11">
          <cell r="E11">
            <v>0</v>
          </cell>
          <cell r="F11">
            <v>0</v>
          </cell>
          <cell r="G11">
            <v>0</v>
          </cell>
          <cell r="H11">
            <v>0</v>
          </cell>
          <cell r="I11">
            <v>0</v>
          </cell>
          <cell r="J11">
            <v>0</v>
          </cell>
          <cell r="K11">
            <v>0</v>
          </cell>
          <cell r="L11">
            <v>0</v>
          </cell>
        </row>
        <row r="12">
          <cell r="E12">
            <v>0</v>
          </cell>
          <cell r="F12">
            <v>0</v>
          </cell>
          <cell r="G12">
            <v>0</v>
          </cell>
          <cell r="H12">
            <v>0</v>
          </cell>
          <cell r="I12">
            <v>0</v>
          </cell>
          <cell r="J12">
            <v>0</v>
          </cell>
          <cell r="K12">
            <v>0</v>
          </cell>
          <cell r="L12">
            <v>0</v>
          </cell>
        </row>
        <row r="13">
          <cell r="E13">
            <v>0</v>
          </cell>
          <cell r="F13">
            <v>0</v>
          </cell>
          <cell r="G13">
            <v>0</v>
          </cell>
          <cell r="H13">
            <v>0</v>
          </cell>
          <cell r="I13">
            <v>0</v>
          </cell>
          <cell r="J13">
            <v>0</v>
          </cell>
          <cell r="K13">
            <v>0</v>
          </cell>
          <cell r="L13">
            <v>0</v>
          </cell>
        </row>
        <row r="14">
          <cell r="E14">
            <v>0</v>
          </cell>
          <cell r="F14">
            <v>0</v>
          </cell>
          <cell r="G14">
            <v>0</v>
          </cell>
          <cell r="H14">
            <v>0</v>
          </cell>
          <cell r="I14">
            <v>0</v>
          </cell>
          <cell r="J14">
            <v>0</v>
          </cell>
          <cell r="K14">
            <v>0</v>
          </cell>
          <cell r="L14">
            <v>0</v>
          </cell>
        </row>
        <row r="15">
          <cell r="E15">
            <v>0</v>
          </cell>
          <cell r="F15">
            <v>0</v>
          </cell>
          <cell r="G15">
            <v>0</v>
          </cell>
          <cell r="H15">
            <v>0</v>
          </cell>
          <cell r="I15">
            <v>0</v>
          </cell>
          <cell r="J15">
            <v>0</v>
          </cell>
          <cell r="K15">
            <v>0</v>
          </cell>
          <cell r="L15">
            <v>0</v>
          </cell>
        </row>
        <row r="16">
          <cell r="E16">
            <v>0</v>
          </cell>
          <cell r="F16">
            <v>0</v>
          </cell>
          <cell r="G16">
            <v>0</v>
          </cell>
          <cell r="H16">
            <v>0</v>
          </cell>
          <cell r="I16">
            <v>0</v>
          </cell>
          <cell r="J16">
            <v>0</v>
          </cell>
          <cell r="K16">
            <v>0</v>
          </cell>
          <cell r="L16">
            <v>0</v>
          </cell>
        </row>
        <row r="17">
          <cell r="D17">
            <v>246741</v>
          </cell>
          <cell r="E17">
            <v>83930.1</v>
          </cell>
          <cell r="F17">
            <v>76659.639999999985</v>
          </cell>
          <cell r="G17">
            <v>108227.61</v>
          </cell>
          <cell r="H17">
            <v>88215.06</v>
          </cell>
          <cell r="I17">
            <v>40191.580000000009</v>
          </cell>
          <cell r="J17">
            <v>213130.82</v>
          </cell>
          <cell r="K17">
            <v>-75</v>
          </cell>
          <cell r="L17">
            <v>0</v>
          </cell>
        </row>
        <row r="18">
          <cell r="H18">
            <v>357032.41000000003</v>
          </cell>
        </row>
        <row r="20">
          <cell r="E20">
            <v>-21952.080000000002</v>
          </cell>
          <cell r="F20">
            <v>-28352.38</v>
          </cell>
          <cell r="G20">
            <v>-29909.85</v>
          </cell>
          <cell r="H20">
            <v>-38984.050000000003</v>
          </cell>
          <cell r="I20">
            <v>-36372.089999999997</v>
          </cell>
          <cell r="J20">
            <v>-27028.81</v>
          </cell>
          <cell r="K20">
            <v>-1127.55</v>
          </cell>
          <cell r="L20">
            <v>0</v>
          </cell>
        </row>
        <row r="21">
          <cell r="D21" t="str">
            <v>*</v>
          </cell>
          <cell r="E21">
            <v>-21952.080000000002</v>
          </cell>
          <cell r="F21">
            <v>-28352.38</v>
          </cell>
          <cell r="G21">
            <v>-29909.85</v>
          </cell>
          <cell r="H21">
            <v>-38984.050000000003</v>
          </cell>
          <cell r="I21">
            <v>-36372.089999999997</v>
          </cell>
          <cell r="J21">
            <v>-27028.81</v>
          </cell>
          <cell r="K21">
            <v>-1127.55</v>
          </cell>
          <cell r="L21">
            <v>0</v>
          </cell>
        </row>
        <row r="22">
          <cell r="E22">
            <v>-35762.799999999996</v>
          </cell>
          <cell r="F22">
            <v>-44677.380000000005</v>
          </cell>
          <cell r="G22">
            <v>-66938.7</v>
          </cell>
          <cell r="H22">
            <v>-93946.29</v>
          </cell>
          <cell r="I22">
            <v>-47815.249999999993</v>
          </cell>
          <cell r="J22">
            <v>-11647.599999999999</v>
          </cell>
          <cell r="K22">
            <v>0</v>
          </cell>
          <cell r="L22">
            <v>0</v>
          </cell>
        </row>
        <row r="23">
          <cell r="E23">
            <v>-30103.699999999997</v>
          </cell>
          <cell r="F23">
            <v>-42377.380000000005</v>
          </cell>
          <cell r="G23">
            <v>-58805.41</v>
          </cell>
          <cell r="H23">
            <v>-86580.53</v>
          </cell>
          <cell r="I23">
            <v>-40382.549999999996</v>
          </cell>
          <cell r="J23">
            <v>-4894.6399999999994</v>
          </cell>
          <cell r="K23">
            <v>0</v>
          </cell>
          <cell r="L23">
            <v>0</v>
          </cell>
        </row>
        <row r="24">
          <cell r="E24">
            <v>-18388.759999999998</v>
          </cell>
          <cell r="F24">
            <v>-34385.08</v>
          </cell>
          <cell r="G24">
            <v>-47702.64</v>
          </cell>
          <cell r="H24">
            <v>-82927.94</v>
          </cell>
          <cell r="I24">
            <v>-39259.979999999996</v>
          </cell>
          <cell r="J24">
            <v>-4940.03</v>
          </cell>
          <cell r="K24">
            <v>0</v>
          </cell>
          <cell r="L24">
            <v>0</v>
          </cell>
        </row>
        <row r="25">
          <cell r="E25">
            <v>-3291.03</v>
          </cell>
          <cell r="G25">
            <v>0</v>
          </cell>
          <cell r="H25">
            <v>0</v>
          </cell>
          <cell r="I25">
            <v>0</v>
          </cell>
          <cell r="J25">
            <v>0</v>
          </cell>
          <cell r="K25">
            <v>0</v>
          </cell>
          <cell r="L25">
            <v>0</v>
          </cell>
        </row>
        <row r="26">
          <cell r="E26">
            <v>-8423.91</v>
          </cell>
          <cell r="F26">
            <v>-7992.3</v>
          </cell>
          <cell r="G26">
            <v>-11102.77</v>
          </cell>
          <cell r="H26">
            <v>-3652.59</v>
          </cell>
          <cell r="I26">
            <v>-1122.57</v>
          </cell>
          <cell r="J26">
            <v>45.39</v>
          </cell>
          <cell r="K26">
            <v>0</v>
          </cell>
          <cell r="L26">
            <v>0</v>
          </cell>
        </row>
        <row r="27">
          <cell r="E27">
            <v>-5659.1</v>
          </cell>
          <cell r="F27">
            <v>-2300</v>
          </cell>
          <cell r="G27">
            <v>-8133.29</v>
          </cell>
          <cell r="H27">
            <v>-7365.76</v>
          </cell>
          <cell r="I27">
            <v>-7432.7</v>
          </cell>
          <cell r="J27">
            <v>-6752.96</v>
          </cell>
          <cell r="K27">
            <v>0</v>
          </cell>
          <cell r="L27">
            <v>0</v>
          </cell>
        </row>
        <row r="28">
          <cell r="E28">
            <v>-1614.1</v>
          </cell>
          <cell r="F28">
            <v>0</v>
          </cell>
          <cell r="G28">
            <v>-5763.29</v>
          </cell>
          <cell r="H28">
            <v>-4600</v>
          </cell>
          <cell r="I28">
            <v>-5132.7</v>
          </cell>
          <cell r="J28">
            <v>-5877.96</v>
          </cell>
          <cell r="K28">
            <v>0</v>
          </cell>
          <cell r="L28">
            <v>0</v>
          </cell>
        </row>
        <row r="29">
          <cell r="E29">
            <v>-2300</v>
          </cell>
          <cell r="F29">
            <v>-2300</v>
          </cell>
          <cell r="G29">
            <v>-2300</v>
          </cell>
          <cell r="H29">
            <v>-2765.76</v>
          </cell>
          <cell r="I29">
            <v>-2300</v>
          </cell>
          <cell r="J29">
            <v>-575</v>
          </cell>
          <cell r="K29">
            <v>0</v>
          </cell>
          <cell r="L29">
            <v>0</v>
          </cell>
        </row>
        <row r="30">
          <cell r="E30">
            <v>-1745</v>
          </cell>
          <cell r="F30">
            <v>0</v>
          </cell>
          <cell r="G30">
            <v>-70</v>
          </cell>
          <cell r="H30">
            <v>0</v>
          </cell>
          <cell r="I30">
            <v>0</v>
          </cell>
          <cell r="J30">
            <v>0</v>
          </cell>
          <cell r="K30">
            <v>0</v>
          </cell>
          <cell r="L30">
            <v>0</v>
          </cell>
        </row>
        <row r="31">
          <cell r="E31">
            <v>0</v>
          </cell>
          <cell r="F31">
            <v>0</v>
          </cell>
          <cell r="G31">
            <v>0</v>
          </cell>
          <cell r="H31">
            <v>0</v>
          </cell>
          <cell r="I31">
            <v>0</v>
          </cell>
          <cell r="J31">
            <v>0</v>
          </cell>
          <cell r="K31">
            <v>0</v>
          </cell>
          <cell r="L31">
            <v>0</v>
          </cell>
        </row>
        <row r="32">
          <cell r="E32">
            <v>0</v>
          </cell>
          <cell r="F32">
            <v>0</v>
          </cell>
          <cell r="G32">
            <v>0</v>
          </cell>
          <cell r="H32">
            <v>0</v>
          </cell>
          <cell r="I32">
            <v>0</v>
          </cell>
          <cell r="J32">
            <v>0</v>
          </cell>
          <cell r="K32">
            <v>0</v>
          </cell>
          <cell r="L32">
            <v>0</v>
          </cell>
        </row>
        <row r="33">
          <cell r="E33">
            <v>0</v>
          </cell>
          <cell r="F33">
            <v>0</v>
          </cell>
          <cell r="G33">
            <v>0</v>
          </cell>
          <cell r="H33">
            <v>0</v>
          </cell>
          <cell r="I33">
            <v>0</v>
          </cell>
          <cell r="J33">
            <v>0</v>
          </cell>
          <cell r="K33">
            <v>0</v>
          </cell>
          <cell r="L33">
            <v>0</v>
          </cell>
        </row>
        <row r="34">
          <cell r="E34">
            <v>0</v>
          </cell>
          <cell r="F34">
            <v>0</v>
          </cell>
          <cell r="G34">
            <v>0</v>
          </cell>
          <cell r="H34">
            <v>0</v>
          </cell>
          <cell r="I34">
            <v>0</v>
          </cell>
          <cell r="J34">
            <v>0</v>
          </cell>
          <cell r="K34">
            <v>0</v>
          </cell>
          <cell r="L34">
            <v>0</v>
          </cell>
        </row>
        <row r="35">
          <cell r="E35">
            <v>0</v>
          </cell>
          <cell r="F35">
            <v>0</v>
          </cell>
          <cell r="G35">
            <v>0</v>
          </cell>
          <cell r="H35">
            <v>0</v>
          </cell>
          <cell r="I35">
            <v>0</v>
          </cell>
          <cell r="J35">
            <v>-300</v>
          </cell>
          <cell r="K35">
            <v>0</v>
          </cell>
          <cell r="L35">
            <v>0</v>
          </cell>
        </row>
        <row r="36">
          <cell r="E36">
            <v>-4000</v>
          </cell>
          <cell r="F36">
            <v>-4000</v>
          </cell>
          <cell r="G36">
            <v>-4000</v>
          </cell>
          <cell r="H36">
            <v>-4000</v>
          </cell>
          <cell r="I36">
            <v>-5900</v>
          </cell>
          <cell r="J36">
            <v>0</v>
          </cell>
          <cell r="K36">
            <v>0</v>
          </cell>
          <cell r="L36">
            <v>0</v>
          </cell>
        </row>
        <row r="37">
          <cell r="E37">
            <v>-4000</v>
          </cell>
          <cell r="F37">
            <v>-4000</v>
          </cell>
          <cell r="G37">
            <v>-4000</v>
          </cell>
          <cell r="H37">
            <v>-4000</v>
          </cell>
          <cell r="I37">
            <v>-5900</v>
          </cell>
        </row>
        <row r="38">
          <cell r="E38">
            <v>0</v>
          </cell>
          <cell r="F38">
            <v>0</v>
          </cell>
          <cell r="G38">
            <v>0</v>
          </cell>
          <cell r="H38">
            <v>0</v>
          </cell>
          <cell r="I38">
            <v>0</v>
          </cell>
          <cell r="J38">
            <v>0</v>
          </cell>
          <cell r="K38">
            <v>0</v>
          </cell>
          <cell r="L38">
            <v>0</v>
          </cell>
        </row>
        <row r="39">
          <cell r="E39">
            <v>0</v>
          </cell>
          <cell r="F39">
            <v>0</v>
          </cell>
          <cell r="G39">
            <v>0</v>
          </cell>
          <cell r="H39">
            <v>0</v>
          </cell>
          <cell r="I39">
            <v>0</v>
          </cell>
          <cell r="J39">
            <v>0</v>
          </cell>
          <cell r="K39">
            <v>0</v>
          </cell>
          <cell r="L39">
            <v>0</v>
          </cell>
        </row>
        <row r="40">
          <cell r="E40">
            <v>0</v>
          </cell>
          <cell r="F40">
            <v>0</v>
          </cell>
          <cell r="G40">
            <v>0</v>
          </cell>
          <cell r="H40">
            <v>0</v>
          </cell>
          <cell r="I40">
            <v>0</v>
          </cell>
          <cell r="J40">
            <v>0</v>
          </cell>
          <cell r="K40">
            <v>0</v>
          </cell>
          <cell r="L40">
            <v>0</v>
          </cell>
        </row>
        <row r="41">
          <cell r="E41">
            <v>-766</v>
          </cell>
          <cell r="F41">
            <v>-185</v>
          </cell>
          <cell r="G41">
            <v>0</v>
          </cell>
          <cell r="H41">
            <v>-117</v>
          </cell>
          <cell r="I41">
            <v>-900</v>
          </cell>
          <cell r="J41">
            <v>0</v>
          </cell>
          <cell r="K41">
            <v>0</v>
          </cell>
          <cell r="L41">
            <v>0</v>
          </cell>
        </row>
        <row r="42">
          <cell r="E42">
            <v>-766</v>
          </cell>
          <cell r="F42">
            <v>-185</v>
          </cell>
          <cell r="H42">
            <v>-117</v>
          </cell>
          <cell r="I42">
            <v>-900</v>
          </cell>
        </row>
        <row r="43">
          <cell r="E43">
            <v>-62480.88</v>
          </cell>
          <cell r="F43">
            <v>-77214.760000000009</v>
          </cell>
          <cell r="G43">
            <v>-100848.54999999999</v>
          </cell>
          <cell r="H43">
            <v>-137047.34</v>
          </cell>
          <cell r="I43">
            <v>-90987.34</v>
          </cell>
          <cell r="J43">
            <v>-38676.410000000003</v>
          </cell>
          <cell r="K43">
            <v>-1127.55</v>
          </cell>
          <cell r="L43">
            <v>0</v>
          </cell>
        </row>
        <row r="44">
          <cell r="E44">
            <v>21449.220000000008</v>
          </cell>
          <cell r="F44">
            <v>-555.12000000002445</v>
          </cell>
          <cell r="G44">
            <v>7379.0600000000122</v>
          </cell>
          <cell r="H44">
            <v>-48832.28</v>
          </cell>
          <cell r="I44">
            <v>-50795.759999999987</v>
          </cell>
          <cell r="J44">
            <v>174454.41</v>
          </cell>
          <cell r="K44">
            <v>-1202.55</v>
          </cell>
          <cell r="L44">
            <v>0</v>
          </cell>
        </row>
        <row r="46">
          <cell r="E46">
            <v>-150060.21</v>
          </cell>
          <cell r="F46">
            <v>-144055.06000000003</v>
          </cell>
          <cell r="G46">
            <v>-136400.37</v>
          </cell>
          <cell r="H46">
            <v>-126737.38</v>
          </cell>
          <cell r="I46">
            <v>-120535.35</v>
          </cell>
          <cell r="J46">
            <v>-137203.96999999997</v>
          </cell>
          <cell r="K46">
            <v>0</v>
          </cell>
          <cell r="L46">
            <v>0</v>
          </cell>
        </row>
        <row r="47">
          <cell r="D47" t="str">
            <v>allocation</v>
          </cell>
          <cell r="E47">
            <v>-149343.54999999999</v>
          </cell>
          <cell r="F47">
            <v>-142417.97</v>
          </cell>
          <cell r="G47">
            <v>-133164.59</v>
          </cell>
          <cell r="H47">
            <v>-125007.47</v>
          </cell>
          <cell r="I47">
            <v>-119445.32</v>
          </cell>
          <cell r="J47">
            <v>-135446.60999999999</v>
          </cell>
          <cell r="K47">
            <v>0</v>
          </cell>
          <cell r="L47">
            <v>0</v>
          </cell>
        </row>
        <row r="48">
          <cell r="E48">
            <v>0</v>
          </cell>
          <cell r="K48">
            <v>0</v>
          </cell>
          <cell r="L48">
            <v>0</v>
          </cell>
        </row>
        <row r="49">
          <cell r="D49" t="str">
            <v>allocation</v>
          </cell>
          <cell r="E49">
            <v>0</v>
          </cell>
          <cell r="I49">
            <v>-40.33</v>
          </cell>
          <cell r="K49">
            <v>0</v>
          </cell>
          <cell r="L49">
            <v>0</v>
          </cell>
        </row>
        <row r="50">
          <cell r="D50" t="str">
            <v>direct</v>
          </cell>
          <cell r="E50">
            <v>0</v>
          </cell>
          <cell r="F50">
            <v>-171.57</v>
          </cell>
          <cell r="G50">
            <v>-111.49</v>
          </cell>
          <cell r="K50">
            <v>0</v>
          </cell>
          <cell r="L50">
            <v>0</v>
          </cell>
        </row>
        <row r="51">
          <cell r="D51" t="str">
            <v>allocation</v>
          </cell>
          <cell r="E51">
            <v>-716.66</v>
          </cell>
          <cell r="F51">
            <v>-1157.67</v>
          </cell>
          <cell r="G51">
            <v>-1937.51</v>
          </cell>
          <cell r="K51">
            <v>0</v>
          </cell>
          <cell r="L51">
            <v>0</v>
          </cell>
        </row>
        <row r="52">
          <cell r="H52">
            <v>-1729.91</v>
          </cell>
          <cell r="I52">
            <v>-1049.7</v>
          </cell>
          <cell r="J52">
            <v>-1470.46</v>
          </cell>
          <cell r="K52">
            <v>0</v>
          </cell>
          <cell r="L52">
            <v>0</v>
          </cell>
        </row>
        <row r="53">
          <cell r="D53" t="str">
            <v>allocation</v>
          </cell>
          <cell r="E53">
            <v>0</v>
          </cell>
          <cell r="F53">
            <v>-307.85000000000002</v>
          </cell>
          <cell r="G53">
            <v>-1186.78</v>
          </cell>
          <cell r="J53">
            <v>-286.89999999999998</v>
          </cell>
          <cell r="K53">
            <v>0</v>
          </cell>
          <cell r="L53">
            <v>0</v>
          </cell>
        </row>
        <row r="54">
          <cell r="E54">
            <v>0</v>
          </cell>
          <cell r="K54">
            <v>0</v>
          </cell>
          <cell r="L54">
            <v>0</v>
          </cell>
        </row>
        <row r="55">
          <cell r="E55">
            <v>0</v>
          </cell>
          <cell r="F55">
            <v>-500</v>
          </cell>
          <cell r="K55">
            <v>0</v>
          </cell>
          <cell r="L55">
            <v>0</v>
          </cell>
        </row>
        <row r="56">
          <cell r="E56">
            <v>-1252.5</v>
          </cell>
          <cell r="F56">
            <v>-1725.55</v>
          </cell>
          <cell r="G56">
            <v>-4761.18</v>
          </cell>
          <cell r="H56">
            <v>-4467.59</v>
          </cell>
          <cell r="I56">
            <v>-1191.0999999999999</v>
          </cell>
          <cell r="J56">
            <v>-157.51</v>
          </cell>
          <cell r="K56">
            <v>-1127.55</v>
          </cell>
          <cell r="L56">
            <v>0</v>
          </cell>
        </row>
        <row r="57">
          <cell r="E57">
            <v>0</v>
          </cell>
          <cell r="F57">
            <v>-423.03</v>
          </cell>
          <cell r="G57">
            <v>-802.35</v>
          </cell>
          <cell r="H57">
            <v>-714.66</v>
          </cell>
          <cell r="I57">
            <v>-629.29999999999995</v>
          </cell>
          <cell r="J57">
            <v>-157.51</v>
          </cell>
          <cell r="L57">
            <v>0</v>
          </cell>
        </row>
        <row r="58">
          <cell r="D58" t="str">
            <v>*direct</v>
          </cell>
          <cell r="E58">
            <v>-1252.5</v>
          </cell>
          <cell r="F58">
            <v>-1302.52</v>
          </cell>
          <cell r="G58">
            <v>-3958.83</v>
          </cell>
          <cell r="H58">
            <v>-3752.93</v>
          </cell>
          <cell r="I58">
            <v>0</v>
          </cell>
          <cell r="J58">
            <v>0</v>
          </cell>
          <cell r="K58">
            <v>-1127.55</v>
          </cell>
          <cell r="L58">
            <v>0</v>
          </cell>
        </row>
        <row r="59">
          <cell r="E59">
            <v>0</v>
          </cell>
          <cell r="L59">
            <v>0</v>
          </cell>
        </row>
        <row r="60">
          <cell r="E60">
            <v>0</v>
          </cell>
          <cell r="L60">
            <v>0</v>
          </cell>
        </row>
        <row r="61">
          <cell r="E61">
            <v>0</v>
          </cell>
          <cell r="I61">
            <v>-561.79999999999995</v>
          </cell>
          <cell r="L61">
            <v>0</v>
          </cell>
        </row>
        <row r="62">
          <cell r="E62">
            <v>0</v>
          </cell>
          <cell r="L62">
            <v>0</v>
          </cell>
        </row>
        <row r="63">
          <cell r="D63" t="str">
            <v>*</v>
          </cell>
          <cell r="L63">
            <v>0</v>
          </cell>
        </row>
        <row r="64">
          <cell r="E64">
            <v>0</v>
          </cell>
        </row>
        <row r="65">
          <cell r="E65">
            <v>0</v>
          </cell>
        </row>
        <row r="66">
          <cell r="E66">
            <v>-32061.11</v>
          </cell>
          <cell r="F66">
            <v>-19116.510000000002</v>
          </cell>
          <cell r="G66">
            <v>-17626.95</v>
          </cell>
          <cell r="H66">
            <v>-27405.73</v>
          </cell>
          <cell r="I66">
            <v>-18038.78</v>
          </cell>
          <cell r="J66">
            <v>-23473.980000000003</v>
          </cell>
          <cell r="K66">
            <v>0</v>
          </cell>
          <cell r="L66">
            <v>0</v>
          </cell>
        </row>
        <row r="67">
          <cell r="D67" t="str">
            <v>direct</v>
          </cell>
          <cell r="E67">
            <v>-19000</v>
          </cell>
          <cell r="F67">
            <v>-6000</v>
          </cell>
          <cell r="G67">
            <v>-6000</v>
          </cell>
          <cell r="H67">
            <v>-8414.82</v>
          </cell>
          <cell r="I67">
            <v>-6000</v>
          </cell>
          <cell r="J67">
            <v>-8267.630000000001</v>
          </cell>
          <cell r="K67">
            <v>0</v>
          </cell>
        </row>
        <row r="68">
          <cell r="D68" t="str">
            <v>direct</v>
          </cell>
          <cell r="E68">
            <v>-726.34</v>
          </cell>
          <cell r="H68">
            <v>-68.680000000000007</v>
          </cell>
          <cell r="J68">
            <v>-54.36</v>
          </cell>
        </row>
        <row r="69">
          <cell r="D69" t="str">
            <v>direct</v>
          </cell>
          <cell r="E69">
            <v>-8151.57</v>
          </cell>
          <cell r="F69">
            <v>-8827.25</v>
          </cell>
          <cell r="G69">
            <v>-8858.3700000000008</v>
          </cell>
          <cell r="H69">
            <v>-16636.169999999998</v>
          </cell>
          <cell r="I69">
            <v>-10269.719999999999</v>
          </cell>
          <cell r="J69">
            <v>-10468.89</v>
          </cell>
        </row>
        <row r="70">
          <cell r="D70" t="str">
            <v>direct</v>
          </cell>
          <cell r="E70">
            <v>-4183.2</v>
          </cell>
          <cell r="F70">
            <v>-4289.26</v>
          </cell>
          <cell r="G70">
            <v>-2768.58</v>
          </cell>
          <cell r="H70">
            <v>-2286.06</v>
          </cell>
          <cell r="I70">
            <v>-1769.06</v>
          </cell>
          <cell r="J70">
            <v>-4683.1000000000004</v>
          </cell>
        </row>
        <row r="71">
          <cell r="E71">
            <v>0</v>
          </cell>
        </row>
        <row r="72">
          <cell r="E72">
            <v>-59</v>
          </cell>
          <cell r="F72">
            <v>-2500</v>
          </cell>
          <cell r="G72">
            <v>0</v>
          </cell>
          <cell r="H72">
            <v>-2530.96</v>
          </cell>
          <cell r="I72">
            <v>-308.23</v>
          </cell>
          <cell r="J72">
            <v>-1382.56</v>
          </cell>
          <cell r="K72">
            <v>0</v>
          </cell>
          <cell r="L72">
            <v>0</v>
          </cell>
        </row>
        <row r="73">
          <cell r="D73" t="str">
            <v>direct</v>
          </cell>
          <cell r="E73">
            <v>-59</v>
          </cell>
          <cell r="F73">
            <v>-2500</v>
          </cell>
          <cell r="H73">
            <v>-2530.96</v>
          </cell>
          <cell r="I73">
            <v>-308.23</v>
          </cell>
          <cell r="J73">
            <v>-1382.56</v>
          </cell>
        </row>
        <row r="74">
          <cell r="E74">
            <v>-22885.11</v>
          </cell>
          <cell r="F74">
            <v>-23618.260000000002</v>
          </cell>
          <cell r="G74">
            <v>-21954.25</v>
          </cell>
          <cell r="H74">
            <v>-17900.940000000002</v>
          </cell>
          <cell r="I74">
            <v>-19581.659999999996</v>
          </cell>
          <cell r="J74">
            <v>-18487.3</v>
          </cell>
          <cell r="K74">
            <v>0</v>
          </cell>
          <cell r="L74">
            <v>0</v>
          </cell>
        </row>
        <row r="75">
          <cell r="D75" t="str">
            <v>allocation</v>
          </cell>
          <cell r="E75">
            <v>-15174.81</v>
          </cell>
          <cell r="F75">
            <v>-14876.35</v>
          </cell>
          <cell r="G75">
            <v>-14835.94</v>
          </cell>
          <cell r="H75">
            <v>-12963.35</v>
          </cell>
          <cell r="I75">
            <v>-15006.16</v>
          </cell>
          <cell r="J75">
            <v>-14110.43</v>
          </cell>
        </row>
        <row r="76">
          <cell r="D76" t="str">
            <v>allocation</v>
          </cell>
          <cell r="E76">
            <v>-904.86</v>
          </cell>
          <cell r="F76">
            <v>-1025.8699999999999</v>
          </cell>
          <cell r="G76">
            <v>-705.11</v>
          </cell>
          <cell r="H76">
            <v>-361.43</v>
          </cell>
          <cell r="I76">
            <v>-4.79</v>
          </cell>
          <cell r="J76">
            <v>-95.03</v>
          </cell>
        </row>
        <row r="77">
          <cell r="D77" t="str">
            <v>allocation</v>
          </cell>
          <cell r="E77">
            <v>-1676.75</v>
          </cell>
          <cell r="F77">
            <v>-1499.97</v>
          </cell>
          <cell r="G77">
            <v>-2117.5100000000002</v>
          </cell>
          <cell r="H77">
            <v>-1825.65</v>
          </cell>
          <cell r="I77">
            <v>-1840.33</v>
          </cell>
          <cell r="J77">
            <v>-1941</v>
          </cell>
        </row>
        <row r="78">
          <cell r="D78" t="str">
            <v>direct</v>
          </cell>
          <cell r="E78">
            <v>-1080.95</v>
          </cell>
          <cell r="F78">
            <v>-1732.45</v>
          </cell>
          <cell r="I78">
            <v>-591.35</v>
          </cell>
          <cell r="J78">
            <v>-26.96</v>
          </cell>
        </row>
        <row r="79">
          <cell r="D79" t="str">
            <v>allocation</v>
          </cell>
          <cell r="E79">
            <v>-4047.74</v>
          </cell>
          <cell r="F79">
            <v>-4284.83</v>
          </cell>
          <cell r="G79">
            <v>-4295.6899999999996</v>
          </cell>
          <cell r="H79">
            <v>-2571.15</v>
          </cell>
          <cell r="I79">
            <v>-2139.0300000000002</v>
          </cell>
          <cell r="J79">
            <v>-2129.04</v>
          </cell>
        </row>
        <row r="80">
          <cell r="D80" t="str">
            <v>allocation</v>
          </cell>
          <cell r="E80">
            <v>0</v>
          </cell>
          <cell r="F80">
            <v>-198.79</v>
          </cell>
          <cell r="H80">
            <v>-179.36</v>
          </cell>
          <cell r="J80">
            <v>-184.84</v>
          </cell>
        </row>
        <row r="81">
          <cell r="E81">
            <v>0</v>
          </cell>
          <cell r="F81">
            <v>0</v>
          </cell>
          <cell r="G81">
            <v>0</v>
          </cell>
          <cell r="H81">
            <v>0</v>
          </cell>
          <cell r="I81">
            <v>0</v>
          </cell>
          <cell r="J81">
            <v>0</v>
          </cell>
          <cell r="K81">
            <v>0</v>
          </cell>
          <cell r="L81">
            <v>0</v>
          </cell>
        </row>
        <row r="82">
          <cell r="E82">
            <v>0</v>
          </cell>
        </row>
        <row r="83">
          <cell r="E83">
            <v>0</v>
          </cell>
        </row>
        <row r="84">
          <cell r="E84">
            <v>0</v>
          </cell>
          <cell r="F84">
            <v>0</v>
          </cell>
          <cell r="G84">
            <v>0</v>
          </cell>
          <cell r="H84">
            <v>0</v>
          </cell>
          <cell r="I84">
            <v>0</v>
          </cell>
          <cell r="J84">
            <v>0</v>
          </cell>
          <cell r="K84">
            <v>0</v>
          </cell>
          <cell r="L84">
            <v>0</v>
          </cell>
        </row>
        <row r="85">
          <cell r="E85">
            <v>0</v>
          </cell>
        </row>
        <row r="86">
          <cell r="E86">
            <v>0</v>
          </cell>
        </row>
        <row r="87">
          <cell r="E87">
            <v>-206317.93</v>
          </cell>
          <cell r="F87">
            <v>-191015.38000000003</v>
          </cell>
          <cell r="G87">
            <v>-180742.75</v>
          </cell>
          <cell r="H87">
            <v>-179042.6</v>
          </cell>
          <cell r="I87">
            <v>-159655.12000000002</v>
          </cell>
          <cell r="J87">
            <v>-180705.31999999998</v>
          </cell>
          <cell r="K87">
            <v>-1127.55</v>
          </cell>
          <cell r="L87">
            <v>0</v>
          </cell>
        </row>
        <row r="88">
          <cell r="E88">
            <v>-3321.83</v>
          </cell>
          <cell r="F88">
            <v>-3815.94</v>
          </cell>
          <cell r="G88">
            <v>-10027.64</v>
          </cell>
          <cell r="H88">
            <v>6467.12</v>
          </cell>
          <cell r="I88">
            <v>1711.24</v>
          </cell>
          <cell r="J88">
            <v>822.81999999999994</v>
          </cell>
          <cell r="K88">
            <v>-2098.9</v>
          </cell>
          <cell r="L88">
            <v>0</v>
          </cell>
        </row>
        <row r="89">
          <cell r="D89">
            <v>-2501916</v>
          </cell>
          <cell r="E89">
            <v>-272120.64</v>
          </cell>
          <cell r="F89">
            <v>-272046.08000000002</v>
          </cell>
          <cell r="G89">
            <v>-291618.94</v>
          </cell>
          <cell r="H89">
            <v>-309622.82</v>
          </cell>
          <cell r="I89">
            <v>-248931.22000000003</v>
          </cell>
          <cell r="J89">
            <v>-218558.90999999997</v>
          </cell>
          <cell r="K89">
            <v>-4354</v>
          </cell>
          <cell r="L89">
            <v>0</v>
          </cell>
        </row>
        <row r="90">
          <cell r="E90">
            <v>-188190.54</v>
          </cell>
          <cell r="F90">
            <v>-195386.44000000003</v>
          </cell>
          <cell r="G90">
            <v>-183391.33000000002</v>
          </cell>
          <cell r="H90">
            <v>-221407.76</v>
          </cell>
          <cell r="I90">
            <v>-208739.64</v>
          </cell>
          <cell r="J90">
            <v>-5428.0899999999674</v>
          </cell>
          <cell r="K90">
            <v>-4429</v>
          </cell>
          <cell r="L90">
            <v>0</v>
          </cell>
        </row>
        <row r="92">
          <cell r="E92">
            <v>0</v>
          </cell>
          <cell r="F92">
            <v>0</v>
          </cell>
          <cell r="G92">
            <v>0</v>
          </cell>
          <cell r="H92">
            <v>0</v>
          </cell>
          <cell r="I92">
            <v>0</v>
          </cell>
          <cell r="J92">
            <v>0</v>
          </cell>
          <cell r="K92">
            <v>0</v>
          </cell>
          <cell r="L92">
            <v>0</v>
          </cell>
        </row>
        <row r="93">
          <cell r="E93">
            <v>0</v>
          </cell>
          <cell r="F93">
            <v>0</v>
          </cell>
          <cell r="G93">
            <v>0</v>
          </cell>
          <cell r="H93">
            <v>0</v>
          </cell>
          <cell r="I93">
            <v>0</v>
          </cell>
          <cell r="J93">
            <v>0</v>
          </cell>
          <cell r="K93">
            <v>0</v>
          </cell>
          <cell r="L93">
            <v>0</v>
          </cell>
        </row>
        <row r="94">
          <cell r="E94">
            <v>0</v>
          </cell>
          <cell r="F94">
            <v>0</v>
          </cell>
          <cell r="G94">
            <v>0</v>
          </cell>
          <cell r="H94">
            <v>0</v>
          </cell>
          <cell r="I94">
            <v>0</v>
          </cell>
          <cell r="J94">
            <v>0</v>
          </cell>
          <cell r="K94">
            <v>0</v>
          </cell>
          <cell r="L94">
            <v>0</v>
          </cell>
        </row>
        <row r="95">
          <cell r="E95">
            <v>0</v>
          </cell>
          <cell r="F95">
            <v>0</v>
          </cell>
          <cell r="G95">
            <v>0</v>
          </cell>
          <cell r="H95">
            <v>0</v>
          </cell>
          <cell r="I95">
            <v>0</v>
          </cell>
          <cell r="J95">
            <v>0</v>
          </cell>
          <cell r="K95">
            <v>0</v>
          </cell>
          <cell r="L95">
            <v>0</v>
          </cell>
        </row>
        <row r="98">
          <cell r="E98">
            <v>-58383.490000000005</v>
          </cell>
          <cell r="F98">
            <v>75933.169999999984</v>
          </cell>
          <cell r="G98">
            <v>-55827.899999999994</v>
          </cell>
          <cell r="H98">
            <v>-10446.599999999991</v>
          </cell>
          <cell r="I98">
            <v>-82752.41</v>
          </cell>
          <cell r="J98">
            <v>-55034.91</v>
          </cell>
          <cell r="K98">
            <v>-100631.11</v>
          </cell>
          <cell r="L98">
            <v>0</v>
          </cell>
        </row>
        <row r="99">
          <cell r="E99">
            <v>59456.42</v>
          </cell>
          <cell r="F99">
            <v>78169.659999999989</v>
          </cell>
          <cell r="G99">
            <v>57404.69</v>
          </cell>
          <cell r="H99">
            <v>95786.1</v>
          </cell>
          <cell r="I99">
            <v>-1278.75</v>
          </cell>
          <cell r="J99">
            <v>26691.339999999997</v>
          </cell>
          <cell r="K99">
            <v>-2902.45</v>
          </cell>
          <cell r="L99">
            <v>0</v>
          </cell>
        </row>
        <row r="100">
          <cell r="E100">
            <v>0</v>
          </cell>
          <cell r="F100">
            <v>0</v>
          </cell>
          <cell r="G100">
            <v>0</v>
          </cell>
          <cell r="H100">
            <v>0</v>
          </cell>
          <cell r="I100">
            <v>0</v>
          </cell>
          <cell r="J100">
            <v>0</v>
          </cell>
          <cell r="K100">
            <v>0</v>
          </cell>
          <cell r="L100">
            <v>0</v>
          </cell>
        </row>
        <row r="101">
          <cell r="E101">
            <v>0</v>
          </cell>
          <cell r="F101">
            <v>0</v>
          </cell>
          <cell r="G101">
            <v>0</v>
          </cell>
          <cell r="H101">
            <v>0</v>
          </cell>
          <cell r="I101">
            <v>0</v>
          </cell>
          <cell r="J101">
            <v>0</v>
          </cell>
          <cell r="K101">
            <v>0</v>
          </cell>
          <cell r="L101">
            <v>0</v>
          </cell>
        </row>
        <row r="102">
          <cell r="E102">
            <v>0</v>
          </cell>
          <cell r="F102">
            <v>0</v>
          </cell>
          <cell r="G102">
            <v>0</v>
          </cell>
          <cell r="H102">
            <v>0</v>
          </cell>
          <cell r="I102">
            <v>0</v>
          </cell>
          <cell r="J102">
            <v>0</v>
          </cell>
          <cell r="K102">
            <v>0</v>
          </cell>
          <cell r="L102">
            <v>0</v>
          </cell>
        </row>
        <row r="103">
          <cell r="E103">
            <v>84411.66</v>
          </cell>
          <cell r="F103">
            <v>111689.93</v>
          </cell>
          <cell r="G103">
            <v>100703.01</v>
          </cell>
          <cell r="H103">
            <v>145010</v>
          </cell>
          <cell r="I103">
            <v>33421.82</v>
          </cell>
          <cell r="J103">
            <v>53410.33</v>
          </cell>
          <cell r="K103">
            <v>-75</v>
          </cell>
          <cell r="L103">
            <v>0</v>
          </cell>
        </row>
        <row r="104">
          <cell r="E104">
            <v>-21952.080000000002</v>
          </cell>
          <cell r="F104">
            <v>-28352.38</v>
          </cell>
          <cell r="G104">
            <v>-29909.85</v>
          </cell>
          <cell r="H104">
            <v>-38984.050000000003</v>
          </cell>
          <cell r="I104">
            <v>-36372.089999999997</v>
          </cell>
          <cell r="J104">
            <v>-27028.81</v>
          </cell>
        </row>
        <row r="105">
          <cell r="E105">
            <v>-1252.5</v>
          </cell>
          <cell r="F105">
            <v>-1302.52</v>
          </cell>
          <cell r="G105">
            <v>-3958.83</v>
          </cell>
          <cell r="H105">
            <v>-3752.93</v>
          </cell>
          <cell r="I105">
            <v>0</v>
          </cell>
          <cell r="K105">
            <v>-1127.55</v>
          </cell>
        </row>
        <row r="106">
          <cell r="E106">
            <v>-1750.66</v>
          </cell>
          <cell r="F106">
            <v>-3865.37</v>
          </cell>
          <cell r="G106">
            <v>-9429.64</v>
          </cell>
          <cell r="H106">
            <v>4151.12</v>
          </cell>
          <cell r="I106">
            <v>1671.52</v>
          </cell>
          <cell r="J106">
            <v>309.82</v>
          </cell>
          <cell r="K106">
            <v>-1699.9</v>
          </cell>
        </row>
        <row r="107">
          <cell r="E107">
            <v>27874.97</v>
          </cell>
          <cell r="F107">
            <v>27029.42</v>
          </cell>
          <cell r="G107">
            <v>90373.119999999995</v>
          </cell>
          <cell r="H107">
            <v>65000</v>
          </cell>
          <cell r="I107">
            <v>45031.58</v>
          </cell>
          <cell r="J107">
            <v>8163.6200000000008</v>
          </cell>
        </row>
        <row r="108">
          <cell r="E108">
            <v>-27874.97</v>
          </cell>
          <cell r="F108">
            <v>-27029.42</v>
          </cell>
          <cell r="G108">
            <v>-90373.119999999995</v>
          </cell>
          <cell r="H108">
            <v>-75638.040000000008</v>
          </cell>
          <cell r="I108">
            <v>-45031.58</v>
          </cell>
          <cell r="J108">
            <v>-8163.6200000000008</v>
          </cell>
        </row>
        <row r="109">
          <cell r="E109">
            <v>0</v>
          </cell>
          <cell r="F109">
            <v>0</v>
          </cell>
          <cell r="G109">
            <v>0</v>
          </cell>
          <cell r="H109">
            <v>0</v>
          </cell>
          <cell r="I109">
            <v>0</v>
          </cell>
          <cell r="J109">
            <v>0</v>
          </cell>
          <cell r="K109">
            <v>0</v>
          </cell>
          <cell r="L109">
            <v>0</v>
          </cell>
        </row>
        <row r="110">
          <cell r="E110">
            <v>0</v>
          </cell>
          <cell r="F110">
            <v>0</v>
          </cell>
          <cell r="G110">
            <v>0</v>
          </cell>
          <cell r="H110">
            <v>0</v>
          </cell>
          <cell r="I110">
            <v>0</v>
          </cell>
          <cell r="J110">
            <v>0</v>
          </cell>
          <cell r="K110">
            <v>0</v>
          </cell>
          <cell r="L110">
            <v>0</v>
          </cell>
        </row>
        <row r="111">
          <cell r="E111">
            <v>0</v>
          </cell>
          <cell r="F111">
            <v>0</v>
          </cell>
          <cell r="G111">
            <v>0</v>
          </cell>
          <cell r="H111">
            <v>0</v>
          </cell>
          <cell r="I111">
            <v>0</v>
          </cell>
          <cell r="J111">
            <v>0</v>
          </cell>
          <cell r="K111">
            <v>0</v>
          </cell>
          <cell r="L111">
            <v>0</v>
          </cell>
        </row>
        <row r="112">
          <cell r="E112">
            <v>0</v>
          </cell>
          <cell r="F112">
            <v>0</v>
          </cell>
          <cell r="G112">
            <v>0</v>
          </cell>
          <cell r="H112">
            <v>0</v>
          </cell>
          <cell r="I112">
            <v>0</v>
          </cell>
          <cell r="J112">
            <v>0</v>
          </cell>
          <cell r="K112">
            <v>0</v>
          </cell>
          <cell r="L112">
            <v>0</v>
          </cell>
        </row>
        <row r="113">
          <cell r="E113">
            <v>0</v>
          </cell>
          <cell r="F113">
            <v>0</v>
          </cell>
          <cell r="G113">
            <v>0</v>
          </cell>
          <cell r="H113">
            <v>0</v>
          </cell>
          <cell r="I113">
            <v>0</v>
          </cell>
          <cell r="J113">
            <v>0</v>
          </cell>
          <cell r="K113">
            <v>0</v>
          </cell>
          <cell r="L113">
            <v>0</v>
          </cell>
        </row>
        <row r="114">
          <cell r="E114">
            <v>0</v>
          </cell>
          <cell r="F114">
            <v>0</v>
          </cell>
          <cell r="G114">
            <v>0</v>
          </cell>
          <cell r="H114">
            <v>0</v>
          </cell>
          <cell r="I114">
            <v>0</v>
          </cell>
          <cell r="J114">
            <v>0</v>
          </cell>
          <cell r="K114">
            <v>0</v>
          </cell>
          <cell r="L114">
            <v>0</v>
          </cell>
        </row>
        <row r="116">
          <cell r="E116">
            <v>-117839.91</v>
          </cell>
          <cell r="F116">
            <v>-2236.4899999999998</v>
          </cell>
          <cell r="G116">
            <v>-113232.59</v>
          </cell>
          <cell r="H116">
            <v>-106232.7</v>
          </cell>
          <cell r="I116">
            <v>-81473.66</v>
          </cell>
          <cell r="J116">
            <v>-81726.25</v>
          </cell>
          <cell r="K116">
            <v>-97728.66</v>
          </cell>
          <cell r="L116">
            <v>0</v>
          </cell>
        </row>
        <row r="118">
          <cell r="E118">
            <v>0</v>
          </cell>
          <cell r="F118">
            <v>0</v>
          </cell>
          <cell r="G118">
            <v>0</v>
          </cell>
          <cell r="H118">
            <v>0</v>
          </cell>
          <cell r="I118">
            <v>0</v>
          </cell>
          <cell r="J118">
            <v>0</v>
          </cell>
          <cell r="K118">
            <v>0</v>
          </cell>
          <cell r="L118">
            <v>0</v>
          </cell>
        </row>
        <row r="119">
          <cell r="E119">
            <v>0</v>
          </cell>
          <cell r="F119">
            <v>0</v>
          </cell>
          <cell r="G119">
            <v>0</v>
          </cell>
          <cell r="H119">
            <v>0</v>
          </cell>
          <cell r="I119">
            <v>0</v>
          </cell>
          <cell r="J119">
            <v>0</v>
          </cell>
          <cell r="K119">
            <v>0</v>
          </cell>
          <cell r="L119">
            <v>0</v>
          </cell>
        </row>
        <row r="120">
          <cell r="E120">
            <v>0</v>
          </cell>
          <cell r="F120">
            <v>0</v>
          </cell>
          <cell r="G120">
            <v>0</v>
          </cell>
          <cell r="H120">
            <v>0</v>
          </cell>
          <cell r="I120">
            <v>0</v>
          </cell>
          <cell r="J120">
            <v>0</v>
          </cell>
          <cell r="K120">
            <v>0</v>
          </cell>
          <cell r="L120">
            <v>0</v>
          </cell>
        </row>
        <row r="121">
          <cell r="E121">
            <v>0</v>
          </cell>
          <cell r="F121">
            <v>0</v>
          </cell>
          <cell r="G121">
            <v>0</v>
          </cell>
          <cell r="H121">
            <v>0</v>
          </cell>
          <cell r="I121">
            <v>0</v>
          </cell>
          <cell r="J121">
            <v>0</v>
          </cell>
          <cell r="K121">
            <v>0</v>
          </cell>
          <cell r="L121">
            <v>0</v>
          </cell>
        </row>
        <row r="122">
          <cell r="E122">
            <v>0</v>
          </cell>
          <cell r="F122">
            <v>0</v>
          </cell>
          <cell r="G122">
            <v>0</v>
          </cell>
          <cell r="H122">
            <v>0</v>
          </cell>
          <cell r="I122">
            <v>0</v>
          </cell>
          <cell r="J122">
            <v>0</v>
          </cell>
          <cell r="K122">
            <v>0</v>
          </cell>
          <cell r="L122">
            <v>0</v>
          </cell>
        </row>
        <row r="123">
          <cell r="E123">
            <v>0</v>
          </cell>
          <cell r="F123">
            <v>0</v>
          </cell>
          <cell r="G123">
            <v>0</v>
          </cell>
          <cell r="H123">
            <v>0</v>
          </cell>
          <cell r="I123">
            <v>0</v>
          </cell>
          <cell r="J123">
            <v>0</v>
          </cell>
          <cell r="K123">
            <v>0</v>
          </cell>
          <cell r="L123">
            <v>0</v>
          </cell>
        </row>
        <row r="124">
          <cell r="E124">
            <v>0</v>
          </cell>
          <cell r="F124">
            <v>0</v>
          </cell>
          <cell r="G124">
            <v>0</v>
          </cell>
          <cell r="H124">
            <v>0</v>
          </cell>
          <cell r="I124">
            <v>0</v>
          </cell>
          <cell r="J124">
            <v>0</v>
          </cell>
          <cell r="K124">
            <v>0</v>
          </cell>
          <cell r="L124">
            <v>0</v>
          </cell>
        </row>
        <row r="125">
          <cell r="E125">
            <v>0</v>
          </cell>
          <cell r="F125">
            <v>0</v>
          </cell>
          <cell r="G125">
            <v>0</v>
          </cell>
          <cell r="H125">
            <v>0</v>
          </cell>
          <cell r="I125">
            <v>0</v>
          </cell>
          <cell r="J125">
            <v>0</v>
          </cell>
          <cell r="K125">
            <v>0</v>
          </cell>
          <cell r="L125">
            <v>0</v>
          </cell>
        </row>
        <row r="126">
          <cell r="E126">
            <v>0</v>
          </cell>
          <cell r="F126">
            <v>0</v>
          </cell>
          <cell r="G126">
            <v>0</v>
          </cell>
          <cell r="H126">
            <v>0</v>
          </cell>
          <cell r="I126">
            <v>0</v>
          </cell>
          <cell r="J126">
            <v>0</v>
          </cell>
          <cell r="K126">
            <v>0</v>
          </cell>
          <cell r="L126">
            <v>0</v>
          </cell>
        </row>
        <row r="127">
          <cell r="E127">
            <v>0</v>
          </cell>
          <cell r="F127">
            <v>0</v>
          </cell>
          <cell r="G127">
            <v>0</v>
          </cell>
          <cell r="H127">
            <v>0</v>
          </cell>
          <cell r="I127">
            <v>0</v>
          </cell>
          <cell r="J127">
            <v>0</v>
          </cell>
          <cell r="K127">
            <v>0</v>
          </cell>
          <cell r="L127">
            <v>0</v>
          </cell>
        </row>
        <row r="128">
          <cell r="E128">
            <v>0</v>
          </cell>
          <cell r="F128">
            <v>0</v>
          </cell>
          <cell r="G128">
            <v>0</v>
          </cell>
          <cell r="H128">
            <v>0</v>
          </cell>
          <cell r="I128">
            <v>0</v>
          </cell>
          <cell r="J128">
            <v>0</v>
          </cell>
          <cell r="K128">
            <v>0</v>
          </cell>
          <cell r="L128">
            <v>0</v>
          </cell>
        </row>
        <row r="129">
          <cell r="E129">
            <v>0</v>
          </cell>
          <cell r="F129">
            <v>0</v>
          </cell>
          <cell r="G129">
            <v>0</v>
          </cell>
          <cell r="H129">
            <v>0</v>
          </cell>
          <cell r="I129">
            <v>0</v>
          </cell>
          <cell r="J129">
            <v>0</v>
          </cell>
          <cell r="K129">
            <v>0</v>
          </cell>
          <cell r="L129">
            <v>0</v>
          </cell>
        </row>
        <row r="130">
          <cell r="E130">
            <v>0</v>
          </cell>
          <cell r="F130">
            <v>0</v>
          </cell>
          <cell r="G130">
            <v>0</v>
          </cell>
          <cell r="H130">
            <v>0</v>
          </cell>
          <cell r="I130">
            <v>0</v>
          </cell>
          <cell r="J130">
            <v>0</v>
          </cell>
          <cell r="K130">
            <v>0</v>
          </cell>
          <cell r="L130">
            <v>0</v>
          </cell>
        </row>
        <row r="131">
          <cell r="E131">
            <v>0</v>
          </cell>
          <cell r="F131">
            <v>0</v>
          </cell>
          <cell r="G131">
            <v>0</v>
          </cell>
          <cell r="H131">
            <v>0</v>
          </cell>
          <cell r="I131">
            <v>0</v>
          </cell>
          <cell r="J131">
            <v>0</v>
          </cell>
          <cell r="K131">
            <v>0</v>
          </cell>
          <cell r="L131">
            <v>0</v>
          </cell>
        </row>
        <row r="133">
          <cell r="E133">
            <v>0</v>
          </cell>
          <cell r="F133">
            <v>0</v>
          </cell>
          <cell r="G133">
            <v>0</v>
          </cell>
          <cell r="H133">
            <v>0</v>
          </cell>
          <cell r="I133">
            <v>0</v>
          </cell>
          <cell r="J133">
            <v>0</v>
          </cell>
          <cell r="K133">
            <v>0</v>
          </cell>
          <cell r="L133">
            <v>0</v>
          </cell>
        </row>
        <row r="135">
          <cell r="E135">
            <v>0</v>
          </cell>
          <cell r="F135">
            <v>0</v>
          </cell>
          <cell r="G135">
            <v>0</v>
          </cell>
          <cell r="H135">
            <v>0</v>
          </cell>
          <cell r="I135">
            <v>0</v>
          </cell>
          <cell r="J135">
            <v>0</v>
          </cell>
          <cell r="K135">
            <v>0</v>
          </cell>
          <cell r="L135">
            <v>0</v>
          </cell>
        </row>
        <row r="136">
          <cell r="E136">
            <v>-117839.91</v>
          </cell>
          <cell r="F136">
            <v>-2236.4899999999998</v>
          </cell>
          <cell r="G136">
            <v>-113232.59</v>
          </cell>
          <cell r="H136">
            <v>-106232.7</v>
          </cell>
          <cell r="I136">
            <v>-81473.66</v>
          </cell>
          <cell r="J136">
            <v>-81726.25</v>
          </cell>
          <cell r="K136">
            <v>-97728.66</v>
          </cell>
          <cell r="L136">
            <v>0</v>
          </cell>
        </row>
        <row r="137">
          <cell r="E137">
            <v>-117079.74</v>
          </cell>
          <cell r="F137">
            <v>-2237.4899999999998</v>
          </cell>
          <cell r="G137">
            <v>-113232.59</v>
          </cell>
          <cell r="H137">
            <v>-106232.7</v>
          </cell>
          <cell r="I137">
            <v>-81513.38</v>
          </cell>
          <cell r="J137">
            <v>-81726.25</v>
          </cell>
          <cell r="K137">
            <v>-97728.66</v>
          </cell>
          <cell r="L137">
            <v>0</v>
          </cell>
        </row>
        <row r="138">
          <cell r="E138">
            <v>-117079.74</v>
          </cell>
          <cell r="F138">
            <v>-2237.4899999999998</v>
          </cell>
          <cell r="G138">
            <v>-113232.59</v>
          </cell>
          <cell r="H138">
            <v>-106232.7</v>
          </cell>
          <cell r="I138">
            <v>-81513.38</v>
          </cell>
          <cell r="J138">
            <v>-81726.25</v>
          </cell>
          <cell r="K138">
            <v>-97728.66</v>
          </cell>
        </row>
        <row r="139">
          <cell r="E139">
            <v>0</v>
          </cell>
          <cell r="F139">
            <v>0</v>
          </cell>
          <cell r="G139">
            <v>0</v>
          </cell>
          <cell r="H139">
            <v>0</v>
          </cell>
          <cell r="I139">
            <v>0</v>
          </cell>
          <cell r="J139">
            <v>0</v>
          </cell>
          <cell r="K139">
            <v>0</v>
          </cell>
          <cell r="L139">
            <v>0</v>
          </cell>
        </row>
        <row r="140">
          <cell r="E140">
            <v>0</v>
          </cell>
          <cell r="F140">
            <v>0</v>
          </cell>
          <cell r="G140">
            <v>0</v>
          </cell>
          <cell r="H140">
            <v>0</v>
          </cell>
          <cell r="I140">
            <v>0</v>
          </cell>
          <cell r="J140">
            <v>0</v>
          </cell>
          <cell r="K140">
            <v>0</v>
          </cell>
          <cell r="L140">
            <v>0</v>
          </cell>
        </row>
        <row r="141">
          <cell r="E141">
            <v>0</v>
          </cell>
          <cell r="F141">
            <v>0</v>
          </cell>
          <cell r="G141">
            <v>0</v>
          </cell>
          <cell r="H141">
            <v>0</v>
          </cell>
          <cell r="I141">
            <v>0</v>
          </cell>
          <cell r="J141">
            <v>0</v>
          </cell>
          <cell r="K141">
            <v>0</v>
          </cell>
          <cell r="L141">
            <v>0</v>
          </cell>
        </row>
        <row r="142">
          <cell r="E142">
            <v>0</v>
          </cell>
          <cell r="F142">
            <v>0</v>
          </cell>
          <cell r="G142">
            <v>0</v>
          </cell>
          <cell r="H142">
            <v>0</v>
          </cell>
          <cell r="I142">
            <v>0</v>
          </cell>
          <cell r="J142">
            <v>0</v>
          </cell>
          <cell r="K142">
            <v>0</v>
          </cell>
          <cell r="L142">
            <v>0</v>
          </cell>
        </row>
        <row r="143">
          <cell r="E143">
            <v>0</v>
          </cell>
          <cell r="F143">
            <v>0</v>
          </cell>
          <cell r="G143">
            <v>0</v>
          </cell>
          <cell r="H143">
            <v>0</v>
          </cell>
          <cell r="I143">
            <v>0</v>
          </cell>
          <cell r="J143">
            <v>0</v>
          </cell>
          <cell r="K143">
            <v>0</v>
          </cell>
          <cell r="L143">
            <v>0</v>
          </cell>
        </row>
        <row r="144">
          <cell r="E144">
            <v>0</v>
          </cell>
          <cell r="F144">
            <v>0</v>
          </cell>
          <cell r="G144">
            <v>0</v>
          </cell>
          <cell r="H144">
            <v>0</v>
          </cell>
          <cell r="I144">
            <v>0</v>
          </cell>
          <cell r="J144">
            <v>0</v>
          </cell>
          <cell r="K144">
            <v>0</v>
          </cell>
          <cell r="L144">
            <v>0</v>
          </cell>
        </row>
        <row r="145">
          <cell r="E145">
            <v>0</v>
          </cell>
          <cell r="F145">
            <v>0</v>
          </cell>
          <cell r="G145">
            <v>0</v>
          </cell>
          <cell r="H145">
            <v>0</v>
          </cell>
          <cell r="I145">
            <v>0</v>
          </cell>
          <cell r="J145">
            <v>0</v>
          </cell>
          <cell r="K145">
            <v>0</v>
          </cell>
          <cell r="L145">
            <v>0</v>
          </cell>
        </row>
        <row r="146">
          <cell r="E146">
            <v>-760.17</v>
          </cell>
          <cell r="F146">
            <v>1</v>
          </cell>
          <cell r="G146">
            <v>0</v>
          </cell>
          <cell r="H146">
            <v>0</v>
          </cell>
          <cell r="I146">
            <v>39.72</v>
          </cell>
          <cell r="J146">
            <v>0</v>
          </cell>
          <cell r="K146">
            <v>0</v>
          </cell>
          <cell r="L146">
            <v>0</v>
          </cell>
        </row>
        <row r="147">
          <cell r="E147">
            <v>0</v>
          </cell>
          <cell r="F147">
            <v>0</v>
          </cell>
          <cell r="G147">
            <v>0</v>
          </cell>
          <cell r="H147">
            <v>0</v>
          </cell>
          <cell r="I147">
            <v>0</v>
          </cell>
          <cell r="J147">
            <v>0</v>
          </cell>
          <cell r="K147">
            <v>0</v>
          </cell>
          <cell r="L147">
            <v>0</v>
          </cell>
        </row>
        <row r="148">
          <cell r="E148">
            <v>0</v>
          </cell>
          <cell r="F148">
            <v>0</v>
          </cell>
          <cell r="G148">
            <v>0</v>
          </cell>
          <cell r="H148">
            <v>0</v>
          </cell>
          <cell r="I148">
            <v>0</v>
          </cell>
          <cell r="J148">
            <v>0</v>
          </cell>
          <cell r="K148">
            <v>0</v>
          </cell>
          <cell r="L148">
            <v>0</v>
          </cell>
        </row>
        <row r="149">
          <cell r="E149">
            <v>0</v>
          </cell>
          <cell r="F149">
            <v>0</v>
          </cell>
          <cell r="G149">
            <v>0</v>
          </cell>
          <cell r="H149">
            <v>0</v>
          </cell>
          <cell r="I149">
            <v>0</v>
          </cell>
          <cell r="J149">
            <v>0</v>
          </cell>
          <cell r="K149">
            <v>0</v>
          </cell>
          <cell r="L149">
            <v>0</v>
          </cell>
        </row>
        <row r="150">
          <cell r="E150">
            <v>0</v>
          </cell>
          <cell r="F150">
            <v>0</v>
          </cell>
          <cell r="G150">
            <v>0</v>
          </cell>
          <cell r="H150">
            <v>0</v>
          </cell>
          <cell r="I150">
            <v>0</v>
          </cell>
          <cell r="J150">
            <v>0</v>
          </cell>
          <cell r="K150">
            <v>0</v>
          </cell>
          <cell r="L150">
            <v>0</v>
          </cell>
        </row>
        <row r="151">
          <cell r="E151">
            <v>0</v>
          </cell>
          <cell r="F151">
            <v>0</v>
          </cell>
          <cell r="G151">
            <v>0</v>
          </cell>
          <cell r="H151">
            <v>0</v>
          </cell>
          <cell r="I151">
            <v>0</v>
          </cell>
          <cell r="J151">
            <v>0</v>
          </cell>
          <cell r="K151">
            <v>0</v>
          </cell>
          <cell r="L151">
            <v>0</v>
          </cell>
        </row>
        <row r="152">
          <cell r="E152">
            <v>-760.17</v>
          </cell>
          <cell r="F152">
            <v>1</v>
          </cell>
          <cell r="G152">
            <v>0</v>
          </cell>
          <cell r="H152">
            <v>0</v>
          </cell>
          <cell r="I152">
            <v>39.72</v>
          </cell>
          <cell r="J152">
            <v>0</v>
          </cell>
          <cell r="K152">
            <v>0</v>
          </cell>
          <cell r="L152">
            <v>0</v>
          </cell>
        </row>
        <row r="153">
          <cell r="E153">
            <v>0</v>
          </cell>
          <cell r="F153">
            <v>0</v>
          </cell>
          <cell r="G153">
            <v>0</v>
          </cell>
          <cell r="H153">
            <v>0</v>
          </cell>
          <cell r="I153">
            <v>0</v>
          </cell>
          <cell r="J153">
            <v>0</v>
          </cell>
          <cell r="K153">
            <v>0</v>
          </cell>
          <cell r="L153">
            <v>0</v>
          </cell>
        </row>
        <row r="154">
          <cell r="E154">
            <v>0</v>
          </cell>
          <cell r="F154">
            <v>0</v>
          </cell>
          <cell r="G154">
            <v>0</v>
          </cell>
          <cell r="H154">
            <v>0</v>
          </cell>
          <cell r="I154">
            <v>0</v>
          </cell>
          <cell r="J154">
            <v>0</v>
          </cell>
          <cell r="K154">
            <v>0</v>
          </cell>
          <cell r="L154">
            <v>0</v>
          </cell>
        </row>
        <row r="156">
          <cell r="E156">
            <v>0</v>
          </cell>
          <cell r="F156">
            <v>0</v>
          </cell>
          <cell r="G156">
            <v>0</v>
          </cell>
          <cell r="H156">
            <v>0</v>
          </cell>
          <cell r="I156">
            <v>0</v>
          </cell>
          <cell r="J156">
            <v>0</v>
          </cell>
          <cell r="K156">
            <v>0</v>
          </cell>
          <cell r="L156">
            <v>0</v>
          </cell>
        </row>
        <row r="157">
          <cell r="E157">
            <v>0</v>
          </cell>
          <cell r="F157">
            <v>0</v>
          </cell>
          <cell r="G157">
            <v>0</v>
          </cell>
          <cell r="H157">
            <v>0</v>
          </cell>
          <cell r="I157">
            <v>0</v>
          </cell>
          <cell r="J157">
            <v>0</v>
          </cell>
          <cell r="K157">
            <v>0</v>
          </cell>
          <cell r="L157">
            <v>0</v>
          </cell>
        </row>
        <row r="158">
          <cell r="E158">
            <v>0</v>
          </cell>
          <cell r="F158">
            <v>0</v>
          </cell>
          <cell r="G158">
            <v>0</v>
          </cell>
          <cell r="H158">
            <v>0</v>
          </cell>
          <cell r="I158">
            <v>0</v>
          </cell>
          <cell r="J158">
            <v>0</v>
          </cell>
          <cell r="K158">
            <v>0</v>
          </cell>
          <cell r="L158">
            <v>0</v>
          </cell>
        </row>
        <row r="159">
          <cell r="E159">
            <v>0</v>
          </cell>
          <cell r="F159">
            <v>0</v>
          </cell>
          <cell r="G159">
            <v>0</v>
          </cell>
          <cell r="H159">
            <v>0</v>
          </cell>
          <cell r="I159">
            <v>0</v>
          </cell>
          <cell r="J159">
            <v>0</v>
          </cell>
          <cell r="K159">
            <v>0</v>
          </cell>
          <cell r="L159">
            <v>0</v>
          </cell>
        </row>
        <row r="160">
          <cell r="E160">
            <v>0</v>
          </cell>
          <cell r="F160">
            <v>0</v>
          </cell>
          <cell r="G160">
            <v>0</v>
          </cell>
          <cell r="H160">
            <v>0</v>
          </cell>
          <cell r="I160">
            <v>0</v>
          </cell>
          <cell r="J160">
            <v>0</v>
          </cell>
          <cell r="K160">
            <v>0</v>
          </cell>
          <cell r="L160">
            <v>0</v>
          </cell>
        </row>
        <row r="162">
          <cell r="E162">
            <v>0</v>
          </cell>
          <cell r="F162">
            <v>0</v>
          </cell>
          <cell r="G162">
            <v>0</v>
          </cell>
          <cell r="H162">
            <v>0</v>
          </cell>
          <cell r="I162">
            <v>0</v>
          </cell>
          <cell r="J162">
            <v>0</v>
          </cell>
          <cell r="K162">
            <v>0</v>
          </cell>
          <cell r="L162">
            <v>0</v>
          </cell>
        </row>
        <row r="164">
          <cell r="E164">
            <v>0</v>
          </cell>
          <cell r="F164">
            <v>0</v>
          </cell>
          <cell r="G164">
            <v>0</v>
          </cell>
          <cell r="H164">
            <v>0</v>
          </cell>
          <cell r="I164">
            <v>0</v>
          </cell>
          <cell r="J164">
            <v>0</v>
          </cell>
          <cell r="K164">
            <v>0</v>
          </cell>
          <cell r="L164">
            <v>0</v>
          </cell>
        </row>
        <row r="165">
          <cell r="E165">
            <v>0</v>
          </cell>
          <cell r="F165">
            <v>0</v>
          </cell>
          <cell r="G165">
            <v>0</v>
          </cell>
          <cell r="H165">
            <v>0</v>
          </cell>
          <cell r="I165">
            <v>0</v>
          </cell>
          <cell r="J165">
            <v>0</v>
          </cell>
          <cell r="K165">
            <v>0</v>
          </cell>
          <cell r="L165">
            <v>0</v>
          </cell>
        </row>
        <row r="166">
          <cell r="E166">
            <v>0</v>
          </cell>
          <cell r="F166">
            <v>0</v>
          </cell>
          <cell r="G166">
            <v>0</v>
          </cell>
          <cell r="H166">
            <v>0</v>
          </cell>
          <cell r="I166">
            <v>0</v>
          </cell>
          <cell r="J166">
            <v>0</v>
          </cell>
          <cell r="K166">
            <v>0</v>
          </cell>
          <cell r="L166">
            <v>0</v>
          </cell>
        </row>
        <row r="167">
          <cell r="E167">
            <v>0</v>
          </cell>
          <cell r="F167">
            <v>0</v>
          </cell>
          <cell r="G167">
            <v>0</v>
          </cell>
          <cell r="H167">
            <v>0</v>
          </cell>
          <cell r="I167">
            <v>0</v>
          </cell>
          <cell r="J167">
            <v>0</v>
          </cell>
          <cell r="K167">
            <v>0</v>
          </cell>
          <cell r="L167">
            <v>0</v>
          </cell>
        </row>
        <row r="168">
          <cell r="E168">
            <v>0</v>
          </cell>
          <cell r="F168">
            <v>0</v>
          </cell>
          <cell r="G168">
            <v>0</v>
          </cell>
          <cell r="H168">
            <v>0</v>
          </cell>
          <cell r="I168">
            <v>0</v>
          </cell>
          <cell r="J168">
            <v>0</v>
          </cell>
          <cell r="K168">
            <v>0</v>
          </cell>
          <cell r="L168">
            <v>0</v>
          </cell>
        </row>
        <row r="169">
          <cell r="E169">
            <v>0</v>
          </cell>
          <cell r="F169">
            <v>0</v>
          </cell>
          <cell r="G169">
            <v>0</v>
          </cell>
          <cell r="H169">
            <v>0</v>
          </cell>
          <cell r="I169">
            <v>0</v>
          </cell>
          <cell r="J169">
            <v>0</v>
          </cell>
          <cell r="K169">
            <v>0</v>
          </cell>
          <cell r="L169">
            <v>0</v>
          </cell>
        </row>
        <row r="170">
          <cell r="E170">
            <v>0</v>
          </cell>
          <cell r="F170">
            <v>0</v>
          </cell>
          <cell r="G170">
            <v>0</v>
          </cell>
          <cell r="H170">
            <v>0</v>
          </cell>
          <cell r="I170">
            <v>0</v>
          </cell>
          <cell r="J170">
            <v>0</v>
          </cell>
          <cell r="K170">
            <v>0</v>
          </cell>
          <cell r="L170">
            <v>0</v>
          </cell>
        </row>
        <row r="172">
          <cell r="E172">
            <v>0</v>
          </cell>
          <cell r="F172">
            <v>0</v>
          </cell>
          <cell r="G172">
            <v>0</v>
          </cell>
          <cell r="H172">
            <v>0</v>
          </cell>
          <cell r="I172">
            <v>0</v>
          </cell>
          <cell r="J172">
            <v>0</v>
          </cell>
          <cell r="K172">
            <v>0</v>
          </cell>
          <cell r="L172">
            <v>0</v>
          </cell>
        </row>
        <row r="173">
          <cell r="E173">
            <v>0</v>
          </cell>
          <cell r="F173">
            <v>0</v>
          </cell>
          <cell r="G173">
            <v>0</v>
          </cell>
          <cell r="H173">
            <v>0</v>
          </cell>
          <cell r="I173">
            <v>0</v>
          </cell>
          <cell r="J173">
            <v>0</v>
          </cell>
          <cell r="K173">
            <v>0</v>
          </cell>
          <cell r="L173">
            <v>0</v>
          </cell>
        </row>
        <row r="175">
          <cell r="E175">
            <v>0</v>
          </cell>
          <cell r="F175">
            <v>0</v>
          </cell>
          <cell r="G175">
            <v>0</v>
          </cell>
          <cell r="H175">
            <v>0</v>
          </cell>
          <cell r="I175">
            <v>0</v>
          </cell>
          <cell r="J175">
            <v>0</v>
          </cell>
          <cell r="K175">
            <v>0</v>
          </cell>
          <cell r="L175">
            <v>0</v>
          </cell>
        </row>
        <row r="176">
          <cell r="E176">
            <v>0</v>
          </cell>
          <cell r="F176">
            <v>0</v>
          </cell>
          <cell r="G176">
            <v>0</v>
          </cell>
          <cell r="H176">
            <v>0</v>
          </cell>
          <cell r="I176">
            <v>0</v>
          </cell>
          <cell r="J176">
            <v>0</v>
          </cell>
          <cell r="K176">
            <v>0</v>
          </cell>
          <cell r="L176">
            <v>0</v>
          </cell>
        </row>
        <row r="178">
          <cell r="E178">
            <v>89204.77</v>
          </cell>
          <cell r="F178">
            <v>-24791.93</v>
          </cell>
          <cell r="G178">
            <v>22859.47</v>
          </cell>
          <cell r="H178">
            <v>41232.699999999997</v>
          </cell>
          <cell r="I178">
            <v>36437.819999999992</v>
          </cell>
          <cell r="J178">
            <v>73562.25</v>
          </cell>
          <cell r="K178">
            <v>20724.89</v>
          </cell>
          <cell r="L178">
            <v>0</v>
          </cell>
        </row>
        <row r="179">
          <cell r="E179">
            <v>89204.77</v>
          </cell>
          <cell r="F179">
            <v>-24791.93</v>
          </cell>
          <cell r="G179">
            <v>22859.47</v>
          </cell>
          <cell r="H179">
            <v>41232.699999999997</v>
          </cell>
          <cell r="I179">
            <v>36437.819999999992</v>
          </cell>
          <cell r="J179">
            <v>73562.25</v>
          </cell>
          <cell r="K179">
            <v>20724.89</v>
          </cell>
          <cell r="L179">
            <v>0</v>
          </cell>
        </row>
        <row r="180">
          <cell r="E180">
            <v>89204.77</v>
          </cell>
          <cell r="F180">
            <v>-24791.93</v>
          </cell>
          <cell r="G180">
            <v>22859.47</v>
          </cell>
          <cell r="H180">
            <v>41232.699999999997</v>
          </cell>
          <cell r="I180">
            <v>36437.819999999992</v>
          </cell>
          <cell r="J180">
            <v>73562.25</v>
          </cell>
          <cell r="K180">
            <v>20724.89</v>
          </cell>
          <cell r="L180">
            <v>0</v>
          </cell>
        </row>
        <row r="181">
          <cell r="E181">
            <v>0</v>
          </cell>
        </row>
        <row r="182">
          <cell r="E182">
            <v>0</v>
          </cell>
          <cell r="F182">
            <v>0</v>
          </cell>
          <cell r="G182">
            <v>0</v>
          </cell>
          <cell r="H182">
            <v>0</v>
          </cell>
          <cell r="I182">
            <v>0</v>
          </cell>
          <cell r="J182">
            <v>0</v>
          </cell>
          <cell r="K182">
            <v>0</v>
          </cell>
          <cell r="L182">
            <v>0</v>
          </cell>
        </row>
        <row r="183">
          <cell r="E183">
            <v>0</v>
          </cell>
          <cell r="F183">
            <v>0</v>
          </cell>
          <cell r="G183">
            <v>0</v>
          </cell>
          <cell r="H183">
            <v>0</v>
          </cell>
          <cell r="I183">
            <v>0</v>
          </cell>
          <cell r="J183">
            <v>0</v>
          </cell>
          <cell r="K183">
            <v>0</v>
          </cell>
          <cell r="L183">
            <v>0</v>
          </cell>
        </row>
        <row r="184">
          <cell r="E184">
            <v>0</v>
          </cell>
          <cell r="F184">
            <v>0</v>
          </cell>
          <cell r="G184">
            <v>0</v>
          </cell>
          <cell r="H184">
            <v>0</v>
          </cell>
          <cell r="I184">
            <v>0</v>
          </cell>
          <cell r="J184">
            <v>0</v>
          </cell>
          <cell r="K184">
            <v>0</v>
          </cell>
          <cell r="L184">
            <v>0</v>
          </cell>
        </row>
        <row r="185">
          <cell r="E185">
            <v>0</v>
          </cell>
          <cell r="F185">
            <v>0</v>
          </cell>
          <cell r="G185">
            <v>0</v>
          </cell>
          <cell r="H185">
            <v>0</v>
          </cell>
          <cell r="I185">
            <v>0</v>
          </cell>
          <cell r="J185">
            <v>0</v>
          </cell>
          <cell r="K185">
            <v>0</v>
          </cell>
          <cell r="L185">
            <v>0</v>
          </cell>
        </row>
        <row r="186">
          <cell r="E186">
            <v>0</v>
          </cell>
        </row>
        <row r="188">
          <cell r="E188">
            <v>0</v>
          </cell>
          <cell r="F188">
            <v>0</v>
          </cell>
          <cell r="G188">
            <v>0</v>
          </cell>
          <cell r="H188">
            <v>0</v>
          </cell>
          <cell r="I188">
            <v>0</v>
          </cell>
          <cell r="J188">
            <v>0</v>
          </cell>
          <cell r="K188">
            <v>0</v>
          </cell>
          <cell r="L188">
            <v>0</v>
          </cell>
        </row>
        <row r="189">
          <cell r="E189">
            <v>0</v>
          </cell>
          <cell r="F189">
            <v>0</v>
          </cell>
          <cell r="G189">
            <v>0</v>
          </cell>
          <cell r="H189">
            <v>0</v>
          </cell>
          <cell r="I189">
            <v>0</v>
          </cell>
          <cell r="J189">
            <v>0</v>
          </cell>
          <cell r="K189">
            <v>0</v>
          </cell>
          <cell r="L189">
            <v>0</v>
          </cell>
        </row>
        <row r="191">
          <cell r="E191">
            <v>0</v>
          </cell>
          <cell r="F191">
            <v>0</v>
          </cell>
          <cell r="G191">
            <v>0</v>
          </cell>
          <cell r="H191">
            <v>0</v>
          </cell>
          <cell r="I191">
            <v>0</v>
          </cell>
          <cell r="J191">
            <v>0</v>
          </cell>
          <cell r="K191">
            <v>0</v>
          </cell>
          <cell r="L191">
            <v>0</v>
          </cell>
        </row>
        <row r="192">
          <cell r="E192">
            <v>0</v>
          </cell>
          <cell r="F192">
            <v>0</v>
          </cell>
          <cell r="G192">
            <v>0</v>
          </cell>
          <cell r="H192">
            <v>0</v>
          </cell>
          <cell r="I192">
            <v>0</v>
          </cell>
          <cell r="J192">
            <v>0</v>
          </cell>
          <cell r="K192">
            <v>0</v>
          </cell>
          <cell r="L192">
            <v>0</v>
          </cell>
        </row>
        <row r="193">
          <cell r="E193">
            <v>0</v>
          </cell>
          <cell r="F193">
            <v>0</v>
          </cell>
          <cell r="G193">
            <v>0</v>
          </cell>
          <cell r="H193">
            <v>0</v>
          </cell>
          <cell r="I193">
            <v>0</v>
          </cell>
          <cell r="J193">
            <v>0</v>
          </cell>
          <cell r="K193">
            <v>0</v>
          </cell>
          <cell r="L193">
            <v>0</v>
          </cell>
        </row>
        <row r="194">
          <cell r="E194">
            <v>48805</v>
          </cell>
          <cell r="F194">
            <v>79626.28</v>
          </cell>
          <cell r="G194">
            <v>130767.51999999999</v>
          </cell>
          <cell r="H194">
            <v>97799.09</v>
          </cell>
          <cell r="I194">
            <v>128585.19</v>
          </cell>
          <cell r="J194">
            <v>82270.599999999991</v>
          </cell>
          <cell r="K194">
            <v>100797.93999999999</v>
          </cell>
          <cell r="L194">
            <v>20891.719999999987</v>
          </cell>
        </row>
        <row r="195">
          <cell r="D195">
            <v>48805</v>
          </cell>
          <cell r="E195">
            <v>79626.28</v>
          </cell>
          <cell r="F195">
            <v>130767.51999999999</v>
          </cell>
          <cell r="G195">
            <v>97799.09</v>
          </cell>
          <cell r="H195">
            <v>128585.19</v>
          </cell>
          <cell r="I195">
            <v>82270.599999999991</v>
          </cell>
          <cell r="J195">
            <v>100797.93999999999</v>
          </cell>
          <cell r="K195">
            <v>20891.719999999987</v>
          </cell>
          <cell r="L195">
            <v>20891.719999999987</v>
          </cell>
        </row>
        <row r="196">
          <cell r="E196">
            <v>30821.279999999999</v>
          </cell>
          <cell r="F196">
            <v>51141.239999999983</v>
          </cell>
          <cell r="G196">
            <v>-32968.429999999993</v>
          </cell>
          <cell r="H196">
            <v>30786.100000000006</v>
          </cell>
          <cell r="I196">
            <v>-46314.590000000011</v>
          </cell>
          <cell r="J196">
            <v>18527.339999999997</v>
          </cell>
          <cell r="K196">
            <v>-79906.22</v>
          </cell>
          <cell r="L196">
            <v>0</v>
          </cell>
        </row>
        <row r="197">
          <cell r="E197">
            <v>0.41000000000349246</v>
          </cell>
          <cell r="F197">
            <v>0.40999999998894054</v>
          </cell>
          <cell r="G197">
            <v>0.40999999998894054</v>
          </cell>
          <cell r="H197">
            <v>0.40999999998894054</v>
          </cell>
          <cell r="I197">
            <v>0.41000000000349246</v>
          </cell>
          <cell r="J197">
            <v>0.41000000003259629</v>
          </cell>
          <cell r="K197">
            <v>-0.57999999999810825</v>
          </cell>
          <cell r="L197">
            <v>-0.57999999999810825</v>
          </cell>
        </row>
        <row r="199">
          <cell r="D199">
            <v>1336489.94</v>
          </cell>
          <cell r="E199">
            <v>1358392.07</v>
          </cell>
          <cell r="F199">
            <v>1406333.42</v>
          </cell>
          <cell r="G199">
            <v>1368364.99</v>
          </cell>
          <cell r="H199">
            <v>1394151.09</v>
          </cell>
          <cell r="I199">
            <v>1343969.8</v>
          </cell>
          <cell r="J199">
            <v>1362497.1400000001</v>
          </cell>
          <cell r="K199">
            <v>1282589.93</v>
          </cell>
          <cell r="L199">
            <v>1282589.93</v>
          </cell>
        </row>
        <row r="200">
          <cell r="D200">
            <v>1257216</v>
          </cell>
          <cell r="E200">
            <v>1257216</v>
          </cell>
          <cell r="F200">
            <v>1257216</v>
          </cell>
          <cell r="G200">
            <v>1257216</v>
          </cell>
          <cell r="H200">
            <v>1257216</v>
          </cell>
          <cell r="I200">
            <v>1257216</v>
          </cell>
          <cell r="J200">
            <v>1257216</v>
          </cell>
          <cell r="K200">
            <v>1257216</v>
          </cell>
          <cell r="L200">
            <v>1257216</v>
          </cell>
        </row>
        <row r="201">
          <cell r="D201">
            <v>73503</v>
          </cell>
          <cell r="E201">
            <v>73503</v>
          </cell>
          <cell r="F201">
            <v>73503</v>
          </cell>
          <cell r="G201">
            <v>73503</v>
          </cell>
          <cell r="H201">
            <v>73503</v>
          </cell>
          <cell r="I201">
            <v>73503</v>
          </cell>
          <cell r="J201">
            <v>73503</v>
          </cell>
          <cell r="K201">
            <v>73503</v>
          </cell>
          <cell r="L201">
            <v>73503</v>
          </cell>
        </row>
        <row r="202">
          <cell r="D202">
            <v>1183713</v>
          </cell>
          <cell r="E202">
            <v>1183713</v>
          </cell>
          <cell r="F202">
            <v>1183713</v>
          </cell>
          <cell r="G202">
            <v>1183713</v>
          </cell>
          <cell r="H202">
            <v>1183713</v>
          </cell>
          <cell r="I202">
            <v>1183713</v>
          </cell>
          <cell r="J202">
            <v>1183713</v>
          </cell>
          <cell r="K202">
            <v>1183713</v>
          </cell>
          <cell r="L202">
            <v>1183713</v>
          </cell>
        </row>
        <row r="203">
          <cell r="E203">
            <v>0</v>
          </cell>
          <cell r="F203">
            <v>0</v>
          </cell>
          <cell r="G203">
            <v>0</v>
          </cell>
          <cell r="H203">
            <v>0</v>
          </cell>
          <cell r="I203">
            <v>0</v>
          </cell>
          <cell r="J203">
            <v>0</v>
          </cell>
          <cell r="K203">
            <v>0</v>
          </cell>
          <cell r="L203">
            <v>0</v>
          </cell>
        </row>
        <row r="204">
          <cell r="E204">
            <v>0</v>
          </cell>
          <cell r="F204">
            <v>0</v>
          </cell>
          <cell r="G204">
            <v>0</v>
          </cell>
          <cell r="H204">
            <v>0</v>
          </cell>
          <cell r="I204">
            <v>0</v>
          </cell>
          <cell r="J204">
            <v>0</v>
          </cell>
          <cell r="K204">
            <v>0</v>
          </cell>
          <cell r="L204">
            <v>0</v>
          </cell>
        </row>
        <row r="205">
          <cell r="D205">
            <v>0</v>
          </cell>
          <cell r="E205">
            <v>0</v>
          </cell>
          <cell r="F205">
            <v>0</v>
          </cell>
          <cell r="G205">
            <v>0</v>
          </cell>
          <cell r="H205">
            <v>0</v>
          </cell>
          <cell r="I205">
            <v>0</v>
          </cell>
          <cell r="J205">
            <v>0</v>
          </cell>
          <cell r="K205">
            <v>0</v>
          </cell>
          <cell r="L205">
            <v>0</v>
          </cell>
        </row>
        <row r="206">
          <cell r="D206">
            <v>0</v>
          </cell>
          <cell r="E206">
            <v>0</v>
          </cell>
          <cell r="F206">
            <v>0</v>
          </cell>
          <cell r="G206">
            <v>0</v>
          </cell>
          <cell r="H206">
            <v>0</v>
          </cell>
          <cell r="I206">
            <v>0</v>
          </cell>
          <cell r="J206">
            <v>0</v>
          </cell>
          <cell r="K206">
            <v>0</v>
          </cell>
          <cell r="L206">
            <v>0</v>
          </cell>
        </row>
        <row r="207">
          <cell r="E207">
            <v>0</v>
          </cell>
          <cell r="F207">
            <v>0</v>
          </cell>
          <cell r="G207">
            <v>0</v>
          </cell>
          <cell r="H207">
            <v>0</v>
          </cell>
          <cell r="I207">
            <v>0</v>
          </cell>
          <cell r="J207">
            <v>0</v>
          </cell>
          <cell r="K207">
            <v>0</v>
          </cell>
          <cell r="L207">
            <v>0</v>
          </cell>
        </row>
        <row r="208">
          <cell r="D208">
            <v>0</v>
          </cell>
          <cell r="E208">
            <v>0</v>
          </cell>
          <cell r="F208">
            <v>0</v>
          </cell>
          <cell r="G208">
            <v>0</v>
          </cell>
          <cell r="H208">
            <v>0</v>
          </cell>
          <cell r="I208">
            <v>0</v>
          </cell>
          <cell r="J208">
            <v>0</v>
          </cell>
          <cell r="K208">
            <v>0</v>
          </cell>
          <cell r="L208">
            <v>0</v>
          </cell>
        </row>
        <row r="209">
          <cell r="D209">
            <v>79273.94</v>
          </cell>
          <cell r="E209">
            <v>101176.07</v>
          </cell>
          <cell r="F209">
            <v>149117.41999999998</v>
          </cell>
          <cell r="G209">
            <v>111148.98999999999</v>
          </cell>
          <cell r="H209">
            <v>136935.09</v>
          </cell>
          <cell r="I209">
            <v>86753.799999999988</v>
          </cell>
          <cell r="J209">
            <v>105281.14000000001</v>
          </cell>
          <cell r="K209">
            <v>25373.929999999989</v>
          </cell>
          <cell r="L209">
            <v>22446.929999999989</v>
          </cell>
        </row>
        <row r="210">
          <cell r="D210">
            <v>-1070</v>
          </cell>
          <cell r="E210">
            <v>-1830.1699999999983</v>
          </cell>
          <cell r="F210">
            <v>-1829.1699999999983</v>
          </cell>
          <cell r="G210">
            <v>-1829.1699999999983</v>
          </cell>
          <cell r="H210">
            <v>-1829.1699999999983</v>
          </cell>
          <cell r="I210">
            <v>-1833.4300000000076</v>
          </cell>
          <cell r="J210">
            <v>-1833.8100000000122</v>
          </cell>
          <cell r="K210">
            <v>-1834.8100000000122</v>
          </cell>
          <cell r="L210">
            <v>-1834.8100000000122</v>
          </cell>
        </row>
        <row r="211">
          <cell r="D211">
            <v>49875.41</v>
          </cell>
          <cell r="E211">
            <v>81456.86</v>
          </cell>
          <cell r="F211">
            <v>132597.09999999998</v>
          </cell>
          <cell r="G211">
            <v>99628.669999999984</v>
          </cell>
          <cell r="H211">
            <v>130414.76999999999</v>
          </cell>
          <cell r="I211">
            <v>84104.44</v>
          </cell>
          <cell r="J211">
            <v>102632.16000000003</v>
          </cell>
          <cell r="K211">
            <v>22725.95</v>
          </cell>
          <cell r="L211">
            <v>22725.95</v>
          </cell>
        </row>
        <row r="212">
          <cell r="E212">
            <v>0</v>
          </cell>
          <cell r="L212">
            <v>0</v>
          </cell>
        </row>
        <row r="213">
          <cell r="E213">
            <v>0</v>
          </cell>
          <cell r="L213">
            <v>0</v>
          </cell>
        </row>
        <row r="214">
          <cell r="D214">
            <v>1556</v>
          </cell>
          <cell r="E214">
            <v>1556</v>
          </cell>
          <cell r="F214">
            <v>1556</v>
          </cell>
          <cell r="G214">
            <v>1556</v>
          </cell>
          <cell r="H214">
            <v>1556</v>
          </cell>
          <cell r="I214">
            <v>1556</v>
          </cell>
          <cell r="J214">
            <v>1556</v>
          </cell>
          <cell r="K214">
            <v>1556</v>
          </cell>
          <cell r="L214">
            <v>1556</v>
          </cell>
        </row>
        <row r="215">
          <cell r="E215">
            <v>0</v>
          </cell>
          <cell r="L215">
            <v>0</v>
          </cell>
        </row>
        <row r="216">
          <cell r="E216">
            <v>0</v>
          </cell>
          <cell r="L216">
            <v>0</v>
          </cell>
        </row>
        <row r="217">
          <cell r="E217">
            <v>0</v>
          </cell>
          <cell r="L217">
            <v>0</v>
          </cell>
        </row>
        <row r="218">
          <cell r="D218">
            <v>27717.4</v>
          </cell>
          <cell r="E218">
            <v>19293.490000000002</v>
          </cell>
          <cell r="F218">
            <v>16793.490000000002</v>
          </cell>
          <cell r="G218">
            <v>11793.49</v>
          </cell>
          <cell r="H218">
            <v>6793.49</v>
          </cell>
          <cell r="I218">
            <v>2926.79</v>
          </cell>
          <cell r="J218">
            <v>2926.79</v>
          </cell>
          <cell r="K218">
            <v>2926.79</v>
          </cell>
          <cell r="L218">
            <v>-0.21000000000003638</v>
          </cell>
        </row>
        <row r="219">
          <cell r="D219">
            <v>1195.1300000000001</v>
          </cell>
          <cell r="E219">
            <v>699.89</v>
          </cell>
          <cell r="L219">
            <v>0</v>
          </cell>
        </row>
        <row r="220">
          <cell r="D220">
            <v>-1336490.06</v>
          </cell>
          <cell r="E220">
            <v>-1358392.3200000003</v>
          </cell>
          <cell r="F220">
            <v>-1406333.7400000002</v>
          </cell>
          <cell r="G220">
            <v>-1368364.9800000004</v>
          </cell>
          <cell r="H220">
            <v>-1394151.05</v>
          </cell>
          <cell r="I220">
            <v>-1343969.98</v>
          </cell>
          <cell r="J220">
            <v>-1362496.8900000004</v>
          </cell>
          <cell r="K220">
            <v>-1282590.4600000004</v>
          </cell>
          <cell r="L220">
            <v>-1282590.4600000004</v>
          </cell>
        </row>
        <row r="221">
          <cell r="D221">
            <v>-87525.06</v>
          </cell>
          <cell r="E221">
            <v>-108415.62</v>
          </cell>
          <cell r="F221">
            <v>-259866.46</v>
          </cell>
          <cell r="G221">
            <v>-253915.62</v>
          </cell>
          <cell r="H221">
            <v>-289374.99</v>
          </cell>
          <cell r="I221">
            <v>-289634.38</v>
          </cell>
          <cell r="J221">
            <v>-150214.32</v>
          </cell>
          <cell r="K221">
            <v>-54012</v>
          </cell>
          <cell r="L221">
            <v>-54012</v>
          </cell>
        </row>
        <row r="222">
          <cell r="D222">
            <v>0</v>
          </cell>
          <cell r="E222">
            <v>0</v>
          </cell>
          <cell r="F222">
            <v>0</v>
          </cell>
          <cell r="G222">
            <v>0</v>
          </cell>
          <cell r="H222">
            <v>0</v>
          </cell>
          <cell r="I222">
            <v>0</v>
          </cell>
          <cell r="J222">
            <v>0</v>
          </cell>
          <cell r="K222">
            <v>0</v>
          </cell>
          <cell r="L222">
            <v>0</v>
          </cell>
        </row>
        <row r="223">
          <cell r="D223">
            <v>0</v>
          </cell>
          <cell r="E223">
            <v>0</v>
          </cell>
          <cell r="F223">
            <v>0</v>
          </cell>
          <cell r="G223">
            <v>0</v>
          </cell>
          <cell r="H223">
            <v>0</v>
          </cell>
          <cell r="I223">
            <v>0</v>
          </cell>
          <cell r="J223">
            <v>0</v>
          </cell>
          <cell r="K223">
            <v>0</v>
          </cell>
          <cell r="L223">
            <v>0</v>
          </cell>
        </row>
        <row r="224">
          <cell r="D224">
            <v>-87525.06</v>
          </cell>
          <cell r="E224">
            <v>-108415.62</v>
          </cell>
          <cell r="F224">
            <v>-259866.46</v>
          </cell>
          <cell r="G224">
            <v>-253915.62</v>
          </cell>
          <cell r="H224">
            <v>-289374.99</v>
          </cell>
          <cell r="I224">
            <v>-289634.38</v>
          </cell>
          <cell r="J224">
            <v>-150214.32</v>
          </cell>
          <cell r="K224">
            <v>-54012</v>
          </cell>
          <cell r="L224">
            <v>-54012</v>
          </cell>
        </row>
        <row r="225">
          <cell r="D225">
            <v>-805</v>
          </cell>
          <cell r="E225">
            <v>-2214</v>
          </cell>
          <cell r="F225">
            <v>-112634.55</v>
          </cell>
          <cell r="G225">
            <v>-108208.31</v>
          </cell>
          <cell r="H225">
            <v>-80872.740000000005</v>
          </cell>
          <cell r="I225">
            <v>-81901.89</v>
          </cell>
          <cell r="J225">
            <v>-96202.32</v>
          </cell>
          <cell r="L225">
            <v>0</v>
          </cell>
        </row>
        <row r="226">
          <cell r="E226">
            <v>0</v>
          </cell>
          <cell r="F226">
            <v>0</v>
          </cell>
          <cell r="L226">
            <v>0</v>
          </cell>
        </row>
        <row r="227">
          <cell r="E227">
            <v>0</v>
          </cell>
          <cell r="F227">
            <v>0</v>
          </cell>
          <cell r="L227">
            <v>0</v>
          </cell>
        </row>
        <row r="228">
          <cell r="E228">
            <v>0</v>
          </cell>
          <cell r="F228">
            <v>0</v>
          </cell>
          <cell r="L228">
            <v>0</v>
          </cell>
        </row>
        <row r="229">
          <cell r="D229">
            <v>-5012</v>
          </cell>
          <cell r="E229">
            <v>-24012</v>
          </cell>
          <cell r="F229">
            <v>-30012</v>
          </cell>
          <cell r="G229">
            <v>-36012</v>
          </cell>
          <cell r="H229">
            <v>-42012</v>
          </cell>
          <cell r="I229">
            <v>-48012</v>
          </cell>
          <cell r="J229">
            <v>-54012</v>
          </cell>
          <cell r="K229">
            <v>-54012</v>
          </cell>
          <cell r="L229">
            <v>-54012</v>
          </cell>
        </row>
        <row r="230">
          <cell r="D230">
            <v>-81708.06</v>
          </cell>
          <cell r="E230">
            <v>-82189.62</v>
          </cell>
          <cell r="F230">
            <v>-117219.91</v>
          </cell>
          <cell r="G230">
            <v>-109695.31</v>
          </cell>
          <cell r="H230">
            <v>-166490.25</v>
          </cell>
          <cell r="I230">
            <v>-159720.49</v>
          </cell>
          <cell r="J230">
            <v>0</v>
          </cell>
          <cell r="L230">
            <v>0</v>
          </cell>
        </row>
        <row r="231">
          <cell r="D231">
            <v>-1248965</v>
          </cell>
          <cell r="E231">
            <v>-1249976.7000000002</v>
          </cell>
          <cell r="F231">
            <v>-1146467.2800000003</v>
          </cell>
          <cell r="G231">
            <v>-1114449.3600000003</v>
          </cell>
          <cell r="H231">
            <v>-1104776.06</v>
          </cell>
          <cell r="I231">
            <v>-1054335.6000000001</v>
          </cell>
          <cell r="J231">
            <v>-1212282.5700000003</v>
          </cell>
          <cell r="K231">
            <v>-1228578.4600000004</v>
          </cell>
          <cell r="L231">
            <v>-1228578.4600000004</v>
          </cell>
        </row>
        <row r="232">
          <cell r="L232">
            <v>0</v>
          </cell>
        </row>
        <row r="233">
          <cell r="D233">
            <v>2255175</v>
          </cell>
          <cell r="E233">
            <v>2255175</v>
          </cell>
          <cell r="F233">
            <v>2255175</v>
          </cell>
          <cell r="G233">
            <v>2255175</v>
          </cell>
          <cell r="H233">
            <v>2255175</v>
          </cell>
          <cell r="I233">
            <v>2255175</v>
          </cell>
          <cell r="J233">
            <v>2255175</v>
          </cell>
          <cell r="K233">
            <v>2255175</v>
          </cell>
          <cell r="L233">
            <v>2255175</v>
          </cell>
        </row>
        <row r="234">
          <cell r="E234">
            <v>188190.54</v>
          </cell>
          <cell r="F234">
            <v>383576.98000000004</v>
          </cell>
          <cell r="G234">
            <v>566968.31000000006</v>
          </cell>
          <cell r="H234">
            <v>788376.07000000007</v>
          </cell>
          <cell r="I234">
            <v>997115.71000000008</v>
          </cell>
          <cell r="J234">
            <v>1002543.8</v>
          </cell>
          <cell r="K234">
            <v>1006972.8</v>
          </cell>
          <cell r="L234">
            <v>1009899.8</v>
          </cell>
        </row>
        <row r="235">
          <cell r="E235">
            <v>0</v>
          </cell>
          <cell r="F235">
            <v>0</v>
          </cell>
          <cell r="L235">
            <v>0</v>
          </cell>
        </row>
        <row r="236">
          <cell r="D236">
            <v>-743975</v>
          </cell>
          <cell r="E236">
            <v>-743975</v>
          </cell>
          <cell r="F236">
            <v>-743975</v>
          </cell>
          <cell r="G236">
            <v>-743975</v>
          </cell>
          <cell r="H236">
            <v>-743975</v>
          </cell>
          <cell r="I236">
            <v>-743975</v>
          </cell>
          <cell r="J236">
            <v>-743975</v>
          </cell>
          <cell r="K236">
            <v>-743975</v>
          </cell>
          <cell r="L236">
            <v>-743975</v>
          </cell>
        </row>
        <row r="237">
          <cell r="D237">
            <v>-2760165</v>
          </cell>
          <cell r="E237">
            <v>-2949367.24</v>
          </cell>
          <cell r="F237">
            <v>-3041244.2600000002</v>
          </cell>
          <cell r="G237">
            <v>-3192617.6700000004</v>
          </cell>
          <cell r="H237">
            <v>-3404352.1300000004</v>
          </cell>
          <cell r="I237">
            <v>-3562651.31</v>
          </cell>
          <cell r="J237">
            <v>-3726026.37</v>
          </cell>
          <cell r="K237">
            <v>-3746751.2600000002</v>
          </cell>
          <cell r="L237">
            <v>-3746751.2600000002</v>
          </cell>
        </row>
        <row r="238">
          <cell r="E238">
            <v>0</v>
          </cell>
          <cell r="F238">
            <v>0</v>
          </cell>
        </row>
        <row r="239">
          <cell r="E239">
            <v>0</v>
          </cell>
          <cell r="F239">
            <v>0</v>
          </cell>
        </row>
        <row r="241">
          <cell r="H241">
            <v>3043551.0700000003</v>
          </cell>
        </row>
        <row r="242">
          <cell r="E242">
            <v>1011.7000000002154</v>
          </cell>
          <cell r="F242">
            <v>20469.109999999928</v>
          </cell>
          <cell r="G242">
            <v>355233.85000000009</v>
          </cell>
          <cell r="H242">
            <v>144188.93999999971</v>
          </cell>
        </row>
        <row r="243">
          <cell r="D243">
            <v>-0.12000000011175871</v>
          </cell>
          <cell r="E243">
            <v>-0.25000000023283064</v>
          </cell>
          <cell r="F243">
            <v>-0.32000000029802322</v>
          </cell>
          <cell r="G243">
            <v>9.9999995436519384E-3</v>
          </cell>
          <cell r="H243">
            <v>4.0000000037252903E-2</v>
          </cell>
          <cell r="I243">
            <v>-0.17999999993480742</v>
          </cell>
          <cell r="J243">
            <v>0.24999999976716936</v>
          </cell>
          <cell r="K243">
            <v>-0.53000000049360096</v>
          </cell>
          <cell r="L243">
            <v>-0.53000000049360096</v>
          </cell>
        </row>
        <row r="245">
          <cell r="D245">
            <v>788376.07000000007</v>
          </cell>
          <cell r="E245">
            <v>188190.54</v>
          </cell>
          <cell r="F245">
            <v>195386.44000000003</v>
          </cell>
          <cell r="G245">
            <v>183391.33000000002</v>
          </cell>
          <cell r="H245">
            <v>221407.76</v>
          </cell>
        </row>
        <row r="246">
          <cell r="D246">
            <v>654825.17000000004</v>
          </cell>
          <cell r="E246">
            <v>189202.24</v>
          </cell>
          <cell r="F246">
            <v>91877.01999999999</v>
          </cell>
          <cell r="G246">
            <v>151373.41</v>
          </cell>
          <cell r="H246">
            <v>222372.5</v>
          </cell>
        </row>
        <row r="247">
          <cell r="D247">
            <v>490583.31000000011</v>
          </cell>
          <cell r="E247">
            <v>82918.400000000023</v>
          </cell>
          <cell r="F247">
            <v>180169.06000000003</v>
          </cell>
          <cell r="G247">
            <v>140245.53</v>
          </cell>
          <cell r="H247">
            <v>87250.32</v>
          </cell>
        </row>
        <row r="248">
          <cell r="D248">
            <v>1145408.48</v>
          </cell>
          <cell r="E248">
            <v>272120.64</v>
          </cell>
          <cell r="F248">
            <v>272046.08000000002</v>
          </cell>
          <cell r="G248">
            <v>291618.94</v>
          </cell>
          <cell r="H248">
            <v>309622.82</v>
          </cell>
        </row>
        <row r="251">
          <cell r="D251">
            <v>526320.15999999992</v>
          </cell>
          <cell r="E251">
            <v>99997.47</v>
          </cell>
          <cell r="F251">
            <v>116668.95</v>
          </cell>
          <cell r="G251">
            <v>128513.94</v>
          </cell>
          <cell r="H251">
            <v>181139.8</v>
          </cell>
          <cell r="I251">
            <v>121861.35999999999</v>
          </cell>
          <cell r="J251">
            <v>89812.81</v>
          </cell>
        </row>
        <row r="252">
          <cell r="H252">
            <v>10638.04</v>
          </cell>
        </row>
        <row r="253">
          <cell r="D253">
            <v>-129692.22</v>
          </cell>
          <cell r="E253">
            <v>-31638.63</v>
          </cell>
          <cell r="F253">
            <v>-29303</v>
          </cell>
          <cell r="G253">
            <v>-24956.28</v>
          </cell>
          <cell r="H253">
            <v>-43794.31</v>
          </cell>
          <cell r="I253">
            <v>-37203.01</v>
          </cell>
          <cell r="J253">
            <v>-38906.5</v>
          </cell>
        </row>
        <row r="254">
          <cell r="G254">
            <v>-2044.44</v>
          </cell>
        </row>
        <row r="255">
          <cell r="G255">
            <v>8858</v>
          </cell>
        </row>
        <row r="256">
          <cell r="G256">
            <v>6813.5599999999995</v>
          </cell>
        </row>
        <row r="258">
          <cell r="E258" t="str">
            <v>янв</v>
          </cell>
          <cell r="F258" t="str">
            <v>фев</v>
          </cell>
          <cell r="G258" t="str">
            <v>март</v>
          </cell>
          <cell r="H258" t="str">
            <v>апрель</v>
          </cell>
          <cell r="I258" t="str">
            <v>План оптимизации</v>
          </cell>
        </row>
        <row r="260">
          <cell r="E260">
            <v>0</v>
          </cell>
          <cell r="F260">
            <v>0</v>
          </cell>
          <cell r="G260">
            <v>0</v>
          </cell>
          <cell r="H260">
            <v>0</v>
          </cell>
          <cell r="I260" t="str">
            <v>for ando</v>
          </cell>
          <cell r="K260" t="str">
            <v>прогноз затрат в мес</v>
          </cell>
        </row>
        <row r="261">
          <cell r="E261">
            <v>-217961.19</v>
          </cell>
          <cell r="F261">
            <v>-219391.75</v>
          </cell>
          <cell r="G261">
            <v>-241584.12</v>
          </cell>
          <cell r="H261">
            <v>-247927.57</v>
          </cell>
          <cell r="I261">
            <v>-115414.96500000003</v>
          </cell>
          <cell r="J261" t="str">
            <v>direct (на уровне 100 к in-out)</v>
          </cell>
          <cell r="K261">
            <v>178458.51950000002</v>
          </cell>
          <cell r="L261" t="str">
            <v>расходы кешом</v>
          </cell>
        </row>
        <row r="262">
          <cell r="E262">
            <v>-39762.799999999996</v>
          </cell>
          <cell r="F262">
            <v>-48677.380000000005</v>
          </cell>
          <cell r="G262">
            <v>-70938.7</v>
          </cell>
          <cell r="H262">
            <v>-97946.29</v>
          </cell>
          <cell r="I262">
            <v>-20000</v>
          </cell>
          <cell r="J262" t="str">
            <v>из них маркетинг + SEO</v>
          </cell>
          <cell r="K262">
            <v>64331.292499999996</v>
          </cell>
          <cell r="L262" t="str">
            <v>средние затраты за 4 месяца</v>
          </cell>
        </row>
        <row r="263">
          <cell r="E263">
            <v>-117704.92</v>
          </cell>
          <cell r="F263">
            <v>-113114.97</v>
          </cell>
          <cell r="G263">
            <v>-100168.63</v>
          </cell>
          <cell r="H263">
            <v>-81213.16</v>
          </cell>
          <cell r="I263">
            <v>-30000</v>
          </cell>
          <cell r="J263" t="str">
            <v>ФОТ</v>
          </cell>
          <cell r="K263">
            <v>81213.16</v>
          </cell>
          <cell r="L263" t="str">
            <v>зп апрельяская</v>
          </cell>
        </row>
        <row r="264">
          <cell r="E264">
            <v>-32061.11</v>
          </cell>
          <cell r="F264">
            <v>-19116.510000000002</v>
          </cell>
          <cell r="G264">
            <v>-17626.95</v>
          </cell>
          <cell r="H264">
            <v>-27405.73</v>
          </cell>
          <cell r="I264">
            <v>-24052.575000000001</v>
          </cell>
          <cell r="J264" t="str">
            <v>инфраструктура/хостинги ср за 4 мес</v>
          </cell>
          <cell r="K264">
            <v>24052.575000000001</v>
          </cell>
          <cell r="L264" t="str">
            <v>средние затраты за 4 месяца</v>
          </cell>
        </row>
        <row r="265">
          <cell r="E265">
            <v>-21952.080000000002</v>
          </cell>
          <cell r="F265">
            <v>-28352.38</v>
          </cell>
          <cell r="G265">
            <v>-29909.85</v>
          </cell>
          <cell r="H265">
            <v>-38984.050000000003</v>
          </cell>
          <cell r="I265">
            <v>-38984.050000000003</v>
          </cell>
          <cell r="J265" t="str">
            <v>Комиссии платежных систем (уровень ин аута на 100)</v>
          </cell>
          <cell r="K265">
            <v>0</v>
          </cell>
          <cell r="L265" t="str">
            <v>ноль так как нет ин аута</v>
          </cell>
        </row>
        <row r="266">
          <cell r="E266">
            <v>-6480.2800000000134</v>
          </cell>
          <cell r="F266">
            <v>-10130.509999999991</v>
          </cell>
          <cell r="G266">
            <v>-22939.989999999983</v>
          </cell>
          <cell r="H266">
            <v>-2378.3400000000256</v>
          </cell>
          <cell r="I266">
            <v>-2378.3400000000256</v>
          </cell>
          <cell r="J266" t="str">
            <v>РКО, ретеншн, курсовые разницы</v>
          </cell>
          <cell r="K266">
            <v>8861.4920000000075</v>
          </cell>
          <cell r="L266" t="str">
            <v>средние затраты за 4 месяца</v>
          </cell>
        </row>
        <row r="268">
          <cell r="E268">
            <v>-54159.45</v>
          </cell>
          <cell r="F268">
            <v>-52654.33</v>
          </cell>
          <cell r="G268">
            <v>-50034.819999999992</v>
          </cell>
          <cell r="H268">
            <v>-61695.25</v>
          </cell>
          <cell r="I268">
            <v>-56193.32</v>
          </cell>
          <cell r="J268">
            <v>-57653.740000000005</v>
          </cell>
          <cell r="K268">
            <v>61695.25</v>
          </cell>
          <cell r="L268" t="str">
            <v>расходы непрямым кешом, но временем и местом</v>
          </cell>
        </row>
        <row r="270">
          <cell r="E270">
            <v>-32355.29</v>
          </cell>
          <cell r="F270">
            <v>-30768.519999999997</v>
          </cell>
          <cell r="G270">
            <v>-28080.569999999996</v>
          </cell>
          <cell r="H270">
            <v>-43794.31</v>
          </cell>
          <cell r="I270">
            <v>-43794.31</v>
          </cell>
          <cell r="J270" t="str">
            <v>факт апреля</v>
          </cell>
          <cell r="K270">
            <v>43794.31</v>
          </cell>
        </row>
        <row r="271">
          <cell r="E271">
            <v>-21804.159999999996</v>
          </cell>
          <cell r="F271">
            <v>-21885.810000000005</v>
          </cell>
          <cell r="G271">
            <v>-21954.25</v>
          </cell>
          <cell r="H271">
            <v>-17900.940000000002</v>
          </cell>
          <cell r="I271">
            <v>-5471.4525000000003</v>
          </cell>
          <cell r="J271" t="str">
            <v>офис и др если ФОТ прямой будет 10 чел</v>
          </cell>
          <cell r="K271">
            <v>17900.939999999999</v>
          </cell>
        </row>
        <row r="272">
          <cell r="E272">
            <v>-272120.64</v>
          </cell>
          <cell r="F272">
            <v>-272046.08000000002</v>
          </cell>
          <cell r="G272">
            <v>-291618.94</v>
          </cell>
          <cell r="H272">
            <v>-309622.82</v>
          </cell>
          <cell r="I272">
            <v>-171608.28500000003</v>
          </cell>
        </row>
        <row r="274">
          <cell r="E274">
            <v>-82189.62</v>
          </cell>
          <cell r="F274">
            <v>-117219.91</v>
          </cell>
          <cell r="G274">
            <v>-109695.31</v>
          </cell>
          <cell r="H274">
            <v>-166490.25</v>
          </cell>
          <cell r="I274">
            <v>-159720.49</v>
          </cell>
        </row>
        <row r="276">
          <cell r="E276">
            <v>-7239.5499999999884</v>
          </cell>
          <cell r="F276">
            <v>-110749.04000000001</v>
          </cell>
          <cell r="G276">
            <v>-142766.63</v>
          </cell>
          <cell r="H276">
            <v>-152439.9</v>
          </cell>
          <cell r="I276">
            <v>-202880.58000000002</v>
          </cell>
        </row>
        <row r="277">
          <cell r="J277">
            <v>50440.680000000022</v>
          </cell>
        </row>
        <row r="278">
          <cell r="H278" t="str">
            <v>в другом файле</v>
          </cell>
        </row>
        <row r="282">
          <cell r="H282">
            <v>603773.40999999992</v>
          </cell>
        </row>
        <row r="283">
          <cell r="H283">
            <v>-3647324.48</v>
          </cell>
        </row>
        <row r="284">
          <cell r="H284">
            <v>-3043551.0700000003</v>
          </cell>
        </row>
        <row r="285">
          <cell r="H285">
            <v>-797864.34999999963</v>
          </cell>
        </row>
        <row r="286">
          <cell r="I286">
            <v>-194090.93999999971</v>
          </cell>
        </row>
        <row r="287">
          <cell r="H287">
            <v>-3404352.1300000004</v>
          </cell>
        </row>
        <row r="289">
          <cell r="H289">
            <v>-503392</v>
          </cell>
        </row>
        <row r="290">
          <cell r="H290">
            <v>-31500</v>
          </cell>
        </row>
        <row r="291">
          <cell r="H291">
            <v>-20000</v>
          </cell>
        </row>
        <row r="292">
          <cell r="H292">
            <v>-2849460.1300000004</v>
          </cell>
        </row>
        <row r="293">
          <cell r="D293">
            <v>-439505.99</v>
          </cell>
          <cell r="H293">
            <v>-658049.84</v>
          </cell>
          <cell r="I293">
            <v>0.23093842692229558</v>
          </cell>
        </row>
        <row r="294">
          <cell r="H294">
            <v>-2191410.2900000005</v>
          </cell>
          <cell r="I294">
            <v>0.76906157307770451</v>
          </cell>
        </row>
        <row r="296">
          <cell r="H296">
            <v>-644187.12999999989</v>
          </cell>
        </row>
        <row r="297">
          <cell r="H297">
            <v>-2205273.0000000005</v>
          </cell>
          <cell r="I297">
            <v>-2849460.1300000004</v>
          </cell>
        </row>
        <row r="301">
          <cell r="H301">
            <v>-3598443.0700000003</v>
          </cell>
        </row>
        <row r="303">
          <cell r="H303">
            <v>-503392</v>
          </cell>
        </row>
        <row r="304">
          <cell r="H304">
            <v>-31500</v>
          </cell>
        </row>
        <row r="305">
          <cell r="H305">
            <v>-20000</v>
          </cell>
        </row>
        <row r="308">
          <cell r="H308">
            <v>-658049.84</v>
          </cell>
        </row>
        <row r="309">
          <cell r="H309">
            <v>-2191410.2900000005</v>
          </cell>
        </row>
        <row r="310">
          <cell r="H310">
            <v>-152439.9</v>
          </cell>
        </row>
        <row r="311">
          <cell r="H311">
            <v>-41651.039999999717</v>
          </cell>
        </row>
        <row r="312">
          <cell r="H312">
            <v>39844</v>
          </cell>
        </row>
        <row r="313">
          <cell r="H313">
            <v>-1807.0399999997171</v>
          </cell>
        </row>
      </sheetData>
      <sheetData sheetId="16"/>
      <sheetData sheetId="17"/>
      <sheetData sheetId="18"/>
      <sheetData sheetId="19"/>
      <sheetData sheetId="20"/>
      <sheetData sheetId="21"/>
      <sheetData sheetId="22"/>
      <sheetData sheetId="23">
        <row r="1">
          <cell r="E1">
            <v>43831</v>
          </cell>
          <cell r="F1">
            <v>43862</v>
          </cell>
          <cell r="G1">
            <v>43891</v>
          </cell>
        </row>
        <row r="45">
          <cell r="E45">
            <v>-1865</v>
          </cell>
          <cell r="F45">
            <v>-5920</v>
          </cell>
        </row>
        <row r="46">
          <cell r="E46">
            <v>-1865</v>
          </cell>
          <cell r="F46">
            <v>-5920</v>
          </cell>
        </row>
        <row r="84">
          <cell r="E84">
            <v>-1865</v>
          </cell>
          <cell r="F84">
            <v>-5920</v>
          </cell>
        </row>
        <row r="86">
          <cell r="E86">
            <v>-1865</v>
          </cell>
          <cell r="F86">
            <v>-5920</v>
          </cell>
        </row>
        <row r="132">
          <cell r="E132">
            <v>-1864.56</v>
          </cell>
          <cell r="F132">
            <v>-5920</v>
          </cell>
        </row>
        <row r="133">
          <cell r="E133">
            <v>-1864.56</v>
          </cell>
          <cell r="F133">
            <v>-5920</v>
          </cell>
        </row>
        <row r="173">
          <cell r="E173">
            <v>1864.56</v>
          </cell>
          <cell r="F173">
            <v>5920</v>
          </cell>
        </row>
        <row r="174">
          <cell r="E174">
            <v>1864.56</v>
          </cell>
          <cell r="F174">
            <v>5920</v>
          </cell>
        </row>
        <row r="175">
          <cell r="E175">
            <v>1864.56</v>
          </cell>
          <cell r="F175">
            <v>5920</v>
          </cell>
        </row>
        <row r="227">
          <cell r="E227">
            <v>0</v>
          </cell>
          <cell r="F227">
            <v>0</v>
          </cell>
        </row>
        <row r="228">
          <cell r="E228">
            <v>132984</v>
          </cell>
          <cell r="F228">
            <v>132984</v>
          </cell>
        </row>
        <row r="230">
          <cell r="E230">
            <v>1865</v>
          </cell>
          <cell r="F230">
            <v>7785</v>
          </cell>
        </row>
        <row r="233">
          <cell r="E233">
            <v>-134849</v>
          </cell>
          <cell r="F233">
            <v>-140769</v>
          </cell>
        </row>
      </sheetData>
      <sheetData sheetId="24"/>
      <sheetData sheetId="25"/>
      <sheetData sheetId="26"/>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tion"/>
      <sheetName val="Аркуш8"/>
      <sheetName val="Summary"/>
      <sheetName val="Basics"/>
      <sheetName val="VATIncome tax"/>
      <sheetName val="-&gt;"/>
      <sheetName val="Timing"/>
      <sheetName val="Assumptions"/>
      <sheetName val="&gt;"/>
      <sheetName val="HСLow"/>
      <sheetName val="HCBase"/>
      <sheetName val="HCHigh"/>
      <sheetName val="&gt;&gt;"/>
      <sheetName val="Rates"/>
      <sheetName val="Payroll"/>
      <sheetName val="Salary"/>
      <sheetName val="Bonuses"/>
      <sheetName val="Taxes"/>
      <sheetName val="Inshurance&amp;Parking"/>
      <sheetName val="Team_rates"/>
      <sheetName val="Team_Payroll"/>
      <sheetName val="&gt;&gt;&gt;"/>
      <sheetName val="Cost_planning"/>
      <sheetName val="D&amp;A_cost"/>
      <sheetName val="Income_planning"/>
      <sheetName val="Cost-income_amount"/>
      <sheetName val="Income_planning 1"/>
      <sheetName val="--&gt;"/>
      <sheetName val="TEHC Presentation"/>
      <sheetName val="For presentation"/>
      <sheetName val="PL"/>
      <sheetName val="CF"/>
      <sheetName val="BS"/>
      <sheetName val="FIN-Act"/>
      <sheetName val="Plan-Fact"/>
      <sheetName val="---&gt;"/>
      <sheetName val="DCF&amp;Payback"/>
      <sheetName val="WACC"/>
      <sheetName val="TECH"/>
    </sheetNames>
    <sheetDataSet>
      <sheetData sheetId="0"/>
      <sheetData sheetId="1"/>
      <sheetData sheetId="2"/>
      <sheetData sheetId="3">
        <row r="13">
          <cell r="H13">
            <v>44105</v>
          </cell>
        </row>
        <row r="14">
          <cell r="H14">
            <v>44440</v>
          </cell>
        </row>
        <row r="15">
          <cell r="H15">
            <v>44197</v>
          </cell>
        </row>
        <row r="19">
          <cell r="H19">
            <v>1</v>
          </cell>
        </row>
        <row r="29">
          <cell r="H29">
            <v>44503</v>
          </cell>
        </row>
        <row r="30">
          <cell r="H30">
            <v>44595</v>
          </cell>
        </row>
        <row r="53">
          <cell r="H53">
            <v>1.212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nL"/>
      <sheetName val="Dev L3"/>
      <sheetName val="Poland"/>
      <sheetName val="India"/>
      <sheetName val="Ukraine"/>
      <sheetName val="Bucharest"/>
      <sheetName val="Russia"/>
      <sheetName val="Mexico"/>
      <sheetName val="Hong Kong"/>
      <sheetName val="UK - London"/>
      <sheetName val="USA-NYC"/>
      <sheetName val="Ramp-up"/>
      <sheetName val="Ratecards &gt;&gt;&gt;"/>
      <sheetName val="Aggreg. Rates"/>
      <sheetName val="Aggreg. Compensation"/>
      <sheetName val="Parameters"/>
    </sheetNames>
    <sheetDataSet>
      <sheetData sheetId="0"/>
      <sheetData sheetId="1"/>
      <sheetData sheetId="2"/>
      <sheetData sheetId="3"/>
      <sheetData sheetId="4"/>
      <sheetData sheetId="5"/>
      <sheetData sheetId="6"/>
      <sheetData sheetId="7"/>
      <sheetData sheetId="8"/>
      <sheetData sheetId="9"/>
      <sheetData sheetId="10">
        <row r="1">
          <cell r="AK1">
            <v>0.76981999999999995</v>
          </cell>
        </row>
      </sheetData>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rat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1E6250-B704-4EE9-B60F-C22CE5D38286}" name="Table1" displayName="Table1" ref="A7:I159" totalsRowShown="0" headerRowDxfId="40" dataDxfId="38" headerRowBorderDxfId="39" tableBorderDxfId="37" totalsRowBorderDxfId="36">
  <autoFilter ref="A7:I159" xr:uid="{00000000-0009-0000-0100-000001000000}"/>
  <tableColumns count="9">
    <tableColumn id="1" xr3:uid="{DACBAAA3-26C1-4ED1-AE84-DD8D046586A8}" name="Country" dataDxfId="35"/>
    <tableColumn id="2" xr3:uid="{00245CC4-741C-41B5-A010-A18D8CA0F03E}" name="Africa" dataDxfId="34"/>
    <tableColumn id="3" xr3:uid="{F68CF5B3-148B-488E-BF2D-EB667D4900A5}" name="Moody's rating" dataDxfId="33"/>
    <tableColumn id="4" xr3:uid="{7D0F8F7B-B52B-463B-92C1-994A40B2DE0A}" name="Rating-based Default Spread" dataDxfId="32" dataCellStyle="Percent">
      <calculatedColumnFormula>VLOOKUP(C8,$J$9:$K$31,2,FALSE)/10000</calculatedColumnFormula>
    </tableColumn>
    <tableColumn id="5" xr3:uid="{4BCF73DF-B970-453E-A850-FC8708068091}" name="Total Equity Risk Premium" dataDxfId="31" dataCellStyle="Percent">
      <calculatedColumnFormula>$E$3+F8</calculatedColumnFormula>
    </tableColumn>
    <tableColumn id="6" xr3:uid="{A47720D1-5D81-4C68-B9BF-AFE70CE3037A}" name="Country Risk Premium" dataDxfId="30">
      <calculatedColumnFormula>IF($E$4="Yes",D8*$E$5,D8)</calculatedColumnFormula>
    </tableColumn>
    <tableColumn id="7" xr3:uid="{58049B1D-D170-4915-98CA-49B521B8BEB8}" name="Sovereign CDS, net of US" dataDxfId="29">
      <calculatedColumnFormula>VLOOKUP(A8,'[25]10-year CDS Spreads'!$A$2:$D$157,4)</calculatedColumnFormula>
    </tableColumn>
    <tableColumn id="8" xr3:uid="{46E1A00A-9F40-46B2-AE91-E79E36A063CF}" name="Total Equity Risk Premium2" dataDxfId="28">
      <calculatedColumnFormula>IF(I8="NA","NA",$E$3+I8)</calculatedColumnFormula>
    </tableColumn>
    <tableColumn id="9" xr3:uid="{6F8095CF-F087-4882-83A9-6188D2015D9C}" name="Country Risk Premium3" dataDxfId="27">
      <calculatedColumnFormula>IF(G8="NA","NA",G8*$E$5)</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C127AA-CC8F-4865-ACAA-60E40874C0DA}" name="Table2" displayName="Table2" ref="A165:E186" totalsRowShown="0" headerRowDxfId="26" tableBorderDxfId="25">
  <autoFilter ref="A165:E186" xr:uid="{00000000-0009-0000-0100-000002000000}"/>
  <tableColumns count="5">
    <tableColumn id="1" xr3:uid="{5DC77FC3-234E-4E09-A585-CDE0D644F3C4}" name="Country" dataDxfId="24">
      <calculatedColumnFormula>'[25]PRS Worksheet'!A161</calculatedColumnFormula>
    </tableColumn>
    <tableColumn id="2" xr3:uid="{F69215EB-F5CD-4E64-A146-2DE6321250A2}" name="PRS Composite Risk Score" dataDxfId="23">
      <calculatedColumnFormula>'[25]PRS Worksheet'!B161</calculatedColumnFormula>
    </tableColumn>
    <tableColumn id="3" xr3:uid="{725982C1-0CD1-4C33-A8C0-E839B4FAA86A}" name="ERP" dataDxfId="22" dataCellStyle="Percent">
      <calculatedColumnFormula>'[25]PRS Worksheet'!E161</calculatedColumnFormula>
    </tableColumn>
    <tableColumn id="4" xr3:uid="{DE0B7EAA-F6F3-46D2-A41E-1559F0EA70BA}" name="CRP" dataDxfId="21" dataCellStyle="Percent">
      <calculatedColumnFormula>'[25]PRS Worksheet'!G161</calculatedColumnFormula>
    </tableColumn>
    <tableColumn id="5" xr3:uid="{41F10052-496F-4C3F-A2D9-278541B5BD1D}" name="Default Spread" dataDxfId="20" dataCellStyle="Percent">
      <calculatedColumnFormula>'[25]PRS Worksheet'!D161</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9C4B65-739A-44D9-8CDF-B3717FC566A0}" name="Table17" displayName="Table17" ref="A10:O106" totalsRowShown="0" headerRowDxfId="19" dataDxfId="17" headerRowBorderDxfId="18" tableBorderDxfId="16" totalsRowBorderDxfId="15">
  <autoFilter ref="A10:O106" xr:uid="{BCD96125-88A9-4E18-9D8C-C948DD8B8252}">
    <filterColumn colId="0">
      <filters>
        <filter val="Software (Entertainment)"/>
        <filter val="Software (Internet)"/>
        <filter val="Software (System &amp; Application)"/>
      </filters>
    </filterColumn>
  </autoFilter>
  <tableColumns count="15">
    <tableColumn id="1" xr3:uid="{DB6F339C-93AD-4B75-AF6D-696173406E81}" name="Indusry Name" dataDxfId="14"/>
    <tableColumn id="2" xr3:uid="{EF795F3B-7AB6-436D-8103-353C0D2D7122}" name="Number of firms" dataDxfId="13"/>
    <tableColumn id="3" xr3:uid="{933A475A-0063-4377-89DA-E0DA449C1FE6}" name="Beta " dataDxfId="12"/>
    <tableColumn id="4" xr3:uid="{3B7539A8-CFF9-43CB-9992-2C3D7F4EA623}" name="D/E Ratio" dataDxfId="11"/>
    <tableColumn id="5" xr3:uid="{E892E168-BAF9-45F4-A6D9-3C1C109895A7}" name="Effective Tax rate" dataDxfId="10"/>
    <tableColumn id="6" xr3:uid="{4BEFA661-E3EB-44DF-BB47-B50200EA668D}" name="Unlevered beta" dataDxfId="9">
      <calculatedColumnFormula>IF($F$8="Effective",C11/(1+(1-E11)*D11),C11/(1+(1-$F$9)*D11))</calculatedColumnFormula>
    </tableColumn>
    <tableColumn id="7" xr3:uid="{EE324683-10B0-4576-BB62-C2AA247472C9}" name="Cash/Firm value" dataDxfId="8"/>
    <tableColumn id="8" xr3:uid="{356FDED1-4B8A-4C11-9A89-7A6A6A956B28}" name="Unlevered beta corrected for cash" dataDxfId="7">
      <calculatedColumnFormula>F11/(1-G11)</calculatedColumnFormula>
    </tableColumn>
    <tableColumn id="9" xr3:uid="{8C34A6D1-3CC9-462D-A93A-2D7583CD0BC0}" name="HiLo Risk" dataDxfId="6"/>
    <tableColumn id="10" xr3:uid="{37F4EB60-6C6E-403F-BFBC-640B586F4B8D}" name="Standard deviation of equity" dataDxfId="5"/>
    <tableColumn id="11" xr3:uid="{A594E929-B842-4B67-83CE-CA91C8F9D3D6}" name="Standard deviation in operating income (last 10 years)" dataDxfId="4" dataCellStyle="Percent"/>
    <tableColumn id="13" xr3:uid="{EC6EB44B-5108-4081-903A-1957AE73328F}" name="2020" dataDxfId="3"/>
    <tableColumn id="14" xr3:uid="{F7F81CD4-127E-4BFD-A1B2-79A6E9DD77BD}" name="2021" dataDxfId="2"/>
    <tableColumn id="15" xr3:uid="{DD5F8A3A-285B-4DFA-94E0-CDC335C92837}" name="2022" dataDxfId="1"/>
    <tableColumn id="16" xr3:uid="{C7F6BC03-043A-4A7D-A9F9-5D2FC5321268}" name="2023"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data.ecb.europa.eu/data/datasets/YC/YC.B.U2.EUR.4F.G_N_A.SV_C_YM.SR_10Y"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hyperlink" Target="http://www.stern.nyu.edu/~adamodar/New_Home_Page/data.html" TargetMode="External"/><Relationship Id="rId7" Type="http://schemas.openxmlformats.org/officeDocument/2006/relationships/table" Target="../tables/table3.xml"/><Relationship Id="rId2" Type="http://schemas.openxmlformats.org/officeDocument/2006/relationships/hyperlink" Target="http://www.damodaran.com/" TargetMode="External"/><Relationship Id="rId1" Type="http://schemas.openxmlformats.org/officeDocument/2006/relationships/hyperlink" Target="mailto:adamodar@stern.nyu.edu?subject=Data%20on%20website" TargetMode="External"/><Relationship Id="rId6" Type="http://schemas.openxmlformats.org/officeDocument/2006/relationships/hyperlink" Target="https://youtu.be/rxmttgceSjg" TargetMode="External"/><Relationship Id="rId5" Type="http://schemas.openxmlformats.org/officeDocument/2006/relationships/hyperlink" Target="http://www.stern.nyu.edu/~adamodar/New_Home_Page/datafile/variable.htm" TargetMode="External"/><Relationship Id="rId4" Type="http://schemas.openxmlformats.org/officeDocument/2006/relationships/hyperlink" Target="http://www.stern.nyu.edu/~adamodar/pc/datasets/indname.xl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bvresources.com/docs/default-source/sample-reports/cps-sample-quarterly-report.pdf?sfvrsn=443fc1b2_4"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9FC80-328B-428A-B0B2-D7B64FD0F5E1}">
  <dimension ref="A1:Y1000"/>
  <sheetViews>
    <sheetView tabSelected="1" workbookViewId="0">
      <selection activeCell="K29" sqref="K29"/>
    </sheetView>
  </sheetViews>
  <sheetFormatPr defaultColWidth="13.453125" defaultRowHeight="14.5"/>
  <cols>
    <col min="1" max="1" width="44.7265625" customWidth="1"/>
    <col min="2" max="2" width="8.453125" customWidth="1"/>
    <col min="3" max="3" width="10.453125" customWidth="1"/>
    <col min="4" max="4" width="10.7265625" bestFit="1" customWidth="1"/>
    <col min="5" max="7" width="11.81640625" bestFit="1" customWidth="1"/>
    <col min="8" max="9" width="12.1796875" bestFit="1" customWidth="1"/>
    <col min="10" max="11" width="8.453125" customWidth="1"/>
    <col min="12" max="16" width="9.7265625" customWidth="1"/>
    <col min="17" max="18" width="8.453125" customWidth="1"/>
  </cols>
  <sheetData>
    <row r="1" spans="1:25" ht="27" customHeight="1">
      <c r="A1" s="281" t="s">
        <v>417</v>
      </c>
    </row>
    <row r="2" spans="1:25" ht="12" customHeight="1">
      <c r="A2" s="282" t="s">
        <v>399</v>
      </c>
    </row>
    <row r="3" spans="1:25" ht="11.25" customHeight="1"/>
    <row r="4" spans="1:25" ht="17.25" customHeight="1">
      <c r="A4" s="283" t="s">
        <v>400</v>
      </c>
      <c r="B4" s="284"/>
      <c r="C4" s="388" t="s">
        <v>401</v>
      </c>
      <c r="D4" s="389"/>
      <c r="E4" s="389"/>
      <c r="F4" s="389"/>
      <c r="G4" s="389"/>
      <c r="H4" s="389"/>
      <c r="J4" s="284"/>
      <c r="K4" s="284"/>
      <c r="L4" s="284"/>
      <c r="M4" s="284"/>
      <c r="N4" s="284"/>
      <c r="O4" s="284"/>
      <c r="P4" s="284"/>
      <c r="Q4" s="284"/>
      <c r="R4" s="284"/>
      <c r="S4" s="284"/>
      <c r="T4" s="284"/>
      <c r="U4" s="284"/>
      <c r="V4" s="284"/>
      <c r="W4" s="284"/>
      <c r="X4" s="284"/>
      <c r="Y4" s="284"/>
    </row>
    <row r="5" spans="1:25" ht="17.25" customHeight="1">
      <c r="A5" s="286"/>
      <c r="B5" s="284"/>
      <c r="C5" s="285" t="s">
        <v>416</v>
      </c>
      <c r="D5" s="287" t="s">
        <v>402</v>
      </c>
      <c r="E5" s="390" t="s">
        <v>403</v>
      </c>
      <c r="F5" s="391"/>
      <c r="G5" s="391"/>
      <c r="H5" s="391"/>
      <c r="J5" s="284"/>
      <c r="K5" s="284"/>
      <c r="L5" s="284"/>
      <c r="M5" s="284"/>
      <c r="N5" s="284"/>
      <c r="O5" s="284"/>
      <c r="P5" s="284"/>
      <c r="Q5" s="284"/>
      <c r="R5" s="284"/>
      <c r="S5" s="284"/>
      <c r="T5" s="284"/>
      <c r="U5" s="284"/>
      <c r="V5" s="284"/>
      <c r="W5" s="284"/>
      <c r="X5" s="284"/>
      <c r="Y5" s="284"/>
    </row>
    <row r="6" spans="1:25" ht="17.25" customHeight="1">
      <c r="A6" s="288"/>
      <c r="B6" s="284"/>
      <c r="C6" s="289" t="s">
        <v>405</v>
      </c>
      <c r="D6" s="368" t="s">
        <v>404</v>
      </c>
      <c r="E6" s="290" t="s">
        <v>404</v>
      </c>
      <c r="F6" s="290" t="s">
        <v>404</v>
      </c>
      <c r="G6" s="290" t="s">
        <v>404</v>
      </c>
      <c r="H6" s="290" t="s">
        <v>404</v>
      </c>
      <c r="J6" s="284"/>
      <c r="K6" s="284"/>
      <c r="L6" s="284"/>
      <c r="M6" s="284"/>
      <c r="N6" s="284"/>
      <c r="O6" s="284"/>
      <c r="P6" s="284"/>
      <c r="Q6" s="284"/>
      <c r="R6" s="284"/>
      <c r="S6" s="284"/>
      <c r="T6" s="284"/>
      <c r="U6" s="284"/>
      <c r="V6" s="284"/>
      <c r="W6" s="284"/>
      <c r="X6" s="284"/>
      <c r="Y6" s="284"/>
    </row>
    <row r="7" spans="1:25" ht="17.25" customHeight="1">
      <c r="A7" s="291"/>
      <c r="B7" s="284"/>
      <c r="C7" s="292" t="s">
        <v>432</v>
      </c>
      <c r="D7" s="293" t="s">
        <v>421</v>
      </c>
      <c r="E7" s="294" t="s">
        <v>422</v>
      </c>
      <c r="F7" s="294" t="s">
        <v>423</v>
      </c>
      <c r="G7" s="294" t="s">
        <v>424</v>
      </c>
      <c r="H7" s="294" t="s">
        <v>425</v>
      </c>
      <c r="Q7" s="284"/>
      <c r="R7" s="284"/>
    </row>
    <row r="8" spans="1:25" ht="12" customHeight="1">
      <c r="A8" s="291" t="str">
        <f>+'[23]Valuation Deliverable'!A6</f>
        <v>Revenue Assupmtions based on Market Penetration</v>
      </c>
      <c r="C8" s="357"/>
      <c r="D8" s="295"/>
      <c r="Q8" s="284"/>
      <c r="R8" s="284"/>
    </row>
    <row r="9" spans="1:25" ht="12" customHeight="1">
      <c r="A9" s="296" t="s">
        <v>418</v>
      </c>
      <c r="C9" s="358"/>
      <c r="D9" s="356"/>
      <c r="E9" s="352">
        <v>15000000</v>
      </c>
      <c r="F9" s="352">
        <v>15000000</v>
      </c>
      <c r="G9" s="352">
        <v>15000000</v>
      </c>
      <c r="H9" s="352">
        <v>15000000</v>
      </c>
      <c r="Q9" s="284"/>
      <c r="R9" s="284"/>
    </row>
    <row r="10" spans="1:25" ht="13.5" customHeight="1">
      <c r="A10" s="296"/>
      <c r="C10" s="359"/>
      <c r="D10" s="297"/>
      <c r="E10" s="298"/>
      <c r="F10" s="298"/>
      <c r="G10" s="298"/>
      <c r="H10" s="298"/>
      <c r="Q10" s="284"/>
      <c r="R10" s="284"/>
    </row>
    <row r="11" spans="1:25" ht="13.5" customHeight="1">
      <c r="A11" s="296" t="s">
        <v>406</v>
      </c>
      <c r="C11" s="360"/>
      <c r="D11" s="369"/>
      <c r="E11" s="353">
        <v>0.01</v>
      </c>
      <c r="F11" s="353">
        <v>0.01</v>
      </c>
      <c r="G11" s="353">
        <v>0.01</v>
      </c>
      <c r="H11" s="353">
        <v>0.01</v>
      </c>
      <c r="Q11" s="284"/>
      <c r="R11" s="284"/>
    </row>
    <row r="12" spans="1:25" ht="13.5" customHeight="1">
      <c r="A12" s="296" t="s">
        <v>407</v>
      </c>
      <c r="C12" s="359"/>
      <c r="D12" s="297"/>
      <c r="E12" s="298">
        <f>+E11*E9</f>
        <v>150000</v>
      </c>
      <c r="F12" s="298">
        <f t="shared" ref="F12:H12" si="0">+F11*F9</f>
        <v>150000</v>
      </c>
      <c r="G12" s="298">
        <f t="shared" si="0"/>
        <v>150000</v>
      </c>
      <c r="H12" s="298">
        <f t="shared" si="0"/>
        <v>150000</v>
      </c>
      <c r="Q12" s="298"/>
      <c r="R12" s="298"/>
    </row>
    <row r="13" spans="1:25" ht="13.5" customHeight="1">
      <c r="A13" s="296"/>
      <c r="C13" s="359"/>
      <c r="D13" s="297"/>
      <c r="E13" s="298"/>
      <c r="F13" s="298"/>
      <c r="G13" s="298"/>
      <c r="H13" s="298"/>
      <c r="Q13" s="298"/>
      <c r="R13" s="298"/>
    </row>
    <row r="14" spans="1:25" ht="13.5" customHeight="1">
      <c r="A14" s="296"/>
      <c r="C14" s="359"/>
      <c r="D14" s="297"/>
      <c r="E14" s="298"/>
      <c r="F14" s="298"/>
      <c r="G14" s="298"/>
      <c r="H14" s="298"/>
      <c r="Q14" s="298"/>
      <c r="R14" s="298"/>
    </row>
    <row r="15" spans="1:25" ht="13.5" customHeight="1">
      <c r="A15" s="299" t="s">
        <v>419</v>
      </c>
      <c r="C15" s="361"/>
      <c r="D15" s="370"/>
      <c r="E15" s="354">
        <v>40</v>
      </c>
      <c r="F15" s="301">
        <f>+E15*(1+F16)</f>
        <v>40</v>
      </c>
      <c r="G15" s="301">
        <f t="shared" ref="G15:H15" si="1">+F15*(1+G16)</f>
        <v>40</v>
      </c>
      <c r="H15" s="301">
        <f t="shared" si="1"/>
        <v>40</v>
      </c>
      <c r="Q15" s="298"/>
      <c r="R15" s="298"/>
    </row>
    <row r="16" spans="1:25" ht="13.5" customHeight="1">
      <c r="A16" s="296" t="s">
        <v>420</v>
      </c>
      <c r="C16" s="362"/>
      <c r="D16" s="300"/>
      <c r="E16" s="301"/>
      <c r="F16" s="355">
        <v>0</v>
      </c>
      <c r="G16" s="355">
        <v>0</v>
      </c>
      <c r="H16" s="355">
        <v>0</v>
      </c>
      <c r="Q16" s="298"/>
      <c r="R16" s="298"/>
    </row>
    <row r="17" spans="1:8" ht="13.5" customHeight="1">
      <c r="A17" s="296"/>
      <c r="C17" s="363"/>
      <c r="D17" s="302"/>
      <c r="E17" s="303"/>
      <c r="F17" s="303"/>
      <c r="G17" s="303"/>
      <c r="H17" s="303"/>
    </row>
    <row r="18" spans="1:8" ht="13.5" customHeight="1" thickBot="1">
      <c r="A18" s="299" t="s">
        <v>408</v>
      </c>
      <c r="B18" s="299"/>
      <c r="C18" s="364"/>
      <c r="D18" s="304"/>
      <c r="E18" s="305">
        <f>+E15*E12</f>
        <v>6000000</v>
      </c>
      <c r="F18" s="305">
        <f t="shared" ref="F18:H18" si="2">+F15*F12</f>
        <v>6000000</v>
      </c>
      <c r="G18" s="305">
        <f t="shared" si="2"/>
        <v>6000000</v>
      </c>
      <c r="H18" s="305">
        <f t="shared" si="2"/>
        <v>6000000</v>
      </c>
    </row>
    <row r="19" spans="1:8" ht="13.5" customHeight="1" thickTop="1">
      <c r="C19" s="359"/>
      <c r="D19" s="297"/>
      <c r="E19" s="298"/>
      <c r="F19" s="298"/>
      <c r="G19" s="298"/>
      <c r="H19" s="298"/>
    </row>
    <row r="20" spans="1:8" ht="13.5" customHeight="1">
      <c r="A20" s="306" t="s">
        <v>409</v>
      </c>
      <c r="B20" s="307">
        <v>0.4</v>
      </c>
      <c r="C20" s="365"/>
      <c r="D20" s="308"/>
      <c r="E20" s="309">
        <f>+$B$20*E18</f>
        <v>2400000</v>
      </c>
      <c r="F20" s="309">
        <f t="shared" ref="F20:H20" si="3">+$B$20*F18</f>
        <v>2400000</v>
      </c>
      <c r="G20" s="309">
        <f t="shared" si="3"/>
        <v>2400000</v>
      </c>
      <c r="H20" s="309">
        <f t="shared" si="3"/>
        <v>2400000</v>
      </c>
    </row>
    <row r="21" spans="1:8" ht="13.5" customHeight="1">
      <c r="A21" s="310" t="s">
        <v>0</v>
      </c>
      <c r="B21" s="298"/>
      <c r="C21" s="359">
        <f>+C18-C20</f>
        <v>0</v>
      </c>
      <c r="D21" s="297">
        <f>+D18-D20</f>
        <v>0</v>
      </c>
      <c r="E21" s="298">
        <f>+E18-E20</f>
        <v>3600000</v>
      </c>
      <c r="F21" s="298">
        <f t="shared" ref="F21:H21" si="4">+F18-F20</f>
        <v>3600000</v>
      </c>
      <c r="G21" s="298">
        <f t="shared" si="4"/>
        <v>3600000</v>
      </c>
      <c r="H21" s="298">
        <f t="shared" si="4"/>
        <v>3600000</v>
      </c>
    </row>
    <row r="22" spans="1:8" ht="13.5" customHeight="1">
      <c r="A22" s="311" t="s">
        <v>410</v>
      </c>
      <c r="B22" s="298"/>
      <c r="C22" s="366"/>
      <c r="D22" s="312"/>
      <c r="E22" s="313">
        <f>+E21/E18</f>
        <v>0.6</v>
      </c>
      <c r="F22" s="313">
        <f t="shared" ref="F22:H22" si="5">+F21/F18</f>
        <v>0.6</v>
      </c>
      <c r="G22" s="313">
        <f t="shared" si="5"/>
        <v>0.6</v>
      </c>
      <c r="H22" s="313">
        <f t="shared" si="5"/>
        <v>0.6</v>
      </c>
    </row>
    <row r="23" spans="1:8" ht="13.5" customHeight="1">
      <c r="A23" s="311"/>
      <c r="B23" s="298"/>
      <c r="C23" s="359"/>
      <c r="D23" s="297"/>
      <c r="E23" s="298"/>
      <c r="F23" s="298"/>
      <c r="G23" s="298"/>
      <c r="H23" s="298"/>
    </row>
    <row r="24" spans="1:8" ht="13.5" customHeight="1">
      <c r="A24" s="314" t="s">
        <v>426</v>
      </c>
      <c r="B24" s="298"/>
      <c r="C24" s="358">
        <v>84500</v>
      </c>
      <c r="D24" s="356">
        <v>60000</v>
      </c>
      <c r="E24" s="298">
        <f>+D24*(1+E41)</f>
        <v>66000</v>
      </c>
      <c r="F24" s="298">
        <f>+E24*(1+F41)</f>
        <v>72600</v>
      </c>
      <c r="G24" s="298">
        <f>+F24*(1+G41)</f>
        <v>79860</v>
      </c>
      <c r="H24" s="298">
        <f>+G24*(1+H41)</f>
        <v>87846</v>
      </c>
    </row>
    <row r="25" spans="1:8" ht="13.5" customHeight="1">
      <c r="A25" s="314" t="s">
        <v>428</v>
      </c>
      <c r="B25" s="298"/>
      <c r="C25" s="358"/>
      <c r="D25" s="356">
        <v>10000</v>
      </c>
      <c r="E25" s="298">
        <f>+E42*E18</f>
        <v>1200000</v>
      </c>
      <c r="F25" s="298">
        <f>+F42*F18</f>
        <v>1200000</v>
      </c>
      <c r="G25" s="298">
        <f>+G42*G18</f>
        <v>1200000</v>
      </c>
      <c r="H25" s="298">
        <f>+H42*H18</f>
        <v>1200000</v>
      </c>
    </row>
    <row r="26" spans="1:8" ht="13.5" customHeight="1">
      <c r="A26" s="314" t="s">
        <v>427</v>
      </c>
      <c r="B26" s="298"/>
      <c r="C26" s="358">
        <v>7000</v>
      </c>
      <c r="D26" s="356">
        <v>30000</v>
      </c>
      <c r="E26" s="298">
        <f>+E43*E18</f>
        <v>600000</v>
      </c>
      <c r="F26" s="298">
        <f>+F43*F18</f>
        <v>600000</v>
      </c>
      <c r="G26" s="298">
        <f>+G43*G18</f>
        <v>600000</v>
      </c>
      <c r="H26" s="298">
        <f>+H43*H18</f>
        <v>600000</v>
      </c>
    </row>
    <row r="27" spans="1:8" ht="13.5" customHeight="1">
      <c r="A27" s="314" t="s">
        <v>430</v>
      </c>
      <c r="B27" s="307"/>
      <c r="C27" s="358">
        <v>3000</v>
      </c>
      <c r="D27" s="356">
        <v>3000</v>
      </c>
      <c r="E27" s="298">
        <f>+E44*E18</f>
        <v>120000</v>
      </c>
      <c r="F27" s="298">
        <f t="shared" ref="F27:H27" si="6">+F44*F18</f>
        <v>120000</v>
      </c>
      <c r="G27" s="298">
        <f t="shared" si="6"/>
        <v>120000</v>
      </c>
      <c r="H27" s="298">
        <f t="shared" si="6"/>
        <v>120000</v>
      </c>
    </row>
    <row r="28" spans="1:8" ht="13.5" customHeight="1" thickBot="1">
      <c r="A28" s="306" t="s">
        <v>411</v>
      </c>
      <c r="B28" s="315"/>
      <c r="C28" s="364">
        <f>SUM(C24:C27)</f>
        <v>94500</v>
      </c>
      <c r="D28" s="304">
        <f t="shared" ref="D28:H28" si="7">SUM(D24:D27)</f>
        <v>103000</v>
      </c>
      <c r="E28" s="305">
        <f t="shared" si="7"/>
        <v>1986000</v>
      </c>
      <c r="F28" s="305">
        <f t="shared" si="7"/>
        <v>1992600</v>
      </c>
      <c r="G28" s="305">
        <f t="shared" si="7"/>
        <v>1999860</v>
      </c>
      <c r="H28" s="305">
        <f t="shared" si="7"/>
        <v>2007846</v>
      </c>
    </row>
    <row r="29" spans="1:8" ht="13.5" customHeight="1" thickTop="1">
      <c r="B29" s="298"/>
      <c r="C29" s="359"/>
      <c r="D29" s="297"/>
      <c r="E29" s="298"/>
      <c r="F29" s="298"/>
      <c r="G29" s="298"/>
      <c r="H29" s="298"/>
    </row>
    <row r="30" spans="1:8" ht="13.5" customHeight="1" thickBot="1">
      <c r="A30" s="306" t="s">
        <v>412</v>
      </c>
      <c r="B30" s="298"/>
      <c r="C30" s="367">
        <f>+C21-C28</f>
        <v>-94500</v>
      </c>
      <c r="D30" s="316">
        <f t="shared" ref="D30:H30" si="8">+D21-D28</f>
        <v>-103000</v>
      </c>
      <c r="E30" s="317">
        <f t="shared" si="8"/>
        <v>1614000</v>
      </c>
      <c r="F30" s="317">
        <f t="shared" si="8"/>
        <v>1607400</v>
      </c>
      <c r="G30" s="317">
        <f t="shared" si="8"/>
        <v>1600140</v>
      </c>
      <c r="H30" s="317">
        <f t="shared" si="8"/>
        <v>1592154</v>
      </c>
    </row>
    <row r="31" spans="1:8" ht="12" customHeight="1" thickTop="1">
      <c r="C31" s="381"/>
      <c r="D31" s="381"/>
    </row>
    <row r="32" spans="1:8" ht="12" customHeight="1">
      <c r="A32" s="375" t="s">
        <v>436</v>
      </c>
      <c r="C32" s="382"/>
      <c r="D32" s="382"/>
    </row>
    <row r="33" spans="1:8" ht="12" customHeight="1">
      <c r="A33" s="318" t="s">
        <v>437</v>
      </c>
      <c r="C33" s="358">
        <v>-10000</v>
      </c>
      <c r="D33" s="358">
        <v>-20000</v>
      </c>
      <c r="E33" s="298">
        <f>-E47*E18</f>
        <v>-60000</v>
      </c>
      <c r="F33" s="298">
        <f>-F47*F18</f>
        <v>-120000</v>
      </c>
      <c r="G33" s="298">
        <f>-G47*G18</f>
        <v>-120000</v>
      </c>
      <c r="H33" s="298">
        <f>-H47*H18</f>
        <v>-120000</v>
      </c>
    </row>
    <row r="34" spans="1:8" ht="12" customHeight="1">
      <c r="A34" s="318" t="s">
        <v>438</v>
      </c>
      <c r="C34" s="358">
        <v>-30000</v>
      </c>
      <c r="D34" s="358">
        <v>-60000</v>
      </c>
      <c r="E34" s="298">
        <f>-E48*E18</f>
        <v>-180000</v>
      </c>
      <c r="F34" s="298">
        <f>-F48*F18</f>
        <v>-180000</v>
      </c>
      <c r="G34" s="298">
        <f>-G48*G18</f>
        <v>-180000</v>
      </c>
      <c r="H34" s="298">
        <f>-H48*H18</f>
        <v>-180000</v>
      </c>
    </row>
    <row r="35" spans="1:8" ht="12" customHeight="1">
      <c r="A35" s="318" t="s">
        <v>439</v>
      </c>
      <c r="C35" s="358">
        <v>0</v>
      </c>
      <c r="D35" s="358">
        <v>0</v>
      </c>
      <c r="E35" s="352">
        <v>0</v>
      </c>
      <c r="F35" s="352">
        <v>0</v>
      </c>
      <c r="G35" s="352">
        <v>0</v>
      </c>
      <c r="H35" s="352">
        <v>0</v>
      </c>
    </row>
    <row r="36" spans="1:8" ht="12" customHeight="1">
      <c r="C36" s="382"/>
      <c r="D36" s="382"/>
    </row>
    <row r="37" spans="1:8" ht="12" customHeight="1" thickBot="1">
      <c r="A37" s="318" t="s">
        <v>440</v>
      </c>
      <c r="C37" s="383">
        <f>SUM(C30:C36)</f>
        <v>-134500</v>
      </c>
      <c r="D37" s="383">
        <f>SUM(D30:D36)</f>
        <v>-183000</v>
      </c>
      <c r="E37" s="384">
        <f t="shared" ref="E37:H37" si="9">SUM(E30:E36)</f>
        <v>1374000</v>
      </c>
      <c r="F37" s="384">
        <f t="shared" si="9"/>
        <v>1307400</v>
      </c>
      <c r="G37" s="384">
        <f t="shared" si="9"/>
        <v>1300140</v>
      </c>
      <c r="H37" s="384">
        <f t="shared" si="9"/>
        <v>1292154</v>
      </c>
    </row>
    <row r="38" spans="1:8" ht="12" customHeight="1" thickTop="1">
      <c r="A38" s="318" t="s">
        <v>441</v>
      </c>
      <c r="D38" s="385">
        <f>+D37+C37</f>
        <v>-317500</v>
      </c>
    </row>
    <row r="39" spans="1:8" ht="12" customHeight="1"/>
    <row r="40" spans="1:8" ht="12" customHeight="1">
      <c r="A40" s="171" t="s">
        <v>413</v>
      </c>
    </row>
    <row r="41" spans="1:8" ht="12" customHeight="1">
      <c r="A41" s="318" t="s">
        <v>429</v>
      </c>
      <c r="E41" s="351">
        <v>0.1</v>
      </c>
      <c r="F41" s="351">
        <v>0.1</v>
      </c>
      <c r="G41" s="351">
        <v>0.1</v>
      </c>
      <c r="H41" s="351">
        <v>0.1</v>
      </c>
    </row>
    <row r="42" spans="1:8" ht="12" customHeight="1">
      <c r="A42" s="318" t="s">
        <v>431</v>
      </c>
      <c r="E42" s="351">
        <v>0.2</v>
      </c>
      <c r="F42" s="351">
        <v>0.2</v>
      </c>
      <c r="G42" s="351">
        <v>0.2</v>
      </c>
      <c r="H42" s="351">
        <v>0.2</v>
      </c>
    </row>
    <row r="43" spans="1:8" ht="12" customHeight="1">
      <c r="A43" s="318" t="s">
        <v>414</v>
      </c>
      <c r="E43" s="351">
        <v>0.1</v>
      </c>
      <c r="F43" s="351">
        <v>0.1</v>
      </c>
      <c r="G43" s="351">
        <v>0.1</v>
      </c>
      <c r="H43" s="351">
        <v>0.1</v>
      </c>
    </row>
    <row r="44" spans="1:8" ht="12" customHeight="1">
      <c r="A44" s="318" t="str">
        <f>+A27&amp;" as % of Revenue"</f>
        <v>General &amp; Other Administrative as % of Revenue</v>
      </c>
      <c r="E44" s="351">
        <v>0.02</v>
      </c>
      <c r="F44" s="351">
        <v>0.02</v>
      </c>
      <c r="G44" s="351">
        <v>0.02</v>
      </c>
      <c r="H44" s="351">
        <v>0.02</v>
      </c>
    </row>
    <row r="45" spans="1:8" ht="12" customHeight="1"/>
    <row r="46" spans="1:8" ht="12" customHeight="1">
      <c r="A46" s="375" t="s">
        <v>433</v>
      </c>
    </row>
    <row r="47" spans="1:8" ht="12" customHeight="1">
      <c r="A47" s="318" t="s">
        <v>434</v>
      </c>
      <c r="E47" s="351">
        <v>0.01</v>
      </c>
      <c r="F47" s="351">
        <v>0.02</v>
      </c>
      <c r="G47" s="351">
        <v>0.02</v>
      </c>
      <c r="H47" s="351">
        <v>0.02</v>
      </c>
    </row>
    <row r="48" spans="1:8" ht="12" customHeight="1">
      <c r="A48" t="s">
        <v>435</v>
      </c>
      <c r="E48" s="351">
        <v>0.03</v>
      </c>
      <c r="F48" s="351">
        <v>0.03</v>
      </c>
      <c r="G48" s="351">
        <v>0.03</v>
      </c>
      <c r="H48" s="351">
        <v>0.03</v>
      </c>
    </row>
    <row r="49" spans="1:16" ht="12" customHeight="1"/>
    <row r="50" spans="1:16" ht="12" customHeight="1"/>
    <row r="51" spans="1:16" s="320" customFormat="1">
      <c r="A51"/>
      <c r="B51"/>
      <c r="C51"/>
      <c r="D51"/>
      <c r="E51"/>
      <c r="F51"/>
      <c r="G51"/>
      <c r="H51"/>
      <c r="I51"/>
      <c r="J51"/>
      <c r="K51"/>
      <c r="L51"/>
      <c r="M51"/>
      <c r="N51"/>
      <c r="O51"/>
      <c r="P51"/>
    </row>
    <row r="52" spans="1:16" s="320" customFormat="1">
      <c r="A52"/>
      <c r="B52"/>
      <c r="C52"/>
      <c r="D52"/>
      <c r="E52"/>
      <c r="F52"/>
      <c r="G52"/>
      <c r="H52"/>
      <c r="I52"/>
      <c r="J52"/>
      <c r="K52"/>
      <c r="L52"/>
      <c r="M52"/>
      <c r="N52"/>
      <c r="O52"/>
      <c r="P52"/>
    </row>
    <row r="53" spans="1:16" s="320" customFormat="1">
      <c r="A53"/>
      <c r="B53"/>
      <c r="C53"/>
      <c r="D53"/>
      <c r="E53"/>
      <c r="F53"/>
      <c r="G53"/>
      <c r="H53"/>
      <c r="I53"/>
      <c r="J53"/>
      <c r="K53"/>
      <c r="L53"/>
      <c r="M53"/>
      <c r="N53"/>
      <c r="O53"/>
      <c r="P53"/>
    </row>
    <row r="54" spans="1:16" s="320" customFormat="1">
      <c r="A54"/>
      <c r="B54"/>
      <c r="C54"/>
      <c r="D54"/>
      <c r="E54"/>
      <c r="F54"/>
      <c r="G54"/>
      <c r="H54"/>
      <c r="I54"/>
      <c r="J54"/>
      <c r="K54"/>
      <c r="L54"/>
      <c r="M54"/>
      <c r="N54"/>
      <c r="O54"/>
      <c r="P54"/>
    </row>
    <row r="55" spans="1:16" s="320" customFormat="1">
      <c r="A55"/>
      <c r="B55"/>
      <c r="C55"/>
      <c r="D55"/>
      <c r="E55"/>
      <c r="F55"/>
      <c r="G55"/>
      <c r="H55"/>
      <c r="I55"/>
      <c r="J55"/>
      <c r="K55"/>
      <c r="L55"/>
      <c r="M55"/>
      <c r="N55"/>
      <c r="O55"/>
      <c r="P55"/>
    </row>
    <row r="56" spans="1:16" s="320" customFormat="1">
      <c r="A56"/>
      <c r="B56"/>
      <c r="C56"/>
      <c r="D56"/>
      <c r="E56"/>
      <c r="F56"/>
      <c r="G56"/>
      <c r="H56"/>
      <c r="I56"/>
      <c r="J56"/>
      <c r="K56"/>
      <c r="L56"/>
      <c r="M56"/>
      <c r="N56"/>
      <c r="O56"/>
      <c r="P56"/>
    </row>
    <row r="57" spans="1:16" s="320" customFormat="1">
      <c r="A57"/>
      <c r="B57"/>
      <c r="C57"/>
      <c r="D57"/>
      <c r="E57"/>
      <c r="F57"/>
      <c r="G57"/>
      <c r="H57"/>
      <c r="I57"/>
      <c r="J57"/>
      <c r="K57"/>
      <c r="L57"/>
      <c r="M57"/>
      <c r="N57"/>
      <c r="O57"/>
      <c r="P57"/>
    </row>
    <row r="58" spans="1:16" s="320" customFormat="1">
      <c r="A58"/>
      <c r="B58"/>
      <c r="C58"/>
      <c r="D58"/>
      <c r="E58"/>
      <c r="F58"/>
      <c r="G58"/>
      <c r="H58"/>
      <c r="I58"/>
      <c r="J58"/>
      <c r="K58"/>
      <c r="L58"/>
      <c r="M58"/>
      <c r="N58"/>
      <c r="O58"/>
      <c r="P58"/>
    </row>
    <row r="59" spans="1:16" s="320" customFormat="1">
      <c r="A59"/>
      <c r="B59"/>
      <c r="C59"/>
      <c r="D59"/>
      <c r="E59"/>
      <c r="F59"/>
      <c r="G59"/>
      <c r="H59"/>
      <c r="I59"/>
      <c r="J59"/>
      <c r="K59"/>
      <c r="L59"/>
      <c r="M59"/>
      <c r="N59"/>
      <c r="O59"/>
      <c r="P59"/>
    </row>
    <row r="60" spans="1:16" s="320" customFormat="1">
      <c r="A60"/>
      <c r="B60"/>
      <c r="C60"/>
      <c r="D60"/>
      <c r="E60"/>
      <c r="F60"/>
      <c r="G60"/>
      <c r="H60"/>
      <c r="I60"/>
      <c r="J60"/>
      <c r="K60"/>
      <c r="L60"/>
      <c r="M60"/>
      <c r="N60"/>
      <c r="O60"/>
      <c r="P60"/>
    </row>
    <row r="61" spans="1:16" s="320" customFormat="1">
      <c r="A61"/>
      <c r="B61"/>
      <c r="C61"/>
      <c r="D61"/>
      <c r="E61"/>
      <c r="F61"/>
      <c r="G61"/>
      <c r="H61"/>
      <c r="I61"/>
      <c r="J61"/>
      <c r="K61"/>
      <c r="L61"/>
      <c r="M61"/>
      <c r="N61"/>
      <c r="O61"/>
      <c r="P61"/>
    </row>
    <row r="62" spans="1:16" s="320" customFormat="1">
      <c r="A62"/>
      <c r="B62"/>
      <c r="C62"/>
      <c r="D62"/>
      <c r="E62"/>
      <c r="F62"/>
      <c r="G62"/>
      <c r="H62"/>
      <c r="I62"/>
      <c r="J62"/>
      <c r="K62"/>
      <c r="L62"/>
      <c r="M62"/>
      <c r="N62"/>
      <c r="O62"/>
      <c r="P62"/>
    </row>
    <row r="63" spans="1:16" s="320" customFormat="1" ht="13">
      <c r="A63" s="321"/>
      <c r="B63" s="323"/>
      <c r="C63" s="322"/>
      <c r="D63" s="322"/>
      <c r="E63" s="322"/>
      <c r="F63" s="322"/>
      <c r="G63" s="322"/>
      <c r="H63" s="319"/>
    </row>
    <row r="64" spans="1:16" s="320" customFormat="1" ht="13">
      <c r="A64" s="321"/>
      <c r="B64" s="323"/>
      <c r="C64" s="322"/>
      <c r="D64" s="322"/>
      <c r="E64" s="322"/>
      <c r="F64" s="322"/>
      <c r="G64" s="322"/>
      <c r="H64" s="319"/>
    </row>
    <row r="65" spans="1:9" s="320" customFormat="1" ht="13">
      <c r="A65" s="321"/>
      <c r="B65" s="323"/>
      <c r="C65" s="322"/>
      <c r="D65" s="322"/>
      <c r="E65" s="322"/>
      <c r="F65" s="322"/>
      <c r="G65" s="322"/>
      <c r="H65" s="319"/>
    </row>
    <row r="66" spans="1:9" s="320" customFormat="1" ht="13">
      <c r="A66" s="321"/>
      <c r="B66" s="323"/>
      <c r="C66" s="322"/>
      <c r="D66" s="322"/>
      <c r="E66" s="322"/>
      <c r="F66" s="322"/>
      <c r="G66" s="322"/>
      <c r="H66" s="319"/>
    </row>
    <row r="67" spans="1:9" s="320" customFormat="1" ht="13">
      <c r="A67" s="321"/>
      <c r="B67" s="323"/>
      <c r="C67" s="322"/>
      <c r="D67" s="323"/>
      <c r="E67" s="323"/>
      <c r="F67" s="323"/>
      <c r="G67" s="323"/>
      <c r="H67" s="319"/>
    </row>
    <row r="68" spans="1:9" s="320" customFormat="1" ht="13">
      <c r="A68" s="321"/>
      <c r="B68" s="323"/>
      <c r="C68" s="322"/>
      <c r="D68" s="322"/>
      <c r="E68" s="322"/>
      <c r="F68" s="322"/>
      <c r="G68" s="322"/>
      <c r="H68" s="319"/>
    </row>
    <row r="69" spans="1:9" s="320" customFormat="1" ht="13">
      <c r="A69" s="321"/>
      <c r="B69" s="323"/>
      <c r="C69" s="322"/>
      <c r="D69" s="322"/>
      <c r="E69" s="322"/>
      <c r="F69" s="322"/>
      <c r="G69" s="322"/>
      <c r="H69" s="319"/>
    </row>
    <row r="70" spans="1:9" s="320" customFormat="1" ht="13">
      <c r="A70" s="321"/>
      <c r="B70" s="321"/>
      <c r="C70" s="321"/>
      <c r="D70" s="321"/>
      <c r="E70" s="321"/>
      <c r="F70" s="321"/>
      <c r="G70" s="321"/>
      <c r="H70" s="319"/>
    </row>
    <row r="71" spans="1:9" s="320" customFormat="1" ht="15.5" thickBot="1">
      <c r="A71" s="321"/>
      <c r="B71" s="321"/>
      <c r="C71" s="324"/>
      <c r="D71" s="325"/>
      <c r="E71" s="325"/>
      <c r="F71" s="325"/>
      <c r="G71" s="325"/>
      <c r="H71" s="326"/>
      <c r="I71" s="327"/>
    </row>
    <row r="72" spans="1:9" s="320" customFormat="1" ht="13.5" thickTop="1">
      <c r="A72" s="321"/>
      <c r="B72" s="321"/>
      <c r="C72" s="321"/>
      <c r="D72" s="321"/>
      <c r="E72" s="321"/>
      <c r="F72" s="321"/>
      <c r="G72" s="321"/>
      <c r="H72" s="319"/>
      <c r="I72" s="327"/>
    </row>
    <row r="73" spans="1:9" s="320" customFormat="1" ht="13.5" thickBot="1">
      <c r="A73" s="321"/>
      <c r="B73" s="321"/>
      <c r="C73" s="321"/>
      <c r="D73" s="321"/>
      <c r="E73" s="321"/>
      <c r="F73" s="321"/>
      <c r="G73" s="321"/>
      <c r="H73" s="319"/>
      <c r="I73" s="327"/>
    </row>
    <row r="74" spans="1:9" s="334" customFormat="1" ht="14">
      <c r="A74" s="328"/>
      <c r="B74" s="329"/>
      <c r="C74" s="329"/>
      <c r="D74" s="330"/>
      <c r="E74" s="331"/>
      <c r="F74" s="331"/>
      <c r="G74" s="332"/>
      <c r="H74" s="333"/>
    </row>
    <row r="75" spans="1:9" s="320" customFormat="1" thickBot="1">
      <c r="A75" s="350"/>
      <c r="B75" s="350"/>
      <c r="C75" s="350"/>
      <c r="D75" s="335"/>
      <c r="E75" s="336"/>
      <c r="F75" s="336"/>
      <c r="G75" s="337"/>
      <c r="H75" s="319"/>
    </row>
    <row r="76" spans="1:9" s="320" customFormat="1" ht="13">
      <c r="A76" s="371"/>
      <c r="B76" s="371"/>
      <c r="C76" s="371"/>
      <c r="D76" s="338"/>
      <c r="E76" s="338"/>
      <c r="F76" s="338"/>
      <c r="G76" s="338"/>
      <c r="H76" s="319"/>
    </row>
    <row r="77" spans="1:9" s="320" customFormat="1" ht="13">
      <c r="A77" s="371"/>
      <c r="B77" s="371"/>
      <c r="C77" s="371"/>
      <c r="D77" s="338"/>
      <c r="E77" s="338"/>
      <c r="F77" s="338"/>
      <c r="G77" s="338"/>
      <c r="H77" s="319"/>
    </row>
    <row r="78" spans="1:9" s="320" customFormat="1" ht="13">
      <c r="A78" s="371"/>
      <c r="B78" s="371"/>
      <c r="C78" s="371"/>
      <c r="D78" s="338"/>
      <c r="E78" s="338"/>
      <c r="F78" s="338"/>
      <c r="G78" s="338"/>
      <c r="H78" s="319"/>
    </row>
    <row r="79" spans="1:9" s="320" customFormat="1" ht="13">
      <c r="A79" s="321"/>
      <c r="B79" s="321"/>
      <c r="C79" s="321"/>
      <c r="D79" s="321"/>
      <c r="E79" s="321"/>
      <c r="F79" s="321"/>
      <c r="G79" s="321"/>
      <c r="H79" s="319"/>
    </row>
    <row r="80" spans="1:9" s="320" customFormat="1" ht="15.5" thickBot="1">
      <c r="A80" s="321"/>
      <c r="B80" s="321"/>
      <c r="C80" s="324"/>
      <c r="D80" s="325"/>
      <c r="E80" s="325"/>
      <c r="F80" s="325"/>
      <c r="G80" s="325"/>
      <c r="H80" s="326"/>
    </row>
    <row r="81" spans="1:11" s="320" customFormat="1" ht="13.5" thickTop="1">
      <c r="A81" s="319"/>
      <c r="B81" s="319"/>
      <c r="C81" s="319"/>
      <c r="D81" s="319"/>
      <c r="E81" s="319"/>
      <c r="F81" s="319"/>
      <c r="G81" s="319"/>
      <c r="H81" s="319"/>
    </row>
    <row r="82" spans="1:11" s="320" customFormat="1" ht="15.5" thickBot="1">
      <c r="A82" s="319"/>
      <c r="B82" s="319"/>
      <c r="C82" s="324"/>
      <c r="D82" s="339"/>
      <c r="E82" s="339"/>
      <c r="F82" s="339"/>
      <c r="G82" s="339"/>
      <c r="H82" s="319"/>
    </row>
    <row r="83" spans="1:11" s="320" customFormat="1" thickTop="1">
      <c r="A83" s="319"/>
      <c r="B83" s="319"/>
      <c r="C83" s="340"/>
      <c r="D83" s="341"/>
      <c r="E83" s="341"/>
      <c r="F83" s="341"/>
      <c r="G83" s="341"/>
      <c r="H83" s="319"/>
      <c r="I83" s="319"/>
      <c r="J83" s="319"/>
      <c r="K83" s="319"/>
    </row>
    <row r="84" spans="1:11" s="320" customFormat="1" ht="13">
      <c r="A84" s="319"/>
      <c r="B84" s="319"/>
      <c r="C84" s="319"/>
      <c r="D84" s="319"/>
      <c r="E84" s="319"/>
      <c r="F84" s="319"/>
      <c r="G84" s="319"/>
      <c r="H84" s="319"/>
      <c r="I84" s="319"/>
      <c r="J84" s="319"/>
      <c r="K84" s="319"/>
    </row>
    <row r="85" spans="1:11" s="320" customFormat="1" ht="13">
      <c r="A85" s="319"/>
      <c r="B85" s="319"/>
      <c r="C85" s="340"/>
      <c r="D85" s="342"/>
      <c r="E85" s="342"/>
      <c r="F85" s="342"/>
      <c r="G85" s="342"/>
      <c r="H85" s="319"/>
      <c r="I85" s="319"/>
      <c r="J85" s="319"/>
      <c r="K85" s="319"/>
    </row>
    <row r="86" spans="1:11" s="320" customFormat="1" ht="14">
      <c r="B86" s="343"/>
      <c r="C86" s="344"/>
      <c r="D86" s="341"/>
      <c r="E86" s="341"/>
      <c r="F86" s="341"/>
      <c r="G86" s="341"/>
    </row>
    <row r="87" spans="1:11" s="320" customFormat="1" ht="14">
      <c r="C87" s="340"/>
      <c r="D87" s="341"/>
      <c r="E87" s="341"/>
      <c r="F87" s="341"/>
      <c r="G87" s="341"/>
    </row>
    <row r="88" spans="1:11" s="320" customFormat="1" ht="12.5">
      <c r="D88" s="343"/>
      <c r="E88" s="343"/>
      <c r="F88" s="343"/>
      <c r="G88" s="343"/>
      <c r="H88" s="327"/>
    </row>
    <row r="89" spans="1:11" s="320" customFormat="1" ht="12.5"/>
    <row r="90" spans="1:11" s="320" customFormat="1" ht="17.5">
      <c r="A90" s="372"/>
      <c r="B90" s="372"/>
      <c r="C90" s="372"/>
      <c r="D90" s="372"/>
      <c r="E90" s="345"/>
      <c r="F90" s="345"/>
      <c r="G90" s="345"/>
    </row>
    <row r="91" spans="1:11" s="320" customFormat="1" ht="14">
      <c r="A91" s="346"/>
      <c r="C91" s="319"/>
      <c r="G91" s="347"/>
    </row>
    <row r="92" spans="1:11" s="320" customFormat="1" ht="14">
      <c r="A92" s="349"/>
      <c r="C92" s="319"/>
      <c r="G92" s="348"/>
    </row>
    <row r="93" spans="1:11" s="320" customFormat="1" ht="14">
      <c r="A93" s="349"/>
      <c r="C93" s="319"/>
      <c r="G93" s="348"/>
    </row>
    <row r="94" spans="1:11" s="320" customFormat="1" ht="14">
      <c r="A94" s="349"/>
      <c r="C94" s="319"/>
      <c r="G94" s="348"/>
    </row>
    <row r="95" spans="1:11" s="320" customFormat="1" ht="14">
      <c r="A95" s="349"/>
      <c r="C95" s="319"/>
      <c r="G95" s="348"/>
    </row>
    <row r="96" spans="1:11"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4:H4"/>
    <mergeCell ref="E5:H5"/>
  </mergeCells>
  <phoneticPr fontId="8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1052E-AC11-4C22-8C9D-D3615AFD4D07}">
  <dimension ref="A1:M24"/>
  <sheetViews>
    <sheetView showGridLines="0" topLeftCell="A2" zoomScale="115" zoomScaleNormal="115" workbookViewId="0">
      <selection activeCell="B14" sqref="B14"/>
    </sheetView>
  </sheetViews>
  <sheetFormatPr defaultColWidth="9.1796875" defaultRowHeight="0" customHeight="1" zeroHeight="1"/>
  <cols>
    <col min="1" max="1" width="6.81640625" style="79" customWidth="1"/>
    <col min="2" max="2" width="53.453125" style="79" customWidth="1"/>
    <col min="3" max="3" width="17" style="79" bestFit="1" customWidth="1"/>
    <col min="4" max="4" width="22.54296875" style="79" customWidth="1"/>
    <col min="5" max="5" width="16" style="79" bestFit="1" customWidth="1"/>
    <col min="6" max="6" width="14.453125" style="79" bestFit="1" customWidth="1"/>
    <col min="7" max="7" width="12" style="79" customWidth="1"/>
    <col min="8" max="8" width="18.54296875" style="79" customWidth="1"/>
    <col min="9" max="9" width="9.1796875" style="79" customWidth="1"/>
    <col min="10" max="11" width="9.1796875" style="79"/>
    <col min="12" max="12" width="14" style="79" customWidth="1"/>
    <col min="13" max="16384" width="9.1796875" style="79"/>
  </cols>
  <sheetData>
    <row r="1" spans="1:13" ht="10.5">
      <c r="A1" s="80"/>
      <c r="B1" s="80"/>
      <c r="C1" s="80"/>
      <c r="D1" s="80"/>
      <c r="E1" s="80"/>
      <c r="F1" s="80"/>
    </row>
    <row r="2" spans="1:13" ht="19.5" customHeight="1">
      <c r="A2" s="80"/>
      <c r="B2" s="427" t="s">
        <v>267</v>
      </c>
      <c r="C2" s="427"/>
      <c r="D2" s="427"/>
      <c r="E2" s="427"/>
      <c r="F2" s="80"/>
    </row>
    <row r="3" spans="1:13" ht="10.5">
      <c r="A3" s="80"/>
      <c r="F3" s="80"/>
    </row>
    <row r="4" spans="1:13" ht="10.5">
      <c r="A4" s="80"/>
      <c r="B4" s="94" t="s">
        <v>256</v>
      </c>
      <c r="C4" s="95" t="s">
        <v>255</v>
      </c>
      <c r="D4" s="95" t="s">
        <v>254</v>
      </c>
      <c r="E4" s="95" t="s">
        <v>253</v>
      </c>
      <c r="F4" s="81"/>
    </row>
    <row r="5" spans="1:13" ht="10.5">
      <c r="A5" s="80"/>
      <c r="B5" s="96" t="s">
        <v>252</v>
      </c>
      <c r="C5" s="97" t="s">
        <v>238</v>
      </c>
      <c r="D5" s="97" t="s">
        <v>232</v>
      </c>
      <c r="E5" s="98">
        <f>VLOOKUP(C5,$L$8:$M$12,2,FALSE)%</f>
        <v>7.4999999999999997E-3</v>
      </c>
      <c r="F5" s="81"/>
    </row>
    <row r="6" spans="1:13" ht="10.5">
      <c r="A6" s="80"/>
      <c r="B6" s="96" t="s">
        <v>251</v>
      </c>
      <c r="C6" s="97" t="s">
        <v>77</v>
      </c>
      <c r="D6" s="97" t="s">
        <v>248</v>
      </c>
      <c r="E6" s="98">
        <f t="shared" ref="E6:E14" si="0">INDEX($H$7:$J$12,MATCH(C6,$H$7:$H$12,0),MATCH(D6,$H$7:$J$7,0))%</f>
        <v>0</v>
      </c>
      <c r="F6" s="81"/>
    </row>
    <row r="7" spans="1:13" ht="10.5">
      <c r="A7" s="80"/>
      <c r="B7" s="96" t="s">
        <v>250</v>
      </c>
      <c r="C7" s="97" t="s">
        <v>236</v>
      </c>
      <c r="D7" s="97" t="s">
        <v>232</v>
      </c>
      <c r="E7" s="98">
        <f t="shared" si="0"/>
        <v>2.5000000000000001E-3</v>
      </c>
      <c r="F7" s="81"/>
      <c r="I7" s="85" t="s">
        <v>232</v>
      </c>
      <c r="J7" s="85" t="s">
        <v>248</v>
      </c>
    </row>
    <row r="8" spans="1:13" ht="10.5">
      <c r="A8" s="80"/>
      <c r="B8" s="96" t="s">
        <v>249</v>
      </c>
      <c r="C8" s="97" t="s">
        <v>239</v>
      </c>
      <c r="D8" s="97" t="s">
        <v>248</v>
      </c>
      <c r="E8" s="98">
        <f t="shared" si="0"/>
        <v>2.5000000000000001E-3</v>
      </c>
      <c r="F8" s="81"/>
      <c r="H8" s="84" t="s">
        <v>77</v>
      </c>
      <c r="I8" s="82">
        <v>1</v>
      </c>
      <c r="J8" s="82">
        <v>0</v>
      </c>
      <c r="L8" s="79" t="s">
        <v>246</v>
      </c>
      <c r="M8" s="82">
        <v>0</v>
      </c>
    </row>
    <row r="9" spans="1:13" ht="10.5">
      <c r="A9" s="80"/>
      <c r="B9" s="96" t="s">
        <v>247</v>
      </c>
      <c r="C9" s="97" t="s">
        <v>239</v>
      </c>
      <c r="D9" s="97" t="s">
        <v>232</v>
      </c>
      <c r="E9" s="98">
        <f t="shared" si="0"/>
        <v>7.4999999999999997E-3</v>
      </c>
      <c r="F9" s="81"/>
      <c r="H9" s="79" t="s">
        <v>239</v>
      </c>
      <c r="I9" s="82">
        <v>0.75</v>
      </c>
      <c r="J9" s="82">
        <v>0.25</v>
      </c>
      <c r="L9" s="79" t="s">
        <v>244</v>
      </c>
      <c r="M9" s="82">
        <v>0.25</v>
      </c>
    </row>
    <row r="10" spans="1:13" ht="10.5">
      <c r="A10" s="80"/>
      <c r="B10" s="96" t="s">
        <v>245</v>
      </c>
      <c r="C10" s="97" t="s">
        <v>242</v>
      </c>
      <c r="D10" s="97" t="s">
        <v>232</v>
      </c>
      <c r="E10" s="98">
        <f t="shared" si="0"/>
        <v>5.0000000000000001E-3</v>
      </c>
      <c r="F10" s="81"/>
      <c r="H10" s="79" t="s">
        <v>242</v>
      </c>
      <c r="I10" s="82">
        <v>0.5</v>
      </c>
      <c r="J10" s="82">
        <v>0.5</v>
      </c>
      <c r="L10" s="79" t="s">
        <v>241</v>
      </c>
      <c r="M10" s="82">
        <v>0.5</v>
      </c>
    </row>
    <row r="11" spans="1:13" ht="10.5">
      <c r="A11" s="80"/>
      <c r="B11" s="96" t="s">
        <v>243</v>
      </c>
      <c r="C11" s="97" t="s">
        <v>242</v>
      </c>
      <c r="D11" s="97" t="s">
        <v>232</v>
      </c>
      <c r="E11" s="98">
        <f t="shared" si="0"/>
        <v>5.0000000000000001E-3</v>
      </c>
      <c r="F11" s="81"/>
      <c r="H11" s="83" t="s">
        <v>236</v>
      </c>
      <c r="I11" s="82">
        <v>0.25</v>
      </c>
      <c r="J11" s="82">
        <v>0.75</v>
      </c>
      <c r="L11" s="79" t="s">
        <v>238</v>
      </c>
      <c r="M11" s="93">
        <v>0.75</v>
      </c>
    </row>
    <row r="12" spans="1:13" ht="10.5">
      <c r="A12" s="80"/>
      <c r="B12" s="96" t="s">
        <v>240</v>
      </c>
      <c r="C12" s="97" t="s">
        <v>77</v>
      </c>
      <c r="D12" s="97" t="s">
        <v>248</v>
      </c>
      <c r="E12" s="98">
        <f t="shared" si="0"/>
        <v>0</v>
      </c>
      <c r="F12" s="81"/>
      <c r="H12" s="79" t="s">
        <v>235</v>
      </c>
      <c r="I12" s="82">
        <v>0</v>
      </c>
      <c r="J12" s="82">
        <v>1</v>
      </c>
      <c r="L12" s="79" t="s">
        <v>234</v>
      </c>
      <c r="M12" s="82">
        <v>1</v>
      </c>
    </row>
    <row r="13" spans="1:13" ht="10.5">
      <c r="A13" s="80"/>
      <c r="B13" s="96" t="s">
        <v>237</v>
      </c>
      <c r="C13" s="97" t="s">
        <v>235</v>
      </c>
      <c r="D13" s="97" t="s">
        <v>232</v>
      </c>
      <c r="E13" s="98">
        <f t="shared" si="0"/>
        <v>0</v>
      </c>
      <c r="F13" s="81"/>
    </row>
    <row r="14" spans="1:13" ht="10.5">
      <c r="A14" s="80"/>
      <c r="B14" s="96" t="s">
        <v>233</v>
      </c>
      <c r="C14" s="97" t="s">
        <v>77</v>
      </c>
      <c r="D14" s="97" t="s">
        <v>248</v>
      </c>
      <c r="E14" s="98">
        <f t="shared" si="0"/>
        <v>0</v>
      </c>
      <c r="F14" s="80"/>
    </row>
    <row r="15" spans="1:13" ht="11" thickBot="1">
      <c r="A15" s="80"/>
      <c r="B15" s="99" t="s">
        <v>231</v>
      </c>
      <c r="C15" s="100"/>
      <c r="D15" s="100"/>
      <c r="E15" s="101">
        <f>SUM(E5:E14)</f>
        <v>3.0000000000000002E-2</v>
      </c>
      <c r="F15" s="80"/>
    </row>
    <row r="16" spans="1:13" ht="10.5">
      <c r="A16" s="80"/>
      <c r="B16" s="80"/>
      <c r="C16" s="80"/>
      <c r="D16" s="80"/>
      <c r="E16" s="80"/>
      <c r="F16" s="80"/>
    </row>
    <row r="17" ht="10"/>
    <row r="18" ht="10"/>
    <row r="19" ht="10"/>
    <row r="20" ht="10"/>
    <row r="21" ht="10"/>
    <row r="22" ht="10"/>
    <row r="23" ht="10"/>
    <row r="24" ht="10"/>
  </sheetData>
  <mergeCells count="1">
    <mergeCell ref="B2:E2"/>
  </mergeCells>
  <dataValidations count="3">
    <dataValidation type="list" allowBlank="1" showInputMessage="1" showErrorMessage="1" sqref="D5:D14" xr:uid="{382A2C4E-5F26-4E58-8936-4482A6539C3C}">
      <formula1>$I$7:$K$7</formula1>
    </dataValidation>
    <dataValidation type="list" allowBlank="1" showInputMessage="1" showErrorMessage="1" sqref="C6:C14" xr:uid="{61108819-3DC4-4848-AD53-DD2DE30E4AD2}">
      <formula1>$H$8:$H$12</formula1>
    </dataValidation>
    <dataValidation type="list" allowBlank="1" showInputMessage="1" showErrorMessage="1" sqref="C5" xr:uid="{81D41580-7DD7-4914-A702-538C336B1F00}">
      <formula1>$L$8:$L$12</formula1>
    </dataValidation>
  </dataValidations>
  <pageMargins left="0.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B4760-A703-48A3-8565-344737D33C85}">
  <dimension ref="A1:K133"/>
  <sheetViews>
    <sheetView workbookViewId="0">
      <selection activeCell="J10" sqref="J10"/>
    </sheetView>
  </sheetViews>
  <sheetFormatPr defaultRowHeight="14.5"/>
  <cols>
    <col min="1" max="1" width="36.54296875" customWidth="1"/>
    <col min="2" max="2" width="75.54296875" bestFit="1" customWidth="1"/>
    <col min="3" max="3" width="44.54296875" bestFit="1" customWidth="1"/>
    <col min="4" max="4" width="7.453125" bestFit="1" customWidth="1"/>
    <col min="5" max="10" width="10" bestFit="1" customWidth="1"/>
  </cols>
  <sheetData>
    <row r="1" spans="1:11">
      <c r="A1" s="265" t="s">
        <v>310</v>
      </c>
      <c r="B1" s="265" t="s">
        <v>311</v>
      </c>
      <c r="C1" s="265" t="s">
        <v>312</v>
      </c>
      <c r="D1" s="265" t="s">
        <v>313</v>
      </c>
      <c r="E1" s="265">
        <v>2023</v>
      </c>
      <c r="F1" s="265">
        <v>2024</v>
      </c>
      <c r="G1" s="265">
        <v>2025</v>
      </c>
      <c r="H1" s="265">
        <v>2026</v>
      </c>
      <c r="I1" s="265">
        <v>2027</v>
      </c>
      <c r="J1" s="265">
        <v>2028</v>
      </c>
      <c r="K1" t="s">
        <v>314</v>
      </c>
    </row>
    <row r="2" spans="1:11">
      <c r="A2" t="s">
        <v>315</v>
      </c>
      <c r="B2" t="s">
        <v>316</v>
      </c>
      <c r="C2" t="s">
        <v>317</v>
      </c>
      <c r="E2">
        <v>2.964</v>
      </c>
      <c r="F2">
        <v>2.9409999999999998</v>
      </c>
      <c r="G2">
        <v>3.198</v>
      </c>
      <c r="H2">
        <v>3.2029999999999998</v>
      </c>
      <c r="I2">
        <v>3.141</v>
      </c>
      <c r="J2">
        <v>3.0659999999999998</v>
      </c>
    </row>
    <row r="3" spans="1:11">
      <c r="A3" t="s">
        <v>315</v>
      </c>
      <c r="B3" t="s">
        <v>316</v>
      </c>
      <c r="C3" t="s">
        <v>318</v>
      </c>
      <c r="E3">
        <v>2.532</v>
      </c>
      <c r="F3">
        <v>2.4140000000000001</v>
      </c>
      <c r="G3">
        <v>2.6989999999999998</v>
      </c>
      <c r="H3">
        <v>2.7210000000000001</v>
      </c>
      <c r="I3">
        <v>2.6459999999999999</v>
      </c>
      <c r="J3">
        <v>2.57</v>
      </c>
    </row>
    <row r="4" spans="1:11">
      <c r="A4" t="s">
        <v>315</v>
      </c>
      <c r="B4" t="s">
        <v>319</v>
      </c>
      <c r="C4" t="s">
        <v>320</v>
      </c>
      <c r="D4" t="s">
        <v>321</v>
      </c>
      <c r="E4" s="262">
        <v>104476.432</v>
      </c>
      <c r="F4" s="262">
        <v>109734.27</v>
      </c>
      <c r="G4" s="262">
        <v>115598.83900000001</v>
      </c>
      <c r="H4" s="262">
        <v>121580.99400000001</v>
      </c>
      <c r="I4" s="262">
        <v>127499.667</v>
      </c>
      <c r="J4" s="262">
        <v>133782.88800000001</v>
      </c>
    </row>
    <row r="5" spans="1:11">
      <c r="A5" t="s">
        <v>315</v>
      </c>
      <c r="B5" t="s">
        <v>319</v>
      </c>
      <c r="C5" t="s">
        <v>322</v>
      </c>
      <c r="D5" t="s">
        <v>321</v>
      </c>
      <c r="E5" s="262">
        <v>174789.867</v>
      </c>
      <c r="F5" s="262">
        <v>183947.22399999999</v>
      </c>
      <c r="G5" s="262">
        <v>193602.07699999999</v>
      </c>
      <c r="H5" s="262">
        <v>203624.97099999999</v>
      </c>
      <c r="I5" s="262">
        <v>213802.005</v>
      </c>
      <c r="J5" s="262">
        <v>224380.47099999999</v>
      </c>
    </row>
    <row r="6" spans="1:11">
      <c r="A6" t="s">
        <v>315</v>
      </c>
      <c r="B6" t="s">
        <v>323</v>
      </c>
      <c r="C6" t="s">
        <v>324</v>
      </c>
    </row>
    <row r="7" spans="1:11">
      <c r="A7" t="s">
        <v>315</v>
      </c>
      <c r="B7" t="s">
        <v>325</v>
      </c>
      <c r="C7" t="s">
        <v>326</v>
      </c>
      <c r="D7" t="s">
        <v>312</v>
      </c>
    </row>
    <row r="8" spans="1:11">
      <c r="A8" t="s">
        <v>315</v>
      </c>
      <c r="B8" t="s">
        <v>327</v>
      </c>
      <c r="C8" t="s">
        <v>322</v>
      </c>
      <c r="D8" t="s">
        <v>312</v>
      </c>
    </row>
    <row r="9" spans="1:11">
      <c r="A9" t="s">
        <v>315</v>
      </c>
      <c r="B9" t="s">
        <v>328</v>
      </c>
      <c r="C9" t="s">
        <v>329</v>
      </c>
    </row>
    <row r="10" spans="1:11">
      <c r="A10" t="s">
        <v>315</v>
      </c>
      <c r="B10" t="s">
        <v>330</v>
      </c>
      <c r="C10" t="s">
        <v>317</v>
      </c>
      <c r="E10">
        <v>6.8760000000000003</v>
      </c>
      <c r="F10">
        <v>5.7939999999999996</v>
      </c>
      <c r="G10">
        <v>4.6189999999999998</v>
      </c>
      <c r="H10">
        <v>4.226</v>
      </c>
      <c r="I10">
        <v>3.94</v>
      </c>
      <c r="J10" s="263">
        <v>3.8290000000000002</v>
      </c>
    </row>
    <row r="11" spans="1:11">
      <c r="A11" t="s">
        <v>315</v>
      </c>
      <c r="B11" t="s">
        <v>331</v>
      </c>
      <c r="C11" t="s">
        <v>317</v>
      </c>
      <c r="E11">
        <v>6.35</v>
      </c>
      <c r="F11">
        <v>5.0880000000000001</v>
      </c>
      <c r="G11">
        <v>4.4619999999999997</v>
      </c>
      <c r="H11">
        <v>4.0289999999999999</v>
      </c>
      <c r="I11">
        <v>3.9159999999999999</v>
      </c>
      <c r="J11">
        <v>3.69</v>
      </c>
    </row>
    <row r="12" spans="1:11">
      <c r="A12" t="s">
        <v>332</v>
      </c>
      <c r="B12" t="s">
        <v>316</v>
      </c>
      <c r="C12" t="s">
        <v>317</v>
      </c>
      <c r="E12">
        <v>1.528</v>
      </c>
      <c r="F12">
        <v>1.448</v>
      </c>
      <c r="G12">
        <v>1.827</v>
      </c>
      <c r="H12">
        <v>1.867</v>
      </c>
      <c r="I12">
        <v>1.7909999999999999</v>
      </c>
      <c r="J12">
        <v>1.7250000000000001</v>
      </c>
    </row>
    <row r="13" spans="1:11">
      <c r="A13" t="s">
        <v>332</v>
      </c>
      <c r="B13" t="s">
        <v>316</v>
      </c>
      <c r="C13" t="s">
        <v>318</v>
      </c>
    </row>
    <row r="14" spans="1:11">
      <c r="A14" t="s">
        <v>332</v>
      </c>
      <c r="B14" t="s">
        <v>319</v>
      </c>
      <c r="C14" t="s">
        <v>320</v>
      </c>
      <c r="D14" t="s">
        <v>321</v>
      </c>
      <c r="E14" s="262">
        <v>60929.561000000002</v>
      </c>
      <c r="F14" s="262">
        <v>63567.421000000002</v>
      </c>
      <c r="G14" s="262">
        <v>66476.44</v>
      </c>
      <c r="H14" s="262">
        <v>69337.896999999997</v>
      </c>
      <c r="I14" s="262">
        <v>72052.001000000004</v>
      </c>
      <c r="J14" s="262">
        <v>74942.595000000001</v>
      </c>
    </row>
    <row r="15" spans="1:11">
      <c r="A15" t="s">
        <v>332</v>
      </c>
      <c r="B15" t="s">
        <v>319</v>
      </c>
      <c r="C15" t="s">
        <v>322</v>
      </c>
      <c r="D15" t="s">
        <v>321</v>
      </c>
      <c r="E15" s="262">
        <v>71920.402000000002</v>
      </c>
      <c r="F15" s="262">
        <v>74607.642000000007</v>
      </c>
      <c r="G15" s="262">
        <v>77498.646999999997</v>
      </c>
      <c r="H15" s="262">
        <v>80474.626999999993</v>
      </c>
      <c r="I15" s="262">
        <v>83410.539999999994</v>
      </c>
      <c r="J15" s="262">
        <v>86418.592999999993</v>
      </c>
    </row>
    <row r="16" spans="1:11">
      <c r="A16" t="s">
        <v>332</v>
      </c>
      <c r="B16" t="s">
        <v>323</v>
      </c>
      <c r="C16" t="s">
        <v>324</v>
      </c>
      <c r="E16">
        <v>140.33099999999999</v>
      </c>
      <c r="F16">
        <v>144.298</v>
      </c>
      <c r="G16">
        <v>147.44499999999999</v>
      </c>
      <c r="H16">
        <v>150.34700000000001</v>
      </c>
      <c r="I16">
        <v>153.17400000000001</v>
      </c>
      <c r="J16">
        <v>156.07599999999999</v>
      </c>
    </row>
    <row r="17" spans="1:10">
      <c r="A17" t="s">
        <v>332</v>
      </c>
      <c r="B17" t="s">
        <v>325</v>
      </c>
      <c r="C17" t="s">
        <v>326</v>
      </c>
      <c r="D17" t="s">
        <v>312</v>
      </c>
      <c r="E17" s="262">
        <v>53920.87</v>
      </c>
      <c r="F17" s="262">
        <v>54537.184999999998</v>
      </c>
      <c r="G17" s="262">
        <v>55385.449000000001</v>
      </c>
      <c r="H17" s="262">
        <v>56275.915000000001</v>
      </c>
      <c r="I17" s="262">
        <v>57142.616999999998</v>
      </c>
      <c r="J17" s="262">
        <v>57988.862000000001</v>
      </c>
    </row>
    <row r="18" spans="1:10">
      <c r="A18" t="s">
        <v>332</v>
      </c>
      <c r="B18" t="s">
        <v>327</v>
      </c>
      <c r="C18" t="s">
        <v>322</v>
      </c>
      <c r="D18" t="s">
        <v>312</v>
      </c>
      <c r="E18" s="262">
        <v>66008.084000000003</v>
      </c>
      <c r="F18" s="262">
        <v>68275</v>
      </c>
      <c r="G18" s="262">
        <v>70734.531000000003</v>
      </c>
      <c r="H18" s="262">
        <v>73266.403000000006</v>
      </c>
      <c r="I18" s="262">
        <v>75754.987999999998</v>
      </c>
      <c r="J18" s="262">
        <v>78301.399999999994</v>
      </c>
    </row>
    <row r="19" spans="1:10">
      <c r="A19" t="s">
        <v>332</v>
      </c>
      <c r="B19" t="s">
        <v>328</v>
      </c>
      <c r="C19" t="s">
        <v>329</v>
      </c>
      <c r="E19">
        <v>41.146999999999998</v>
      </c>
      <c r="F19">
        <v>40.558999999999997</v>
      </c>
      <c r="G19">
        <v>40.03</v>
      </c>
      <c r="H19">
        <v>39.521000000000001</v>
      </c>
      <c r="I19">
        <v>39.012999999999998</v>
      </c>
      <c r="J19">
        <v>38.514000000000003</v>
      </c>
    </row>
    <row r="20" spans="1:10">
      <c r="A20" t="s">
        <v>332</v>
      </c>
      <c r="B20" t="s">
        <v>330</v>
      </c>
      <c r="C20" t="s">
        <v>317</v>
      </c>
      <c r="E20">
        <v>4.6349999999999998</v>
      </c>
      <c r="F20">
        <v>2.9590000000000001</v>
      </c>
      <c r="G20">
        <v>2.2450000000000001</v>
      </c>
      <c r="H20">
        <v>2.0409999999999999</v>
      </c>
      <c r="I20">
        <v>1.972</v>
      </c>
      <c r="J20">
        <v>1.9850000000000001</v>
      </c>
    </row>
    <row r="21" spans="1:10">
      <c r="A21" t="s">
        <v>332</v>
      </c>
      <c r="B21" t="s">
        <v>331</v>
      </c>
      <c r="C21" t="s">
        <v>317</v>
      </c>
      <c r="E21">
        <v>3.286</v>
      </c>
      <c r="F21">
        <v>2.5830000000000002</v>
      </c>
      <c r="G21">
        <v>2.173</v>
      </c>
      <c r="H21">
        <v>1.978</v>
      </c>
      <c r="I21">
        <v>2.097</v>
      </c>
      <c r="J21">
        <v>1.7549999999999999</v>
      </c>
    </row>
    <row r="22" spans="1:10">
      <c r="A22" t="s">
        <v>333</v>
      </c>
      <c r="B22" t="s">
        <v>316</v>
      </c>
      <c r="C22" t="s">
        <v>317</v>
      </c>
      <c r="E22">
        <v>0.66300000000000003</v>
      </c>
      <c r="F22">
        <v>1.226</v>
      </c>
      <c r="G22">
        <v>1.8049999999999999</v>
      </c>
      <c r="H22">
        <v>1.724</v>
      </c>
      <c r="I22">
        <v>1.504</v>
      </c>
      <c r="J22">
        <v>1.34</v>
      </c>
    </row>
    <row r="23" spans="1:10">
      <c r="A23" t="s">
        <v>333</v>
      </c>
      <c r="B23" t="s">
        <v>316</v>
      </c>
      <c r="C23" t="s">
        <v>318</v>
      </c>
    </row>
    <row r="24" spans="1:10">
      <c r="A24" t="s">
        <v>333</v>
      </c>
      <c r="B24" t="s">
        <v>319</v>
      </c>
      <c r="C24" t="s">
        <v>320</v>
      </c>
      <c r="D24" t="s">
        <v>321</v>
      </c>
      <c r="E24" s="262">
        <v>15478.353999999999</v>
      </c>
      <c r="F24" s="262">
        <v>16319.886</v>
      </c>
      <c r="G24" s="262">
        <v>17080.95</v>
      </c>
      <c r="H24" s="262">
        <v>17761.633999999998</v>
      </c>
      <c r="I24" s="262">
        <v>18296.941999999999</v>
      </c>
      <c r="J24" s="262">
        <v>18818.898000000001</v>
      </c>
    </row>
    <row r="25" spans="1:10">
      <c r="A25" t="s">
        <v>333</v>
      </c>
      <c r="B25" t="s">
        <v>319</v>
      </c>
      <c r="C25" t="s">
        <v>322</v>
      </c>
      <c r="D25" t="s">
        <v>321</v>
      </c>
    </row>
    <row r="26" spans="1:10">
      <c r="A26" t="s">
        <v>333</v>
      </c>
      <c r="B26" t="s">
        <v>323</v>
      </c>
      <c r="C26" t="s">
        <v>324</v>
      </c>
      <c r="E26">
        <v>120.633</v>
      </c>
      <c r="F26">
        <v>125.012</v>
      </c>
      <c r="G26">
        <v>128.10300000000001</v>
      </c>
      <c r="H26">
        <v>130.72200000000001</v>
      </c>
      <c r="I26">
        <v>133.166</v>
      </c>
      <c r="J26">
        <v>135.69</v>
      </c>
    </row>
    <row r="27" spans="1:10">
      <c r="A27" t="s">
        <v>333</v>
      </c>
      <c r="B27" t="s">
        <v>325</v>
      </c>
      <c r="C27" t="s">
        <v>326</v>
      </c>
      <c r="D27" t="s">
        <v>312</v>
      </c>
    </row>
    <row r="28" spans="1:10">
      <c r="A28" t="s">
        <v>333</v>
      </c>
      <c r="B28" t="s">
        <v>327</v>
      </c>
      <c r="C28" t="s">
        <v>322</v>
      </c>
      <c r="D28" t="s">
        <v>312</v>
      </c>
    </row>
    <row r="29" spans="1:10">
      <c r="A29" t="s">
        <v>333</v>
      </c>
      <c r="B29" t="s">
        <v>328</v>
      </c>
      <c r="C29" t="s">
        <v>329</v>
      </c>
    </row>
    <row r="30" spans="1:10">
      <c r="A30" t="s">
        <v>333</v>
      </c>
      <c r="B30" t="s">
        <v>330</v>
      </c>
      <c r="C30" t="s">
        <v>317</v>
      </c>
      <c r="E30">
        <v>5.5510000000000002</v>
      </c>
      <c r="F30">
        <v>3.2509999999999999</v>
      </c>
      <c r="G30">
        <v>2.1549999999999998</v>
      </c>
      <c r="H30">
        <v>2.0019999999999998</v>
      </c>
      <c r="I30">
        <v>1.9319999999999999</v>
      </c>
      <c r="J30">
        <v>1.8839999999999999</v>
      </c>
    </row>
    <row r="31" spans="1:10">
      <c r="A31" t="s">
        <v>333</v>
      </c>
      <c r="B31" t="s">
        <v>331</v>
      </c>
      <c r="C31" t="s">
        <v>317</v>
      </c>
      <c r="E31">
        <v>3.3210000000000002</v>
      </c>
      <c r="F31">
        <v>2.7349999999999999</v>
      </c>
      <c r="G31">
        <v>2.1960000000000002</v>
      </c>
      <c r="H31">
        <v>1.9390000000000001</v>
      </c>
      <c r="I31">
        <v>1.9690000000000001</v>
      </c>
      <c r="J31">
        <v>1.786</v>
      </c>
    </row>
    <row r="32" spans="1:10">
      <c r="A32" t="s">
        <v>334</v>
      </c>
      <c r="B32" t="s">
        <v>316</v>
      </c>
      <c r="C32" t="s">
        <v>317</v>
      </c>
      <c r="E32">
        <v>1.4670000000000001</v>
      </c>
      <c r="F32">
        <v>1.246</v>
      </c>
      <c r="G32">
        <v>1.6839999999999999</v>
      </c>
      <c r="H32">
        <v>1.752</v>
      </c>
      <c r="I32">
        <v>1.677</v>
      </c>
      <c r="J32">
        <v>1.6040000000000001</v>
      </c>
    </row>
    <row r="33" spans="1:10">
      <c r="A33" t="s">
        <v>334</v>
      </c>
      <c r="B33" t="s">
        <v>316</v>
      </c>
      <c r="C33" t="s">
        <v>318</v>
      </c>
    </row>
    <row r="34" spans="1:10">
      <c r="A34" t="s">
        <v>334</v>
      </c>
      <c r="B34" t="s">
        <v>319</v>
      </c>
      <c r="C34" t="s">
        <v>320</v>
      </c>
      <c r="D34" t="s">
        <v>321</v>
      </c>
      <c r="E34" s="262">
        <v>46295.305999999997</v>
      </c>
      <c r="F34" s="262">
        <v>48247.502999999997</v>
      </c>
      <c r="G34" s="262">
        <v>50410.718999999997</v>
      </c>
      <c r="H34" s="262">
        <v>52555.71</v>
      </c>
      <c r="I34" s="262">
        <v>54593.949000000001</v>
      </c>
      <c r="J34" s="262">
        <v>56789.445</v>
      </c>
    </row>
    <row r="35" spans="1:10">
      <c r="A35" t="s">
        <v>334</v>
      </c>
      <c r="B35" t="s">
        <v>319</v>
      </c>
      <c r="C35" t="s">
        <v>322</v>
      </c>
      <c r="D35" t="s">
        <v>321</v>
      </c>
      <c r="E35" s="262">
        <v>52295.411</v>
      </c>
      <c r="F35" s="262">
        <v>54145.883999999998</v>
      </c>
      <c r="G35" s="262">
        <v>56166.243999999999</v>
      </c>
      <c r="H35" s="262">
        <v>58257.788</v>
      </c>
      <c r="I35" s="262">
        <v>60315.775999999998</v>
      </c>
      <c r="J35" s="262">
        <v>62416.559000000001</v>
      </c>
    </row>
    <row r="36" spans="1:10">
      <c r="A36" t="s">
        <v>334</v>
      </c>
      <c r="B36" t="s">
        <v>323</v>
      </c>
      <c r="C36" t="s">
        <v>324</v>
      </c>
      <c r="E36">
        <v>139.86500000000001</v>
      </c>
      <c r="F36">
        <v>143.78899999999999</v>
      </c>
      <c r="G36">
        <v>146.899</v>
      </c>
      <c r="H36">
        <v>149.76300000000001</v>
      </c>
      <c r="I36">
        <v>152.52000000000001</v>
      </c>
      <c r="J36">
        <v>155.37</v>
      </c>
    </row>
    <row r="37" spans="1:10">
      <c r="A37" t="s">
        <v>334</v>
      </c>
      <c r="B37" t="s">
        <v>325</v>
      </c>
      <c r="C37" t="s">
        <v>326</v>
      </c>
      <c r="D37" t="s">
        <v>312</v>
      </c>
      <c r="E37" s="262">
        <v>55036.108999999997</v>
      </c>
      <c r="F37" s="262">
        <v>55588.023999999998</v>
      </c>
      <c r="G37" s="262">
        <v>56394.444000000003</v>
      </c>
      <c r="H37" s="262">
        <v>57258.03</v>
      </c>
      <c r="I37" s="262">
        <v>58097.065999999999</v>
      </c>
      <c r="J37" s="262">
        <v>58910.125999999997</v>
      </c>
    </row>
    <row r="38" spans="1:10">
      <c r="A38" t="s">
        <v>334</v>
      </c>
      <c r="B38" t="s">
        <v>327</v>
      </c>
      <c r="C38" t="s">
        <v>322</v>
      </c>
      <c r="D38" t="s">
        <v>312</v>
      </c>
      <c r="E38" s="262">
        <v>67373.320000000007</v>
      </c>
      <c r="F38" s="262">
        <v>69590.543999999994</v>
      </c>
      <c r="G38" s="262">
        <v>72023.150999999998</v>
      </c>
      <c r="H38" s="262">
        <v>74545.032999999996</v>
      </c>
      <c r="I38" s="262">
        <v>77020.317999999999</v>
      </c>
      <c r="J38" s="262">
        <v>79545.366999999998</v>
      </c>
    </row>
    <row r="39" spans="1:10">
      <c r="A39" t="s">
        <v>334</v>
      </c>
      <c r="B39" t="s">
        <v>328</v>
      </c>
      <c r="C39" t="s">
        <v>329</v>
      </c>
      <c r="E39">
        <v>29.919</v>
      </c>
      <c r="F39">
        <v>29.436</v>
      </c>
      <c r="G39">
        <v>29.010999999999999</v>
      </c>
      <c r="H39">
        <v>28.61</v>
      </c>
      <c r="I39">
        <v>28.210999999999999</v>
      </c>
      <c r="J39">
        <v>27.817</v>
      </c>
    </row>
    <row r="40" spans="1:10">
      <c r="A40" t="s">
        <v>334</v>
      </c>
      <c r="B40" t="s">
        <v>330</v>
      </c>
      <c r="C40" t="s">
        <v>317</v>
      </c>
      <c r="E40">
        <v>4.6879999999999997</v>
      </c>
      <c r="F40">
        <v>2.8759999999999999</v>
      </c>
      <c r="G40">
        <v>2.2450000000000001</v>
      </c>
      <c r="H40">
        <v>2.0409999999999999</v>
      </c>
      <c r="I40">
        <v>1.9690000000000001</v>
      </c>
      <c r="J40">
        <v>1.992</v>
      </c>
    </row>
    <row r="41" spans="1:10">
      <c r="A41" t="s">
        <v>334</v>
      </c>
      <c r="B41" t="s">
        <v>331</v>
      </c>
      <c r="C41" t="s">
        <v>317</v>
      </c>
      <c r="E41">
        <v>3.1920000000000002</v>
      </c>
      <c r="F41">
        <v>2.5430000000000001</v>
      </c>
      <c r="G41">
        <v>2.1909999999999998</v>
      </c>
      <c r="H41">
        <v>1.9790000000000001</v>
      </c>
      <c r="I41">
        <v>2.1429999999999998</v>
      </c>
      <c r="J41">
        <v>1.6890000000000001</v>
      </c>
    </row>
    <row r="42" spans="1:10">
      <c r="A42" t="s">
        <v>335</v>
      </c>
      <c r="B42" t="s">
        <v>316</v>
      </c>
      <c r="C42" t="s">
        <v>317</v>
      </c>
      <c r="E42">
        <v>1.821</v>
      </c>
      <c r="F42">
        <v>2.1989999999999998</v>
      </c>
      <c r="G42">
        <v>2.3450000000000002</v>
      </c>
      <c r="H42">
        <v>2.3370000000000002</v>
      </c>
      <c r="I42">
        <v>2.2440000000000002</v>
      </c>
      <c r="J42">
        <v>2.206</v>
      </c>
    </row>
    <row r="43" spans="1:10">
      <c r="A43" t="s">
        <v>335</v>
      </c>
      <c r="B43" t="s">
        <v>316</v>
      </c>
      <c r="C43" t="s">
        <v>318</v>
      </c>
    </row>
    <row r="44" spans="1:10">
      <c r="A44" t="s">
        <v>335</v>
      </c>
      <c r="B44" t="s">
        <v>319</v>
      </c>
      <c r="C44" t="s">
        <v>320</v>
      </c>
      <c r="D44" t="s">
        <v>321</v>
      </c>
      <c r="E44" s="262">
        <v>8800.7309999999998</v>
      </c>
      <c r="F44" s="262">
        <v>9147.2970000000005</v>
      </c>
      <c r="G44" s="262">
        <v>9605.2139999999999</v>
      </c>
      <c r="H44" s="262">
        <v>10061.637000000001</v>
      </c>
      <c r="I44" s="262">
        <v>10511.282999999999</v>
      </c>
      <c r="J44" s="262">
        <v>10975.395</v>
      </c>
    </row>
    <row r="45" spans="1:10">
      <c r="A45" t="s">
        <v>335</v>
      </c>
      <c r="B45" t="s">
        <v>319</v>
      </c>
      <c r="C45" t="s">
        <v>322</v>
      </c>
      <c r="D45" t="s">
        <v>321</v>
      </c>
      <c r="E45" s="262">
        <v>11623.047</v>
      </c>
      <c r="F45" s="262">
        <v>12142.775</v>
      </c>
      <c r="G45" s="262">
        <v>12676.205</v>
      </c>
      <c r="H45" s="262">
        <v>13223.672</v>
      </c>
      <c r="I45" s="262">
        <v>13767.281999999999</v>
      </c>
      <c r="J45" s="262">
        <v>14331.376</v>
      </c>
    </row>
    <row r="46" spans="1:10">
      <c r="A46" t="s">
        <v>335</v>
      </c>
      <c r="B46" t="s">
        <v>323</v>
      </c>
      <c r="C46" t="s">
        <v>324</v>
      </c>
      <c r="E46">
        <v>142.114</v>
      </c>
      <c r="F46">
        <v>145.488</v>
      </c>
      <c r="G46">
        <v>148.64500000000001</v>
      </c>
      <c r="H46">
        <v>151.75299999999999</v>
      </c>
      <c r="I46">
        <v>154.87799999999999</v>
      </c>
      <c r="J46">
        <v>157.97</v>
      </c>
    </row>
    <row r="47" spans="1:10">
      <c r="A47" t="s">
        <v>335</v>
      </c>
      <c r="B47" t="s">
        <v>325</v>
      </c>
      <c r="C47" t="s">
        <v>326</v>
      </c>
      <c r="D47" t="s">
        <v>312</v>
      </c>
      <c r="E47" s="262">
        <v>53949.415000000001</v>
      </c>
      <c r="F47" s="262">
        <v>54835.637999999999</v>
      </c>
      <c r="G47" s="262">
        <v>55870.85</v>
      </c>
      <c r="H47" s="262">
        <v>56930.487999999998</v>
      </c>
      <c r="I47" s="262">
        <v>57958.911</v>
      </c>
      <c r="J47" s="262">
        <v>58984.249000000003</v>
      </c>
    </row>
    <row r="48" spans="1:10">
      <c r="A48" t="s">
        <v>335</v>
      </c>
      <c r="B48" t="s">
        <v>327</v>
      </c>
      <c r="C48" t="s">
        <v>322</v>
      </c>
      <c r="D48" t="s">
        <v>312</v>
      </c>
      <c r="E48" s="262">
        <v>66043.027000000002</v>
      </c>
      <c r="F48" s="262">
        <v>68648.634000000005</v>
      </c>
      <c r="G48" s="262">
        <v>71354.452999999994</v>
      </c>
      <c r="H48" s="262">
        <v>74118.600000000006</v>
      </c>
      <c r="I48" s="262">
        <v>76837.164000000004</v>
      </c>
      <c r="J48" s="262">
        <v>79645.455000000002</v>
      </c>
    </row>
    <row r="49" spans="1:10">
      <c r="A49" t="s">
        <v>335</v>
      </c>
      <c r="B49" t="s">
        <v>328</v>
      </c>
      <c r="C49" t="s">
        <v>329</v>
      </c>
      <c r="E49">
        <v>6.65</v>
      </c>
      <c r="F49">
        <v>6.601</v>
      </c>
      <c r="G49">
        <v>6.548</v>
      </c>
      <c r="H49">
        <v>6.4939999999999998</v>
      </c>
      <c r="I49">
        <v>6.4390000000000001</v>
      </c>
      <c r="J49">
        <v>6.3869999999999996</v>
      </c>
    </row>
    <row r="50" spans="1:10">
      <c r="A50" t="s">
        <v>335</v>
      </c>
      <c r="B50" t="s">
        <v>330</v>
      </c>
      <c r="C50" t="s">
        <v>317</v>
      </c>
      <c r="E50">
        <v>4.3259999999999996</v>
      </c>
      <c r="F50">
        <v>2.7850000000000001</v>
      </c>
      <c r="G50">
        <v>2.2509999999999999</v>
      </c>
      <c r="H50">
        <v>2.1019999999999999</v>
      </c>
      <c r="I50">
        <v>2.0310000000000001</v>
      </c>
      <c r="J50">
        <v>2.008</v>
      </c>
    </row>
    <row r="51" spans="1:10">
      <c r="A51" t="s">
        <v>335</v>
      </c>
      <c r="B51" t="s">
        <v>331</v>
      </c>
      <c r="C51" t="s">
        <v>317</v>
      </c>
      <c r="E51">
        <v>3.669</v>
      </c>
      <c r="F51">
        <v>2.4359999999999999</v>
      </c>
      <c r="G51">
        <v>2.2519999999999998</v>
      </c>
      <c r="H51">
        <v>2.0310000000000001</v>
      </c>
      <c r="I51">
        <v>2.028</v>
      </c>
      <c r="J51">
        <v>1.9470000000000001</v>
      </c>
    </row>
    <row r="52" spans="1:10">
      <c r="A52" t="s">
        <v>336</v>
      </c>
      <c r="B52" t="s">
        <v>316</v>
      </c>
      <c r="C52" t="s">
        <v>317</v>
      </c>
      <c r="E52">
        <v>0.71199999999999997</v>
      </c>
      <c r="F52">
        <v>1.4530000000000001</v>
      </c>
      <c r="G52">
        <v>2.0550000000000002</v>
      </c>
      <c r="H52">
        <v>1.9750000000000001</v>
      </c>
      <c r="I52">
        <v>1.788</v>
      </c>
      <c r="J52">
        <v>1.659</v>
      </c>
    </row>
    <row r="53" spans="1:10">
      <c r="A53" t="s">
        <v>336</v>
      </c>
      <c r="B53" t="s">
        <v>316</v>
      </c>
      <c r="C53" t="s">
        <v>318</v>
      </c>
    </row>
    <row r="54" spans="1:10">
      <c r="A54" t="s">
        <v>336</v>
      </c>
      <c r="B54" t="s">
        <v>319</v>
      </c>
      <c r="C54" t="s">
        <v>320</v>
      </c>
      <c r="D54" t="s">
        <v>321</v>
      </c>
      <c r="E54" s="262">
        <v>18351.127</v>
      </c>
      <c r="F54" s="262">
        <v>19347.661</v>
      </c>
      <c r="G54" s="262">
        <v>20282.928</v>
      </c>
      <c r="H54" s="262">
        <v>21144.639999999999</v>
      </c>
      <c r="I54" s="262">
        <v>21844.460999999999</v>
      </c>
      <c r="J54" s="262">
        <v>22514.102999999999</v>
      </c>
    </row>
    <row r="55" spans="1:10">
      <c r="A55" t="s">
        <v>336</v>
      </c>
      <c r="B55" t="s">
        <v>319</v>
      </c>
      <c r="C55" t="s">
        <v>322</v>
      </c>
      <c r="D55" t="s">
        <v>321</v>
      </c>
      <c r="E55" s="262">
        <v>25430.409</v>
      </c>
      <c r="F55" s="262">
        <v>26382.748</v>
      </c>
      <c r="G55" s="262">
        <v>27466.223999999998</v>
      </c>
      <c r="H55" s="262">
        <v>28550.785</v>
      </c>
      <c r="I55" s="262">
        <v>29591.044999999998</v>
      </c>
      <c r="J55" s="262">
        <v>30637.531999999999</v>
      </c>
    </row>
    <row r="56" spans="1:10">
      <c r="A56" t="s">
        <v>336</v>
      </c>
      <c r="B56" t="s">
        <v>323</v>
      </c>
      <c r="C56" t="s">
        <v>324</v>
      </c>
    </row>
    <row r="57" spans="1:10">
      <c r="A57" t="s">
        <v>336</v>
      </c>
      <c r="B57" t="s">
        <v>325</v>
      </c>
      <c r="C57" t="s">
        <v>326</v>
      </c>
      <c r="D57" t="s">
        <v>312</v>
      </c>
      <c r="E57" s="262">
        <v>46541.707000000002</v>
      </c>
      <c r="F57" s="262">
        <v>47164.493000000002</v>
      </c>
      <c r="G57" s="262">
        <v>48111.074000000001</v>
      </c>
      <c r="H57" s="262">
        <v>49045.982000000004</v>
      </c>
      <c r="I57" s="262">
        <v>49911.29</v>
      </c>
      <c r="J57" s="262">
        <v>50731.572999999997</v>
      </c>
    </row>
    <row r="58" spans="1:10">
      <c r="A58" t="s">
        <v>336</v>
      </c>
      <c r="B58" t="s">
        <v>327</v>
      </c>
      <c r="C58" t="s">
        <v>322</v>
      </c>
      <c r="D58" t="s">
        <v>312</v>
      </c>
      <c r="E58" s="262">
        <v>56974.764000000003</v>
      </c>
      <c r="F58" s="262">
        <v>59045.141000000003</v>
      </c>
      <c r="G58" s="262">
        <v>61444.194000000003</v>
      </c>
      <c r="H58" s="262">
        <v>63853.652000000002</v>
      </c>
      <c r="I58" s="262">
        <v>66168.289000000004</v>
      </c>
      <c r="J58" s="262">
        <v>68502.002999999997</v>
      </c>
    </row>
    <row r="59" spans="1:10">
      <c r="A59" t="s">
        <v>336</v>
      </c>
      <c r="B59" t="s">
        <v>328</v>
      </c>
      <c r="C59" t="s">
        <v>329</v>
      </c>
      <c r="E59">
        <v>14.548999999999999</v>
      </c>
      <c r="F59">
        <v>14.343</v>
      </c>
      <c r="G59">
        <v>14.186999999999999</v>
      </c>
      <c r="H59">
        <v>14.021000000000001</v>
      </c>
      <c r="I59">
        <v>13.84</v>
      </c>
      <c r="J59">
        <v>13.654</v>
      </c>
    </row>
    <row r="60" spans="1:10">
      <c r="A60" t="s">
        <v>336</v>
      </c>
      <c r="B60" t="s">
        <v>330</v>
      </c>
      <c r="C60" t="s">
        <v>317</v>
      </c>
      <c r="E60">
        <v>6.4770000000000003</v>
      </c>
      <c r="F60">
        <v>3.65</v>
      </c>
      <c r="G60">
        <v>2.4209999999999998</v>
      </c>
      <c r="H60">
        <v>2.2069999999999999</v>
      </c>
      <c r="I60">
        <v>2.048</v>
      </c>
      <c r="J60">
        <v>1.98</v>
      </c>
    </row>
    <row r="61" spans="1:10">
      <c r="A61" t="s">
        <v>336</v>
      </c>
      <c r="B61" t="s">
        <v>331</v>
      </c>
      <c r="C61" t="s">
        <v>317</v>
      </c>
      <c r="E61">
        <v>3.9950000000000001</v>
      </c>
      <c r="F61">
        <v>3.0179999999999998</v>
      </c>
      <c r="G61">
        <v>2.3719999999999999</v>
      </c>
      <c r="H61">
        <v>2.097</v>
      </c>
      <c r="I61">
        <v>2.0470000000000002</v>
      </c>
      <c r="J61">
        <v>1.907</v>
      </c>
    </row>
    <row r="62" spans="1:10">
      <c r="A62" t="s">
        <v>337</v>
      </c>
      <c r="B62" t="s">
        <v>316</v>
      </c>
      <c r="C62" t="s">
        <v>317</v>
      </c>
      <c r="E62">
        <v>4.1760000000000002</v>
      </c>
      <c r="F62">
        <v>4.4729999999999999</v>
      </c>
      <c r="G62">
        <v>4.5439999999999996</v>
      </c>
      <c r="H62">
        <v>4.5570000000000004</v>
      </c>
      <c r="I62">
        <v>4.5190000000000001</v>
      </c>
      <c r="J62">
        <v>4.5469999999999997</v>
      </c>
    </row>
    <row r="63" spans="1:10">
      <c r="A63" t="s">
        <v>337</v>
      </c>
      <c r="B63" t="s">
        <v>316</v>
      </c>
      <c r="C63" t="s">
        <v>318</v>
      </c>
    </row>
    <row r="64" spans="1:10">
      <c r="A64" t="s">
        <v>337</v>
      </c>
      <c r="B64" t="s">
        <v>319</v>
      </c>
      <c r="C64" t="s">
        <v>320</v>
      </c>
      <c r="D64" t="s">
        <v>321</v>
      </c>
      <c r="E64" s="262">
        <v>3293.498</v>
      </c>
      <c r="F64" s="262">
        <v>3548.076</v>
      </c>
      <c r="G64" s="262">
        <v>3821.8040000000001</v>
      </c>
      <c r="H64" s="262">
        <v>4103.4780000000001</v>
      </c>
      <c r="I64" s="262">
        <v>4396.8530000000001</v>
      </c>
      <c r="J64" s="262">
        <v>4704.1490000000003</v>
      </c>
    </row>
    <row r="65" spans="1:10">
      <c r="A65" t="s">
        <v>337</v>
      </c>
      <c r="B65" t="s">
        <v>319</v>
      </c>
      <c r="C65" t="s">
        <v>322</v>
      </c>
      <c r="D65" t="s">
        <v>321</v>
      </c>
      <c r="E65" s="262">
        <v>9229.6460000000006</v>
      </c>
      <c r="F65" s="262">
        <v>9859.9169999999995</v>
      </c>
      <c r="G65" s="262">
        <v>10514.609</v>
      </c>
      <c r="H65" s="262">
        <v>11205.808000000001</v>
      </c>
      <c r="I65" s="262">
        <v>11924.906999999999</v>
      </c>
      <c r="J65" s="262">
        <v>12696.58</v>
      </c>
    </row>
    <row r="66" spans="1:10">
      <c r="A66" t="s">
        <v>337</v>
      </c>
      <c r="B66" t="s">
        <v>323</v>
      </c>
      <c r="C66" t="s">
        <v>324</v>
      </c>
    </row>
    <row r="67" spans="1:10">
      <c r="A67" t="s">
        <v>337</v>
      </c>
      <c r="B67" t="s">
        <v>325</v>
      </c>
      <c r="C67" t="s">
        <v>326</v>
      </c>
      <c r="D67" t="s">
        <v>312</v>
      </c>
      <c r="E67" s="262">
        <v>15102.449000000001</v>
      </c>
      <c r="F67" s="262">
        <v>15641.367</v>
      </c>
      <c r="G67" s="262">
        <v>16215.625</v>
      </c>
      <c r="H67" s="262">
        <v>16816.194</v>
      </c>
      <c r="I67" s="262">
        <v>17435.97</v>
      </c>
      <c r="J67" s="262">
        <v>18087.018</v>
      </c>
    </row>
    <row r="68" spans="1:10">
      <c r="A68" t="s">
        <v>337</v>
      </c>
      <c r="B68" t="s">
        <v>327</v>
      </c>
      <c r="C68" t="s">
        <v>322</v>
      </c>
      <c r="D68" t="s">
        <v>312</v>
      </c>
      <c r="E68" s="262">
        <v>18487.901000000002</v>
      </c>
      <c r="F68" s="262">
        <v>19581.398000000001</v>
      </c>
      <c r="G68" s="262">
        <v>20709.493999999999</v>
      </c>
      <c r="H68" s="262">
        <v>21893.239000000001</v>
      </c>
      <c r="I68" s="262">
        <v>23115.177</v>
      </c>
      <c r="J68" s="262">
        <v>24422.600999999999</v>
      </c>
    </row>
    <row r="69" spans="1:10">
      <c r="A69" t="s">
        <v>337</v>
      </c>
      <c r="B69" t="s">
        <v>328</v>
      </c>
      <c r="C69" t="s">
        <v>329</v>
      </c>
      <c r="E69">
        <v>5.28</v>
      </c>
      <c r="F69">
        <v>5.36</v>
      </c>
      <c r="G69">
        <v>5.431</v>
      </c>
      <c r="H69">
        <v>5.5030000000000001</v>
      </c>
      <c r="I69">
        <v>5.5780000000000003</v>
      </c>
      <c r="J69">
        <v>5.6589999999999998</v>
      </c>
    </row>
    <row r="70" spans="1:10">
      <c r="A70" t="s">
        <v>337</v>
      </c>
      <c r="B70" t="s">
        <v>330</v>
      </c>
      <c r="C70" t="s">
        <v>317</v>
      </c>
      <c r="E70">
        <v>3.5830000000000002</v>
      </c>
      <c r="F70">
        <v>2.544</v>
      </c>
      <c r="G70">
        <v>2.4350000000000001</v>
      </c>
      <c r="H70">
        <v>2.4</v>
      </c>
      <c r="I70">
        <v>2.2589999999999999</v>
      </c>
      <c r="J70">
        <v>1.946</v>
      </c>
    </row>
    <row r="71" spans="1:10">
      <c r="A71" t="s">
        <v>337</v>
      </c>
      <c r="B71" t="s">
        <v>331</v>
      </c>
      <c r="C71" t="s">
        <v>317</v>
      </c>
      <c r="E71">
        <v>2.4750000000000001</v>
      </c>
      <c r="F71">
        <v>2.5659999999999998</v>
      </c>
      <c r="G71">
        <v>2.464</v>
      </c>
      <c r="H71">
        <v>2.3929999999999998</v>
      </c>
      <c r="I71">
        <v>2.2749999999999999</v>
      </c>
      <c r="J71">
        <v>1.7050000000000001</v>
      </c>
    </row>
    <row r="72" spans="1:10">
      <c r="A72" t="s">
        <v>338</v>
      </c>
      <c r="B72" t="s">
        <v>316</v>
      </c>
      <c r="C72" t="s">
        <v>317</v>
      </c>
      <c r="E72">
        <v>3.968</v>
      </c>
      <c r="F72">
        <v>3.96</v>
      </c>
      <c r="G72">
        <v>4.1130000000000004</v>
      </c>
      <c r="H72">
        <v>4.0750000000000002</v>
      </c>
      <c r="I72">
        <v>4.0049999999999999</v>
      </c>
      <c r="J72">
        <v>3.9060000000000001</v>
      </c>
    </row>
    <row r="73" spans="1:10">
      <c r="A73" t="s">
        <v>338</v>
      </c>
      <c r="B73" t="s">
        <v>316</v>
      </c>
      <c r="C73" t="s">
        <v>318</v>
      </c>
    </row>
    <row r="74" spans="1:10">
      <c r="A74" t="s">
        <v>338</v>
      </c>
      <c r="B74" t="s">
        <v>319</v>
      </c>
      <c r="C74" t="s">
        <v>320</v>
      </c>
      <c r="D74" t="s">
        <v>321</v>
      </c>
      <c r="E74" s="262">
        <v>43546.870999999999</v>
      </c>
      <c r="F74" s="262">
        <v>46166.85</v>
      </c>
      <c r="G74" s="262">
        <v>49122.398999999998</v>
      </c>
      <c r="H74" s="262">
        <v>52243.095999999998</v>
      </c>
      <c r="I74" s="262">
        <v>55447.665999999997</v>
      </c>
      <c r="J74" s="262">
        <v>58840.292999999998</v>
      </c>
    </row>
    <row r="75" spans="1:10">
      <c r="A75" t="s">
        <v>338</v>
      </c>
      <c r="B75" t="s">
        <v>319</v>
      </c>
      <c r="C75" t="s">
        <v>322</v>
      </c>
      <c r="D75" t="s">
        <v>321</v>
      </c>
      <c r="E75" s="262">
        <v>102869.46400000001</v>
      </c>
      <c r="F75" s="262">
        <v>109339.58199999999</v>
      </c>
      <c r="G75" s="262">
        <v>116103.43</v>
      </c>
      <c r="H75" s="262">
        <v>123150.344</v>
      </c>
      <c r="I75" s="262">
        <v>130391.46400000001</v>
      </c>
      <c r="J75" s="262">
        <v>137961.878</v>
      </c>
    </row>
    <row r="76" spans="1:10">
      <c r="A76" t="s">
        <v>338</v>
      </c>
      <c r="B76" t="s">
        <v>323</v>
      </c>
      <c r="C76" t="s">
        <v>324</v>
      </c>
    </row>
    <row r="77" spans="1:10">
      <c r="A77" t="s">
        <v>338</v>
      </c>
      <c r="B77" t="s">
        <v>325</v>
      </c>
      <c r="C77" t="s">
        <v>326</v>
      </c>
      <c r="D77" t="s">
        <v>312</v>
      </c>
      <c r="E77" s="262">
        <v>12455.718999999999</v>
      </c>
      <c r="F77" s="262">
        <v>12810.96</v>
      </c>
      <c r="G77" s="262">
        <v>13195.668</v>
      </c>
      <c r="H77" s="262">
        <v>13589.047</v>
      </c>
      <c r="I77" s="262">
        <v>13983.55</v>
      </c>
      <c r="J77" s="262">
        <v>14378.39</v>
      </c>
    </row>
    <row r="78" spans="1:10">
      <c r="A78" t="s">
        <v>338</v>
      </c>
      <c r="B78" t="s">
        <v>327</v>
      </c>
      <c r="C78" t="s">
        <v>322</v>
      </c>
      <c r="D78" t="s">
        <v>312</v>
      </c>
      <c r="E78" s="262">
        <v>15247.865</v>
      </c>
      <c r="F78" s="262">
        <v>16038.017</v>
      </c>
      <c r="G78" s="262">
        <v>16852.61</v>
      </c>
      <c r="H78" s="262">
        <v>17691.77</v>
      </c>
      <c r="I78" s="262">
        <v>18538.241999999998</v>
      </c>
      <c r="J78" s="262">
        <v>19414.901999999998</v>
      </c>
    </row>
    <row r="79" spans="1:10">
      <c r="A79" t="s">
        <v>338</v>
      </c>
      <c r="B79" t="s">
        <v>328</v>
      </c>
      <c r="C79" t="s">
        <v>329</v>
      </c>
      <c r="E79">
        <v>58.853000000000002</v>
      </c>
      <c r="F79">
        <v>59.441000000000003</v>
      </c>
      <c r="G79">
        <v>59.97</v>
      </c>
      <c r="H79">
        <v>60.478999999999999</v>
      </c>
      <c r="I79">
        <v>60.987000000000002</v>
      </c>
      <c r="J79">
        <v>61.485999999999997</v>
      </c>
    </row>
    <row r="80" spans="1:10">
      <c r="A80" t="s">
        <v>338</v>
      </c>
      <c r="B80" t="s">
        <v>330</v>
      </c>
      <c r="C80" t="s">
        <v>317</v>
      </c>
      <c r="E80">
        <v>8.4830000000000005</v>
      </c>
      <c r="F80">
        <v>7.7789999999999999</v>
      </c>
      <c r="G80">
        <v>6.2380000000000004</v>
      </c>
      <c r="H80">
        <v>5.6829999999999998</v>
      </c>
      <c r="I80">
        <v>5.2210000000000001</v>
      </c>
      <c r="J80">
        <v>5.0039999999999996</v>
      </c>
    </row>
    <row r="81" spans="1:10">
      <c r="A81" t="s">
        <v>338</v>
      </c>
      <c r="B81" t="s">
        <v>331</v>
      </c>
      <c r="C81" t="s">
        <v>317</v>
      </c>
      <c r="E81">
        <v>8.5609999999999999</v>
      </c>
      <c r="F81">
        <v>6.84</v>
      </c>
      <c r="G81">
        <v>6.0270000000000001</v>
      </c>
      <c r="H81">
        <v>5.3979999999999997</v>
      </c>
      <c r="I81">
        <v>5.1020000000000003</v>
      </c>
      <c r="J81">
        <v>4.9269999999999996</v>
      </c>
    </row>
    <row r="82" spans="1:10">
      <c r="A82" t="s">
        <v>339</v>
      </c>
      <c r="B82" t="s">
        <v>316</v>
      </c>
      <c r="C82" t="s">
        <v>317</v>
      </c>
      <c r="E82">
        <v>5.1669999999999998</v>
      </c>
      <c r="F82">
        <v>4.8250000000000002</v>
      </c>
      <c r="G82">
        <v>4.8559999999999999</v>
      </c>
      <c r="H82">
        <v>4.8339999999999996</v>
      </c>
      <c r="I82">
        <v>4.6239999999999997</v>
      </c>
      <c r="J82">
        <v>4.4710000000000001</v>
      </c>
    </row>
    <row r="83" spans="1:10">
      <c r="A83" t="s">
        <v>339</v>
      </c>
      <c r="B83" t="s">
        <v>316</v>
      </c>
      <c r="C83" t="s">
        <v>318</v>
      </c>
    </row>
    <row r="84" spans="1:10">
      <c r="A84" t="s">
        <v>339</v>
      </c>
      <c r="B84" t="s">
        <v>319</v>
      </c>
      <c r="C84" t="s">
        <v>320</v>
      </c>
      <c r="D84" t="s">
        <v>321</v>
      </c>
      <c r="E84" s="262">
        <v>25441.042000000001</v>
      </c>
      <c r="F84" s="262">
        <v>26961.205999999998</v>
      </c>
      <c r="G84" s="262">
        <v>28953.56</v>
      </c>
      <c r="H84" s="262">
        <v>31054.105</v>
      </c>
      <c r="I84" s="262">
        <v>33172.633000000002</v>
      </c>
      <c r="J84" s="262">
        <v>35446.589999999997</v>
      </c>
    </row>
    <row r="85" spans="1:10">
      <c r="A85" t="s">
        <v>339</v>
      </c>
      <c r="B85" t="s">
        <v>319</v>
      </c>
      <c r="C85" t="s">
        <v>322</v>
      </c>
      <c r="D85" t="s">
        <v>321</v>
      </c>
      <c r="E85" s="262">
        <v>58503.987000000001</v>
      </c>
      <c r="F85" s="262">
        <v>62709.841</v>
      </c>
      <c r="G85" s="262">
        <v>67072.911999999997</v>
      </c>
      <c r="H85" s="262">
        <v>71671.682000000001</v>
      </c>
      <c r="I85" s="262">
        <v>76345.369000000006</v>
      </c>
      <c r="J85" s="262">
        <v>81222.635999999999</v>
      </c>
    </row>
    <row r="86" spans="1:10">
      <c r="A86" t="s">
        <v>339</v>
      </c>
      <c r="B86" t="s">
        <v>323</v>
      </c>
      <c r="C86" t="s">
        <v>324</v>
      </c>
    </row>
    <row r="87" spans="1:10">
      <c r="A87" t="s">
        <v>339</v>
      </c>
      <c r="B87" t="s">
        <v>325</v>
      </c>
      <c r="C87" t="s">
        <v>326</v>
      </c>
      <c r="D87" t="s">
        <v>312</v>
      </c>
      <c r="E87" s="262">
        <v>12721.298000000001</v>
      </c>
      <c r="F87" s="262">
        <v>13259.626</v>
      </c>
      <c r="G87" s="262">
        <v>13827.739</v>
      </c>
      <c r="H87" s="262">
        <v>14420.288</v>
      </c>
      <c r="I87" s="262">
        <v>15010.735000000001</v>
      </c>
      <c r="J87" s="262">
        <v>15605.306</v>
      </c>
    </row>
    <row r="88" spans="1:10">
      <c r="A88" t="s">
        <v>339</v>
      </c>
      <c r="B88" t="s">
        <v>327</v>
      </c>
      <c r="C88" t="s">
        <v>322</v>
      </c>
      <c r="D88" t="s">
        <v>312</v>
      </c>
      <c r="E88" s="262">
        <v>15572.977999999999</v>
      </c>
      <c r="F88" s="262">
        <v>16599.702000000001</v>
      </c>
      <c r="G88" s="262">
        <v>17659.848000000002</v>
      </c>
      <c r="H88" s="262">
        <v>18773.974999999999</v>
      </c>
      <c r="I88" s="262">
        <v>19900</v>
      </c>
      <c r="J88" s="262">
        <v>21071.585999999999</v>
      </c>
    </row>
    <row r="89" spans="1:10">
      <c r="A89" t="s">
        <v>339</v>
      </c>
      <c r="B89" t="s">
        <v>328</v>
      </c>
      <c r="C89" t="s">
        <v>329</v>
      </c>
      <c r="E89">
        <v>33.470999999999997</v>
      </c>
      <c r="F89">
        <v>34.091000000000001</v>
      </c>
      <c r="G89">
        <v>34.645000000000003</v>
      </c>
      <c r="H89">
        <v>35.198</v>
      </c>
      <c r="I89">
        <v>35.707999999999998</v>
      </c>
      <c r="J89">
        <v>36.198999999999998</v>
      </c>
    </row>
    <row r="90" spans="1:10">
      <c r="A90" t="s">
        <v>339</v>
      </c>
      <c r="B90" t="s">
        <v>330</v>
      </c>
      <c r="C90" t="s">
        <v>317</v>
      </c>
      <c r="E90">
        <v>2.6139999999999999</v>
      </c>
      <c r="F90">
        <v>2.74</v>
      </c>
      <c r="G90">
        <v>2.863</v>
      </c>
      <c r="H90">
        <v>2.867</v>
      </c>
      <c r="I90">
        <v>2.8290000000000002</v>
      </c>
      <c r="J90">
        <v>2.786</v>
      </c>
    </row>
    <row r="91" spans="1:10">
      <c r="A91" t="s">
        <v>339</v>
      </c>
      <c r="B91" t="s">
        <v>331</v>
      </c>
      <c r="C91" t="s">
        <v>317</v>
      </c>
      <c r="E91">
        <v>2.4089999999999998</v>
      </c>
      <c r="F91">
        <v>2.8050000000000002</v>
      </c>
      <c r="G91">
        <v>2.87</v>
      </c>
      <c r="H91">
        <v>2.8620000000000001</v>
      </c>
      <c r="I91">
        <v>2.8279999999999998</v>
      </c>
      <c r="J91">
        <v>2.7450000000000001</v>
      </c>
    </row>
    <row r="92" spans="1:10">
      <c r="A92" t="s">
        <v>340</v>
      </c>
      <c r="B92" t="s">
        <v>316</v>
      </c>
      <c r="C92" t="s">
        <v>317</v>
      </c>
      <c r="E92">
        <v>2.3929999999999998</v>
      </c>
      <c r="F92">
        <v>2.19</v>
      </c>
      <c r="G92">
        <v>2.5150000000000001</v>
      </c>
      <c r="H92">
        <v>2.4580000000000002</v>
      </c>
      <c r="I92">
        <v>2.4260000000000002</v>
      </c>
      <c r="J92">
        <v>2.4260000000000002</v>
      </c>
    </row>
    <row r="93" spans="1:10">
      <c r="A93" t="s">
        <v>340</v>
      </c>
      <c r="B93" t="s">
        <v>316</v>
      </c>
      <c r="C93" t="s">
        <v>318</v>
      </c>
    </row>
    <row r="94" spans="1:10">
      <c r="A94" t="s">
        <v>340</v>
      </c>
      <c r="B94" t="s">
        <v>319</v>
      </c>
      <c r="C94" t="s">
        <v>320</v>
      </c>
      <c r="D94" t="s">
        <v>321</v>
      </c>
      <c r="E94" s="262">
        <v>4933.1790000000001</v>
      </c>
      <c r="F94" s="262">
        <v>5282.3450000000003</v>
      </c>
      <c r="G94" s="262">
        <v>5488.7539999999999</v>
      </c>
      <c r="H94" s="262">
        <v>5704.7780000000002</v>
      </c>
      <c r="I94" s="262">
        <v>5897.9520000000002</v>
      </c>
      <c r="J94" s="262">
        <v>6079.2330000000002</v>
      </c>
    </row>
    <row r="95" spans="1:10">
      <c r="A95" t="s">
        <v>340</v>
      </c>
      <c r="B95" t="s">
        <v>319</v>
      </c>
      <c r="C95" t="s">
        <v>322</v>
      </c>
      <c r="D95" t="s">
        <v>321</v>
      </c>
      <c r="E95" s="262">
        <v>12926.223</v>
      </c>
      <c r="F95" s="262">
        <v>13507.29</v>
      </c>
      <c r="G95" s="262">
        <v>14123.371999999999</v>
      </c>
      <c r="H95" s="262">
        <v>14749.072</v>
      </c>
      <c r="I95" s="262">
        <v>15381.009</v>
      </c>
      <c r="J95" s="262">
        <v>16043.942999999999</v>
      </c>
    </row>
    <row r="96" spans="1:10">
      <c r="A96" t="s">
        <v>340</v>
      </c>
      <c r="B96" t="s">
        <v>323</v>
      </c>
      <c r="C96" t="s">
        <v>324</v>
      </c>
    </row>
    <row r="97" spans="1:10">
      <c r="A97" t="s">
        <v>340</v>
      </c>
      <c r="B97" t="s">
        <v>325</v>
      </c>
      <c r="C97" t="s">
        <v>326</v>
      </c>
      <c r="D97" t="s">
        <v>312</v>
      </c>
      <c r="E97" s="262">
        <v>28968.937000000002</v>
      </c>
      <c r="F97" s="262">
        <v>29531.755000000001</v>
      </c>
      <c r="G97" s="262">
        <v>30162.204000000002</v>
      </c>
      <c r="H97" s="262">
        <v>30853.713</v>
      </c>
      <c r="I97" s="262">
        <v>31511.732</v>
      </c>
      <c r="J97" s="262">
        <v>32245.02</v>
      </c>
    </row>
    <row r="98" spans="1:10">
      <c r="A98" t="s">
        <v>340</v>
      </c>
      <c r="B98" t="s">
        <v>327</v>
      </c>
      <c r="C98" t="s">
        <v>322</v>
      </c>
      <c r="D98" t="s">
        <v>312</v>
      </c>
      <c r="E98" s="262">
        <v>35462.78</v>
      </c>
      <c r="F98" s="262">
        <v>36970.749000000003</v>
      </c>
      <c r="G98" s="262">
        <v>38521.116999999998</v>
      </c>
      <c r="H98" s="262">
        <v>40168.881000000001</v>
      </c>
      <c r="I98" s="262">
        <v>41775.665999999997</v>
      </c>
      <c r="J98" s="262">
        <v>43539.915999999997</v>
      </c>
    </row>
    <row r="99" spans="1:10">
      <c r="A99" t="s">
        <v>340</v>
      </c>
      <c r="B99" t="s">
        <v>328</v>
      </c>
      <c r="C99" t="s">
        <v>329</v>
      </c>
      <c r="E99">
        <v>7.3949999999999996</v>
      </c>
      <c r="F99">
        <v>7.343</v>
      </c>
      <c r="G99">
        <v>7.2949999999999999</v>
      </c>
      <c r="H99">
        <v>7.2430000000000003</v>
      </c>
      <c r="I99">
        <v>7.194</v>
      </c>
      <c r="J99">
        <v>7.15</v>
      </c>
    </row>
    <row r="100" spans="1:10">
      <c r="A100" t="s">
        <v>340</v>
      </c>
      <c r="B100" t="s">
        <v>330</v>
      </c>
      <c r="C100" t="s">
        <v>317</v>
      </c>
      <c r="E100">
        <v>18.91</v>
      </c>
      <c r="F100">
        <v>19.934000000000001</v>
      </c>
      <c r="G100">
        <v>16.120999999999999</v>
      </c>
      <c r="H100">
        <v>15.029</v>
      </c>
      <c r="I100">
        <v>12.788</v>
      </c>
      <c r="J100">
        <v>12.374000000000001</v>
      </c>
    </row>
    <row r="101" spans="1:10">
      <c r="A101" t="s">
        <v>340</v>
      </c>
      <c r="B101" t="s">
        <v>331</v>
      </c>
      <c r="C101" t="s">
        <v>317</v>
      </c>
      <c r="E101">
        <v>20.309000000000001</v>
      </c>
      <c r="F101">
        <v>17.164999999999999</v>
      </c>
      <c r="G101">
        <v>16.544</v>
      </c>
      <c r="H101">
        <v>13.374000000000001</v>
      </c>
      <c r="I101">
        <v>12.31</v>
      </c>
      <c r="J101">
        <v>12.378</v>
      </c>
    </row>
    <row r="102" spans="1:10">
      <c r="A102" t="s">
        <v>341</v>
      </c>
      <c r="B102" t="s">
        <v>316</v>
      </c>
      <c r="C102" t="s">
        <v>317</v>
      </c>
      <c r="E102">
        <v>2.3239999999999998</v>
      </c>
      <c r="F102">
        <v>2.2949999999999999</v>
      </c>
      <c r="G102">
        <v>2.3820000000000001</v>
      </c>
      <c r="H102">
        <v>2.4780000000000002</v>
      </c>
      <c r="I102">
        <v>2.57</v>
      </c>
      <c r="J102">
        <v>2.5209999999999999</v>
      </c>
    </row>
    <row r="103" spans="1:10">
      <c r="A103" t="s">
        <v>341</v>
      </c>
      <c r="B103" t="s">
        <v>316</v>
      </c>
      <c r="C103" t="s">
        <v>318</v>
      </c>
    </row>
    <row r="104" spans="1:10">
      <c r="A104" t="s">
        <v>341</v>
      </c>
      <c r="B104" t="s">
        <v>319</v>
      </c>
      <c r="C104" t="s">
        <v>320</v>
      </c>
      <c r="D104" t="s">
        <v>321</v>
      </c>
      <c r="E104" s="262">
        <v>6517.2510000000002</v>
      </c>
      <c r="F104" s="262">
        <v>6944.6459999999997</v>
      </c>
      <c r="G104" s="262">
        <v>7239.95</v>
      </c>
      <c r="H104" s="262">
        <v>7583.8109999999997</v>
      </c>
      <c r="I104" s="262">
        <v>7978.826</v>
      </c>
      <c r="J104" s="262">
        <v>8371.6239999999998</v>
      </c>
    </row>
    <row r="105" spans="1:10">
      <c r="A105" t="s">
        <v>341</v>
      </c>
      <c r="B105" t="s">
        <v>319</v>
      </c>
      <c r="C105" t="s">
        <v>322</v>
      </c>
      <c r="D105" t="s">
        <v>321</v>
      </c>
      <c r="E105" s="262">
        <v>12813.893</v>
      </c>
      <c r="F105" s="262">
        <v>13401.257</v>
      </c>
      <c r="G105" s="262">
        <v>13994.395</v>
      </c>
      <c r="H105" s="262">
        <v>14616.005999999999</v>
      </c>
      <c r="I105" s="262">
        <v>15261.794</v>
      </c>
      <c r="J105" s="262">
        <v>15934.411</v>
      </c>
    </row>
    <row r="106" spans="1:10">
      <c r="A106" t="s">
        <v>341</v>
      </c>
      <c r="B106" t="s">
        <v>323</v>
      </c>
      <c r="C106" t="s">
        <v>324</v>
      </c>
    </row>
    <row r="107" spans="1:10">
      <c r="A107" t="s">
        <v>341</v>
      </c>
      <c r="B107" t="s">
        <v>325</v>
      </c>
      <c r="C107" t="s">
        <v>326</v>
      </c>
      <c r="D107" t="s">
        <v>312</v>
      </c>
      <c r="E107" s="262">
        <v>16365.753000000001</v>
      </c>
      <c r="F107" s="262">
        <v>16602.292000000001</v>
      </c>
      <c r="G107" s="262">
        <v>16853.359</v>
      </c>
      <c r="H107" s="262">
        <v>17124.289000000001</v>
      </c>
      <c r="I107" s="262">
        <v>17415.78</v>
      </c>
      <c r="J107" s="262">
        <v>17705.91</v>
      </c>
    </row>
    <row r="108" spans="1:10">
      <c r="A108" t="s">
        <v>341</v>
      </c>
      <c r="B108" t="s">
        <v>327</v>
      </c>
      <c r="C108" t="s">
        <v>322</v>
      </c>
      <c r="D108" t="s">
        <v>312</v>
      </c>
      <c r="E108" s="262">
        <v>20034.394</v>
      </c>
      <c r="F108" s="262">
        <v>20784.378000000001</v>
      </c>
      <c r="G108" s="262">
        <v>21523.964</v>
      </c>
      <c r="H108" s="262">
        <v>22294.351999999999</v>
      </c>
      <c r="I108" s="262">
        <v>23088.41</v>
      </c>
      <c r="J108" s="262">
        <v>23907.996999999999</v>
      </c>
    </row>
    <row r="109" spans="1:10">
      <c r="A109" t="s">
        <v>341</v>
      </c>
      <c r="B109" t="s">
        <v>328</v>
      </c>
      <c r="C109" t="s">
        <v>329</v>
      </c>
      <c r="E109">
        <v>7.3310000000000004</v>
      </c>
      <c r="F109">
        <v>7.2850000000000001</v>
      </c>
      <c r="G109">
        <v>7.2279999999999998</v>
      </c>
      <c r="H109">
        <v>7.1779999999999999</v>
      </c>
      <c r="I109">
        <v>7.1379999999999999</v>
      </c>
      <c r="J109">
        <v>7.1020000000000003</v>
      </c>
    </row>
    <row r="110" spans="1:10">
      <c r="A110" t="s">
        <v>341</v>
      </c>
      <c r="B110" t="s">
        <v>330</v>
      </c>
      <c r="C110" t="s">
        <v>317</v>
      </c>
      <c r="E110">
        <v>13.831</v>
      </c>
      <c r="F110">
        <v>10.726000000000001</v>
      </c>
      <c r="G110">
        <v>7.3490000000000002</v>
      </c>
      <c r="H110">
        <v>6.4249999999999998</v>
      </c>
      <c r="I110">
        <v>6.0510000000000002</v>
      </c>
      <c r="J110">
        <v>5.6639999999999997</v>
      </c>
    </row>
    <row r="111" spans="1:10">
      <c r="A111" t="s">
        <v>341</v>
      </c>
      <c r="B111" t="s">
        <v>331</v>
      </c>
      <c r="C111" t="s">
        <v>317</v>
      </c>
      <c r="E111">
        <v>13.646000000000001</v>
      </c>
      <c r="F111">
        <v>8.766</v>
      </c>
      <c r="G111">
        <v>6.617</v>
      </c>
      <c r="H111">
        <v>6.2709999999999999</v>
      </c>
      <c r="I111">
        <v>5.8620000000000001</v>
      </c>
      <c r="J111">
        <v>5.4729999999999999</v>
      </c>
    </row>
    <row r="112" spans="1:10">
      <c r="A112" t="s">
        <v>342</v>
      </c>
      <c r="B112" t="s">
        <v>316</v>
      </c>
      <c r="C112" t="s">
        <v>317</v>
      </c>
      <c r="E112">
        <v>2.0390000000000001</v>
      </c>
      <c r="F112">
        <v>3.375</v>
      </c>
      <c r="G112">
        <v>3.8919999999999999</v>
      </c>
      <c r="H112">
        <v>3.6059999999999999</v>
      </c>
      <c r="I112">
        <v>3.8340000000000001</v>
      </c>
      <c r="J112">
        <v>3.742</v>
      </c>
    </row>
    <row r="113" spans="1:10">
      <c r="A113" t="s">
        <v>342</v>
      </c>
      <c r="B113" t="s">
        <v>316</v>
      </c>
      <c r="C113" t="s">
        <v>318</v>
      </c>
    </row>
    <row r="114" spans="1:10">
      <c r="A114" t="s">
        <v>342</v>
      </c>
      <c r="B114" t="s">
        <v>319</v>
      </c>
      <c r="C114" t="s">
        <v>320</v>
      </c>
      <c r="D114" t="s">
        <v>321</v>
      </c>
      <c r="E114" s="262">
        <v>4698.1679999999997</v>
      </c>
      <c r="F114" s="262">
        <v>4893.8339999999998</v>
      </c>
      <c r="G114" s="262">
        <v>5168.5510000000004</v>
      </c>
      <c r="H114" s="262">
        <v>5442.165</v>
      </c>
      <c r="I114" s="262">
        <v>5743.4870000000001</v>
      </c>
      <c r="J114" s="262">
        <v>6066.951</v>
      </c>
    </row>
    <row r="115" spans="1:10">
      <c r="A115" t="s">
        <v>342</v>
      </c>
      <c r="B115" t="s">
        <v>319</v>
      </c>
      <c r="C115" t="s">
        <v>322</v>
      </c>
      <c r="D115" t="s">
        <v>321</v>
      </c>
      <c r="E115" s="262">
        <v>13126.177</v>
      </c>
      <c r="F115" s="262">
        <v>13875.276</v>
      </c>
      <c r="G115" s="262">
        <v>14704.061</v>
      </c>
      <c r="H115" s="262">
        <v>15527.706</v>
      </c>
      <c r="I115" s="262">
        <v>16414.785</v>
      </c>
      <c r="J115" s="262">
        <v>17341.491999999998</v>
      </c>
    </row>
    <row r="116" spans="1:10">
      <c r="A116" t="s">
        <v>342</v>
      </c>
      <c r="B116" t="s">
        <v>323</v>
      </c>
      <c r="C116" t="s">
        <v>324</v>
      </c>
    </row>
    <row r="117" spans="1:10">
      <c r="A117" t="s">
        <v>342</v>
      </c>
      <c r="B117" t="s">
        <v>325</v>
      </c>
      <c r="C117" t="s">
        <v>326</v>
      </c>
      <c r="D117" t="s">
        <v>312</v>
      </c>
      <c r="E117" s="262">
        <v>12635.575999999999</v>
      </c>
      <c r="F117" s="262">
        <v>12831.893</v>
      </c>
      <c r="G117" s="262">
        <v>13096.495000000001</v>
      </c>
      <c r="H117" s="262">
        <v>13329.937</v>
      </c>
      <c r="I117" s="262">
        <v>13596.993</v>
      </c>
      <c r="J117" s="262">
        <v>13854.742</v>
      </c>
    </row>
    <row r="118" spans="1:10">
      <c r="A118" t="s">
        <v>342</v>
      </c>
      <c r="B118" t="s">
        <v>327</v>
      </c>
      <c r="C118" t="s">
        <v>322</v>
      </c>
      <c r="D118" t="s">
        <v>312</v>
      </c>
      <c r="E118" s="262">
        <v>15468.039000000001</v>
      </c>
      <c r="F118" s="262">
        <v>16064.223</v>
      </c>
      <c r="G118" s="262">
        <v>16725.953000000001</v>
      </c>
      <c r="H118" s="262">
        <v>17354.432000000001</v>
      </c>
      <c r="I118" s="262">
        <v>18025.776000000002</v>
      </c>
      <c r="J118" s="262">
        <v>18707.828000000001</v>
      </c>
    </row>
    <row r="119" spans="1:10">
      <c r="A119" t="s">
        <v>342</v>
      </c>
      <c r="B119" t="s">
        <v>328</v>
      </c>
      <c r="C119" t="s">
        <v>329</v>
      </c>
      <c r="E119">
        <v>7.51</v>
      </c>
      <c r="F119">
        <v>7.5430000000000001</v>
      </c>
      <c r="G119">
        <v>7.5949999999999998</v>
      </c>
      <c r="H119">
        <v>7.6260000000000003</v>
      </c>
      <c r="I119">
        <v>7.6779999999999999</v>
      </c>
      <c r="J119">
        <v>7.7290000000000001</v>
      </c>
    </row>
    <row r="120" spans="1:10">
      <c r="A120" t="s">
        <v>342</v>
      </c>
      <c r="B120" t="s">
        <v>330</v>
      </c>
      <c r="C120" t="s">
        <v>317</v>
      </c>
      <c r="E120">
        <v>18.010000000000002</v>
      </c>
      <c r="F120">
        <v>15.173</v>
      </c>
      <c r="G120">
        <v>10.545</v>
      </c>
      <c r="H120">
        <v>8.6460000000000008</v>
      </c>
      <c r="I120">
        <v>7.7889999999999997</v>
      </c>
      <c r="J120">
        <v>7.3410000000000002</v>
      </c>
    </row>
    <row r="121" spans="1:10">
      <c r="A121" t="s">
        <v>342</v>
      </c>
      <c r="B121" t="s">
        <v>331</v>
      </c>
      <c r="C121" t="s">
        <v>317</v>
      </c>
      <c r="E121">
        <v>18.547000000000001</v>
      </c>
      <c r="F121">
        <v>12.76</v>
      </c>
      <c r="G121">
        <v>9.5039999999999996</v>
      </c>
      <c r="H121">
        <v>8.1630000000000003</v>
      </c>
      <c r="I121">
        <v>7.5890000000000004</v>
      </c>
      <c r="J121">
        <v>7.181</v>
      </c>
    </row>
    <row r="122" spans="1:10">
      <c r="A122" t="s">
        <v>343</v>
      </c>
      <c r="B122" t="s">
        <v>316</v>
      </c>
      <c r="C122" t="s">
        <v>317</v>
      </c>
      <c r="E122">
        <v>3.3460000000000001</v>
      </c>
      <c r="F122">
        <v>3.9849999999999999</v>
      </c>
      <c r="G122">
        <v>4.1440000000000001</v>
      </c>
      <c r="H122">
        <v>4.09</v>
      </c>
      <c r="I122">
        <v>4.2489999999999997</v>
      </c>
      <c r="J122">
        <v>4.2729999999999997</v>
      </c>
    </row>
    <row r="123" spans="1:10">
      <c r="A123" t="s">
        <v>343</v>
      </c>
      <c r="B123" t="s">
        <v>316</v>
      </c>
      <c r="C123" t="s">
        <v>318</v>
      </c>
    </row>
    <row r="124" spans="1:10">
      <c r="A124" t="s">
        <v>343</v>
      </c>
      <c r="B124" t="s">
        <v>319</v>
      </c>
      <c r="C124" t="s">
        <v>320</v>
      </c>
      <c r="D124" t="s">
        <v>321</v>
      </c>
      <c r="E124" s="262">
        <v>1957.231</v>
      </c>
      <c r="F124" s="262">
        <v>2084.8180000000002</v>
      </c>
      <c r="G124" s="262">
        <v>2271.5839999999998</v>
      </c>
      <c r="H124" s="262">
        <v>2458.2370000000001</v>
      </c>
      <c r="I124" s="262">
        <v>2654.768</v>
      </c>
      <c r="J124" s="262">
        <v>2875.895</v>
      </c>
    </row>
    <row r="125" spans="1:10">
      <c r="A125" t="s">
        <v>343</v>
      </c>
      <c r="B125" t="s">
        <v>319</v>
      </c>
      <c r="C125" t="s">
        <v>322</v>
      </c>
      <c r="D125" t="s">
        <v>321</v>
      </c>
      <c r="E125" s="262">
        <v>5499.1850000000004</v>
      </c>
      <c r="F125" s="262">
        <v>5845.9189999999999</v>
      </c>
      <c r="G125" s="262">
        <v>6208.6890000000003</v>
      </c>
      <c r="H125" s="262">
        <v>6585.8779999999997</v>
      </c>
      <c r="I125" s="262">
        <v>6988.5079999999998</v>
      </c>
      <c r="J125" s="262">
        <v>7419.3959999999997</v>
      </c>
    </row>
    <row r="126" spans="1:10">
      <c r="A126" t="s">
        <v>343</v>
      </c>
      <c r="B126" t="s">
        <v>323</v>
      </c>
      <c r="C126" t="s">
        <v>324</v>
      </c>
    </row>
    <row r="127" spans="1:10">
      <c r="A127" t="s">
        <v>343</v>
      </c>
      <c r="B127" t="s">
        <v>325</v>
      </c>
      <c r="C127" t="s">
        <v>326</v>
      </c>
      <c r="D127" t="s">
        <v>312</v>
      </c>
      <c r="E127" s="262">
        <v>3950.8290000000002</v>
      </c>
      <c r="F127" s="262">
        <v>4005.2109999999998</v>
      </c>
      <c r="G127" s="262">
        <v>4066.902</v>
      </c>
      <c r="H127" s="262">
        <v>4126.8990000000003</v>
      </c>
      <c r="I127" s="262">
        <v>4192.4660000000003</v>
      </c>
      <c r="J127" s="262">
        <v>4261.3289999999997</v>
      </c>
    </row>
    <row r="128" spans="1:10">
      <c r="A128" t="s">
        <v>343</v>
      </c>
      <c r="B128" t="s">
        <v>327</v>
      </c>
      <c r="C128" t="s">
        <v>322</v>
      </c>
      <c r="D128" t="s">
        <v>312</v>
      </c>
      <c r="E128" s="262">
        <v>4836.47</v>
      </c>
      <c r="F128" s="262">
        <v>5014.1170000000002</v>
      </c>
      <c r="G128" s="262">
        <v>5193.9709999999995</v>
      </c>
      <c r="H128" s="262">
        <v>5372.8680000000004</v>
      </c>
      <c r="I128" s="262">
        <v>5558.027</v>
      </c>
      <c r="J128" s="262">
        <v>5754.0020000000004</v>
      </c>
    </row>
    <row r="129" spans="1:10">
      <c r="A129" t="s">
        <v>343</v>
      </c>
      <c r="B129" t="s">
        <v>328</v>
      </c>
      <c r="C129" t="s">
        <v>329</v>
      </c>
      <c r="E129">
        <v>3.1459999999999999</v>
      </c>
      <c r="F129">
        <v>3.1779999999999999</v>
      </c>
      <c r="G129">
        <v>3.2069999999999999</v>
      </c>
      <c r="H129">
        <v>3.234</v>
      </c>
      <c r="I129">
        <v>3.2690000000000001</v>
      </c>
      <c r="J129">
        <v>3.3069999999999999</v>
      </c>
    </row>
    <row r="130" spans="1:10">
      <c r="A130" t="s">
        <v>343</v>
      </c>
      <c r="B130" t="s">
        <v>330</v>
      </c>
      <c r="C130" t="s">
        <v>317</v>
      </c>
      <c r="E130">
        <v>15.750999999999999</v>
      </c>
      <c r="F130">
        <v>13.117000000000001</v>
      </c>
      <c r="G130">
        <v>9.3970000000000002</v>
      </c>
      <c r="H130">
        <v>8.2080000000000002</v>
      </c>
      <c r="I130">
        <v>7.8710000000000004</v>
      </c>
      <c r="J130">
        <v>7.3769999999999998</v>
      </c>
    </row>
    <row r="131" spans="1:10">
      <c r="A131" t="s">
        <v>343</v>
      </c>
      <c r="B131" t="s">
        <v>331</v>
      </c>
      <c r="C131" t="s">
        <v>317</v>
      </c>
      <c r="E131">
        <v>16.221</v>
      </c>
      <c r="F131">
        <v>10.548999999999999</v>
      </c>
      <c r="G131">
        <v>8.6219999999999999</v>
      </c>
      <c r="H131">
        <v>7.9329999999999998</v>
      </c>
      <c r="I131">
        <v>7.6079999999999997</v>
      </c>
      <c r="J131">
        <v>7.2709999999999999</v>
      </c>
    </row>
    <row r="133" spans="1:10">
      <c r="A133" t="s">
        <v>344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8143-B903-4613-828E-6A91409B4DF3}">
  <sheetPr filterMode="1"/>
  <dimension ref="A1:L83"/>
  <sheetViews>
    <sheetView topLeftCell="E1" workbookViewId="0">
      <selection activeCell="E95" sqref="E95"/>
    </sheetView>
  </sheetViews>
  <sheetFormatPr defaultRowHeight="14.5"/>
  <cols>
    <col min="1" max="1" width="21.7265625" customWidth="1"/>
    <col min="2" max="2" width="36" bestFit="1" customWidth="1"/>
    <col min="3" max="3" width="14.1796875" bestFit="1" customWidth="1"/>
    <col min="4" max="4" width="5.54296875" bestFit="1" customWidth="1"/>
    <col min="5" max="5" width="255.7265625" bestFit="1" customWidth="1"/>
    <col min="6" max="10" width="8" bestFit="1" customWidth="1"/>
    <col min="11" max="11" width="21.453125" customWidth="1"/>
    <col min="12" max="12" width="18.26953125" bestFit="1" customWidth="1"/>
  </cols>
  <sheetData>
    <row r="1" spans="1:12">
      <c r="A1" t="s">
        <v>78</v>
      </c>
      <c r="B1" t="s">
        <v>311</v>
      </c>
      <c r="C1" t="s">
        <v>312</v>
      </c>
      <c r="D1" t="s">
        <v>313</v>
      </c>
      <c r="E1" t="s">
        <v>356</v>
      </c>
      <c r="F1">
        <v>2023</v>
      </c>
      <c r="G1">
        <v>2024</v>
      </c>
      <c r="H1">
        <v>2025</v>
      </c>
      <c r="I1">
        <v>2026</v>
      </c>
      <c r="J1">
        <v>2027</v>
      </c>
      <c r="K1">
        <v>2028</v>
      </c>
      <c r="L1" t="s">
        <v>314</v>
      </c>
    </row>
    <row r="2" spans="1:12" hidden="1">
      <c r="A2" t="s">
        <v>357</v>
      </c>
      <c r="B2" t="s">
        <v>330</v>
      </c>
      <c r="C2" t="s">
        <v>358</v>
      </c>
      <c r="E2" t="s">
        <v>359</v>
      </c>
      <c r="F2">
        <v>158.62299999999999</v>
      </c>
      <c r="G2">
        <v>164.489</v>
      </c>
      <c r="H2">
        <v>168.55500000000001</v>
      </c>
      <c r="I2">
        <v>172.024</v>
      </c>
      <c r="J2">
        <v>175.48599999999999</v>
      </c>
      <c r="K2">
        <v>179.00800000000001</v>
      </c>
      <c r="L2">
        <v>2022</v>
      </c>
    </row>
    <row r="3" spans="1:12" hidden="1">
      <c r="A3" t="s">
        <v>357</v>
      </c>
      <c r="B3" t="s">
        <v>330</v>
      </c>
      <c r="C3" t="s">
        <v>317</v>
      </c>
      <c r="E3" t="s">
        <v>360</v>
      </c>
      <c r="F3">
        <v>7.84</v>
      </c>
      <c r="G3">
        <v>3.698</v>
      </c>
      <c r="H3">
        <v>2.472</v>
      </c>
      <c r="I3">
        <v>2.0579999999999998</v>
      </c>
      <c r="J3">
        <v>2.0129999999999999</v>
      </c>
      <c r="K3">
        <v>2.0070000000000001</v>
      </c>
      <c r="L3">
        <v>2022</v>
      </c>
    </row>
    <row r="4" spans="1:12" hidden="1">
      <c r="A4" t="s">
        <v>357</v>
      </c>
      <c r="B4" t="s">
        <v>331</v>
      </c>
      <c r="C4" t="s">
        <v>358</v>
      </c>
      <c r="E4" t="s">
        <v>359</v>
      </c>
      <c r="F4">
        <v>160.51</v>
      </c>
      <c r="G4">
        <v>165.708</v>
      </c>
      <c r="H4">
        <v>169.15</v>
      </c>
      <c r="I4">
        <v>172.49600000000001</v>
      </c>
      <c r="J4">
        <v>175.94200000000001</v>
      </c>
      <c r="K4">
        <v>179.458</v>
      </c>
      <c r="L4">
        <v>2022</v>
      </c>
    </row>
    <row r="5" spans="1:12" hidden="1">
      <c r="A5" t="s">
        <v>357</v>
      </c>
      <c r="B5" t="s">
        <v>331</v>
      </c>
      <c r="C5" t="s">
        <v>317</v>
      </c>
      <c r="E5" t="s">
        <v>361</v>
      </c>
      <c r="F5">
        <v>5.601</v>
      </c>
      <c r="G5">
        <v>3.238</v>
      </c>
      <c r="H5">
        <v>2.0779999999999998</v>
      </c>
      <c r="I5">
        <v>1.978</v>
      </c>
      <c r="J5">
        <v>1.998</v>
      </c>
      <c r="K5">
        <v>1.998</v>
      </c>
      <c r="L5">
        <v>2022</v>
      </c>
    </row>
    <row r="6" spans="1:12" hidden="1">
      <c r="A6" t="s">
        <v>362</v>
      </c>
      <c r="B6" t="s">
        <v>330</v>
      </c>
      <c r="C6" t="s">
        <v>358</v>
      </c>
      <c r="E6" t="s">
        <v>363</v>
      </c>
      <c r="F6">
        <v>126.36199999999999</v>
      </c>
      <c r="G6">
        <v>131.82</v>
      </c>
      <c r="H6">
        <v>134.52799999999999</v>
      </c>
      <c r="I6">
        <v>136.90299999999999</v>
      </c>
      <c r="J6">
        <v>139.39699999999999</v>
      </c>
      <c r="K6">
        <v>142.12799999999999</v>
      </c>
      <c r="L6">
        <v>2022</v>
      </c>
    </row>
    <row r="7" spans="1:12" hidden="1">
      <c r="A7" t="s">
        <v>362</v>
      </c>
      <c r="B7" t="s">
        <v>330</v>
      </c>
      <c r="C7" t="s">
        <v>317</v>
      </c>
      <c r="E7" t="s">
        <v>360</v>
      </c>
      <c r="F7">
        <v>2.5150000000000001</v>
      </c>
      <c r="G7">
        <v>4.319</v>
      </c>
      <c r="H7">
        <v>2.0539999999999998</v>
      </c>
      <c r="I7">
        <v>1.7649999999999999</v>
      </c>
      <c r="J7">
        <v>1.8220000000000001</v>
      </c>
      <c r="K7">
        <v>1.9590000000000001</v>
      </c>
      <c r="L7">
        <v>2022</v>
      </c>
    </row>
    <row r="8" spans="1:12" hidden="1">
      <c r="A8" t="s">
        <v>362</v>
      </c>
      <c r="B8" t="s">
        <v>331</v>
      </c>
      <c r="C8" t="s">
        <v>358</v>
      </c>
      <c r="E8" t="s">
        <v>363</v>
      </c>
      <c r="F8">
        <v>128.29400000000001</v>
      </c>
      <c r="G8">
        <v>133.46299999999999</v>
      </c>
      <c r="H8">
        <v>135.571</v>
      </c>
      <c r="I8">
        <v>137.904</v>
      </c>
      <c r="J8">
        <v>140.602</v>
      </c>
      <c r="K8">
        <v>143.249</v>
      </c>
      <c r="L8">
        <v>2022</v>
      </c>
    </row>
    <row r="9" spans="1:12" hidden="1">
      <c r="A9" t="s">
        <v>362</v>
      </c>
      <c r="B9" t="s">
        <v>331</v>
      </c>
      <c r="C9" t="s">
        <v>317</v>
      </c>
      <c r="E9" t="s">
        <v>361</v>
      </c>
      <c r="F9">
        <v>0.41</v>
      </c>
      <c r="G9">
        <v>4.0289999999999999</v>
      </c>
      <c r="H9">
        <v>1.579</v>
      </c>
      <c r="I9">
        <v>1.7210000000000001</v>
      </c>
      <c r="J9">
        <v>1.9570000000000001</v>
      </c>
      <c r="K9">
        <v>1.883</v>
      </c>
      <c r="L9">
        <v>2022</v>
      </c>
    </row>
    <row r="10" spans="1:12" hidden="1">
      <c r="A10" t="s">
        <v>364</v>
      </c>
      <c r="B10" t="s">
        <v>330</v>
      </c>
      <c r="C10" t="s">
        <v>358</v>
      </c>
      <c r="E10" t="s">
        <v>365</v>
      </c>
      <c r="F10">
        <v>127.13</v>
      </c>
      <c r="G10">
        <v>132.48099999999999</v>
      </c>
      <c r="H10">
        <v>135.79300000000001</v>
      </c>
      <c r="I10">
        <v>138.81899999999999</v>
      </c>
      <c r="J10">
        <v>141.86099999999999</v>
      </c>
      <c r="K10">
        <v>144.81100000000001</v>
      </c>
      <c r="L10">
        <v>2022</v>
      </c>
    </row>
    <row r="11" spans="1:12" hidden="1">
      <c r="A11" t="s">
        <v>364</v>
      </c>
      <c r="B11" t="s">
        <v>330</v>
      </c>
      <c r="C11" t="s">
        <v>317</v>
      </c>
      <c r="E11" t="s">
        <v>360</v>
      </c>
      <c r="F11">
        <v>8.5589999999999993</v>
      </c>
      <c r="G11">
        <v>4.2089999999999996</v>
      </c>
      <c r="H11">
        <v>2.5</v>
      </c>
      <c r="I11">
        <v>2.2290000000000001</v>
      </c>
      <c r="J11">
        <v>2.1909999999999998</v>
      </c>
      <c r="K11">
        <v>2.08</v>
      </c>
      <c r="L11">
        <v>2022</v>
      </c>
    </row>
    <row r="12" spans="1:12" hidden="1">
      <c r="A12" t="s">
        <v>364</v>
      </c>
      <c r="B12" t="s">
        <v>331</v>
      </c>
      <c r="C12" t="s">
        <v>358</v>
      </c>
      <c r="E12" t="s">
        <v>365</v>
      </c>
      <c r="F12">
        <v>129.56399999999999</v>
      </c>
      <c r="G12">
        <v>133.75800000000001</v>
      </c>
      <c r="H12">
        <v>136.691</v>
      </c>
      <c r="I12">
        <v>139.761</v>
      </c>
      <c r="J12">
        <v>142.73400000000001</v>
      </c>
      <c r="K12">
        <v>145.77500000000001</v>
      </c>
      <c r="L12">
        <v>2022</v>
      </c>
    </row>
    <row r="13" spans="1:12" hidden="1">
      <c r="A13" t="s">
        <v>364</v>
      </c>
      <c r="B13" t="s">
        <v>331</v>
      </c>
      <c r="C13" t="s">
        <v>317</v>
      </c>
      <c r="E13" t="s">
        <v>361</v>
      </c>
      <c r="F13">
        <v>6.1740000000000004</v>
      </c>
      <c r="G13">
        <v>3.2370000000000001</v>
      </c>
      <c r="H13">
        <v>2.1930000000000001</v>
      </c>
      <c r="I13">
        <v>2.2450000000000001</v>
      </c>
      <c r="J13">
        <v>2.1269999999999998</v>
      </c>
      <c r="K13">
        <v>2.1309999999999998</v>
      </c>
      <c r="L13">
        <v>2022</v>
      </c>
    </row>
    <row r="14" spans="1:12">
      <c r="A14" t="s">
        <v>366</v>
      </c>
      <c r="B14" t="s">
        <v>330</v>
      </c>
      <c r="C14" t="s">
        <v>358</v>
      </c>
      <c r="E14" t="s">
        <v>367</v>
      </c>
      <c r="F14">
        <v>114.03700000000001</v>
      </c>
      <c r="G14">
        <v>116.736</v>
      </c>
      <c r="H14">
        <v>119.25700000000001</v>
      </c>
      <c r="I14">
        <v>121.762</v>
      </c>
      <c r="J14">
        <v>124.197</v>
      </c>
      <c r="K14">
        <v>126.681</v>
      </c>
      <c r="L14">
        <v>2022</v>
      </c>
    </row>
    <row r="15" spans="1:12">
      <c r="A15" t="s">
        <v>366</v>
      </c>
      <c r="B15" t="s">
        <v>330</v>
      </c>
      <c r="C15" t="s">
        <v>317</v>
      </c>
      <c r="E15" t="s">
        <v>360</v>
      </c>
      <c r="F15">
        <v>3.528</v>
      </c>
      <c r="G15">
        <v>2.3660000000000001</v>
      </c>
      <c r="H15">
        <v>2.16</v>
      </c>
      <c r="I15">
        <v>2.1</v>
      </c>
      <c r="J15">
        <v>2</v>
      </c>
      <c r="K15" s="263">
        <v>2</v>
      </c>
      <c r="L15">
        <v>2022</v>
      </c>
    </row>
    <row r="16" spans="1:12">
      <c r="A16" t="s">
        <v>366</v>
      </c>
      <c r="B16" t="s">
        <v>331</v>
      </c>
      <c r="C16" t="s">
        <v>358</v>
      </c>
      <c r="E16" t="s">
        <v>367</v>
      </c>
      <c r="F16">
        <v>115.33799999999999</v>
      </c>
      <c r="G16">
        <v>117.875</v>
      </c>
      <c r="H16">
        <v>120.42100000000001</v>
      </c>
      <c r="I16">
        <v>122.89</v>
      </c>
      <c r="J16">
        <v>125.348</v>
      </c>
      <c r="K16">
        <v>127.855</v>
      </c>
      <c r="L16">
        <v>2022</v>
      </c>
    </row>
    <row r="17" spans="1:12">
      <c r="A17" t="s">
        <v>366</v>
      </c>
      <c r="B17" t="s">
        <v>331</v>
      </c>
      <c r="C17" t="s">
        <v>317</v>
      </c>
      <c r="E17" t="s">
        <v>361</v>
      </c>
      <c r="F17">
        <v>2.2229999999999999</v>
      </c>
      <c r="G17">
        <v>2.2000000000000002</v>
      </c>
      <c r="H17">
        <v>2.16</v>
      </c>
      <c r="I17">
        <v>2.0499999999999998</v>
      </c>
      <c r="J17">
        <v>2</v>
      </c>
      <c r="K17">
        <v>2</v>
      </c>
      <c r="L17">
        <v>2022</v>
      </c>
    </row>
    <row r="18" spans="1:12" hidden="1">
      <c r="A18" t="s">
        <v>368</v>
      </c>
      <c r="B18" t="s">
        <v>330</v>
      </c>
      <c r="C18" t="s">
        <v>358</v>
      </c>
      <c r="E18" t="s">
        <v>369</v>
      </c>
      <c r="F18">
        <v>150.715</v>
      </c>
      <c r="G18">
        <v>156.39500000000001</v>
      </c>
      <c r="H18">
        <v>161.399</v>
      </c>
      <c r="I18">
        <v>165.91900000000001</v>
      </c>
      <c r="J18">
        <v>170.06700000000001</v>
      </c>
      <c r="K18">
        <v>174.31800000000001</v>
      </c>
      <c r="L18">
        <v>2022</v>
      </c>
    </row>
    <row r="19" spans="1:12" hidden="1">
      <c r="A19" t="s">
        <v>368</v>
      </c>
      <c r="B19" t="s">
        <v>330</v>
      </c>
      <c r="C19" t="s">
        <v>317</v>
      </c>
      <c r="E19" t="s">
        <v>360</v>
      </c>
      <c r="F19">
        <v>9.9849999999999994</v>
      </c>
      <c r="G19">
        <v>3.7690000000000001</v>
      </c>
      <c r="H19">
        <v>3.2</v>
      </c>
      <c r="I19">
        <v>2.8</v>
      </c>
      <c r="J19">
        <v>2.5</v>
      </c>
      <c r="K19">
        <v>2.5</v>
      </c>
      <c r="L19">
        <v>2022</v>
      </c>
    </row>
    <row r="20" spans="1:12" hidden="1">
      <c r="A20" t="s">
        <v>368</v>
      </c>
      <c r="B20" t="s">
        <v>331</v>
      </c>
      <c r="C20" t="s">
        <v>358</v>
      </c>
      <c r="E20" t="s">
        <v>369</v>
      </c>
      <c r="F20">
        <v>151.85</v>
      </c>
      <c r="G20">
        <v>157.38999999999999</v>
      </c>
      <c r="H20">
        <v>162.11199999999999</v>
      </c>
      <c r="I20">
        <v>166.489</v>
      </c>
      <c r="J20">
        <v>170.48500000000001</v>
      </c>
      <c r="K20">
        <v>174.577</v>
      </c>
      <c r="L20">
        <v>2022</v>
      </c>
    </row>
    <row r="21" spans="1:12" hidden="1">
      <c r="A21" t="s">
        <v>368</v>
      </c>
      <c r="B21" t="s">
        <v>331</v>
      </c>
      <c r="C21" t="s">
        <v>317</v>
      </c>
      <c r="E21" t="s">
        <v>361</v>
      </c>
      <c r="F21">
        <v>5.2320000000000002</v>
      </c>
      <c r="G21">
        <v>3.649</v>
      </c>
      <c r="H21">
        <v>3</v>
      </c>
      <c r="I21">
        <v>2.7</v>
      </c>
      <c r="J21">
        <v>2.4</v>
      </c>
      <c r="K21">
        <v>2.4</v>
      </c>
      <c r="L21">
        <v>2022</v>
      </c>
    </row>
    <row r="22" spans="1:12" hidden="1">
      <c r="A22" t="s">
        <v>370</v>
      </c>
      <c r="B22" t="s">
        <v>330</v>
      </c>
      <c r="C22" t="s">
        <v>358</v>
      </c>
      <c r="E22" t="s">
        <v>371</v>
      </c>
      <c r="F22">
        <v>118.81399999999999</v>
      </c>
      <c r="G22">
        <v>121.01600000000001</v>
      </c>
      <c r="H22">
        <v>123.437</v>
      </c>
      <c r="I22">
        <v>125.905</v>
      </c>
      <c r="J22">
        <v>128.423</v>
      </c>
      <c r="K22">
        <v>130.99199999999999</v>
      </c>
      <c r="L22">
        <v>2022</v>
      </c>
    </row>
    <row r="23" spans="1:12" hidden="1">
      <c r="A23" t="s">
        <v>370</v>
      </c>
      <c r="B23" t="s">
        <v>330</v>
      </c>
      <c r="C23" t="s">
        <v>317</v>
      </c>
      <c r="E23" t="s">
        <v>360</v>
      </c>
      <c r="F23">
        <v>4.47</v>
      </c>
      <c r="G23">
        <v>1.853</v>
      </c>
      <c r="H23">
        <v>2</v>
      </c>
      <c r="I23">
        <v>2</v>
      </c>
      <c r="J23">
        <v>2</v>
      </c>
      <c r="K23">
        <v>2</v>
      </c>
      <c r="L23">
        <v>2022</v>
      </c>
    </row>
    <row r="24" spans="1:12" hidden="1">
      <c r="A24" t="s">
        <v>370</v>
      </c>
      <c r="B24" t="s">
        <v>331</v>
      </c>
      <c r="C24" t="s">
        <v>358</v>
      </c>
      <c r="E24" t="s">
        <v>371</v>
      </c>
      <c r="F24">
        <v>122.34</v>
      </c>
      <c r="G24">
        <v>124.608</v>
      </c>
      <c r="H24">
        <v>127.1</v>
      </c>
      <c r="I24">
        <v>129.642</v>
      </c>
      <c r="J24">
        <v>132.23500000000001</v>
      </c>
      <c r="K24">
        <v>134.87899999999999</v>
      </c>
      <c r="L24">
        <v>2022</v>
      </c>
    </row>
    <row r="25" spans="1:12" hidden="1">
      <c r="A25" t="s">
        <v>370</v>
      </c>
      <c r="B25" t="s">
        <v>331</v>
      </c>
      <c r="C25" t="s">
        <v>317</v>
      </c>
      <c r="E25" t="s">
        <v>361</v>
      </c>
      <c r="F25">
        <v>4.47</v>
      </c>
      <c r="G25">
        <v>1.853</v>
      </c>
      <c r="H25">
        <v>2</v>
      </c>
      <c r="I25">
        <v>2</v>
      </c>
      <c r="J25">
        <v>2</v>
      </c>
      <c r="K25">
        <v>2</v>
      </c>
      <c r="L25">
        <v>2022</v>
      </c>
    </row>
    <row r="26" spans="1:12" hidden="1">
      <c r="A26" t="s">
        <v>372</v>
      </c>
      <c r="B26" t="s">
        <v>330</v>
      </c>
      <c r="C26" t="s">
        <v>358</v>
      </c>
      <c r="E26" t="s">
        <v>369</v>
      </c>
      <c r="F26">
        <v>120.459</v>
      </c>
      <c r="G26">
        <v>123.422</v>
      </c>
      <c r="H26">
        <v>125.836</v>
      </c>
      <c r="I26">
        <v>128.328</v>
      </c>
      <c r="J26">
        <v>130.66300000000001</v>
      </c>
      <c r="K26">
        <v>132.745</v>
      </c>
      <c r="L26">
        <v>2022</v>
      </c>
    </row>
    <row r="27" spans="1:12" hidden="1">
      <c r="A27" t="s">
        <v>372</v>
      </c>
      <c r="B27" t="s">
        <v>330</v>
      </c>
      <c r="C27" t="s">
        <v>317</v>
      </c>
      <c r="E27" t="s">
        <v>360</v>
      </c>
      <c r="F27">
        <v>5.6340000000000003</v>
      </c>
      <c r="G27">
        <v>2.46</v>
      </c>
      <c r="H27">
        <v>1.956</v>
      </c>
      <c r="I27">
        <v>1.9810000000000001</v>
      </c>
      <c r="J27">
        <v>1.82</v>
      </c>
      <c r="K27">
        <v>1.593</v>
      </c>
      <c r="L27">
        <v>2022</v>
      </c>
    </row>
    <row r="28" spans="1:12" hidden="1">
      <c r="A28" t="s">
        <v>372</v>
      </c>
      <c r="B28" t="s">
        <v>331</v>
      </c>
      <c r="C28" t="s">
        <v>358</v>
      </c>
      <c r="E28" t="s">
        <v>369</v>
      </c>
      <c r="F28">
        <v>121.468</v>
      </c>
      <c r="G28">
        <v>123.718</v>
      </c>
      <c r="H28">
        <v>126.79600000000001</v>
      </c>
      <c r="I28">
        <v>129.10400000000001</v>
      </c>
      <c r="J28">
        <v>131.70099999999999</v>
      </c>
      <c r="K28">
        <v>133.16499999999999</v>
      </c>
      <c r="L28">
        <v>2022</v>
      </c>
    </row>
    <row r="29" spans="1:12" hidden="1">
      <c r="A29" t="s">
        <v>372</v>
      </c>
      <c r="B29" t="s">
        <v>331</v>
      </c>
      <c r="C29" t="s">
        <v>317</v>
      </c>
      <c r="E29" t="s">
        <v>361</v>
      </c>
      <c r="F29">
        <v>4.024</v>
      </c>
      <c r="G29">
        <v>1.8520000000000001</v>
      </c>
      <c r="H29">
        <v>2.488</v>
      </c>
      <c r="I29">
        <v>1.82</v>
      </c>
      <c r="J29">
        <v>2.0110000000000001</v>
      </c>
      <c r="K29">
        <v>1.1120000000000001</v>
      </c>
      <c r="L29">
        <v>2022</v>
      </c>
    </row>
    <row r="30" spans="1:12" hidden="1">
      <c r="A30" t="s">
        <v>373</v>
      </c>
      <c r="B30" t="s">
        <v>330</v>
      </c>
      <c r="C30" t="s">
        <v>358</v>
      </c>
      <c r="E30" t="s">
        <v>374</v>
      </c>
      <c r="F30">
        <v>126.21599999999999</v>
      </c>
      <c r="G30">
        <v>130.67400000000001</v>
      </c>
      <c r="H30">
        <v>133.54599999999999</v>
      </c>
      <c r="I30">
        <v>136.334</v>
      </c>
      <c r="J30">
        <v>139.08199999999999</v>
      </c>
      <c r="K30">
        <v>141.852</v>
      </c>
      <c r="L30">
        <v>2022</v>
      </c>
    </row>
    <row r="31" spans="1:12" hidden="1">
      <c r="A31" t="s">
        <v>373</v>
      </c>
      <c r="B31" t="s">
        <v>330</v>
      </c>
      <c r="C31" t="s">
        <v>317</v>
      </c>
      <c r="E31" t="s">
        <v>360</v>
      </c>
      <c r="F31">
        <v>6.3239999999999998</v>
      </c>
      <c r="G31">
        <v>3.532</v>
      </c>
      <c r="H31">
        <v>2.198</v>
      </c>
      <c r="I31">
        <v>2.0880000000000001</v>
      </c>
      <c r="J31">
        <v>2.016</v>
      </c>
      <c r="K31">
        <v>1.9910000000000001</v>
      </c>
      <c r="L31">
        <v>2022</v>
      </c>
    </row>
    <row r="32" spans="1:12" hidden="1">
      <c r="A32" t="s">
        <v>373</v>
      </c>
      <c r="B32" t="s">
        <v>331</v>
      </c>
      <c r="C32" t="s">
        <v>358</v>
      </c>
      <c r="E32" t="s">
        <v>374</v>
      </c>
      <c r="F32">
        <v>128.27500000000001</v>
      </c>
      <c r="G32">
        <v>131.803</v>
      </c>
      <c r="H32">
        <v>134.94</v>
      </c>
      <c r="I32">
        <v>137.708</v>
      </c>
      <c r="J32">
        <v>140.46700000000001</v>
      </c>
      <c r="K32">
        <v>143.28200000000001</v>
      </c>
      <c r="L32">
        <v>2022</v>
      </c>
    </row>
    <row r="33" spans="1:12" hidden="1">
      <c r="A33" t="s">
        <v>373</v>
      </c>
      <c r="B33" t="s">
        <v>331</v>
      </c>
      <c r="C33" t="s">
        <v>317</v>
      </c>
      <c r="E33" t="s">
        <v>361</v>
      </c>
      <c r="F33">
        <v>4.1189999999999998</v>
      </c>
      <c r="G33">
        <v>2.7509999999999999</v>
      </c>
      <c r="H33">
        <v>2.38</v>
      </c>
      <c r="I33">
        <v>2.0510000000000002</v>
      </c>
      <c r="J33">
        <v>2.004</v>
      </c>
      <c r="K33">
        <v>2.004</v>
      </c>
      <c r="L33">
        <v>2022</v>
      </c>
    </row>
    <row r="34" spans="1:12" hidden="1">
      <c r="A34" t="s">
        <v>375</v>
      </c>
      <c r="B34" t="s">
        <v>330</v>
      </c>
      <c r="C34" t="s">
        <v>358</v>
      </c>
      <c r="E34" t="s">
        <v>376</v>
      </c>
      <c r="F34">
        <v>137.279</v>
      </c>
      <c r="G34">
        <v>141.16999999999999</v>
      </c>
      <c r="H34">
        <v>144.28800000000001</v>
      </c>
      <c r="I34">
        <v>147.17400000000001</v>
      </c>
      <c r="J34">
        <v>149.971</v>
      </c>
      <c r="K34">
        <v>152.81200000000001</v>
      </c>
      <c r="L34">
        <v>2022</v>
      </c>
    </row>
    <row r="35" spans="1:12" hidden="1">
      <c r="A35" t="s">
        <v>375</v>
      </c>
      <c r="B35" t="s">
        <v>330</v>
      </c>
      <c r="C35" t="s">
        <v>317</v>
      </c>
      <c r="E35" t="s">
        <v>360</v>
      </c>
      <c r="F35">
        <v>4.1180000000000003</v>
      </c>
      <c r="G35">
        <v>2.8340000000000001</v>
      </c>
      <c r="H35">
        <v>2.2090000000000001</v>
      </c>
      <c r="I35">
        <v>2.0009999999999999</v>
      </c>
      <c r="J35">
        <v>1.9</v>
      </c>
      <c r="K35">
        <v>1.8939999999999999</v>
      </c>
      <c r="L35">
        <v>2022</v>
      </c>
    </row>
    <row r="36" spans="1:12" hidden="1">
      <c r="A36" t="s">
        <v>375</v>
      </c>
      <c r="B36" t="s">
        <v>331</v>
      </c>
      <c r="C36" t="s">
        <v>358</v>
      </c>
      <c r="E36" t="s">
        <v>376</v>
      </c>
      <c r="F36">
        <v>135.05799999999999</v>
      </c>
      <c r="G36">
        <v>138.67599999999999</v>
      </c>
      <c r="H36">
        <v>141.50800000000001</v>
      </c>
      <c r="I36">
        <v>144.44399999999999</v>
      </c>
      <c r="J36">
        <v>147.21799999999999</v>
      </c>
      <c r="K36">
        <v>149.982</v>
      </c>
      <c r="L36">
        <v>2022</v>
      </c>
    </row>
    <row r="37" spans="1:12" hidden="1">
      <c r="A37" t="s">
        <v>375</v>
      </c>
      <c r="B37" t="s">
        <v>331</v>
      </c>
      <c r="C37" t="s">
        <v>317</v>
      </c>
      <c r="E37" t="s">
        <v>361</v>
      </c>
      <c r="F37">
        <v>2.9119999999999999</v>
      </c>
      <c r="G37">
        <v>2.6789999999999998</v>
      </c>
      <c r="H37">
        <v>2.0430000000000001</v>
      </c>
      <c r="I37">
        <v>2.0750000000000002</v>
      </c>
      <c r="J37">
        <v>1.92</v>
      </c>
      <c r="K37">
        <v>1.8779999999999999</v>
      </c>
      <c r="L37">
        <v>2022</v>
      </c>
    </row>
    <row r="38" spans="1:12" hidden="1">
      <c r="A38" t="s">
        <v>377</v>
      </c>
      <c r="B38" t="s">
        <v>330</v>
      </c>
      <c r="C38" t="s">
        <v>358</v>
      </c>
      <c r="E38" t="s">
        <v>378</v>
      </c>
      <c r="F38">
        <v>117.777</v>
      </c>
      <c r="G38">
        <v>121.31</v>
      </c>
      <c r="H38">
        <v>124.22199999999999</v>
      </c>
      <c r="I38">
        <v>126.706</v>
      </c>
      <c r="J38">
        <v>129.24</v>
      </c>
      <c r="K38">
        <v>131.82499999999999</v>
      </c>
      <c r="L38">
        <v>2022</v>
      </c>
    </row>
    <row r="39" spans="1:12" hidden="1">
      <c r="A39" t="s">
        <v>377</v>
      </c>
      <c r="B39" t="s">
        <v>330</v>
      </c>
      <c r="C39" t="s">
        <v>317</v>
      </c>
      <c r="E39" t="s">
        <v>360</v>
      </c>
      <c r="F39">
        <v>5.1580000000000004</v>
      </c>
      <c r="G39">
        <v>3</v>
      </c>
      <c r="H39">
        <v>2.4</v>
      </c>
      <c r="I39">
        <v>2</v>
      </c>
      <c r="J39">
        <v>2</v>
      </c>
      <c r="K39">
        <v>2</v>
      </c>
      <c r="L39">
        <v>2022</v>
      </c>
    </row>
    <row r="40" spans="1:12" hidden="1">
      <c r="A40" t="s">
        <v>377</v>
      </c>
      <c r="B40" t="s">
        <v>331</v>
      </c>
      <c r="C40" t="s">
        <v>358</v>
      </c>
      <c r="E40" t="s">
        <v>378</v>
      </c>
      <c r="F40">
        <v>119.456</v>
      </c>
      <c r="G40">
        <v>122.592</v>
      </c>
      <c r="H40">
        <v>125.53400000000001</v>
      </c>
      <c r="I40">
        <v>128.04499999999999</v>
      </c>
      <c r="J40">
        <v>130.60599999999999</v>
      </c>
      <c r="K40">
        <v>133.21799999999999</v>
      </c>
      <c r="L40">
        <v>2022</v>
      </c>
    </row>
    <row r="41" spans="1:12" hidden="1">
      <c r="A41" t="s">
        <v>377</v>
      </c>
      <c r="B41" t="s">
        <v>331</v>
      </c>
      <c r="C41" t="s">
        <v>317</v>
      </c>
      <c r="E41" t="s">
        <v>361</v>
      </c>
      <c r="F41">
        <v>3.4249999999999998</v>
      </c>
      <c r="G41">
        <v>2.625</v>
      </c>
      <c r="H41">
        <v>2.4</v>
      </c>
      <c r="I41">
        <v>2</v>
      </c>
      <c r="J41">
        <v>2</v>
      </c>
      <c r="K41">
        <v>2</v>
      </c>
      <c r="L41">
        <v>2022</v>
      </c>
    </row>
    <row r="42" spans="1:12" hidden="1">
      <c r="A42" t="s">
        <v>379</v>
      </c>
      <c r="B42" t="s">
        <v>330</v>
      </c>
      <c r="C42" t="s">
        <v>358</v>
      </c>
      <c r="E42" t="s">
        <v>380</v>
      </c>
      <c r="F42">
        <v>121.036</v>
      </c>
      <c r="G42">
        <v>124.194</v>
      </c>
      <c r="H42">
        <v>126.879</v>
      </c>
      <c r="I42">
        <v>129.416</v>
      </c>
      <c r="J42">
        <v>132.00399999999999</v>
      </c>
      <c r="K42">
        <v>134.64500000000001</v>
      </c>
      <c r="L42">
        <v>2022</v>
      </c>
    </row>
    <row r="43" spans="1:12" hidden="1">
      <c r="A43" t="s">
        <v>379</v>
      </c>
      <c r="B43" t="s">
        <v>330</v>
      </c>
      <c r="C43" t="s">
        <v>317</v>
      </c>
      <c r="E43" t="s">
        <v>360</v>
      </c>
      <c r="F43">
        <v>5.9859999999999998</v>
      </c>
      <c r="G43">
        <v>2.6080000000000001</v>
      </c>
      <c r="H43">
        <v>2.1619999999999999</v>
      </c>
      <c r="I43">
        <v>2</v>
      </c>
      <c r="J43">
        <v>2</v>
      </c>
      <c r="K43">
        <v>2</v>
      </c>
      <c r="L43">
        <v>2022</v>
      </c>
    </row>
    <row r="44" spans="1:12" hidden="1">
      <c r="A44" t="s">
        <v>379</v>
      </c>
      <c r="B44" t="s">
        <v>331</v>
      </c>
      <c r="C44" t="s">
        <v>358</v>
      </c>
      <c r="E44" t="s">
        <v>380</v>
      </c>
      <c r="F44">
        <v>122.438</v>
      </c>
      <c r="G44">
        <v>126.121</v>
      </c>
      <c r="H44">
        <v>128.84700000000001</v>
      </c>
      <c r="I44">
        <v>131.42400000000001</v>
      </c>
      <c r="J44">
        <v>134.053</v>
      </c>
      <c r="K44">
        <v>136.73400000000001</v>
      </c>
      <c r="L44">
        <v>2022</v>
      </c>
    </row>
    <row r="45" spans="1:12" hidden="1">
      <c r="A45" t="s">
        <v>379</v>
      </c>
      <c r="B45" t="s">
        <v>331</v>
      </c>
      <c r="C45" t="s">
        <v>317</v>
      </c>
      <c r="E45" t="s">
        <v>361</v>
      </c>
      <c r="F45">
        <v>1.105</v>
      </c>
      <c r="G45">
        <v>3.008</v>
      </c>
      <c r="H45">
        <v>2.1619999999999999</v>
      </c>
      <c r="I45">
        <v>2</v>
      </c>
      <c r="J45">
        <v>2</v>
      </c>
      <c r="K45">
        <v>2</v>
      </c>
      <c r="L45">
        <v>2022</v>
      </c>
    </row>
    <row r="46" spans="1:12" hidden="1">
      <c r="A46" t="s">
        <v>381</v>
      </c>
      <c r="B46" t="s">
        <v>330</v>
      </c>
      <c r="C46" t="s">
        <v>358</v>
      </c>
      <c r="E46" t="s">
        <v>382</v>
      </c>
      <c r="F46">
        <v>144.464</v>
      </c>
      <c r="G46">
        <v>150.51</v>
      </c>
      <c r="H46">
        <v>155.49799999999999</v>
      </c>
      <c r="I46">
        <v>159.28399999999999</v>
      </c>
      <c r="J46">
        <v>163.00800000000001</v>
      </c>
      <c r="K46">
        <v>166.744</v>
      </c>
      <c r="L46">
        <v>2022</v>
      </c>
    </row>
    <row r="47" spans="1:12" hidden="1">
      <c r="A47" t="s">
        <v>381</v>
      </c>
      <c r="B47" t="s">
        <v>330</v>
      </c>
      <c r="C47" t="s">
        <v>317</v>
      </c>
      <c r="E47" t="s">
        <v>360</v>
      </c>
      <c r="F47">
        <v>9.8810000000000002</v>
      </c>
      <c r="G47">
        <v>4.1849999999999996</v>
      </c>
      <c r="H47">
        <v>3.3140000000000001</v>
      </c>
      <c r="I47">
        <v>2.4350000000000001</v>
      </c>
      <c r="J47">
        <v>2.3380000000000001</v>
      </c>
      <c r="K47">
        <v>2.2919999999999998</v>
      </c>
      <c r="L47">
        <v>2022</v>
      </c>
    </row>
    <row r="48" spans="1:12" hidden="1">
      <c r="A48" t="s">
        <v>381</v>
      </c>
      <c r="B48" t="s">
        <v>331</v>
      </c>
      <c r="C48" t="s">
        <v>358</v>
      </c>
      <c r="E48" t="s">
        <v>382</v>
      </c>
      <c r="F48">
        <v>147.101</v>
      </c>
      <c r="G48">
        <v>153.39400000000001</v>
      </c>
      <c r="H48">
        <v>157.27799999999999</v>
      </c>
      <c r="I48">
        <v>160.98099999999999</v>
      </c>
      <c r="J48">
        <v>164.72300000000001</v>
      </c>
      <c r="K48">
        <v>168.45400000000001</v>
      </c>
      <c r="L48">
        <v>2022</v>
      </c>
    </row>
    <row r="49" spans="1:12" hidden="1">
      <c r="A49" t="s">
        <v>381</v>
      </c>
      <c r="B49" t="s">
        <v>331</v>
      </c>
      <c r="C49" t="s">
        <v>317</v>
      </c>
      <c r="E49" t="s">
        <v>361</v>
      </c>
      <c r="F49">
        <v>4.6459999999999999</v>
      </c>
      <c r="G49">
        <v>4.2779999999999996</v>
      </c>
      <c r="H49">
        <v>2.532</v>
      </c>
      <c r="I49">
        <v>2.3540000000000001</v>
      </c>
      <c r="J49">
        <v>2.3239999999999998</v>
      </c>
      <c r="K49">
        <v>2.2650000000000001</v>
      </c>
      <c r="L49">
        <v>2022</v>
      </c>
    </row>
    <row r="50" spans="1:12" hidden="1">
      <c r="A50" t="s">
        <v>383</v>
      </c>
      <c r="B50" t="s">
        <v>330</v>
      </c>
      <c r="C50" t="s">
        <v>358</v>
      </c>
      <c r="E50" t="s">
        <v>384</v>
      </c>
      <c r="F50">
        <v>150.37799999999999</v>
      </c>
      <c r="G50">
        <v>156.245</v>
      </c>
      <c r="H50">
        <v>160.94499999999999</v>
      </c>
      <c r="I50">
        <v>165.42099999999999</v>
      </c>
      <c r="J50">
        <v>169.57400000000001</v>
      </c>
      <c r="K50">
        <v>173.709</v>
      </c>
      <c r="L50">
        <v>2022</v>
      </c>
    </row>
    <row r="51" spans="1:12" hidden="1">
      <c r="A51" t="s">
        <v>383</v>
      </c>
      <c r="B51" t="s">
        <v>330</v>
      </c>
      <c r="C51" t="s">
        <v>317</v>
      </c>
      <c r="E51" t="s">
        <v>360</v>
      </c>
      <c r="F51">
        <v>9.3089999999999993</v>
      </c>
      <c r="G51">
        <v>3.9009999999999998</v>
      </c>
      <c r="H51">
        <v>3.008</v>
      </c>
      <c r="I51">
        <v>2.7810000000000001</v>
      </c>
      <c r="J51">
        <v>2.5099999999999998</v>
      </c>
      <c r="K51">
        <v>2.4390000000000001</v>
      </c>
      <c r="L51">
        <v>2022</v>
      </c>
    </row>
    <row r="52" spans="1:12" hidden="1">
      <c r="A52" t="s">
        <v>383</v>
      </c>
      <c r="B52" t="s">
        <v>331</v>
      </c>
      <c r="C52" t="s">
        <v>358</v>
      </c>
      <c r="E52" t="s">
        <v>384</v>
      </c>
      <c r="F52">
        <v>151.959</v>
      </c>
      <c r="G52">
        <v>156.64099999999999</v>
      </c>
      <c r="H52">
        <v>161.10499999999999</v>
      </c>
      <c r="I52">
        <v>165.16900000000001</v>
      </c>
      <c r="J52">
        <v>169.30600000000001</v>
      </c>
      <c r="K52">
        <v>173.57900000000001</v>
      </c>
      <c r="L52">
        <v>2022</v>
      </c>
    </row>
    <row r="53" spans="1:12" hidden="1">
      <c r="A53" t="s">
        <v>383</v>
      </c>
      <c r="B53" t="s">
        <v>331</v>
      </c>
      <c r="C53" t="s">
        <v>317</v>
      </c>
      <c r="E53" t="s">
        <v>361</v>
      </c>
      <c r="F53">
        <v>3.5</v>
      </c>
      <c r="G53">
        <v>3.081</v>
      </c>
      <c r="H53">
        <v>2.85</v>
      </c>
      <c r="I53">
        <v>2.5230000000000001</v>
      </c>
      <c r="J53">
        <v>2.504</v>
      </c>
      <c r="K53">
        <v>2.524</v>
      </c>
      <c r="L53">
        <v>2022</v>
      </c>
    </row>
    <row r="54" spans="1:12" hidden="1">
      <c r="A54" t="s">
        <v>385</v>
      </c>
      <c r="B54" t="s">
        <v>330</v>
      </c>
      <c r="C54" t="s">
        <v>358</v>
      </c>
      <c r="E54" t="s">
        <v>369</v>
      </c>
      <c r="F54">
        <v>122.294</v>
      </c>
      <c r="G54">
        <v>126.355</v>
      </c>
      <c r="H54">
        <v>129.108</v>
      </c>
      <c r="I54">
        <v>131.709</v>
      </c>
      <c r="J54">
        <v>134.363</v>
      </c>
      <c r="K54">
        <v>137.017</v>
      </c>
      <c r="L54">
        <v>2022</v>
      </c>
    </row>
    <row r="55" spans="1:12" hidden="1">
      <c r="A55" t="s">
        <v>385</v>
      </c>
      <c r="B55" t="s">
        <v>330</v>
      </c>
      <c r="C55" t="s">
        <v>317</v>
      </c>
      <c r="E55" t="s">
        <v>360</v>
      </c>
      <c r="F55">
        <v>3.1549999999999998</v>
      </c>
      <c r="G55">
        <v>3.3210000000000002</v>
      </c>
      <c r="H55">
        <v>2.1789999999999998</v>
      </c>
      <c r="I55">
        <v>2.0139999999999998</v>
      </c>
      <c r="J55">
        <v>2.0150000000000001</v>
      </c>
      <c r="K55">
        <v>1.9750000000000001</v>
      </c>
      <c r="L55">
        <v>2022</v>
      </c>
    </row>
    <row r="56" spans="1:12" hidden="1">
      <c r="A56" t="s">
        <v>385</v>
      </c>
      <c r="B56" t="s">
        <v>331</v>
      </c>
      <c r="C56" t="s">
        <v>358</v>
      </c>
      <c r="E56" t="s">
        <v>369</v>
      </c>
      <c r="F56">
        <v>125.078</v>
      </c>
      <c r="G56">
        <v>127.22</v>
      </c>
      <c r="H56">
        <v>130.17500000000001</v>
      </c>
      <c r="I56">
        <v>133.01499999999999</v>
      </c>
      <c r="J56">
        <v>135.511</v>
      </c>
      <c r="K56">
        <v>138.30099999999999</v>
      </c>
      <c r="L56">
        <v>2022</v>
      </c>
    </row>
    <row r="57" spans="1:12" hidden="1">
      <c r="A57" t="s">
        <v>385</v>
      </c>
      <c r="B57" t="s">
        <v>331</v>
      </c>
      <c r="C57" t="s">
        <v>317</v>
      </c>
      <c r="E57" t="s">
        <v>361</v>
      </c>
      <c r="F57">
        <v>4.24</v>
      </c>
      <c r="G57">
        <v>1.7130000000000001</v>
      </c>
      <c r="H57">
        <v>2.323</v>
      </c>
      <c r="I57">
        <v>2.1819999999999999</v>
      </c>
      <c r="J57">
        <v>1.8759999999999999</v>
      </c>
      <c r="K57">
        <v>2.0590000000000002</v>
      </c>
      <c r="L57">
        <v>2022</v>
      </c>
    </row>
    <row r="58" spans="1:12" hidden="1">
      <c r="A58" t="s">
        <v>386</v>
      </c>
      <c r="B58" t="s">
        <v>330</v>
      </c>
      <c r="C58" t="s">
        <v>358</v>
      </c>
      <c r="E58" t="s">
        <v>387</v>
      </c>
      <c r="F58">
        <v>120.292</v>
      </c>
      <c r="G58">
        <v>124.003</v>
      </c>
      <c r="H58">
        <v>126.764</v>
      </c>
      <c r="I58">
        <v>129.33199999999999</v>
      </c>
      <c r="J58">
        <v>131.916</v>
      </c>
      <c r="K58">
        <v>134.55199999999999</v>
      </c>
      <c r="L58">
        <v>2022</v>
      </c>
    </row>
    <row r="59" spans="1:12" hidden="1">
      <c r="A59" t="s">
        <v>386</v>
      </c>
      <c r="B59" t="s">
        <v>330</v>
      </c>
      <c r="C59" t="s">
        <v>317</v>
      </c>
      <c r="E59" t="s">
        <v>360</v>
      </c>
      <c r="F59">
        <v>5.8280000000000003</v>
      </c>
      <c r="G59">
        <v>3.085</v>
      </c>
      <c r="H59">
        <v>2.2269999999999999</v>
      </c>
      <c r="I59">
        <v>2.0259999999999998</v>
      </c>
      <c r="J59">
        <v>1.998</v>
      </c>
      <c r="K59">
        <v>1.998</v>
      </c>
      <c r="L59">
        <v>2022</v>
      </c>
    </row>
    <row r="60" spans="1:12" hidden="1">
      <c r="A60" t="s">
        <v>386</v>
      </c>
      <c r="B60" t="s">
        <v>331</v>
      </c>
      <c r="C60" t="s">
        <v>358</v>
      </c>
      <c r="E60" t="s">
        <v>387</v>
      </c>
      <c r="F60">
        <v>122.4</v>
      </c>
      <c r="G60">
        <v>125.37</v>
      </c>
      <c r="H60">
        <v>127.952</v>
      </c>
      <c r="I60">
        <v>130.50800000000001</v>
      </c>
      <c r="J60">
        <v>133.11600000000001</v>
      </c>
      <c r="K60">
        <v>135.77500000000001</v>
      </c>
      <c r="L60">
        <v>2022</v>
      </c>
    </row>
    <row r="61" spans="1:12" hidden="1">
      <c r="A61" t="s">
        <v>386</v>
      </c>
      <c r="B61" t="s">
        <v>331</v>
      </c>
      <c r="C61" t="s">
        <v>317</v>
      </c>
      <c r="E61" t="s">
        <v>361</v>
      </c>
      <c r="F61">
        <v>4.6779999999999999</v>
      </c>
      <c r="G61">
        <v>2.427</v>
      </c>
      <c r="H61">
        <v>2.0590000000000002</v>
      </c>
      <c r="I61">
        <v>1.998</v>
      </c>
      <c r="J61">
        <v>1.998</v>
      </c>
      <c r="K61">
        <v>1.998</v>
      </c>
      <c r="L61">
        <v>2022</v>
      </c>
    </row>
    <row r="62" spans="1:12" hidden="1">
      <c r="A62" t="s">
        <v>388</v>
      </c>
      <c r="B62" t="s">
        <v>330</v>
      </c>
      <c r="C62" t="s">
        <v>358</v>
      </c>
      <c r="E62" t="s">
        <v>389</v>
      </c>
      <c r="F62">
        <v>127.693</v>
      </c>
      <c r="G62">
        <v>133.10499999999999</v>
      </c>
      <c r="H62">
        <v>136.00800000000001</v>
      </c>
      <c r="I62">
        <v>138.72800000000001</v>
      </c>
      <c r="J62">
        <v>141.50200000000001</v>
      </c>
      <c r="K62">
        <v>144.33199999999999</v>
      </c>
      <c r="L62">
        <v>2022</v>
      </c>
    </row>
    <row r="63" spans="1:12" hidden="1">
      <c r="A63" t="s">
        <v>388</v>
      </c>
      <c r="B63" t="s">
        <v>330</v>
      </c>
      <c r="C63" t="s">
        <v>317</v>
      </c>
      <c r="E63" t="s">
        <v>360</v>
      </c>
      <c r="F63">
        <v>4.0140000000000002</v>
      </c>
      <c r="G63">
        <v>4.2389999999999999</v>
      </c>
      <c r="H63">
        <v>2.1800000000000002</v>
      </c>
      <c r="I63">
        <v>2</v>
      </c>
      <c r="J63">
        <v>2</v>
      </c>
      <c r="K63">
        <v>2</v>
      </c>
      <c r="L63">
        <v>2022</v>
      </c>
    </row>
    <row r="64" spans="1:12" hidden="1">
      <c r="A64" t="s">
        <v>388</v>
      </c>
      <c r="B64" t="s">
        <v>331</v>
      </c>
      <c r="C64" t="s">
        <v>358</v>
      </c>
      <c r="E64" t="s">
        <v>389</v>
      </c>
      <c r="F64">
        <v>129.08099999999999</v>
      </c>
      <c r="G64">
        <v>132.18700000000001</v>
      </c>
      <c r="H64">
        <v>134.83099999999999</v>
      </c>
      <c r="I64">
        <v>137.52699999999999</v>
      </c>
      <c r="J64">
        <v>140.27799999999999</v>
      </c>
      <c r="K64">
        <v>143.083</v>
      </c>
      <c r="L64">
        <v>2022</v>
      </c>
    </row>
    <row r="65" spans="1:12" hidden="1">
      <c r="A65" t="s">
        <v>388</v>
      </c>
      <c r="B65" t="s">
        <v>331</v>
      </c>
      <c r="C65" t="s">
        <v>317</v>
      </c>
      <c r="E65" t="s">
        <v>361</v>
      </c>
      <c r="F65">
        <v>1.359</v>
      </c>
      <c r="G65">
        <v>2.4060000000000001</v>
      </c>
      <c r="H65">
        <v>2</v>
      </c>
      <c r="I65">
        <v>2</v>
      </c>
      <c r="J65">
        <v>2</v>
      </c>
      <c r="K65">
        <v>2</v>
      </c>
      <c r="L65">
        <v>2022</v>
      </c>
    </row>
    <row r="66" spans="1:12" hidden="1">
      <c r="A66" t="s">
        <v>390</v>
      </c>
      <c r="B66" t="s">
        <v>330</v>
      </c>
      <c r="C66" t="s">
        <v>358</v>
      </c>
      <c r="E66" t="s">
        <v>369</v>
      </c>
      <c r="F66">
        <v>119.024</v>
      </c>
      <c r="G66">
        <v>123.083</v>
      </c>
      <c r="H66">
        <v>126.014</v>
      </c>
      <c r="I66">
        <v>128.749</v>
      </c>
      <c r="J66">
        <v>131.30699999999999</v>
      </c>
      <c r="K66">
        <v>133.88300000000001</v>
      </c>
      <c r="L66">
        <v>2022</v>
      </c>
    </row>
    <row r="67" spans="1:12" hidden="1">
      <c r="A67" t="s">
        <v>390</v>
      </c>
      <c r="B67" t="s">
        <v>330</v>
      </c>
      <c r="C67" t="s">
        <v>317</v>
      </c>
      <c r="E67" t="s">
        <v>360</v>
      </c>
      <c r="F67">
        <v>5.3070000000000004</v>
      </c>
      <c r="G67">
        <v>3.411</v>
      </c>
      <c r="H67">
        <v>2.3820000000000001</v>
      </c>
      <c r="I67">
        <v>2.17</v>
      </c>
      <c r="J67">
        <v>1.9870000000000001</v>
      </c>
      <c r="K67">
        <v>1.962</v>
      </c>
      <c r="L67">
        <v>2022</v>
      </c>
    </row>
    <row r="68" spans="1:12" hidden="1">
      <c r="A68" t="s">
        <v>390</v>
      </c>
      <c r="B68" t="s">
        <v>331</v>
      </c>
      <c r="C68" t="s">
        <v>358</v>
      </c>
      <c r="E68" t="s">
        <v>369</v>
      </c>
      <c r="F68">
        <v>120.21599999999999</v>
      </c>
      <c r="G68">
        <v>123.319</v>
      </c>
      <c r="H68">
        <v>126.148</v>
      </c>
      <c r="I68">
        <v>128.43899999999999</v>
      </c>
      <c r="J68">
        <v>130.934</v>
      </c>
      <c r="K68">
        <v>133.333</v>
      </c>
      <c r="L68">
        <v>2022</v>
      </c>
    </row>
    <row r="69" spans="1:12" hidden="1">
      <c r="A69" t="s">
        <v>390</v>
      </c>
      <c r="B69" t="s">
        <v>331</v>
      </c>
      <c r="C69" t="s">
        <v>317</v>
      </c>
      <c r="E69" t="s">
        <v>361</v>
      </c>
      <c r="F69">
        <v>3.3130000000000002</v>
      </c>
      <c r="G69">
        <v>2.5819999999999999</v>
      </c>
      <c r="H69">
        <v>2.294</v>
      </c>
      <c r="I69">
        <v>1.8160000000000001</v>
      </c>
      <c r="J69">
        <v>1.9430000000000001</v>
      </c>
      <c r="K69">
        <v>1.8320000000000001</v>
      </c>
      <c r="L69">
        <v>2022</v>
      </c>
    </row>
    <row r="70" spans="1:12" hidden="1">
      <c r="A70" t="s">
        <v>391</v>
      </c>
      <c r="B70" t="s">
        <v>330</v>
      </c>
      <c r="C70" t="s">
        <v>358</v>
      </c>
      <c r="E70" t="s">
        <v>392</v>
      </c>
      <c r="F70">
        <v>138.72499999999999</v>
      </c>
      <c r="G70">
        <v>145.41900000000001</v>
      </c>
      <c r="H70">
        <v>148.79900000000001</v>
      </c>
      <c r="I70">
        <v>151.654</v>
      </c>
      <c r="J70">
        <v>154.35300000000001</v>
      </c>
      <c r="K70">
        <v>157.17400000000001</v>
      </c>
      <c r="L70">
        <v>2022</v>
      </c>
    </row>
    <row r="71" spans="1:12" hidden="1">
      <c r="A71" t="s">
        <v>391</v>
      </c>
      <c r="B71" t="s">
        <v>330</v>
      </c>
      <c r="C71" t="s">
        <v>317</v>
      </c>
      <c r="E71" t="s">
        <v>360</v>
      </c>
      <c r="F71">
        <v>10.933</v>
      </c>
      <c r="G71">
        <v>4.8259999999999996</v>
      </c>
      <c r="H71">
        <v>2.3239999999999998</v>
      </c>
      <c r="I71">
        <v>1.9179999999999999</v>
      </c>
      <c r="J71">
        <v>1.78</v>
      </c>
      <c r="K71">
        <v>1.827</v>
      </c>
      <c r="L71">
        <v>2022</v>
      </c>
    </row>
    <row r="72" spans="1:12" hidden="1">
      <c r="A72" t="s">
        <v>391</v>
      </c>
      <c r="B72" t="s">
        <v>331</v>
      </c>
      <c r="C72" t="s">
        <v>358</v>
      </c>
      <c r="E72" t="s">
        <v>392</v>
      </c>
      <c r="F72">
        <v>140.52600000000001</v>
      </c>
      <c r="G72">
        <v>146.81800000000001</v>
      </c>
      <c r="H72">
        <v>150.22999999999999</v>
      </c>
      <c r="I72">
        <v>153.11199999999999</v>
      </c>
      <c r="J72">
        <v>155.83799999999999</v>
      </c>
      <c r="K72">
        <v>158.61199999999999</v>
      </c>
      <c r="L72">
        <v>2022</v>
      </c>
    </row>
    <row r="73" spans="1:12" hidden="1">
      <c r="A73" t="s">
        <v>391</v>
      </c>
      <c r="B73" t="s">
        <v>331</v>
      </c>
      <c r="C73" t="s">
        <v>317</v>
      </c>
      <c r="E73" t="s">
        <v>361</v>
      </c>
      <c r="F73">
        <v>6.3380000000000001</v>
      </c>
      <c r="G73">
        <v>4.4779999999999998</v>
      </c>
      <c r="H73">
        <v>2.3239999999999998</v>
      </c>
      <c r="I73">
        <v>1.9179999999999999</v>
      </c>
      <c r="J73">
        <v>1.78</v>
      </c>
      <c r="K73">
        <v>1.78</v>
      </c>
      <c r="L73">
        <v>2022</v>
      </c>
    </row>
    <row r="74" spans="1:12" hidden="1">
      <c r="A74" t="s">
        <v>393</v>
      </c>
      <c r="B74" t="s">
        <v>330</v>
      </c>
      <c r="C74" t="s">
        <v>358</v>
      </c>
      <c r="E74" t="s">
        <v>394</v>
      </c>
      <c r="F74">
        <v>124.752</v>
      </c>
      <c r="G74">
        <v>129.935</v>
      </c>
      <c r="H74">
        <v>134.00399999999999</v>
      </c>
      <c r="I74">
        <v>137.238</v>
      </c>
      <c r="J74">
        <v>139.851</v>
      </c>
      <c r="K74">
        <v>142.542</v>
      </c>
      <c r="L74">
        <v>2022</v>
      </c>
    </row>
    <row r="75" spans="1:12" hidden="1">
      <c r="A75" t="s">
        <v>393</v>
      </c>
      <c r="B75" t="s">
        <v>330</v>
      </c>
      <c r="C75" t="s">
        <v>317</v>
      </c>
      <c r="E75" t="s">
        <v>360</v>
      </c>
      <c r="F75">
        <v>7.3739999999999997</v>
      </c>
      <c r="G75">
        <v>4.1550000000000002</v>
      </c>
      <c r="H75">
        <v>3.1320000000000001</v>
      </c>
      <c r="I75">
        <v>2.4129999999999998</v>
      </c>
      <c r="J75">
        <v>1.9039999999999999</v>
      </c>
      <c r="K75">
        <v>1.9239999999999999</v>
      </c>
      <c r="L75">
        <v>2022</v>
      </c>
    </row>
    <row r="76" spans="1:12" hidden="1">
      <c r="A76" t="s">
        <v>393</v>
      </c>
      <c r="B76" t="s">
        <v>331</v>
      </c>
      <c r="C76" t="s">
        <v>358</v>
      </c>
      <c r="E76" t="s">
        <v>394</v>
      </c>
      <c r="F76">
        <v>126.801</v>
      </c>
      <c r="G76">
        <v>130.929</v>
      </c>
      <c r="H76">
        <v>134.59399999999999</v>
      </c>
      <c r="I76">
        <v>137.286</v>
      </c>
      <c r="J76">
        <v>139.86099999999999</v>
      </c>
      <c r="K76">
        <v>142.404</v>
      </c>
      <c r="L76">
        <v>2022</v>
      </c>
    </row>
    <row r="77" spans="1:12" hidden="1">
      <c r="A77" t="s">
        <v>393</v>
      </c>
      <c r="B77" t="s">
        <v>331</v>
      </c>
      <c r="C77" t="s">
        <v>317</v>
      </c>
      <c r="E77" t="s">
        <v>361</v>
      </c>
      <c r="F77">
        <v>4.8029999999999999</v>
      </c>
      <c r="G77">
        <v>3.2549999999999999</v>
      </c>
      <c r="H77">
        <v>2.8</v>
      </c>
      <c r="I77">
        <v>2</v>
      </c>
      <c r="J77">
        <v>1.8759999999999999</v>
      </c>
      <c r="K77">
        <v>1.8180000000000001</v>
      </c>
      <c r="L77">
        <v>2022</v>
      </c>
    </row>
    <row r="78" spans="1:12" hidden="1">
      <c r="A78" t="s">
        <v>395</v>
      </c>
      <c r="B78" t="s">
        <v>330</v>
      </c>
      <c r="C78" t="s">
        <v>358</v>
      </c>
      <c r="E78" t="s">
        <v>396</v>
      </c>
      <c r="F78">
        <v>119.996</v>
      </c>
      <c r="G78">
        <v>124.711</v>
      </c>
      <c r="H78">
        <v>127.28100000000001</v>
      </c>
      <c r="I78">
        <v>129.51599999999999</v>
      </c>
      <c r="J78">
        <v>131.71700000000001</v>
      </c>
      <c r="K78">
        <v>133.95699999999999</v>
      </c>
      <c r="L78">
        <v>2022</v>
      </c>
    </row>
    <row r="79" spans="1:12" hidden="1">
      <c r="A79" t="s">
        <v>395</v>
      </c>
      <c r="B79" t="s">
        <v>330</v>
      </c>
      <c r="C79" t="s">
        <v>317</v>
      </c>
      <c r="E79" t="s">
        <v>360</v>
      </c>
      <c r="F79">
        <v>3.4929999999999999</v>
      </c>
      <c r="G79">
        <v>3.9289999999999998</v>
      </c>
      <c r="H79">
        <v>2.0609999999999999</v>
      </c>
      <c r="I79">
        <v>1.7549999999999999</v>
      </c>
      <c r="J79">
        <v>1.7</v>
      </c>
      <c r="K79">
        <v>1.7</v>
      </c>
      <c r="L79">
        <v>2022</v>
      </c>
    </row>
    <row r="80" spans="1:12" hidden="1">
      <c r="A80" t="s">
        <v>395</v>
      </c>
      <c r="B80" t="s">
        <v>331</v>
      </c>
      <c r="C80" t="s">
        <v>358</v>
      </c>
      <c r="E80" t="s">
        <v>396</v>
      </c>
      <c r="F80">
        <v>121.914</v>
      </c>
      <c r="G80">
        <v>126.023</v>
      </c>
      <c r="H80">
        <v>127.953</v>
      </c>
      <c r="I80">
        <v>130.11600000000001</v>
      </c>
      <c r="J80">
        <v>132.328</v>
      </c>
      <c r="K80">
        <v>134.577</v>
      </c>
      <c r="L80">
        <v>2022</v>
      </c>
    </row>
    <row r="81" spans="1:12" hidden="1">
      <c r="A81" t="s">
        <v>395</v>
      </c>
      <c r="B81" t="s">
        <v>331</v>
      </c>
      <c r="C81" t="s">
        <v>317</v>
      </c>
      <c r="E81" t="s">
        <v>361</v>
      </c>
      <c r="F81">
        <v>4.0039999999999996</v>
      </c>
      <c r="G81">
        <v>3.371</v>
      </c>
      <c r="H81">
        <v>1.532</v>
      </c>
      <c r="I81">
        <v>1.69</v>
      </c>
      <c r="J81">
        <v>1.7</v>
      </c>
      <c r="K81">
        <v>1.7</v>
      </c>
      <c r="L81">
        <v>2022</v>
      </c>
    </row>
    <row r="83" spans="1:12">
      <c r="A83" t="s">
        <v>344</v>
      </c>
    </row>
  </sheetData>
  <autoFilter ref="A1:L81" xr:uid="{15C5741D-BCAF-4BE3-9B78-5B3A2C0BBA01}">
    <filterColumn colId="0">
      <filters>
        <filter val="Cyprus"/>
      </filters>
    </filterColumn>
  </autoFilter>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097C0-9BF1-4457-9F9B-20AD6C6F8E17}">
  <dimension ref="B3:H30"/>
  <sheetViews>
    <sheetView workbookViewId="0">
      <selection activeCell="A5" sqref="A5"/>
    </sheetView>
  </sheetViews>
  <sheetFormatPr defaultColWidth="9.1796875" defaultRowHeight="12.5"/>
  <cols>
    <col min="1" max="3" width="9.1796875" style="3"/>
    <col min="4" max="4" width="17.453125" style="3" customWidth="1"/>
    <col min="5" max="5" width="20.453125" style="3" customWidth="1"/>
    <col min="6" max="6" width="18" style="3" customWidth="1"/>
    <col min="7" max="7" width="26.1796875" style="3" customWidth="1"/>
    <col min="8" max="8" width="22.81640625" style="3" customWidth="1"/>
    <col min="9" max="9" width="20" style="3" customWidth="1"/>
    <col min="10" max="16384" width="9.1796875" style="3"/>
  </cols>
  <sheetData>
    <row r="3" spans="2:8" ht="16.5" customHeight="1">
      <c r="B3" s="428" t="s">
        <v>257</v>
      </c>
      <c r="C3" s="429"/>
      <c r="D3" s="429"/>
      <c r="E3" s="429"/>
      <c r="F3" s="102"/>
      <c r="G3" s="102"/>
      <c r="H3" s="103"/>
    </row>
    <row r="6" spans="2:8" ht="14">
      <c r="B6" s="153" t="s">
        <v>258</v>
      </c>
      <c r="C6" s="153"/>
    </row>
    <row r="7" spans="2:8" ht="14">
      <c r="B7" s="153" t="s">
        <v>259</v>
      </c>
      <c r="C7" s="153"/>
    </row>
    <row r="8" spans="2:8" ht="26">
      <c r="D8" s="147" t="s">
        <v>260</v>
      </c>
      <c r="E8" s="147" t="s">
        <v>268</v>
      </c>
      <c r="F8" s="147" t="s">
        <v>261</v>
      </c>
      <c r="G8" s="147" t="s">
        <v>262</v>
      </c>
      <c r="H8" s="147" t="s">
        <v>263</v>
      </c>
    </row>
    <row r="9" spans="2:8" ht="14.5">
      <c r="C9" s="148">
        <v>40238</v>
      </c>
      <c r="D9" s="149">
        <v>560588</v>
      </c>
      <c r="E9" s="150">
        <v>2515246</v>
      </c>
      <c r="F9" s="151">
        <v>1</v>
      </c>
      <c r="G9" s="151">
        <v>0</v>
      </c>
      <c r="H9" s="151">
        <v>4.4999999999999998E-2</v>
      </c>
    </row>
    <row r="10" spans="2:8" ht="14.5">
      <c r="C10" s="87">
        <v>40603</v>
      </c>
      <c r="D10" s="88">
        <v>440431</v>
      </c>
      <c r="E10" s="89">
        <v>2483787</v>
      </c>
      <c r="F10" s="90">
        <v>0.78600000000000003</v>
      </c>
      <c r="G10" s="90">
        <v>0.78600000000000003</v>
      </c>
      <c r="H10" s="90">
        <v>5.6000000000000001E-2</v>
      </c>
    </row>
    <row r="11" spans="2:8" ht="14.5">
      <c r="C11" s="148">
        <v>40969</v>
      </c>
      <c r="D11" s="149">
        <v>384642</v>
      </c>
      <c r="E11" s="149">
        <v>2491052</v>
      </c>
      <c r="F11" s="151">
        <v>0.68600000000000005</v>
      </c>
      <c r="G11" s="151">
        <v>0.873</v>
      </c>
      <c r="H11" s="151">
        <v>6.5000000000000002E-2</v>
      </c>
    </row>
    <row r="12" spans="2:8" ht="14.5">
      <c r="C12" s="87">
        <v>41334</v>
      </c>
      <c r="D12" s="88">
        <v>345504</v>
      </c>
      <c r="E12" s="88">
        <v>2474299</v>
      </c>
      <c r="F12" s="90">
        <v>0.61599999999999999</v>
      </c>
      <c r="G12" s="90">
        <v>0.89800000000000002</v>
      </c>
      <c r="H12" s="90">
        <v>7.1999999999999995E-2</v>
      </c>
    </row>
    <row r="13" spans="2:8" ht="14.5">
      <c r="C13" s="148">
        <v>41699</v>
      </c>
      <c r="D13" s="149">
        <v>313915</v>
      </c>
      <c r="E13" s="149">
        <v>2461884</v>
      </c>
      <c r="F13" s="151">
        <v>0.56000000000000005</v>
      </c>
      <c r="G13" s="151">
        <v>0.90900000000000003</v>
      </c>
      <c r="H13" s="151">
        <v>7.8E-2</v>
      </c>
    </row>
    <row r="14" spans="2:8" ht="14.5">
      <c r="C14" s="87">
        <v>42064</v>
      </c>
      <c r="D14" s="88">
        <v>286201</v>
      </c>
      <c r="E14" s="88">
        <v>2438705</v>
      </c>
      <c r="F14" s="90">
        <v>0.51100000000000001</v>
      </c>
      <c r="G14" s="90">
        <v>0.91200000000000003</v>
      </c>
      <c r="H14" s="90">
        <v>8.5000000000000006E-2</v>
      </c>
    </row>
    <row r="15" spans="2:8" ht="14.5">
      <c r="C15" s="148">
        <v>42430</v>
      </c>
      <c r="D15" s="149">
        <v>263309</v>
      </c>
      <c r="E15" s="149">
        <v>2415456</v>
      </c>
      <c r="F15" s="151">
        <v>0.47</v>
      </c>
      <c r="G15" s="151">
        <v>0.92</v>
      </c>
      <c r="H15" s="151">
        <v>9.1999999999999998E-2</v>
      </c>
    </row>
    <row r="16" spans="2:8" ht="14.5">
      <c r="C16" s="87">
        <v>42795</v>
      </c>
      <c r="D16" s="88">
        <v>240948</v>
      </c>
      <c r="E16" s="88">
        <v>2385147</v>
      </c>
      <c r="F16" s="90">
        <v>0.43</v>
      </c>
      <c r="G16" s="90">
        <v>0.91500000000000004</v>
      </c>
      <c r="H16" s="90">
        <v>9.9000000000000005E-2</v>
      </c>
    </row>
    <row r="17" spans="2:8" ht="14.5">
      <c r="C17" s="148">
        <v>43160</v>
      </c>
      <c r="D17" s="149">
        <v>226812</v>
      </c>
      <c r="E17" s="149">
        <v>2352910</v>
      </c>
      <c r="F17" s="151">
        <v>0.40500000000000003</v>
      </c>
      <c r="G17" s="151">
        <v>0.94099999999999995</v>
      </c>
      <c r="H17" s="151">
        <v>0.104</v>
      </c>
    </row>
    <row r="18" spans="2:8" ht="14.5">
      <c r="C18" s="87">
        <v>43525</v>
      </c>
      <c r="D18" s="88">
        <v>212624</v>
      </c>
      <c r="E18" s="88">
        <v>2314880</v>
      </c>
      <c r="F18" s="90">
        <v>0.379</v>
      </c>
      <c r="G18" s="90">
        <v>0.93700000000000006</v>
      </c>
      <c r="H18" s="90">
        <v>0.109</v>
      </c>
    </row>
    <row r="19" spans="2:8" ht="14.5">
      <c r="C19" s="148">
        <v>43891</v>
      </c>
      <c r="D19" s="149">
        <v>192239</v>
      </c>
      <c r="E19" s="149">
        <v>2235414</v>
      </c>
      <c r="F19" s="151">
        <v>0.34300000000000003</v>
      </c>
      <c r="G19" s="151">
        <v>0.90400000000000003</v>
      </c>
      <c r="H19" s="151">
        <v>0.11600000000000001</v>
      </c>
    </row>
    <row r="21" spans="2:8" ht="13">
      <c r="B21" s="154" t="s">
        <v>264</v>
      </c>
      <c r="C21" s="154" t="s">
        <v>265</v>
      </c>
      <c r="D21" s="154"/>
    </row>
    <row r="23" spans="2:8" ht="14">
      <c r="B23" s="153" t="s">
        <v>258</v>
      </c>
      <c r="C23" s="152"/>
      <c r="D23" s="152"/>
    </row>
    <row r="24" spans="2:8" ht="14">
      <c r="B24" s="153" t="s">
        <v>266</v>
      </c>
      <c r="C24" s="152"/>
      <c r="D24" s="152"/>
    </row>
    <row r="25" spans="2:8">
      <c r="G25" s="91"/>
    </row>
    <row r="26" spans="2:8" ht="14.5">
      <c r="C26" s="148">
        <v>42430</v>
      </c>
      <c r="D26" s="149">
        <v>733085</v>
      </c>
      <c r="E26" s="149">
        <v>3135574</v>
      </c>
      <c r="F26" s="151">
        <v>1</v>
      </c>
      <c r="G26" s="151">
        <v>0</v>
      </c>
      <c r="H26" s="151">
        <v>4.2999999999999997E-2</v>
      </c>
    </row>
    <row r="27" spans="2:8" ht="14.5">
      <c r="C27" s="87">
        <v>42795</v>
      </c>
      <c r="D27" s="88">
        <v>583804</v>
      </c>
      <c r="E27" s="88">
        <v>3180955</v>
      </c>
      <c r="F27" s="90">
        <v>0.79599999999999993</v>
      </c>
      <c r="G27" s="90">
        <v>0.79599999999999993</v>
      </c>
      <c r="H27" s="90">
        <v>5.4000000000000006E-2</v>
      </c>
    </row>
    <row r="28" spans="2:8" ht="14.5">
      <c r="C28" s="148">
        <v>43160</v>
      </c>
      <c r="D28" s="149">
        <v>504459</v>
      </c>
      <c r="E28" s="149">
        <v>3183508</v>
      </c>
      <c r="F28" s="151">
        <v>0.68799999999999994</v>
      </c>
      <c r="G28" s="151">
        <v>0.8640000000000001</v>
      </c>
      <c r="H28" s="151">
        <v>6.3E-2</v>
      </c>
    </row>
    <row r="29" spans="2:8" ht="14.5">
      <c r="C29" s="87">
        <v>43525</v>
      </c>
      <c r="D29" s="88">
        <v>448782</v>
      </c>
      <c r="E29" s="88">
        <v>3157327</v>
      </c>
      <c r="F29" s="90">
        <v>0.61199999999999999</v>
      </c>
      <c r="G29" s="90">
        <v>0.89</v>
      </c>
      <c r="H29" s="90">
        <v>7.0000000000000007E-2</v>
      </c>
    </row>
    <row r="30" spans="2:8" ht="14.5">
      <c r="C30" s="148">
        <v>43891</v>
      </c>
      <c r="D30" s="149">
        <v>398366</v>
      </c>
      <c r="E30" s="149">
        <v>3081653</v>
      </c>
      <c r="F30" s="151">
        <v>0.54299999999999993</v>
      </c>
      <c r="G30" s="151">
        <v>0.88800000000000001</v>
      </c>
      <c r="H30" s="151">
        <v>7.6999999999999999E-2</v>
      </c>
    </row>
  </sheetData>
  <mergeCells count="1">
    <mergeCell ref="B3:E3"/>
  </mergeCells>
  <pageMargins left="0.7" right="0" top="0.75" bottom="0.75" header="0.3" footer="0.3"/>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12681-4F44-4B10-B51A-863E4A89D867}">
  <sheetPr>
    <pageSetUpPr fitToPage="1"/>
  </sheetPr>
  <dimension ref="A1:M73"/>
  <sheetViews>
    <sheetView showGridLines="0" zoomScale="110" zoomScaleNormal="110" workbookViewId="0">
      <selection activeCell="F57" sqref="F57"/>
    </sheetView>
  </sheetViews>
  <sheetFormatPr defaultColWidth="0" defaultRowHeight="10" zeroHeight="1" outlineLevelRow="1"/>
  <cols>
    <col min="1" max="1" width="9.1796875" style="4" customWidth="1"/>
    <col min="2" max="2" width="39" style="4" customWidth="1"/>
    <col min="3" max="3" width="11.54296875" style="4" bestFit="1" customWidth="1"/>
    <col min="4" max="7" width="10.1796875" style="4" bestFit="1" customWidth="1"/>
    <col min="8" max="8" width="10.1796875" style="4" customWidth="1"/>
    <col min="9" max="9" width="13.54296875" style="4" customWidth="1"/>
    <col min="10" max="10" width="12.54296875" style="4" bestFit="1" customWidth="1"/>
    <col min="11" max="11" width="9.1796875" style="4" customWidth="1"/>
    <col min="12" max="13" width="0" style="4" hidden="1" customWidth="1"/>
    <col min="14" max="16384" width="9.1796875" style="4" hidden="1"/>
  </cols>
  <sheetData>
    <row r="1" spans="2:10" ht="18.75" customHeight="1">
      <c r="B1" s="160" t="s">
        <v>270</v>
      </c>
      <c r="C1" s="161"/>
      <c r="D1" s="161"/>
      <c r="E1" s="161"/>
      <c r="F1" s="161"/>
      <c r="G1" s="161"/>
      <c r="H1" s="161"/>
      <c r="I1" s="161"/>
      <c r="J1" s="161"/>
    </row>
    <row r="2" spans="2:10"/>
    <row r="3" spans="2:10">
      <c r="B3" s="5" t="s">
        <v>4</v>
      </c>
      <c r="C3" s="373">
        <v>45291</v>
      </c>
      <c r="D3" s="4" t="s">
        <v>443</v>
      </c>
    </row>
    <row r="4" spans="2:10">
      <c r="B4" s="6" t="s">
        <v>5</v>
      </c>
      <c r="C4" s="170">
        <v>0.3</v>
      </c>
      <c r="D4" s="387">
        <f>+WACC!D16</f>
        <v>0.20139707156382367</v>
      </c>
    </row>
    <row r="5" spans="2:10">
      <c r="B5" s="6" t="s">
        <v>2</v>
      </c>
      <c r="C5" s="374">
        <v>0.03</v>
      </c>
    </row>
    <row r="6" spans="2:10">
      <c r="B6" s="6" t="s">
        <v>6</v>
      </c>
      <c r="C6" s="8" t="s">
        <v>397</v>
      </c>
    </row>
    <row r="7" spans="2:10">
      <c r="B7" s="6" t="s">
        <v>347</v>
      </c>
      <c r="C7" s="273">
        <f>1-1/(1+DLOC!P35)</f>
        <v>0.24471299093655596</v>
      </c>
    </row>
    <row r="8" spans="2:10">
      <c r="B8" s="10" t="s">
        <v>7</v>
      </c>
      <c r="C8" s="264">
        <v>0.216</v>
      </c>
    </row>
    <row r="9" spans="2:10"/>
    <row r="10" spans="2:10"/>
    <row r="11" spans="2:10"/>
    <row r="12" spans="2:10" ht="10.5">
      <c r="B12" s="162" t="s">
        <v>8</v>
      </c>
      <c r="C12" s="163"/>
      <c r="D12" s="163"/>
      <c r="E12" s="163"/>
      <c r="F12" s="163"/>
      <c r="G12" s="163"/>
      <c r="H12" s="164"/>
    </row>
    <row r="13" spans="2:10">
      <c r="B13" s="6" t="s">
        <v>9</v>
      </c>
      <c r="C13" s="176">
        <f>C3</f>
        <v>45291</v>
      </c>
      <c r="D13" s="176">
        <f t="shared" ref="D13:F13" si="0">C14+1</f>
        <v>45292</v>
      </c>
      <c r="E13" s="176">
        <f t="shared" si="0"/>
        <v>45658</v>
      </c>
      <c r="F13" s="176">
        <f t="shared" si="0"/>
        <v>46023</v>
      </c>
      <c r="G13" s="176">
        <f t="shared" ref="G13" si="1">F14+1</f>
        <v>46388</v>
      </c>
      <c r="H13" s="9">
        <f>G14+1</f>
        <v>46753</v>
      </c>
    </row>
    <row r="14" spans="2:10">
      <c r="B14" s="6" t="s">
        <v>10</v>
      </c>
      <c r="C14" s="176">
        <f>C3</f>
        <v>45291</v>
      </c>
      <c r="D14" s="176">
        <f t="shared" ref="D14:F14" si="2">IF(AND(DAY(D13)=31,MONTH(D13)=12),DATE(YEAR(D13+1),MONTH(D13),DAY(D13)),DATE(YEAR(D13),12,31))</f>
        <v>45657</v>
      </c>
      <c r="E14" s="176">
        <f t="shared" si="2"/>
        <v>46022</v>
      </c>
      <c r="F14" s="176">
        <f t="shared" si="2"/>
        <v>46387</v>
      </c>
      <c r="G14" s="176">
        <f t="shared" ref="G14" si="3">IF(AND(DAY(G13)=31,MONTH(G13)=12),DATE(YEAR(G13+1),MONTH(G13),DAY(G13)),DATE(YEAR(G13),12,31))</f>
        <v>46752</v>
      </c>
      <c r="H14" s="9">
        <f>IF(AND(DAY(H13)=31,MONTH(H13)=12),DATE(YEAR(H13+1),MONTH(H13),DAY(H13)),DATE(YEAR(H13),12,31))</f>
        <v>47118</v>
      </c>
    </row>
    <row r="15" spans="2:10">
      <c r="B15" s="6" t="s">
        <v>11</v>
      </c>
      <c r="C15" s="176">
        <f t="shared" ref="C15:H15" si="4">IF($C$6="Mid-year",ROUND(AVERAGE(C13,C14),0),C14)</f>
        <v>45291</v>
      </c>
      <c r="D15" s="176">
        <f t="shared" si="4"/>
        <v>45475</v>
      </c>
      <c r="E15" s="176">
        <f t="shared" si="4"/>
        <v>45840</v>
      </c>
      <c r="F15" s="176">
        <f t="shared" si="4"/>
        <v>46205</v>
      </c>
      <c r="G15" s="176">
        <f t="shared" si="4"/>
        <v>46570</v>
      </c>
      <c r="H15" s="9">
        <f t="shared" si="4"/>
        <v>46936</v>
      </c>
    </row>
    <row r="16" spans="2:10">
      <c r="B16" s="10" t="s">
        <v>12</v>
      </c>
      <c r="C16" s="11">
        <f t="shared" ref="C16:F16" si="5">C14-C13+1</f>
        <v>1</v>
      </c>
      <c r="D16" s="11">
        <f t="shared" si="5"/>
        <v>366</v>
      </c>
      <c r="E16" s="11">
        <f t="shared" si="5"/>
        <v>365</v>
      </c>
      <c r="F16" s="11">
        <f t="shared" si="5"/>
        <v>365</v>
      </c>
      <c r="G16" s="11">
        <f t="shared" ref="G16" si="6">G14-G13+1</f>
        <v>365</v>
      </c>
      <c r="H16" s="12">
        <f>H14-H13+1</f>
        <v>366</v>
      </c>
    </row>
    <row r="17" spans="2:9">
      <c r="D17" s="13"/>
      <c r="E17" s="13"/>
      <c r="F17" s="13"/>
      <c r="G17" s="13"/>
    </row>
    <row r="18" spans="2:9" hidden="1">
      <c r="D18" s="13"/>
      <c r="E18" s="13"/>
      <c r="F18" s="13"/>
      <c r="G18" s="13"/>
    </row>
    <row r="19" spans="2:9" hidden="1">
      <c r="D19" s="13"/>
      <c r="E19" s="13"/>
      <c r="F19" s="13"/>
      <c r="G19" s="13"/>
    </row>
    <row r="20" spans="2:9" hidden="1">
      <c r="D20" s="13"/>
      <c r="E20" s="13"/>
      <c r="F20" s="13"/>
      <c r="G20" s="13"/>
    </row>
    <row r="21" spans="2:9" ht="19.5" hidden="1" customHeight="1">
      <c r="D21" s="13"/>
      <c r="E21" s="13"/>
      <c r="F21" s="13"/>
      <c r="G21" s="13"/>
    </row>
    <row r="22" spans="2:9" hidden="1">
      <c r="D22" s="13"/>
      <c r="E22" s="13"/>
      <c r="F22" s="13"/>
      <c r="G22" s="13"/>
    </row>
    <row r="23" spans="2:9" hidden="1">
      <c r="D23" s="13"/>
      <c r="E23" s="13"/>
      <c r="F23" s="13"/>
      <c r="G23" s="13"/>
    </row>
    <row r="24" spans="2:9" hidden="1">
      <c r="D24" s="13"/>
      <c r="E24" s="13"/>
      <c r="F24" s="13"/>
      <c r="G24" s="13"/>
    </row>
    <row r="25" spans="2:9" ht="4" hidden="1" customHeight="1">
      <c r="D25" s="13"/>
      <c r="E25" s="13"/>
      <c r="F25" s="13"/>
      <c r="G25" s="13"/>
    </row>
    <row r="26" spans="2:9" hidden="1">
      <c r="D26" s="13"/>
      <c r="E26" s="13"/>
      <c r="F26" s="13"/>
      <c r="G26" s="13"/>
    </row>
    <row r="27" spans="2:9" hidden="1">
      <c r="D27" s="13"/>
      <c r="E27" s="13"/>
      <c r="F27" s="13"/>
      <c r="G27" s="13"/>
    </row>
    <row r="28" spans="2:9" hidden="1">
      <c r="D28" s="13"/>
      <c r="E28" s="13"/>
      <c r="F28" s="13"/>
      <c r="G28" s="13"/>
    </row>
    <row r="29" spans="2:9" hidden="1">
      <c r="D29" s="13"/>
      <c r="E29" s="13"/>
      <c r="F29" s="13"/>
      <c r="G29" s="13"/>
    </row>
    <row r="30" spans="2:9" hidden="1">
      <c r="D30" s="13"/>
      <c r="E30" s="13"/>
      <c r="F30" s="13"/>
      <c r="G30" s="13"/>
    </row>
    <row r="31" spans="2:9">
      <c r="D31" s="13"/>
      <c r="E31" s="13"/>
      <c r="F31" s="14"/>
      <c r="G31" s="14"/>
    </row>
    <row r="32" spans="2:9" s="15" customFormat="1" ht="19.5" customHeight="1">
      <c r="B32" s="165" t="s">
        <v>13</v>
      </c>
      <c r="C32" s="166"/>
      <c r="D32" s="166"/>
      <c r="E32" s="166"/>
      <c r="F32" s="166"/>
      <c r="G32" s="166"/>
      <c r="H32" s="166"/>
      <c r="I32" s="167"/>
    </row>
    <row r="33" spans="2:12" ht="10.5">
      <c r="B33" s="16" t="s">
        <v>3</v>
      </c>
      <c r="C33" s="17"/>
      <c r="D33" s="86" t="s">
        <v>421</v>
      </c>
      <c r="E33" s="86" t="s">
        <v>422</v>
      </c>
      <c r="F33" s="86" t="s">
        <v>423</v>
      </c>
      <c r="G33" s="86" t="s">
        <v>424</v>
      </c>
      <c r="H33" s="86" t="s">
        <v>425</v>
      </c>
      <c r="I33" s="18" t="s">
        <v>14</v>
      </c>
    </row>
    <row r="34" spans="2:12">
      <c r="B34" s="6" t="s">
        <v>15</v>
      </c>
      <c r="C34" s="13"/>
      <c r="D34" s="13">
        <f>+'Financial Model'!C30+'Financial Model'!D30</f>
        <v>-197500</v>
      </c>
      <c r="E34" s="13">
        <f>+'Financial Model'!E30</f>
        <v>1614000</v>
      </c>
      <c r="F34" s="13">
        <f>+'Financial Model'!F30</f>
        <v>1607400</v>
      </c>
      <c r="G34" s="13">
        <f>+'Financial Model'!G30</f>
        <v>1600140</v>
      </c>
      <c r="H34" s="13">
        <f>+'Financial Model'!H30</f>
        <v>1592154</v>
      </c>
      <c r="I34" s="19"/>
      <c r="K34" s="14"/>
      <c r="L34" s="14"/>
    </row>
    <row r="35" spans="2:12">
      <c r="B35" s="6" t="s">
        <v>279</v>
      </c>
      <c r="C35" s="13"/>
      <c r="D35" s="13">
        <v>0</v>
      </c>
      <c r="E35" s="13">
        <v>0</v>
      </c>
      <c r="F35" s="13">
        <v>0</v>
      </c>
      <c r="G35" s="13">
        <v>0</v>
      </c>
      <c r="H35" s="13">
        <v>0</v>
      </c>
      <c r="I35" s="19"/>
    </row>
    <row r="36" spans="2:12" ht="10.5">
      <c r="B36" s="20" t="s">
        <v>16</v>
      </c>
      <c r="C36" s="21"/>
      <c r="D36" s="21">
        <f>_xlfn.AGGREGATE(9,0,D$34:D35)</f>
        <v>-197500</v>
      </c>
      <c r="E36" s="21">
        <f>_xlfn.AGGREGATE(9,0,E$34:E35)</f>
        <v>1614000</v>
      </c>
      <c r="F36" s="21">
        <f>_xlfn.AGGREGATE(9,0,F$34:F35)</f>
        <v>1607400</v>
      </c>
      <c r="G36" s="21">
        <f>_xlfn.AGGREGATE(9,0,G$34:G35)</f>
        <v>1600140</v>
      </c>
      <c r="H36" s="21">
        <f>_xlfn.AGGREGATE(9,0,H$34:H35)</f>
        <v>1592154</v>
      </c>
      <c r="I36" s="22"/>
    </row>
    <row r="37" spans="2:12">
      <c r="B37" s="6" t="s">
        <v>17</v>
      </c>
      <c r="C37" s="13"/>
      <c r="D37" s="13">
        <f>+'Financial Model'!C33+'Financial Model'!D33</f>
        <v>-30000</v>
      </c>
      <c r="E37" s="13">
        <f>+'Financial Model'!E33</f>
        <v>-60000</v>
      </c>
      <c r="F37" s="13">
        <f>+'Financial Model'!F33</f>
        <v>-120000</v>
      </c>
      <c r="G37" s="13">
        <f>+'Financial Model'!G33</f>
        <v>-120000</v>
      </c>
      <c r="H37" s="13">
        <f>+'Financial Model'!H33</f>
        <v>-120000</v>
      </c>
      <c r="I37" s="19"/>
    </row>
    <row r="38" spans="2:12">
      <c r="B38" s="6" t="s">
        <v>18</v>
      </c>
      <c r="C38" s="13"/>
      <c r="D38" s="13">
        <f>+'Financial Model'!C34+'Financial Model'!D34</f>
        <v>-90000</v>
      </c>
      <c r="E38" s="13">
        <f>+'Financial Model'!E34</f>
        <v>-180000</v>
      </c>
      <c r="F38" s="13">
        <f>+'Financial Model'!F34</f>
        <v>-180000</v>
      </c>
      <c r="G38" s="13">
        <f>+'Financial Model'!G34</f>
        <v>-180000</v>
      </c>
      <c r="H38" s="13">
        <f>+'Financial Model'!H34</f>
        <v>-180000</v>
      </c>
      <c r="I38" s="19"/>
    </row>
    <row r="39" spans="2:12">
      <c r="B39" s="6" t="s">
        <v>415</v>
      </c>
      <c r="C39" s="13"/>
      <c r="D39" s="13">
        <f>+'Financial Model'!C35+'Financial Model'!D35</f>
        <v>0</v>
      </c>
      <c r="E39" s="13">
        <f>+'Financial Model'!E35</f>
        <v>0</v>
      </c>
      <c r="F39" s="13">
        <f>+'Financial Model'!F35</f>
        <v>0</v>
      </c>
      <c r="G39" s="13">
        <f>+'Financial Model'!G35</f>
        <v>0</v>
      </c>
      <c r="H39" s="13">
        <f>+'Financial Model'!H35</f>
        <v>0</v>
      </c>
      <c r="I39" s="19"/>
    </row>
    <row r="40" spans="2:12" ht="10.5">
      <c r="B40" s="20" t="s">
        <v>19</v>
      </c>
      <c r="C40" s="21"/>
      <c r="D40" s="21">
        <f>_xlfn.AGGREGATE(9,0,D$34:D39)</f>
        <v>-317500</v>
      </c>
      <c r="E40" s="21">
        <f>_xlfn.AGGREGATE(9,0,E$34:E39)</f>
        <v>1374000</v>
      </c>
      <c r="F40" s="21">
        <f>_xlfn.AGGREGATE(9,0,F$34:F39)</f>
        <v>1307400</v>
      </c>
      <c r="G40" s="21">
        <f>_xlfn.AGGREGATE(9,0,G$34:G39)</f>
        <v>1300140</v>
      </c>
      <c r="H40" s="21">
        <f>_xlfn.AGGREGATE(9,0,H$34:H39)</f>
        <v>1292154</v>
      </c>
      <c r="I40" s="23">
        <f>(H40*(1+C5))/(C4-C5)</f>
        <v>4929328.222222222</v>
      </c>
    </row>
    <row r="41" spans="2:12" outlineLevel="1">
      <c r="B41" s="380" t="s">
        <v>20</v>
      </c>
      <c r="C41" s="105"/>
      <c r="D41" s="376">
        <f>+$C$4</f>
        <v>0.3</v>
      </c>
      <c r="E41" s="376">
        <f t="shared" ref="E41:H41" si="7">+$C$4</f>
        <v>0.3</v>
      </c>
      <c r="F41" s="376">
        <f t="shared" si="7"/>
        <v>0.3</v>
      </c>
      <c r="G41" s="376">
        <f t="shared" si="7"/>
        <v>0.3</v>
      </c>
      <c r="H41" s="376">
        <f t="shared" si="7"/>
        <v>0.3</v>
      </c>
      <c r="I41" s="377">
        <f>C5</f>
        <v>0.03</v>
      </c>
    </row>
    <row r="42" spans="2:12" outlineLevel="1">
      <c r="B42" s="380" t="s">
        <v>21</v>
      </c>
      <c r="C42" s="106"/>
      <c r="D42" s="378">
        <f>(D15-C15)/(D15-EOMONTH(D15,-12))</f>
        <v>0.54599406528189909</v>
      </c>
      <c r="E42" s="378">
        <f>(E15-D15)/(E15-EOMONTH(E15,-12))</f>
        <v>1.0863095238095237</v>
      </c>
      <c r="F42" s="378">
        <f>(F15-E15)/(F15-EOMONTH(F15,-12))</f>
        <v>1.0863095238095237</v>
      </c>
      <c r="G42" s="378">
        <f>(G15-F15)/(G15-EOMONTH(G15,-12))</f>
        <v>1.0863095238095237</v>
      </c>
      <c r="H42" s="378">
        <f>(H15-G15)/(H15-EOMONTH(H15,-12))</f>
        <v>1.086053412462908</v>
      </c>
      <c r="I42" s="379"/>
    </row>
    <row r="43" spans="2:12">
      <c r="B43" s="380" t="s">
        <v>22</v>
      </c>
      <c r="C43" s="106"/>
      <c r="D43" s="378">
        <f>1/(1+D41)^D42</f>
        <v>0.86653798688004213</v>
      </c>
      <c r="E43" s="378">
        <f>D43/(1+E41)^E42</f>
        <v>0.65164318408017874</v>
      </c>
      <c r="F43" s="378">
        <f>E43/(1+F41)^F42</f>
        <v>0.49004065117452017</v>
      </c>
      <c r="G43" s="378">
        <f>F43/(1+G41)^G42</f>
        <v>0.3685143122344095</v>
      </c>
      <c r="H43" s="378">
        <f t="shared" ref="H43" si="8">G43/(1+H41)^H42</f>
        <v>0.2771441991578979</v>
      </c>
      <c r="I43" s="379">
        <f>H43</f>
        <v>0.2771441991578979</v>
      </c>
    </row>
    <row r="44" spans="2:12">
      <c r="B44" s="6" t="s">
        <v>23</v>
      </c>
      <c r="C44" s="13"/>
      <c r="D44" s="13">
        <f>D40*D43</f>
        <v>-275125.81083441339</v>
      </c>
      <c r="E44" s="13">
        <f t="shared" ref="E44:H44" si="9">E40*E43</f>
        <v>895357.73492616555</v>
      </c>
      <c r="F44" s="13">
        <f t="shared" si="9"/>
        <v>640679.1473455677</v>
      </c>
      <c r="G44" s="13">
        <f t="shared" si="9"/>
        <v>479120.19790844515</v>
      </c>
      <c r="H44" s="13">
        <f t="shared" si="9"/>
        <v>358112.98551867442</v>
      </c>
      <c r="I44" s="7">
        <f>I40*I43</f>
        <v>1366134.7225342023</v>
      </c>
    </row>
    <row r="45" spans="2:12" hidden="1">
      <c r="B45" s="104"/>
      <c r="C45" s="107"/>
      <c r="D45" s="107"/>
      <c r="E45" s="107"/>
      <c r="F45" s="107"/>
      <c r="G45" s="107"/>
      <c r="H45" s="107"/>
      <c r="I45" s="108"/>
    </row>
    <row r="46" spans="2:12" hidden="1">
      <c r="B46" s="6"/>
      <c r="C46" s="13"/>
      <c r="D46" s="13"/>
      <c r="E46" s="13"/>
      <c r="F46" s="13"/>
      <c r="G46" s="13"/>
      <c r="H46" s="13"/>
      <c r="I46" s="7"/>
    </row>
    <row r="47" spans="2:12" ht="10.5">
      <c r="B47" s="20" t="s">
        <v>24</v>
      </c>
      <c r="C47" s="21">
        <f>SUM(D44:I44)</f>
        <v>3464278.9773986414</v>
      </c>
      <c r="D47" s="24"/>
      <c r="E47" s="24"/>
      <c r="F47" s="24"/>
      <c r="G47" s="24"/>
      <c r="H47" s="24"/>
      <c r="I47" s="22"/>
    </row>
    <row r="48" spans="2:12">
      <c r="B48" s="6" t="s">
        <v>25</v>
      </c>
      <c r="C48" s="13">
        <v>0</v>
      </c>
      <c r="D48" s="13"/>
      <c r="E48" s="13"/>
      <c r="F48" s="13"/>
      <c r="G48" s="13"/>
      <c r="H48" s="13"/>
      <c r="I48" s="19"/>
    </row>
    <row r="49" spans="1:10">
      <c r="B49" s="6" t="s">
        <v>26</v>
      </c>
      <c r="C49" s="13">
        <v>0</v>
      </c>
      <c r="D49" s="13"/>
      <c r="E49" s="13"/>
      <c r="F49" s="13"/>
      <c r="G49" s="13"/>
      <c r="H49" s="13"/>
      <c r="I49" s="19"/>
    </row>
    <row r="50" spans="1:10" ht="10.5">
      <c r="B50" s="20" t="s">
        <v>27</v>
      </c>
      <c r="C50" s="21">
        <f>SUM(C47:C49)</f>
        <v>3464278.9773986414</v>
      </c>
      <c r="D50" s="24"/>
      <c r="E50" s="24"/>
      <c r="F50" s="24"/>
      <c r="G50" s="24"/>
      <c r="H50" s="24"/>
      <c r="I50" s="22"/>
    </row>
    <row r="51" spans="1:10">
      <c r="B51" s="6" t="s">
        <v>28</v>
      </c>
      <c r="C51" s="13">
        <f>(C50-C48)*-C8</f>
        <v>-748284.25911810657</v>
      </c>
      <c r="D51" s="13"/>
      <c r="E51" s="13"/>
      <c r="F51" s="13"/>
      <c r="G51" s="13"/>
      <c r="H51" s="13"/>
      <c r="I51" s="19"/>
    </row>
    <row r="52" spans="1:10">
      <c r="B52" s="6" t="s">
        <v>346</v>
      </c>
      <c r="C52" s="13">
        <f>-C50*C7</f>
        <v>-847754.06999785511</v>
      </c>
      <c r="D52" s="13"/>
      <c r="E52" s="13"/>
      <c r="F52" s="13"/>
      <c r="G52" s="13"/>
      <c r="H52" s="13"/>
      <c r="I52" s="19"/>
    </row>
    <row r="53" spans="1:10" ht="11" thickBot="1">
      <c r="B53" s="168" t="s">
        <v>348</v>
      </c>
      <c r="C53" s="169">
        <f>SUM(C50:C52)</f>
        <v>1868240.6482826797</v>
      </c>
      <c r="D53" s="25"/>
      <c r="E53" s="25"/>
      <c r="F53" s="25"/>
      <c r="G53" s="25"/>
      <c r="H53" s="25"/>
      <c r="I53" s="26"/>
    </row>
    <row r="54" spans="1:10" ht="10.5" thickTop="1">
      <c r="A54" s="27"/>
      <c r="B54" s="27"/>
      <c r="C54" s="27"/>
      <c r="D54" s="27"/>
      <c r="E54" s="27"/>
      <c r="F54" s="27"/>
      <c r="G54" s="27"/>
      <c r="J54" s="27"/>
    </row>
    <row r="55" spans="1:10" ht="10.5" thickBot="1">
      <c r="B55" s="13" t="s">
        <v>441</v>
      </c>
      <c r="C55" s="13">
        <f>-'Financial Model'!D38</f>
        <v>317500</v>
      </c>
      <c r="D55" s="28"/>
      <c r="E55" s="28"/>
      <c r="F55" s="28"/>
      <c r="G55" s="28"/>
      <c r="H55" s="13"/>
      <c r="I55" s="13"/>
      <c r="J55" s="28"/>
    </row>
    <row r="56" spans="1:10" ht="11" thickBot="1">
      <c r="B56" s="29" t="s">
        <v>442</v>
      </c>
      <c r="C56" s="386">
        <f>+C55/C53</f>
        <v>0.16994598650438941</v>
      </c>
      <c r="D56" s="14"/>
      <c r="E56" s="14"/>
      <c r="F56" s="14"/>
      <c r="G56" s="14"/>
      <c r="H56" s="13"/>
      <c r="I56" s="13"/>
      <c r="J56" s="14"/>
    </row>
    <row r="57" spans="1:10">
      <c r="B57" s="29"/>
      <c r="C57" s="28"/>
      <c r="D57" s="28"/>
      <c r="E57" s="28"/>
      <c r="F57" s="28"/>
      <c r="G57" s="28"/>
      <c r="J57" s="28"/>
    </row>
    <row r="58" spans="1:10">
      <c r="B58" s="30"/>
      <c r="C58" s="274"/>
      <c r="D58" s="28"/>
      <c r="E58" s="28"/>
      <c r="F58" s="28"/>
      <c r="G58" s="28"/>
    </row>
    <row r="59" spans="1:10">
      <c r="B59" s="29"/>
      <c r="C59" s="13"/>
      <c r="D59" s="13"/>
      <c r="E59" s="13"/>
      <c r="F59" s="13"/>
    </row>
    <row r="60" spans="1:10">
      <c r="B60" s="29"/>
      <c r="C60" s="13"/>
      <c r="D60" s="13"/>
      <c r="E60" s="13"/>
      <c r="F60" s="13"/>
    </row>
    <row r="61" spans="1:10"/>
    <row r="62" spans="1:10">
      <c r="C62" s="31"/>
      <c r="D62" s="31"/>
      <c r="E62" s="31"/>
      <c r="F62" s="31"/>
    </row>
    <row r="63" spans="1:10">
      <c r="C63" s="13"/>
      <c r="D63" s="13"/>
      <c r="E63" s="13"/>
      <c r="F63" s="13"/>
      <c r="G63" s="13"/>
    </row>
    <row r="64" spans="1:10"/>
    <row r="65" s="4" customFormat="1"/>
    <row r="66" s="4" customFormat="1"/>
    <row r="67" s="4" customFormat="1"/>
    <row r="68" s="4" customFormat="1" hidden="1"/>
    <row r="69" s="4" customFormat="1" hidden="1"/>
    <row r="70" s="4" customFormat="1" hidden="1"/>
    <row r="71" s="4" customFormat="1"/>
    <row r="72" s="4" customFormat="1"/>
    <row r="73" s="4" customFormat="1"/>
  </sheetData>
  <phoneticPr fontId="88" type="noConversion"/>
  <dataValidations count="1">
    <dataValidation type="list" allowBlank="1" showInputMessage="1" showErrorMessage="1" sqref="C6" xr:uid="{81AB2E7D-0F47-4AD1-94B0-3BA73371ACC2}">
      <formula1>"Mid-year, End of year"</formula1>
    </dataValidation>
  </dataValidations>
  <pageMargins left="0.75" right="0.75" top="1" bottom="1" header="0.5" footer="0.5"/>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861B-8A3B-4B5A-B4D1-D513B0A77D45}">
  <dimension ref="A2:O28"/>
  <sheetViews>
    <sheetView showGridLines="0" topLeftCell="A2" workbookViewId="0">
      <selection activeCell="D16" sqref="D16"/>
    </sheetView>
  </sheetViews>
  <sheetFormatPr defaultColWidth="8" defaultRowHeight="12.5"/>
  <cols>
    <col min="1" max="1" width="3.453125" style="71" customWidth="1"/>
    <col min="2" max="2" width="20" style="71" bestFit="1" customWidth="1"/>
    <col min="3" max="3" width="8.54296875" style="71" customWidth="1"/>
    <col min="4" max="4" width="11.54296875" style="71" customWidth="1"/>
    <col min="5" max="5" width="26.54296875" style="71" customWidth="1"/>
    <col min="6" max="6" width="2.453125" style="4" customWidth="1"/>
    <col min="7" max="7" width="6" style="4" bestFit="1" customWidth="1"/>
    <col min="8" max="8" width="15.54296875" style="4" customWidth="1"/>
    <col min="9" max="16384" width="8" style="4"/>
  </cols>
  <sheetData>
    <row r="2" spans="1:14" s="32" customFormat="1" ht="19.5" customHeight="1">
      <c r="A2" s="3"/>
      <c r="B2" s="172" t="s">
        <v>269</v>
      </c>
      <c r="C2" s="173"/>
      <c r="D2" s="173"/>
      <c r="E2" s="173"/>
    </row>
    <row r="3" spans="1:14" s="36" customFormat="1">
      <c r="A3" s="33"/>
    </row>
    <row r="4" spans="1:14" s="32" customFormat="1">
      <c r="A4" s="3"/>
      <c r="B4" s="34" t="s">
        <v>29</v>
      </c>
      <c r="C4" s="109" t="s">
        <v>30</v>
      </c>
      <c r="D4" s="35"/>
      <c r="E4" s="120" t="s">
        <v>31</v>
      </c>
    </row>
    <row r="5" spans="1:14" s="32" customFormat="1">
      <c r="A5" s="3"/>
      <c r="B5" s="141" t="s">
        <v>32</v>
      </c>
      <c r="C5" s="110"/>
      <c r="D5" s="37"/>
      <c r="E5" s="121"/>
      <c r="G5" s="40"/>
      <c r="H5" s="41"/>
    </row>
    <row r="6" spans="1:14" s="32" customFormat="1">
      <c r="A6" s="3"/>
      <c r="B6" s="38" t="s">
        <v>33</v>
      </c>
      <c r="C6" s="111" t="s">
        <v>34</v>
      </c>
      <c r="D6" s="39">
        <f>Rf!C2/100</f>
        <v>2.0808859999999998E-2</v>
      </c>
      <c r="E6" s="122" t="s">
        <v>283</v>
      </c>
    </row>
    <row r="7" spans="1:14" s="32" customFormat="1">
      <c r="A7" s="3"/>
      <c r="B7" s="38" t="s">
        <v>35</v>
      </c>
      <c r="C7" s="111" t="s">
        <v>36</v>
      </c>
      <c r="D7" s="39">
        <f>'ERPs by country'!E3</f>
        <v>4.5999999999999999E-2</v>
      </c>
      <c r="E7" s="122" t="s">
        <v>37</v>
      </c>
    </row>
    <row r="8" spans="1:14" s="32" customFormat="1">
      <c r="A8" s="3"/>
      <c r="B8" s="42" t="s">
        <v>38</v>
      </c>
      <c r="C8" s="112" t="s">
        <v>39</v>
      </c>
      <c r="D8" s="43">
        <f>'ERPs by country'!F49</f>
        <v>2.7846542568870453E-2</v>
      </c>
      <c r="E8" s="123" t="s">
        <v>349</v>
      </c>
    </row>
    <row r="9" spans="1:14" s="32" customFormat="1">
      <c r="A9" s="3"/>
      <c r="B9" s="141" t="s">
        <v>40</v>
      </c>
      <c r="C9" s="113" t="s">
        <v>41</v>
      </c>
      <c r="D9" s="44">
        <f>D7+D8</f>
        <v>7.3846542568870452E-2</v>
      </c>
      <c r="E9" s="124" t="s">
        <v>42</v>
      </c>
    </row>
    <row r="10" spans="1:14" s="32" customFormat="1">
      <c r="A10" s="3"/>
      <c r="B10" s="45" t="s">
        <v>43</v>
      </c>
      <c r="C10" s="114" t="s">
        <v>44</v>
      </c>
      <c r="D10" s="46">
        <f>AVERAGE(Betas!H92:H94)</f>
        <v>1.2984793631251836</v>
      </c>
      <c r="E10" s="122" t="s">
        <v>350</v>
      </c>
      <c r="F10" s="47"/>
    </row>
    <row r="11" spans="1:14" s="32" customFormat="1">
      <c r="A11" s="3"/>
      <c r="B11" s="45" t="s">
        <v>45</v>
      </c>
      <c r="C11" s="115" t="s">
        <v>46</v>
      </c>
      <c r="D11" s="39">
        <v>0</v>
      </c>
      <c r="E11" s="122" t="s">
        <v>47</v>
      </c>
    </row>
    <row r="12" spans="1:14" s="32" customFormat="1">
      <c r="A12" s="3"/>
      <c r="B12" s="48" t="s">
        <v>48</v>
      </c>
      <c r="C12" s="116" t="s">
        <v>49</v>
      </c>
      <c r="D12" s="43">
        <v>0.125</v>
      </c>
      <c r="E12" s="123" t="s">
        <v>345</v>
      </c>
    </row>
    <row r="13" spans="1:14" s="32" customFormat="1">
      <c r="A13" s="3"/>
      <c r="B13" s="142" t="s">
        <v>50</v>
      </c>
      <c r="C13" s="117" t="s">
        <v>51</v>
      </c>
      <c r="D13" s="49">
        <f>D10*(1+D11*(1-D12))</f>
        <v>1.2984793631251836</v>
      </c>
      <c r="E13" s="125" t="s">
        <v>52</v>
      </c>
    </row>
    <row r="14" spans="1:14" s="32" customFormat="1">
      <c r="A14" s="3"/>
      <c r="B14" s="157" t="s">
        <v>275</v>
      </c>
      <c r="C14" s="158" t="s">
        <v>276</v>
      </c>
      <c r="D14" s="39">
        <v>5.4699999999999999E-2</v>
      </c>
      <c r="E14" s="159" t="s">
        <v>278</v>
      </c>
    </row>
    <row r="15" spans="1:14" s="32" customFormat="1">
      <c r="A15" s="3"/>
      <c r="B15" s="50" t="s">
        <v>53</v>
      </c>
      <c r="C15" s="118" t="s">
        <v>54</v>
      </c>
      <c r="D15" s="92">
        <f>CSP!E15</f>
        <v>3.0000000000000002E-2</v>
      </c>
      <c r="E15" s="126" t="s">
        <v>55</v>
      </c>
    </row>
    <row r="16" spans="1:14" s="32" customFormat="1" ht="13" thickBot="1">
      <c r="A16" s="3"/>
      <c r="B16" s="143" t="s">
        <v>32</v>
      </c>
      <c r="C16" s="119" t="s">
        <v>56</v>
      </c>
      <c r="D16" s="51">
        <f>D6+D13*D9+D15+D14</f>
        <v>0.20139707156382367</v>
      </c>
      <c r="E16" s="127" t="s">
        <v>277</v>
      </c>
      <c r="N16" s="54"/>
    </row>
    <row r="17" spans="1:15" s="32" customFormat="1">
      <c r="A17" s="3"/>
      <c r="B17" s="52"/>
      <c r="C17" s="128"/>
      <c r="D17" s="53"/>
      <c r="E17" s="135"/>
      <c r="L17" s="54"/>
      <c r="N17" s="54"/>
    </row>
    <row r="18" spans="1:15" s="32" customFormat="1">
      <c r="A18" s="3"/>
      <c r="B18" s="55" t="s">
        <v>58</v>
      </c>
      <c r="C18" s="129"/>
      <c r="D18" s="56"/>
      <c r="E18" s="136"/>
      <c r="L18" s="54"/>
    </row>
    <row r="19" spans="1:15" s="32" customFormat="1">
      <c r="A19" s="3"/>
      <c r="B19" s="57" t="s">
        <v>59</v>
      </c>
      <c r="C19" s="130" t="s">
        <v>60</v>
      </c>
      <c r="D19" s="56">
        <f>'[24]Cost of debt'!K151/100</f>
        <v>3.0141000000000001E-2</v>
      </c>
      <c r="E19" s="136" t="s">
        <v>61</v>
      </c>
      <c r="L19" s="54"/>
      <c r="N19" s="54"/>
      <c r="O19" s="54"/>
    </row>
    <row r="20" spans="1:15" s="32" customFormat="1">
      <c r="A20" s="3"/>
      <c r="B20" s="57" t="s">
        <v>62</v>
      </c>
      <c r="C20" s="130" t="s">
        <v>63</v>
      </c>
      <c r="D20" s="56">
        <f>D12</f>
        <v>0.125</v>
      </c>
      <c r="E20" s="136" t="str">
        <f>E12</f>
        <v>Cyprus Corporate Tax Rate</v>
      </c>
      <c r="N20" s="54"/>
      <c r="O20" s="54"/>
    </row>
    <row r="21" spans="1:15" s="32" customFormat="1" ht="13" thickBot="1">
      <c r="A21" s="3"/>
      <c r="B21" s="58" t="s">
        <v>64</v>
      </c>
      <c r="C21" s="131" t="s">
        <v>65</v>
      </c>
      <c r="D21" s="59">
        <f>D19*(1-D20)</f>
        <v>2.6373375000000001E-2</v>
      </c>
      <c r="E21" s="137" t="s">
        <v>66</v>
      </c>
      <c r="N21" s="54"/>
      <c r="O21" s="54"/>
    </row>
    <row r="22" spans="1:15" s="32" customFormat="1">
      <c r="A22" s="3"/>
      <c r="B22" s="57"/>
      <c r="C22" s="129"/>
      <c r="D22" s="60"/>
      <c r="E22" s="136"/>
      <c r="N22" s="54"/>
    </row>
    <row r="23" spans="1:15" s="32" customFormat="1">
      <c r="A23" s="3"/>
      <c r="B23" s="55" t="s">
        <v>1</v>
      </c>
      <c r="C23" s="129"/>
      <c r="D23" s="60"/>
      <c r="E23" s="136"/>
      <c r="N23" s="54"/>
    </row>
    <row r="24" spans="1:15" s="32" customFormat="1">
      <c r="A24" s="3"/>
      <c r="B24" s="57" t="s">
        <v>67</v>
      </c>
      <c r="C24" s="130" t="s">
        <v>56</v>
      </c>
      <c r="D24" s="61">
        <f>D16</f>
        <v>0.20139707156382367</v>
      </c>
      <c r="E24" s="136" t="s">
        <v>57</v>
      </c>
    </row>
    <row r="25" spans="1:15" s="32" customFormat="1">
      <c r="A25" s="3"/>
      <c r="B25" s="62" t="s">
        <v>68</v>
      </c>
      <c r="C25" s="132" t="s">
        <v>69</v>
      </c>
      <c r="D25" s="63">
        <f>1/(1+D11)</f>
        <v>1</v>
      </c>
      <c r="E25" s="138" t="s">
        <v>70</v>
      </c>
    </row>
    <row r="26" spans="1:15" s="32" customFormat="1">
      <c r="A26" s="3"/>
      <c r="B26" s="57" t="s">
        <v>58</v>
      </c>
      <c r="C26" s="130" t="s">
        <v>65</v>
      </c>
      <c r="D26" s="61">
        <f>D21</f>
        <v>2.6373375000000001E-2</v>
      </c>
      <c r="E26" s="136" t="s">
        <v>71</v>
      </c>
    </row>
    <row r="27" spans="1:15" s="70" customFormat="1" ht="14.5">
      <c r="A27" s="66"/>
      <c r="B27" s="64" t="s">
        <v>72</v>
      </c>
      <c r="C27" s="133" t="s">
        <v>73</v>
      </c>
      <c r="D27" s="65">
        <f>1-D25</f>
        <v>0</v>
      </c>
      <c r="E27" s="139" t="s">
        <v>74</v>
      </c>
      <c r="F27" s="69"/>
      <c r="G27" s="69"/>
      <c r="H27" s="69"/>
      <c r="I27" s="69"/>
      <c r="J27" s="69"/>
      <c r="K27" s="69"/>
      <c r="L27" s="69"/>
      <c r="M27" s="69"/>
      <c r="N27" s="69"/>
    </row>
    <row r="28" spans="1:15" ht="13" thickBot="1">
      <c r="B28" s="67" t="s">
        <v>75</v>
      </c>
      <c r="C28" s="134" t="s">
        <v>1</v>
      </c>
      <c r="D28" s="68">
        <f>D24*D25+D26*D27</f>
        <v>0.20139707156382367</v>
      </c>
      <c r="E28" s="140" t="s">
        <v>76</v>
      </c>
    </row>
  </sheetData>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51DA-5417-4236-A767-02B911F2A117}">
  <dimension ref="A1:G4941"/>
  <sheetViews>
    <sheetView workbookViewId="0">
      <selection activeCell="G5" sqref="G5"/>
    </sheetView>
  </sheetViews>
  <sheetFormatPr defaultRowHeight="14.5"/>
  <cols>
    <col min="1" max="1" width="10.54296875" bestFit="1" customWidth="1"/>
    <col min="2" max="2" width="11.81640625" bestFit="1" customWidth="1"/>
    <col min="3" max="3" width="9.81640625" customWidth="1"/>
  </cols>
  <sheetData>
    <row r="1" spans="1:7">
      <c r="A1" t="s">
        <v>280</v>
      </c>
      <c r="B1" t="s">
        <v>281</v>
      </c>
      <c r="C1" t="s">
        <v>282</v>
      </c>
    </row>
    <row r="2" spans="1:7">
      <c r="A2" s="174">
        <v>45289</v>
      </c>
      <c r="B2" s="175">
        <v>45289</v>
      </c>
      <c r="C2">
        <v>2.080886</v>
      </c>
    </row>
    <row r="3" spans="1:7">
      <c r="A3" s="174">
        <v>45288</v>
      </c>
      <c r="B3" s="175">
        <v>45288</v>
      </c>
      <c r="C3">
        <v>2.0028419999999998</v>
      </c>
    </row>
    <row r="4" spans="1:7">
      <c r="A4" s="174">
        <v>45287</v>
      </c>
      <c r="B4" s="175">
        <v>45287</v>
      </c>
      <c r="C4">
        <v>1.987609</v>
      </c>
      <c r="F4" t="s">
        <v>353</v>
      </c>
      <c r="G4" s="275" t="s">
        <v>354</v>
      </c>
    </row>
    <row r="5" spans="1:7">
      <c r="A5" s="174">
        <v>45282</v>
      </c>
      <c r="B5" s="175">
        <v>45282</v>
      </c>
      <c r="C5">
        <v>2.0192950000000001</v>
      </c>
    </row>
    <row r="6" spans="1:7">
      <c r="A6" s="174">
        <v>45281</v>
      </c>
      <c r="B6" s="175">
        <v>45281</v>
      </c>
      <c r="C6">
        <v>2.0472860000000002</v>
      </c>
    </row>
    <row r="7" spans="1:7">
      <c r="A7" s="174">
        <v>45280</v>
      </c>
      <c r="B7" s="175">
        <v>45280</v>
      </c>
      <c r="C7">
        <v>2.0466530000000001</v>
      </c>
    </row>
    <row r="8" spans="1:7">
      <c r="A8" s="174">
        <v>45279</v>
      </c>
      <c r="B8" s="175">
        <v>45279</v>
      </c>
      <c r="C8">
        <v>2.0913590000000002</v>
      </c>
    </row>
    <row r="9" spans="1:7">
      <c r="A9" s="174">
        <v>45278</v>
      </c>
      <c r="B9" s="175">
        <v>45278</v>
      </c>
      <c r="C9">
        <v>2.1553209999999998</v>
      </c>
    </row>
    <row r="10" spans="1:7">
      <c r="A10" s="174">
        <v>45275</v>
      </c>
      <c r="B10" s="175">
        <v>45275</v>
      </c>
      <c r="C10">
        <v>2.1147840000000002</v>
      </c>
    </row>
    <row r="11" spans="1:7">
      <c r="A11" s="174">
        <v>45274</v>
      </c>
      <c r="B11" s="175">
        <v>45274</v>
      </c>
      <c r="C11">
        <v>2.2116980000000002</v>
      </c>
    </row>
    <row r="12" spans="1:7">
      <c r="A12" s="174">
        <v>45273</v>
      </c>
      <c r="B12" s="175">
        <v>45273</v>
      </c>
      <c r="C12">
        <v>2.2525469999999999</v>
      </c>
    </row>
    <row r="13" spans="1:7">
      <c r="A13" s="174">
        <v>45272</v>
      </c>
      <c r="B13" s="175">
        <v>45272</v>
      </c>
      <c r="C13">
        <v>2.3068460000000002</v>
      </c>
    </row>
    <row r="14" spans="1:7">
      <c r="A14" s="174">
        <v>45271</v>
      </c>
      <c r="B14" s="175">
        <v>45271</v>
      </c>
      <c r="C14">
        <v>2.3371729999999999</v>
      </c>
    </row>
    <row r="15" spans="1:7">
      <c r="A15" s="174">
        <v>45268</v>
      </c>
      <c r="B15" s="175">
        <v>45268</v>
      </c>
      <c r="C15">
        <v>2.3534259999999998</v>
      </c>
    </row>
    <row r="16" spans="1:7">
      <c r="A16" s="174">
        <v>45267</v>
      </c>
      <c r="B16" s="175">
        <v>45267</v>
      </c>
      <c r="C16">
        <v>2.2353320000000001</v>
      </c>
    </row>
    <row r="17" spans="1:3">
      <c r="A17" s="174">
        <v>45266</v>
      </c>
      <c r="B17" s="175">
        <v>45266</v>
      </c>
      <c r="C17">
        <v>2.278267</v>
      </c>
    </row>
    <row r="18" spans="1:3">
      <c r="A18" s="174">
        <v>45265</v>
      </c>
      <c r="B18" s="175">
        <v>45265</v>
      </c>
      <c r="C18">
        <v>2.3269329999999999</v>
      </c>
    </row>
    <row r="19" spans="1:3">
      <c r="A19" s="174">
        <v>45264</v>
      </c>
      <c r="B19" s="175">
        <v>45264</v>
      </c>
      <c r="C19">
        <v>2.3892709999999999</v>
      </c>
    </row>
    <row r="20" spans="1:3">
      <c r="A20" s="174">
        <v>45261</v>
      </c>
      <c r="B20" s="175">
        <v>45261</v>
      </c>
      <c r="C20">
        <v>2.4797880000000001</v>
      </c>
    </row>
    <row r="21" spans="1:3">
      <c r="A21" s="174">
        <v>45260</v>
      </c>
      <c r="B21" s="175">
        <v>45260</v>
      </c>
      <c r="C21">
        <v>2.528502</v>
      </c>
    </row>
    <row r="22" spans="1:3">
      <c r="A22" s="174">
        <v>45259</v>
      </c>
      <c r="B22" s="175">
        <v>45259</v>
      </c>
      <c r="C22">
        <v>2.483079</v>
      </c>
    </row>
    <row r="23" spans="1:3">
      <c r="A23" s="174">
        <v>45258</v>
      </c>
      <c r="B23" s="175">
        <v>45258</v>
      </c>
      <c r="C23">
        <v>2.5892360000000001</v>
      </c>
    </row>
    <row r="24" spans="1:3">
      <c r="A24" s="174">
        <v>45257</v>
      </c>
      <c r="B24" s="175">
        <v>45257</v>
      </c>
      <c r="C24">
        <v>2.6289129999999998</v>
      </c>
    </row>
    <row r="25" spans="1:3">
      <c r="A25" s="174">
        <v>45254</v>
      </c>
      <c r="B25" s="175">
        <v>45254</v>
      </c>
      <c r="C25">
        <v>2.6869209999999999</v>
      </c>
    </row>
    <row r="26" spans="1:3">
      <c r="A26" s="174">
        <v>45253</v>
      </c>
      <c r="B26" s="175">
        <v>45253</v>
      </c>
      <c r="C26">
        <v>2.6657389999999999</v>
      </c>
    </row>
    <row r="27" spans="1:3">
      <c r="A27" s="174">
        <v>45252</v>
      </c>
      <c r="B27" s="175">
        <v>45252</v>
      </c>
      <c r="C27">
        <v>2.5855320000000002</v>
      </c>
    </row>
    <row r="28" spans="1:3">
      <c r="A28" s="174">
        <v>45251</v>
      </c>
      <c r="B28" s="175">
        <v>45251</v>
      </c>
      <c r="C28">
        <v>2.6242000000000001</v>
      </c>
    </row>
    <row r="29" spans="1:3">
      <c r="A29" s="174">
        <v>45250</v>
      </c>
      <c r="B29" s="175">
        <v>45250</v>
      </c>
      <c r="C29">
        <v>2.660301</v>
      </c>
    </row>
    <row r="30" spans="1:3">
      <c r="A30" s="174">
        <v>45247</v>
      </c>
      <c r="B30" s="175">
        <v>45247</v>
      </c>
      <c r="C30">
        <v>2.641305</v>
      </c>
    </row>
    <row r="31" spans="1:3">
      <c r="A31" s="174">
        <v>45246</v>
      </c>
      <c r="B31" s="175">
        <v>45246</v>
      </c>
      <c r="C31">
        <v>2.6349269999999998</v>
      </c>
    </row>
    <row r="32" spans="1:3">
      <c r="A32" s="174">
        <v>45245</v>
      </c>
      <c r="B32" s="175">
        <v>45245</v>
      </c>
      <c r="C32">
        <v>2.6871049999999999</v>
      </c>
    </row>
    <row r="33" spans="1:3">
      <c r="A33" s="174">
        <v>45244</v>
      </c>
      <c r="B33" s="175">
        <v>45244</v>
      </c>
      <c r="C33">
        <v>2.6848070000000002</v>
      </c>
    </row>
    <row r="34" spans="1:3">
      <c r="A34" s="174">
        <v>45243</v>
      </c>
      <c r="B34" s="175">
        <v>45243</v>
      </c>
      <c r="C34">
        <v>2.7881689999999999</v>
      </c>
    </row>
    <row r="35" spans="1:3">
      <c r="A35" s="174">
        <v>45240</v>
      </c>
      <c r="B35" s="175">
        <v>45240</v>
      </c>
      <c r="C35">
        <v>2.7551960000000002</v>
      </c>
    </row>
    <row r="36" spans="1:3">
      <c r="A36" s="174">
        <v>45239</v>
      </c>
      <c r="B36" s="175">
        <v>45239</v>
      </c>
      <c r="C36">
        <v>2.7002830000000002</v>
      </c>
    </row>
    <row r="37" spans="1:3">
      <c r="A37" s="174">
        <v>45238</v>
      </c>
      <c r="B37" s="175">
        <v>45238</v>
      </c>
      <c r="C37">
        <v>2.6835390000000001</v>
      </c>
    </row>
    <row r="38" spans="1:3">
      <c r="A38" s="174">
        <v>45237</v>
      </c>
      <c r="B38" s="175">
        <v>45237</v>
      </c>
      <c r="C38">
        <v>2.718432</v>
      </c>
    </row>
    <row r="39" spans="1:3">
      <c r="A39" s="174">
        <v>45236</v>
      </c>
      <c r="B39" s="175">
        <v>45236</v>
      </c>
      <c r="C39">
        <v>2.7691650000000001</v>
      </c>
    </row>
    <row r="40" spans="1:3">
      <c r="A40" s="174">
        <v>45232</v>
      </c>
      <c r="B40" s="175">
        <v>45232</v>
      </c>
      <c r="C40">
        <v>2.7491129999999999</v>
      </c>
    </row>
    <row r="41" spans="1:3">
      <c r="A41" s="174">
        <v>45231</v>
      </c>
      <c r="B41" s="175">
        <v>45231</v>
      </c>
      <c r="C41">
        <v>2.8197950000000001</v>
      </c>
    </row>
    <row r="42" spans="1:3">
      <c r="A42" s="174">
        <v>45230</v>
      </c>
      <c r="B42" s="175">
        <v>45230</v>
      </c>
      <c r="C42">
        <v>2.822673</v>
      </c>
    </row>
    <row r="43" spans="1:3">
      <c r="A43" s="174">
        <v>45229</v>
      </c>
      <c r="B43" s="175">
        <v>45229</v>
      </c>
      <c r="C43">
        <v>2.9012199999999999</v>
      </c>
    </row>
    <row r="44" spans="1:3">
      <c r="A44" s="174">
        <v>45226</v>
      </c>
      <c r="B44" s="175">
        <v>45226</v>
      </c>
      <c r="C44">
        <v>2.8984969999999999</v>
      </c>
    </row>
    <row r="45" spans="1:3">
      <c r="A45" s="174">
        <v>45225</v>
      </c>
      <c r="B45" s="175">
        <v>45225</v>
      </c>
      <c r="C45">
        <v>2.9033929999999999</v>
      </c>
    </row>
    <row r="46" spans="1:3">
      <c r="A46" s="174">
        <v>45224</v>
      </c>
      <c r="B46" s="175">
        <v>45224</v>
      </c>
      <c r="C46">
        <v>2.9189820000000002</v>
      </c>
    </row>
    <row r="47" spans="1:3">
      <c r="A47" s="174">
        <v>45223</v>
      </c>
      <c r="B47" s="175">
        <v>45223</v>
      </c>
      <c r="C47">
        <v>2.8932419999999999</v>
      </c>
    </row>
    <row r="48" spans="1:3">
      <c r="A48" s="174">
        <v>45222</v>
      </c>
      <c r="B48" s="175">
        <v>45222</v>
      </c>
      <c r="C48">
        <v>2.9765839999999999</v>
      </c>
    </row>
    <row r="49" spans="1:3">
      <c r="A49" s="174">
        <v>45219</v>
      </c>
      <c r="B49" s="175">
        <v>45219</v>
      </c>
      <c r="C49">
        <v>2.9495119999999999</v>
      </c>
    </row>
    <row r="50" spans="1:3">
      <c r="A50" s="174">
        <v>45218</v>
      </c>
      <c r="B50" s="175">
        <v>45218</v>
      </c>
      <c r="C50">
        <v>3.0011100000000002</v>
      </c>
    </row>
    <row r="51" spans="1:3">
      <c r="A51" s="174">
        <v>45217</v>
      </c>
      <c r="B51" s="175">
        <v>45217</v>
      </c>
      <c r="C51">
        <v>2.9527100000000002</v>
      </c>
    </row>
    <row r="52" spans="1:3">
      <c r="A52" s="174">
        <v>45216</v>
      </c>
      <c r="B52" s="175">
        <v>45216</v>
      </c>
      <c r="C52">
        <v>2.9370799999999999</v>
      </c>
    </row>
    <row r="53" spans="1:3">
      <c r="A53" s="174">
        <v>45215</v>
      </c>
      <c r="B53" s="175">
        <v>45215</v>
      </c>
      <c r="C53">
        <v>2.862018</v>
      </c>
    </row>
    <row r="54" spans="1:3">
      <c r="A54" s="174">
        <v>45212</v>
      </c>
      <c r="B54" s="175">
        <v>45212</v>
      </c>
      <c r="C54">
        <v>2.8835730000000002</v>
      </c>
    </row>
    <row r="55" spans="1:3">
      <c r="A55" s="174">
        <v>45211</v>
      </c>
      <c r="B55" s="175">
        <v>45211</v>
      </c>
      <c r="C55">
        <v>2.7938540000000001</v>
      </c>
    </row>
    <row r="56" spans="1:3">
      <c r="A56" s="174">
        <v>45210</v>
      </c>
      <c r="B56" s="175">
        <v>45210</v>
      </c>
      <c r="C56">
        <v>2.7561589999999998</v>
      </c>
    </row>
    <row r="57" spans="1:3">
      <c r="A57" s="174">
        <v>45209</v>
      </c>
      <c r="B57" s="175">
        <v>45209</v>
      </c>
      <c r="C57">
        <v>2.864395</v>
      </c>
    </row>
    <row r="58" spans="1:3">
      <c r="A58" s="174">
        <v>45208</v>
      </c>
      <c r="B58" s="175">
        <v>45208</v>
      </c>
      <c r="C58">
        <v>2.8738939999999999</v>
      </c>
    </row>
    <row r="59" spans="1:3">
      <c r="A59" s="174">
        <v>45205</v>
      </c>
      <c r="B59" s="175">
        <v>45205</v>
      </c>
      <c r="C59">
        <v>2.9604330000000001</v>
      </c>
    </row>
    <row r="60" spans="1:3">
      <c r="A60" s="174">
        <v>45204</v>
      </c>
      <c r="B60" s="175">
        <v>45204</v>
      </c>
      <c r="C60">
        <v>2.9472930000000002</v>
      </c>
    </row>
    <row r="61" spans="1:3">
      <c r="A61" s="174">
        <v>45203</v>
      </c>
      <c r="B61" s="175">
        <v>45203</v>
      </c>
      <c r="C61">
        <v>2.99254</v>
      </c>
    </row>
    <row r="62" spans="1:3">
      <c r="A62" s="174">
        <v>45202</v>
      </c>
      <c r="B62" s="175">
        <v>45202</v>
      </c>
      <c r="C62">
        <v>2.9641869999999999</v>
      </c>
    </row>
    <row r="63" spans="1:3">
      <c r="A63" s="174">
        <v>45201</v>
      </c>
      <c r="B63" s="175">
        <v>45201</v>
      </c>
      <c r="C63">
        <v>2.9328349999999999</v>
      </c>
    </row>
    <row r="64" spans="1:3">
      <c r="A64" s="174">
        <v>45198</v>
      </c>
      <c r="B64" s="175">
        <v>45198</v>
      </c>
      <c r="C64">
        <v>2.8762759999999998</v>
      </c>
    </row>
    <row r="65" spans="1:3">
      <c r="A65" s="174">
        <v>45197</v>
      </c>
      <c r="B65" s="175">
        <v>45197</v>
      </c>
      <c r="C65">
        <v>3.03335</v>
      </c>
    </row>
    <row r="66" spans="1:3">
      <c r="A66" s="174">
        <v>45196</v>
      </c>
      <c r="B66" s="175">
        <v>45196</v>
      </c>
      <c r="C66">
        <v>2.8599939999999999</v>
      </c>
    </row>
    <row r="67" spans="1:3">
      <c r="A67" s="174">
        <v>45195</v>
      </c>
      <c r="B67" s="175">
        <v>45195</v>
      </c>
      <c r="C67">
        <v>2.87086</v>
      </c>
    </row>
    <row r="68" spans="1:3">
      <c r="A68" s="174">
        <v>45194</v>
      </c>
      <c r="B68" s="175">
        <v>45194</v>
      </c>
      <c r="C68">
        <v>2.8669859999999998</v>
      </c>
    </row>
    <row r="69" spans="1:3">
      <c r="A69" s="174">
        <v>45191</v>
      </c>
      <c r="B69" s="175">
        <v>45191</v>
      </c>
      <c r="C69">
        <v>2.8196370000000002</v>
      </c>
    </row>
    <row r="70" spans="1:3">
      <c r="A70" s="174">
        <v>45190</v>
      </c>
      <c r="B70" s="175">
        <v>45190</v>
      </c>
      <c r="C70">
        <v>2.8225519999999999</v>
      </c>
    </row>
    <row r="71" spans="1:3">
      <c r="A71" s="174">
        <v>45189</v>
      </c>
      <c r="B71" s="175">
        <v>45189</v>
      </c>
      <c r="C71">
        <v>2.7657699999999998</v>
      </c>
    </row>
    <row r="72" spans="1:3">
      <c r="A72" s="174">
        <v>45188</v>
      </c>
      <c r="B72" s="175">
        <v>45188</v>
      </c>
      <c r="C72">
        <v>2.8076750000000001</v>
      </c>
    </row>
    <row r="73" spans="1:3">
      <c r="A73" s="174">
        <v>45187</v>
      </c>
      <c r="B73" s="175">
        <v>45187</v>
      </c>
      <c r="C73">
        <v>2.788173</v>
      </c>
    </row>
    <row r="74" spans="1:3">
      <c r="A74" s="174">
        <v>45184</v>
      </c>
      <c r="B74" s="175">
        <v>45184</v>
      </c>
      <c r="C74">
        <v>2.7349480000000002</v>
      </c>
    </row>
    <row r="75" spans="1:3">
      <c r="A75" s="174">
        <v>45183</v>
      </c>
      <c r="B75" s="175">
        <v>45183</v>
      </c>
      <c r="C75">
        <v>2.6842990000000002</v>
      </c>
    </row>
    <row r="76" spans="1:3">
      <c r="A76" s="174">
        <v>45182</v>
      </c>
      <c r="B76" s="175">
        <v>45182</v>
      </c>
      <c r="C76">
        <v>2.7131080000000001</v>
      </c>
    </row>
    <row r="77" spans="1:3">
      <c r="A77" s="174">
        <v>45181</v>
      </c>
      <c r="B77" s="175">
        <v>45181</v>
      </c>
      <c r="C77">
        <v>2.7011829999999999</v>
      </c>
    </row>
    <row r="78" spans="1:3">
      <c r="A78" s="174">
        <v>45180</v>
      </c>
      <c r="B78" s="175">
        <v>45180</v>
      </c>
      <c r="C78">
        <v>2.6896909999999998</v>
      </c>
    </row>
    <row r="79" spans="1:3">
      <c r="A79" s="174">
        <v>45177</v>
      </c>
      <c r="B79" s="175">
        <v>45177</v>
      </c>
      <c r="C79">
        <v>2.684847</v>
      </c>
    </row>
    <row r="80" spans="1:3">
      <c r="A80" s="174">
        <v>45176</v>
      </c>
      <c r="B80" s="175">
        <v>45176</v>
      </c>
      <c r="C80">
        <v>2.712888</v>
      </c>
    </row>
    <row r="81" spans="1:3">
      <c r="A81" s="174">
        <v>45175</v>
      </c>
      <c r="B81" s="175">
        <v>45175</v>
      </c>
      <c r="C81">
        <v>2.678372</v>
      </c>
    </row>
    <row r="82" spans="1:3">
      <c r="A82" s="174">
        <v>45174</v>
      </c>
      <c r="B82" s="175">
        <v>45174</v>
      </c>
      <c r="C82">
        <v>2.6680760000000001</v>
      </c>
    </row>
    <row r="83" spans="1:3">
      <c r="A83" s="174">
        <v>45173</v>
      </c>
      <c r="B83" s="175">
        <v>45173</v>
      </c>
      <c r="C83">
        <v>2.6385320000000001</v>
      </c>
    </row>
    <row r="84" spans="1:3">
      <c r="A84" s="174">
        <v>45170</v>
      </c>
      <c r="B84" s="175">
        <v>45170</v>
      </c>
      <c r="C84">
        <v>2.627875</v>
      </c>
    </row>
    <row r="85" spans="1:3">
      <c r="A85" s="174">
        <v>45169</v>
      </c>
      <c r="B85" s="175">
        <v>45169</v>
      </c>
      <c r="C85">
        <v>2.5706069999999999</v>
      </c>
    </row>
    <row r="86" spans="1:3">
      <c r="A86" s="174">
        <v>45168</v>
      </c>
      <c r="B86" s="175">
        <v>45168</v>
      </c>
      <c r="C86">
        <v>2.6075870000000001</v>
      </c>
    </row>
    <row r="87" spans="1:3">
      <c r="A87" s="174">
        <v>45167</v>
      </c>
      <c r="B87" s="175">
        <v>45167</v>
      </c>
      <c r="C87">
        <v>2.6397870000000001</v>
      </c>
    </row>
    <row r="88" spans="1:3">
      <c r="A88" s="174">
        <v>45166</v>
      </c>
      <c r="B88" s="175">
        <v>45166</v>
      </c>
      <c r="C88">
        <v>2.634687</v>
      </c>
    </row>
    <row r="89" spans="1:3">
      <c r="A89" s="174">
        <v>45163</v>
      </c>
      <c r="B89" s="175">
        <v>45163</v>
      </c>
      <c r="C89">
        <v>2.621991</v>
      </c>
    </row>
    <row r="90" spans="1:3">
      <c r="A90" s="174">
        <v>45162</v>
      </c>
      <c r="B90" s="175">
        <v>45162</v>
      </c>
      <c r="C90">
        <v>2.6010300000000002</v>
      </c>
    </row>
    <row r="91" spans="1:3">
      <c r="A91" s="174">
        <v>45161</v>
      </c>
      <c r="B91" s="175">
        <v>45161</v>
      </c>
      <c r="C91">
        <v>2.5961699999999999</v>
      </c>
    </row>
    <row r="92" spans="1:3">
      <c r="A92" s="174">
        <v>45160</v>
      </c>
      <c r="B92" s="175">
        <v>45160</v>
      </c>
      <c r="C92">
        <v>2.7348479999999999</v>
      </c>
    </row>
    <row r="93" spans="1:3">
      <c r="A93" s="174">
        <v>45159</v>
      </c>
      <c r="B93" s="175">
        <v>45159</v>
      </c>
      <c r="C93">
        <v>2.7498040000000001</v>
      </c>
    </row>
    <row r="94" spans="1:3">
      <c r="A94" s="174">
        <v>45156</v>
      </c>
      <c r="B94" s="175">
        <v>45156</v>
      </c>
      <c r="C94">
        <v>2.7153019999999999</v>
      </c>
    </row>
    <row r="95" spans="1:3">
      <c r="A95" s="174">
        <v>45155</v>
      </c>
      <c r="B95" s="175">
        <v>45155</v>
      </c>
      <c r="C95">
        <v>2.759944</v>
      </c>
    </row>
    <row r="96" spans="1:3">
      <c r="A96" s="174">
        <v>45154</v>
      </c>
      <c r="B96" s="175">
        <v>45154</v>
      </c>
      <c r="C96">
        <v>2.7263350000000002</v>
      </c>
    </row>
    <row r="97" spans="1:3">
      <c r="A97" s="174">
        <v>45153</v>
      </c>
      <c r="B97" s="175">
        <v>45153</v>
      </c>
      <c r="C97">
        <v>2.7492160000000001</v>
      </c>
    </row>
    <row r="98" spans="1:3">
      <c r="A98" s="174">
        <v>45152</v>
      </c>
      <c r="B98" s="175">
        <v>45152</v>
      </c>
      <c r="C98">
        <v>2.6924760000000001</v>
      </c>
    </row>
    <row r="99" spans="1:3">
      <c r="A99" s="174">
        <v>45149</v>
      </c>
      <c r="B99" s="175">
        <v>45149</v>
      </c>
      <c r="C99">
        <v>2.6884600000000001</v>
      </c>
    </row>
    <row r="100" spans="1:3">
      <c r="A100" s="174">
        <v>45148</v>
      </c>
      <c r="B100" s="175">
        <v>45148</v>
      </c>
      <c r="C100">
        <v>2.5782229999999999</v>
      </c>
    </row>
    <row r="101" spans="1:3">
      <c r="A101" s="174">
        <v>45147</v>
      </c>
      <c r="B101" s="175">
        <v>45147</v>
      </c>
      <c r="C101">
        <v>2.5678930000000002</v>
      </c>
    </row>
    <row r="102" spans="1:3">
      <c r="A102" s="174">
        <v>45146</v>
      </c>
      <c r="B102" s="175">
        <v>45146</v>
      </c>
      <c r="C102">
        <v>2.5236079999999999</v>
      </c>
    </row>
    <row r="103" spans="1:3">
      <c r="A103" s="174">
        <v>45145</v>
      </c>
      <c r="B103" s="175">
        <v>45145</v>
      </c>
      <c r="C103">
        <v>2.659278</v>
      </c>
    </row>
    <row r="104" spans="1:3">
      <c r="A104" s="174">
        <v>45142</v>
      </c>
      <c r="B104" s="175">
        <v>45142</v>
      </c>
      <c r="C104">
        <v>2.6637550000000001</v>
      </c>
    </row>
    <row r="105" spans="1:3">
      <c r="A105" s="174">
        <v>45141</v>
      </c>
      <c r="B105" s="175">
        <v>45141</v>
      </c>
      <c r="C105">
        <v>2.6633520000000002</v>
      </c>
    </row>
    <row r="106" spans="1:3">
      <c r="A106" s="174">
        <v>45140</v>
      </c>
      <c r="B106" s="175">
        <v>45140</v>
      </c>
      <c r="C106">
        <v>2.5697679999999998</v>
      </c>
    </row>
    <row r="107" spans="1:3">
      <c r="A107" s="174">
        <v>45139</v>
      </c>
      <c r="B107" s="175">
        <v>45139</v>
      </c>
      <c r="C107">
        <v>2.545026</v>
      </c>
    </row>
    <row r="108" spans="1:3">
      <c r="A108" s="174">
        <v>45138</v>
      </c>
      <c r="B108" s="175">
        <v>45138</v>
      </c>
      <c r="C108">
        <v>2.5434070000000002</v>
      </c>
    </row>
    <row r="109" spans="1:3">
      <c r="A109" s="174">
        <v>45135</v>
      </c>
      <c r="B109" s="175">
        <v>45135</v>
      </c>
      <c r="C109">
        <v>2.542033</v>
      </c>
    </row>
    <row r="110" spans="1:3">
      <c r="A110" s="174">
        <v>45134</v>
      </c>
      <c r="B110" s="175">
        <v>45134</v>
      </c>
      <c r="C110">
        <v>2.4930870000000001</v>
      </c>
    </row>
    <row r="111" spans="1:3">
      <c r="A111" s="174">
        <v>45133</v>
      </c>
      <c r="B111" s="175">
        <v>45133</v>
      </c>
      <c r="C111">
        <v>2.53247</v>
      </c>
    </row>
    <row r="112" spans="1:3">
      <c r="A112" s="174">
        <v>45132</v>
      </c>
      <c r="B112" s="175">
        <v>45132</v>
      </c>
      <c r="C112">
        <v>2.4953210000000001</v>
      </c>
    </row>
    <row r="113" spans="1:3">
      <c r="A113" s="174">
        <v>45131</v>
      </c>
      <c r="B113" s="175">
        <v>45131</v>
      </c>
      <c r="C113">
        <v>2.5058929999999999</v>
      </c>
    </row>
    <row r="114" spans="1:3">
      <c r="A114" s="174">
        <v>45128</v>
      </c>
      <c r="B114" s="175">
        <v>45128</v>
      </c>
      <c r="C114">
        <v>2.504686</v>
      </c>
    </row>
    <row r="115" spans="1:3">
      <c r="A115" s="174">
        <v>45127</v>
      </c>
      <c r="B115" s="175">
        <v>45127</v>
      </c>
      <c r="C115">
        <v>2.531758</v>
      </c>
    </row>
    <row r="116" spans="1:3">
      <c r="A116" s="174">
        <v>45126</v>
      </c>
      <c r="B116" s="175">
        <v>45126</v>
      </c>
      <c r="C116">
        <v>2.460134</v>
      </c>
    </row>
    <row r="117" spans="1:3">
      <c r="A117" s="174">
        <v>45125</v>
      </c>
      <c r="B117" s="175">
        <v>45125</v>
      </c>
      <c r="C117">
        <v>2.439295</v>
      </c>
    </row>
    <row r="118" spans="1:3">
      <c r="A118" s="174">
        <v>45124</v>
      </c>
      <c r="B118" s="175">
        <v>45124</v>
      </c>
      <c r="C118">
        <v>2.5379480000000001</v>
      </c>
    </row>
    <row r="119" spans="1:3">
      <c r="A119" s="174">
        <v>45121</v>
      </c>
      <c r="B119" s="175">
        <v>45121</v>
      </c>
      <c r="C119">
        <v>2.5263080000000002</v>
      </c>
    </row>
    <row r="120" spans="1:3">
      <c r="A120" s="174">
        <v>45120</v>
      </c>
      <c r="B120" s="175">
        <v>45120</v>
      </c>
      <c r="C120">
        <v>2.5723440000000002</v>
      </c>
    </row>
    <row r="121" spans="1:3">
      <c r="A121" s="174">
        <v>45119</v>
      </c>
      <c r="B121" s="175">
        <v>45119</v>
      </c>
      <c r="C121">
        <v>2.6826240000000001</v>
      </c>
    </row>
    <row r="122" spans="1:3">
      <c r="A122" s="174">
        <v>45118</v>
      </c>
      <c r="B122" s="175">
        <v>45118</v>
      </c>
      <c r="C122">
        <v>2.731897</v>
      </c>
    </row>
    <row r="123" spans="1:3">
      <c r="A123" s="174">
        <v>45117</v>
      </c>
      <c r="B123" s="175">
        <v>45117</v>
      </c>
      <c r="C123">
        <v>2.7256119999999999</v>
      </c>
    </row>
    <row r="124" spans="1:3">
      <c r="A124" s="174">
        <v>45114</v>
      </c>
      <c r="B124" s="175">
        <v>45114</v>
      </c>
      <c r="C124">
        <v>2.6907800000000002</v>
      </c>
    </row>
    <row r="125" spans="1:3">
      <c r="A125" s="174">
        <v>45113</v>
      </c>
      <c r="B125" s="175">
        <v>45113</v>
      </c>
      <c r="C125">
        <v>2.6473740000000001</v>
      </c>
    </row>
    <row r="126" spans="1:3">
      <c r="A126" s="174">
        <v>45112</v>
      </c>
      <c r="B126" s="175">
        <v>45112</v>
      </c>
      <c r="C126">
        <v>2.5176159999999999</v>
      </c>
    </row>
    <row r="127" spans="1:3">
      <c r="A127" s="174">
        <v>45111</v>
      </c>
      <c r="B127" s="175">
        <v>45111</v>
      </c>
      <c r="C127">
        <v>2.5098379999999998</v>
      </c>
    </row>
    <row r="128" spans="1:3">
      <c r="A128" s="174">
        <v>45110</v>
      </c>
      <c r="B128" s="175">
        <v>45110</v>
      </c>
      <c r="C128">
        <v>2.483927</v>
      </c>
    </row>
    <row r="129" spans="1:3">
      <c r="A129" s="174">
        <v>45107</v>
      </c>
      <c r="B129" s="175">
        <v>45107</v>
      </c>
      <c r="C129">
        <v>2.507098</v>
      </c>
    </row>
    <row r="130" spans="1:3">
      <c r="A130" s="174">
        <v>45106</v>
      </c>
      <c r="B130" s="175">
        <v>45106</v>
      </c>
      <c r="C130">
        <v>2.4574850000000001</v>
      </c>
    </row>
    <row r="131" spans="1:3">
      <c r="A131" s="174">
        <v>45105</v>
      </c>
      <c r="B131" s="175">
        <v>45105</v>
      </c>
      <c r="C131">
        <v>2.4030969999999998</v>
      </c>
    </row>
    <row r="132" spans="1:3">
      <c r="A132" s="174">
        <v>45104</v>
      </c>
      <c r="B132" s="175">
        <v>45104</v>
      </c>
      <c r="C132">
        <v>2.3751720000000001</v>
      </c>
    </row>
    <row r="133" spans="1:3">
      <c r="A133" s="174">
        <v>45103</v>
      </c>
      <c r="B133" s="175">
        <v>45103</v>
      </c>
      <c r="C133">
        <v>2.4126219999999998</v>
      </c>
    </row>
    <row r="134" spans="1:3">
      <c r="A134" s="174">
        <v>45100</v>
      </c>
      <c r="B134" s="175">
        <v>45100</v>
      </c>
      <c r="C134">
        <v>2.4134359999999999</v>
      </c>
    </row>
    <row r="135" spans="1:3">
      <c r="A135" s="174">
        <v>45099</v>
      </c>
      <c r="B135" s="175">
        <v>45099</v>
      </c>
      <c r="C135">
        <v>2.5519370000000001</v>
      </c>
    </row>
    <row r="136" spans="1:3">
      <c r="A136" s="174">
        <v>45098</v>
      </c>
      <c r="B136" s="175">
        <v>45098</v>
      </c>
      <c r="C136">
        <v>2.516756</v>
      </c>
    </row>
    <row r="137" spans="1:3">
      <c r="A137" s="174">
        <v>45097</v>
      </c>
      <c r="B137" s="175">
        <v>45097</v>
      </c>
      <c r="C137">
        <v>2.5060310000000001</v>
      </c>
    </row>
    <row r="138" spans="1:3">
      <c r="A138" s="174">
        <v>45096</v>
      </c>
      <c r="B138" s="175">
        <v>45096</v>
      </c>
      <c r="C138">
        <v>2.5896330000000001</v>
      </c>
    </row>
    <row r="139" spans="1:3">
      <c r="A139" s="174">
        <v>45093</v>
      </c>
      <c r="B139" s="175">
        <v>45093</v>
      </c>
      <c r="C139">
        <v>2.5521340000000001</v>
      </c>
    </row>
    <row r="140" spans="1:3">
      <c r="A140" s="174">
        <v>45092</v>
      </c>
      <c r="B140" s="175">
        <v>45092</v>
      </c>
      <c r="C140">
        <v>2.5361440000000002</v>
      </c>
    </row>
    <row r="141" spans="1:3">
      <c r="A141" s="174">
        <v>45091</v>
      </c>
      <c r="B141" s="175">
        <v>45091</v>
      </c>
      <c r="C141">
        <v>2.5475099999999999</v>
      </c>
    </row>
    <row r="142" spans="1:3">
      <c r="A142" s="174">
        <v>45090</v>
      </c>
      <c r="B142" s="175">
        <v>45090</v>
      </c>
      <c r="C142">
        <v>2.499333</v>
      </c>
    </row>
    <row r="143" spans="1:3">
      <c r="A143" s="174">
        <v>45089</v>
      </c>
      <c r="B143" s="175">
        <v>45089</v>
      </c>
      <c r="C143">
        <v>2.4729860000000001</v>
      </c>
    </row>
    <row r="144" spans="1:3">
      <c r="A144" s="174">
        <v>45086</v>
      </c>
      <c r="B144" s="175">
        <v>45086</v>
      </c>
      <c r="C144">
        <v>2.497369</v>
      </c>
    </row>
    <row r="145" spans="1:3">
      <c r="A145" s="174">
        <v>45085</v>
      </c>
      <c r="B145" s="175">
        <v>45085</v>
      </c>
      <c r="C145">
        <v>2.5008029999999999</v>
      </c>
    </row>
    <row r="146" spans="1:3">
      <c r="A146" s="174">
        <v>45084</v>
      </c>
      <c r="B146" s="175">
        <v>45084</v>
      </c>
      <c r="C146">
        <v>2.4775999999999998</v>
      </c>
    </row>
    <row r="147" spans="1:3">
      <c r="A147" s="174">
        <v>45083</v>
      </c>
      <c r="B147" s="175">
        <v>45083</v>
      </c>
      <c r="C147">
        <v>2.4666990000000002</v>
      </c>
    </row>
    <row r="148" spans="1:3">
      <c r="A148" s="174">
        <v>45082</v>
      </c>
      <c r="B148" s="175">
        <v>45082</v>
      </c>
      <c r="C148">
        <v>2.47959</v>
      </c>
    </row>
    <row r="149" spans="1:3">
      <c r="A149" s="174">
        <v>45079</v>
      </c>
      <c r="B149" s="175">
        <v>45079</v>
      </c>
      <c r="C149">
        <v>2.3991280000000001</v>
      </c>
    </row>
    <row r="150" spans="1:3">
      <c r="A150" s="174">
        <v>45078</v>
      </c>
      <c r="B150" s="175">
        <v>45078</v>
      </c>
      <c r="C150">
        <v>2.3525140000000002</v>
      </c>
    </row>
    <row r="151" spans="1:3">
      <c r="A151" s="174">
        <v>45077</v>
      </c>
      <c r="B151" s="175">
        <v>45077</v>
      </c>
      <c r="C151">
        <v>2.3837640000000002</v>
      </c>
    </row>
    <row r="152" spans="1:3">
      <c r="A152" s="174">
        <v>45076</v>
      </c>
      <c r="B152" s="175">
        <v>45076</v>
      </c>
      <c r="C152">
        <v>2.460334</v>
      </c>
    </row>
    <row r="153" spans="1:3">
      <c r="A153" s="174">
        <v>45075</v>
      </c>
      <c r="B153" s="175">
        <v>45075</v>
      </c>
      <c r="C153">
        <v>2.54182</v>
      </c>
    </row>
    <row r="154" spans="1:3">
      <c r="A154" s="174">
        <v>45072</v>
      </c>
      <c r="B154" s="175">
        <v>45072</v>
      </c>
      <c r="C154">
        <v>2.6225550000000002</v>
      </c>
    </row>
    <row r="155" spans="1:3">
      <c r="A155" s="174">
        <v>45071</v>
      </c>
      <c r="B155" s="175">
        <v>45071</v>
      </c>
      <c r="C155">
        <v>2.5851150000000001</v>
      </c>
    </row>
    <row r="156" spans="1:3">
      <c r="A156" s="174">
        <v>45070</v>
      </c>
      <c r="B156" s="175">
        <v>45070</v>
      </c>
      <c r="C156">
        <v>2.5357379999999998</v>
      </c>
    </row>
    <row r="157" spans="1:3">
      <c r="A157" s="174">
        <v>45069</v>
      </c>
      <c r="B157" s="175">
        <v>45069</v>
      </c>
      <c r="C157">
        <v>2.5572140000000001</v>
      </c>
    </row>
    <row r="158" spans="1:3">
      <c r="A158" s="174">
        <v>45068</v>
      </c>
      <c r="B158" s="175">
        <v>45068</v>
      </c>
      <c r="C158">
        <v>2.5547420000000001</v>
      </c>
    </row>
    <row r="159" spans="1:3">
      <c r="A159" s="174">
        <v>45065</v>
      </c>
      <c r="B159" s="175">
        <v>45065</v>
      </c>
      <c r="C159">
        <v>2.574757</v>
      </c>
    </row>
    <row r="160" spans="1:3">
      <c r="A160" s="174">
        <v>45064</v>
      </c>
      <c r="B160" s="175">
        <v>45064</v>
      </c>
      <c r="C160">
        <v>2.5170940000000002</v>
      </c>
    </row>
    <row r="161" spans="1:3">
      <c r="A161" s="174">
        <v>45063</v>
      </c>
      <c r="B161" s="175">
        <v>45063</v>
      </c>
      <c r="C161">
        <v>2.4280729999999999</v>
      </c>
    </row>
    <row r="162" spans="1:3">
      <c r="A162" s="174">
        <v>45062</v>
      </c>
      <c r="B162" s="175">
        <v>45062</v>
      </c>
      <c r="C162">
        <v>2.4213049999999998</v>
      </c>
    </row>
    <row r="163" spans="1:3">
      <c r="A163" s="174">
        <v>45061</v>
      </c>
      <c r="B163" s="175">
        <v>45061</v>
      </c>
      <c r="C163">
        <v>2.4043199999999998</v>
      </c>
    </row>
    <row r="164" spans="1:3">
      <c r="A164" s="174">
        <v>45058</v>
      </c>
      <c r="B164" s="175">
        <v>45058</v>
      </c>
      <c r="C164">
        <v>2.3439380000000001</v>
      </c>
    </row>
    <row r="165" spans="1:3">
      <c r="A165" s="174">
        <v>45057</v>
      </c>
      <c r="B165" s="175">
        <v>45057</v>
      </c>
      <c r="C165">
        <v>2.3055690000000002</v>
      </c>
    </row>
    <row r="166" spans="1:3">
      <c r="A166" s="174">
        <v>45056</v>
      </c>
      <c r="B166" s="175">
        <v>45056</v>
      </c>
      <c r="C166">
        <v>2.383445</v>
      </c>
    </row>
    <row r="167" spans="1:3">
      <c r="A167" s="174">
        <v>45055</v>
      </c>
      <c r="B167" s="175">
        <v>45055</v>
      </c>
      <c r="C167">
        <v>2.4246620000000001</v>
      </c>
    </row>
    <row r="168" spans="1:3">
      <c r="A168" s="174">
        <v>45054</v>
      </c>
      <c r="B168" s="175">
        <v>45054</v>
      </c>
      <c r="C168">
        <v>2.4240550000000001</v>
      </c>
    </row>
    <row r="169" spans="1:3">
      <c r="A169" s="174">
        <v>45051</v>
      </c>
      <c r="B169" s="175">
        <v>45051</v>
      </c>
      <c r="C169">
        <v>2.3848229999999999</v>
      </c>
    </row>
    <row r="170" spans="1:3">
      <c r="A170" s="174">
        <v>45050</v>
      </c>
      <c r="B170" s="175">
        <v>45050</v>
      </c>
      <c r="C170">
        <v>2.35866</v>
      </c>
    </row>
    <row r="171" spans="1:3">
      <c r="A171" s="174">
        <v>45049</v>
      </c>
      <c r="B171" s="175">
        <v>45049</v>
      </c>
      <c r="C171">
        <v>2.3449900000000001</v>
      </c>
    </row>
    <row r="172" spans="1:3">
      <c r="A172" s="174">
        <v>45048</v>
      </c>
      <c r="B172" s="175">
        <v>45048</v>
      </c>
      <c r="C172">
        <v>2.4481280000000001</v>
      </c>
    </row>
    <row r="173" spans="1:3">
      <c r="A173" s="174">
        <v>45044</v>
      </c>
      <c r="B173" s="175">
        <v>45044</v>
      </c>
      <c r="C173">
        <v>2.444445</v>
      </c>
    </row>
    <row r="174" spans="1:3">
      <c r="A174" s="174">
        <v>45043</v>
      </c>
      <c r="B174" s="175">
        <v>45043</v>
      </c>
      <c r="C174">
        <v>2.5266449999999998</v>
      </c>
    </row>
    <row r="175" spans="1:3">
      <c r="A175" s="174">
        <v>45042</v>
      </c>
      <c r="B175" s="175">
        <v>45042</v>
      </c>
      <c r="C175">
        <v>2.4638239999999998</v>
      </c>
    </row>
    <row r="176" spans="1:3">
      <c r="A176" s="174">
        <v>45041</v>
      </c>
      <c r="B176" s="175">
        <v>45041</v>
      </c>
      <c r="C176">
        <v>2.5051999999999999</v>
      </c>
    </row>
    <row r="177" spans="1:3">
      <c r="A177" s="174">
        <v>45040</v>
      </c>
      <c r="B177" s="175">
        <v>45040</v>
      </c>
      <c r="C177">
        <v>2.586948</v>
      </c>
    </row>
    <row r="178" spans="1:3">
      <c r="A178" s="174">
        <v>45037</v>
      </c>
      <c r="B178" s="175">
        <v>45037</v>
      </c>
      <c r="C178">
        <v>2.5840860000000001</v>
      </c>
    </row>
    <row r="179" spans="1:3">
      <c r="A179" s="174">
        <v>45036</v>
      </c>
      <c r="B179" s="175">
        <v>45036</v>
      </c>
      <c r="C179">
        <v>2.5733429999999999</v>
      </c>
    </row>
    <row r="180" spans="1:3">
      <c r="A180" s="174">
        <v>45035</v>
      </c>
      <c r="B180" s="175">
        <v>45035</v>
      </c>
      <c r="C180">
        <v>2.5906859999999998</v>
      </c>
    </row>
    <row r="181" spans="1:3">
      <c r="A181" s="174">
        <v>45034</v>
      </c>
      <c r="B181" s="175">
        <v>45034</v>
      </c>
      <c r="C181">
        <v>2.5510989999999998</v>
      </c>
    </row>
    <row r="182" spans="1:3">
      <c r="A182" s="174">
        <v>45033</v>
      </c>
      <c r="B182" s="175">
        <v>45033</v>
      </c>
      <c r="C182">
        <v>2.5477120000000002</v>
      </c>
    </row>
    <row r="183" spans="1:3">
      <c r="A183" s="174">
        <v>45030</v>
      </c>
      <c r="B183" s="175">
        <v>45030</v>
      </c>
      <c r="C183">
        <v>2.4720420000000001</v>
      </c>
    </row>
    <row r="184" spans="1:3">
      <c r="A184" s="174">
        <v>45029</v>
      </c>
      <c r="B184" s="175">
        <v>45029</v>
      </c>
      <c r="C184">
        <v>2.4437099999999998</v>
      </c>
    </row>
    <row r="185" spans="1:3">
      <c r="A185" s="174">
        <v>45028</v>
      </c>
      <c r="B185" s="175">
        <v>45028</v>
      </c>
      <c r="C185">
        <v>2.435997</v>
      </c>
    </row>
    <row r="186" spans="1:3">
      <c r="A186" s="174">
        <v>45027</v>
      </c>
      <c r="B186" s="175">
        <v>45027</v>
      </c>
      <c r="C186">
        <v>2.384509</v>
      </c>
    </row>
    <row r="187" spans="1:3">
      <c r="A187" s="174">
        <v>45022</v>
      </c>
      <c r="B187" s="175">
        <v>45022</v>
      </c>
      <c r="C187">
        <v>2.2507280000000001</v>
      </c>
    </row>
    <row r="188" spans="1:3">
      <c r="A188" s="174">
        <v>45021</v>
      </c>
      <c r="B188" s="175">
        <v>45021</v>
      </c>
      <c r="C188">
        <v>2.3030210000000002</v>
      </c>
    </row>
    <row r="189" spans="1:3">
      <c r="A189" s="174">
        <v>45020</v>
      </c>
      <c r="B189" s="175">
        <v>45020</v>
      </c>
      <c r="C189">
        <v>2.415133</v>
      </c>
    </row>
    <row r="190" spans="1:3">
      <c r="A190" s="174">
        <v>45019</v>
      </c>
      <c r="B190" s="175">
        <v>45019</v>
      </c>
      <c r="C190">
        <v>2.387035</v>
      </c>
    </row>
    <row r="191" spans="1:3">
      <c r="A191" s="174">
        <v>45016</v>
      </c>
      <c r="B191" s="175">
        <v>45016</v>
      </c>
      <c r="C191">
        <v>2.405373</v>
      </c>
    </row>
    <row r="192" spans="1:3">
      <c r="A192" s="174">
        <v>45015</v>
      </c>
      <c r="B192" s="175">
        <v>45015</v>
      </c>
      <c r="C192">
        <v>2.4489749999999999</v>
      </c>
    </row>
    <row r="193" spans="1:3">
      <c r="A193" s="174">
        <v>45014</v>
      </c>
      <c r="B193" s="175">
        <v>45014</v>
      </c>
      <c r="C193">
        <v>2.3953669999999998</v>
      </c>
    </row>
    <row r="194" spans="1:3">
      <c r="A194" s="174">
        <v>45013</v>
      </c>
      <c r="B194" s="175">
        <v>45013</v>
      </c>
      <c r="C194">
        <v>2.3509950000000002</v>
      </c>
    </row>
    <row r="195" spans="1:3">
      <c r="A195" s="174">
        <v>45012</v>
      </c>
      <c r="B195" s="175">
        <v>45012</v>
      </c>
      <c r="C195">
        <v>2.348881</v>
      </c>
    </row>
    <row r="196" spans="1:3">
      <c r="A196" s="174">
        <v>45009</v>
      </c>
      <c r="B196" s="175">
        <v>45009</v>
      </c>
      <c r="C196">
        <v>2.2040839999999999</v>
      </c>
    </row>
    <row r="197" spans="1:3">
      <c r="A197" s="174">
        <v>45008</v>
      </c>
      <c r="B197" s="175">
        <v>45008</v>
      </c>
      <c r="C197">
        <v>2.3196629999999998</v>
      </c>
    </row>
    <row r="198" spans="1:3">
      <c r="A198" s="174">
        <v>45007</v>
      </c>
      <c r="B198" s="175">
        <v>45007</v>
      </c>
      <c r="C198">
        <v>2.437681</v>
      </c>
    </row>
    <row r="199" spans="1:3">
      <c r="A199" s="174">
        <v>45006</v>
      </c>
      <c r="B199" s="175">
        <v>45006</v>
      </c>
      <c r="C199">
        <v>2.332589</v>
      </c>
    </row>
    <row r="200" spans="1:3">
      <c r="A200" s="174">
        <v>45005</v>
      </c>
      <c r="B200" s="175">
        <v>45005</v>
      </c>
      <c r="C200">
        <v>2.2059000000000002</v>
      </c>
    </row>
    <row r="201" spans="1:3">
      <c r="A201" s="174">
        <v>45002</v>
      </c>
      <c r="B201" s="175">
        <v>45002</v>
      </c>
      <c r="C201">
        <v>2.1946189999999999</v>
      </c>
    </row>
    <row r="202" spans="1:3">
      <c r="A202" s="174">
        <v>45001</v>
      </c>
      <c r="B202" s="175">
        <v>45001</v>
      </c>
      <c r="C202">
        <v>2.271131</v>
      </c>
    </row>
    <row r="203" spans="1:3">
      <c r="A203" s="174">
        <v>45000</v>
      </c>
      <c r="B203" s="175">
        <v>45000</v>
      </c>
      <c r="C203">
        <v>2.2515360000000002</v>
      </c>
    </row>
    <row r="204" spans="1:3">
      <c r="A204" s="174">
        <v>44999</v>
      </c>
      <c r="B204" s="175">
        <v>44999</v>
      </c>
      <c r="C204">
        <v>2.516178</v>
      </c>
    </row>
    <row r="205" spans="1:3">
      <c r="A205" s="174">
        <v>44998</v>
      </c>
      <c r="B205" s="175">
        <v>44998</v>
      </c>
      <c r="C205">
        <v>2.2977449999999999</v>
      </c>
    </row>
    <row r="206" spans="1:3">
      <c r="A206" s="174">
        <v>44995</v>
      </c>
      <c r="B206" s="175">
        <v>44995</v>
      </c>
      <c r="C206">
        <v>2.5254089999999998</v>
      </c>
    </row>
    <row r="207" spans="1:3">
      <c r="A207" s="174">
        <v>44994</v>
      </c>
      <c r="B207" s="175">
        <v>44994</v>
      </c>
      <c r="C207">
        <v>2.7184849999999998</v>
      </c>
    </row>
    <row r="208" spans="1:3">
      <c r="A208" s="174">
        <v>44993</v>
      </c>
      <c r="B208" s="175">
        <v>44993</v>
      </c>
      <c r="C208">
        <v>2.701317</v>
      </c>
    </row>
    <row r="209" spans="1:3">
      <c r="A209" s="174">
        <v>44992</v>
      </c>
      <c r="B209" s="175">
        <v>44992</v>
      </c>
      <c r="C209">
        <v>2.7393519999999998</v>
      </c>
    </row>
    <row r="210" spans="1:3">
      <c r="A210" s="174">
        <v>44991</v>
      </c>
      <c r="B210" s="175">
        <v>44991</v>
      </c>
      <c r="C210">
        <v>2.805355</v>
      </c>
    </row>
    <row r="211" spans="1:3">
      <c r="A211" s="174">
        <v>44988</v>
      </c>
      <c r="B211" s="175">
        <v>44988</v>
      </c>
      <c r="C211">
        <v>2.761844</v>
      </c>
    </row>
    <row r="212" spans="1:3">
      <c r="A212" s="174">
        <v>44987</v>
      </c>
      <c r="B212" s="175">
        <v>44987</v>
      </c>
      <c r="C212">
        <v>2.7885149999999999</v>
      </c>
    </row>
    <row r="213" spans="1:3">
      <c r="A213" s="174">
        <v>44986</v>
      </c>
      <c r="B213" s="175">
        <v>44986</v>
      </c>
      <c r="C213">
        <v>2.7435580000000002</v>
      </c>
    </row>
    <row r="214" spans="1:3">
      <c r="A214" s="174">
        <v>44985</v>
      </c>
      <c r="B214" s="175">
        <v>44985</v>
      </c>
      <c r="C214">
        <v>2.7593969999999999</v>
      </c>
    </row>
    <row r="215" spans="1:3">
      <c r="A215" s="174">
        <v>44984</v>
      </c>
      <c r="B215" s="175">
        <v>44984</v>
      </c>
      <c r="C215">
        <v>2.6205500000000002</v>
      </c>
    </row>
    <row r="216" spans="1:3">
      <c r="A216" s="174">
        <v>44981</v>
      </c>
      <c r="B216" s="175">
        <v>44981</v>
      </c>
      <c r="C216">
        <v>2.5932689999999998</v>
      </c>
    </row>
    <row r="217" spans="1:3">
      <c r="A217" s="174">
        <v>44980</v>
      </c>
      <c r="B217" s="175">
        <v>44980</v>
      </c>
      <c r="C217">
        <v>2.5461179999999999</v>
      </c>
    </row>
    <row r="218" spans="1:3">
      <c r="A218" s="174">
        <v>44979</v>
      </c>
      <c r="B218" s="175">
        <v>44979</v>
      </c>
      <c r="C218">
        <v>2.5754450000000002</v>
      </c>
    </row>
    <row r="219" spans="1:3">
      <c r="A219" s="174">
        <v>44978</v>
      </c>
      <c r="B219" s="175">
        <v>44978</v>
      </c>
      <c r="C219">
        <v>2.5948669999999998</v>
      </c>
    </row>
    <row r="220" spans="1:3">
      <c r="A220" s="174">
        <v>44977</v>
      </c>
      <c r="B220" s="175">
        <v>44977</v>
      </c>
      <c r="C220">
        <v>2.4877820000000002</v>
      </c>
    </row>
    <row r="221" spans="1:3">
      <c r="A221" s="174">
        <v>44974</v>
      </c>
      <c r="B221" s="175">
        <v>44974</v>
      </c>
      <c r="C221">
        <v>2.5105740000000001</v>
      </c>
    </row>
    <row r="222" spans="1:3">
      <c r="A222" s="174">
        <v>44973</v>
      </c>
      <c r="B222" s="175">
        <v>44973</v>
      </c>
      <c r="C222">
        <v>2.5759669999999999</v>
      </c>
    </row>
    <row r="223" spans="1:3">
      <c r="A223" s="174">
        <v>44972</v>
      </c>
      <c r="B223" s="175">
        <v>44972</v>
      </c>
      <c r="C223">
        <v>2.5012639999999999</v>
      </c>
    </row>
    <row r="224" spans="1:3">
      <c r="A224" s="174">
        <v>44971</v>
      </c>
      <c r="B224" s="175">
        <v>44971</v>
      </c>
      <c r="C224">
        <v>2.46244</v>
      </c>
    </row>
    <row r="225" spans="1:3">
      <c r="A225" s="174">
        <v>44970</v>
      </c>
      <c r="B225" s="175">
        <v>44970</v>
      </c>
      <c r="C225">
        <v>2.4069189999999998</v>
      </c>
    </row>
    <row r="226" spans="1:3">
      <c r="A226" s="174">
        <v>44967</v>
      </c>
      <c r="B226" s="175">
        <v>44967</v>
      </c>
      <c r="C226">
        <v>2.3960819999999998</v>
      </c>
    </row>
    <row r="227" spans="1:3">
      <c r="A227" s="174">
        <v>44966</v>
      </c>
      <c r="B227" s="175">
        <v>44966</v>
      </c>
      <c r="C227">
        <v>2.324128</v>
      </c>
    </row>
    <row r="228" spans="1:3">
      <c r="A228" s="174">
        <v>44965</v>
      </c>
      <c r="B228" s="175">
        <v>44965</v>
      </c>
      <c r="C228">
        <v>2.3855029999999999</v>
      </c>
    </row>
    <row r="229" spans="1:3">
      <c r="A229" s="174">
        <v>44964</v>
      </c>
      <c r="B229" s="175">
        <v>44964</v>
      </c>
      <c r="C229">
        <v>2.339159</v>
      </c>
    </row>
    <row r="230" spans="1:3">
      <c r="A230" s="174">
        <v>44963</v>
      </c>
      <c r="B230" s="175">
        <v>44963</v>
      </c>
      <c r="C230">
        <v>2.3212549999999998</v>
      </c>
    </row>
    <row r="231" spans="1:3">
      <c r="A231" s="174">
        <v>44960</v>
      </c>
      <c r="B231" s="175">
        <v>44960</v>
      </c>
      <c r="C231">
        <v>2.2239659999999999</v>
      </c>
    </row>
    <row r="232" spans="1:3">
      <c r="A232" s="174">
        <v>44959</v>
      </c>
      <c r="B232" s="175">
        <v>44959</v>
      </c>
      <c r="C232">
        <v>2.2048230000000002</v>
      </c>
    </row>
    <row r="233" spans="1:3">
      <c r="A233" s="174">
        <v>44958</v>
      </c>
      <c r="B233" s="175">
        <v>44958</v>
      </c>
      <c r="C233">
        <v>2.320551</v>
      </c>
    </row>
    <row r="234" spans="1:3">
      <c r="A234" s="174">
        <v>44957</v>
      </c>
      <c r="B234" s="175">
        <v>44957</v>
      </c>
      <c r="C234">
        <v>2.3217469999999998</v>
      </c>
    </row>
    <row r="235" spans="1:3">
      <c r="A235" s="174">
        <v>44956</v>
      </c>
      <c r="B235" s="175">
        <v>44956</v>
      </c>
      <c r="C235">
        <v>2.321596</v>
      </c>
    </row>
    <row r="236" spans="1:3">
      <c r="A236" s="174">
        <v>44953</v>
      </c>
      <c r="B236" s="175">
        <v>44953</v>
      </c>
      <c r="C236">
        <v>2.2928510000000002</v>
      </c>
    </row>
    <row r="237" spans="1:3">
      <c r="A237" s="174">
        <v>44952</v>
      </c>
      <c r="B237" s="175">
        <v>44952</v>
      </c>
      <c r="C237">
        <v>2.2265869999999999</v>
      </c>
    </row>
    <row r="238" spans="1:3">
      <c r="A238" s="174">
        <v>44951</v>
      </c>
      <c r="B238" s="175">
        <v>44951</v>
      </c>
      <c r="C238">
        <v>2.1634180000000001</v>
      </c>
    </row>
    <row r="239" spans="1:3">
      <c r="A239" s="174">
        <v>44950</v>
      </c>
      <c r="B239" s="175">
        <v>44950</v>
      </c>
      <c r="C239">
        <v>2.238985</v>
      </c>
    </row>
    <row r="240" spans="1:3">
      <c r="A240" s="174">
        <v>44949</v>
      </c>
      <c r="B240" s="175">
        <v>44949</v>
      </c>
      <c r="C240">
        <v>2.241841</v>
      </c>
    </row>
    <row r="241" spans="1:3">
      <c r="A241" s="174">
        <v>44946</v>
      </c>
      <c r="B241" s="175">
        <v>44946</v>
      </c>
      <c r="C241">
        <v>2.1961909999999998</v>
      </c>
    </row>
    <row r="242" spans="1:3">
      <c r="A242" s="174">
        <v>44945</v>
      </c>
      <c r="B242" s="175">
        <v>44945</v>
      </c>
      <c r="C242">
        <v>2.0872920000000001</v>
      </c>
    </row>
    <row r="243" spans="1:3">
      <c r="A243" s="174">
        <v>44944</v>
      </c>
      <c r="B243" s="175">
        <v>44944</v>
      </c>
      <c r="C243">
        <v>2.0324369999999998</v>
      </c>
    </row>
    <row r="244" spans="1:3">
      <c r="A244" s="174">
        <v>44943</v>
      </c>
      <c r="B244" s="175">
        <v>44943</v>
      </c>
      <c r="C244">
        <v>2.1869190000000001</v>
      </c>
    </row>
    <row r="245" spans="1:3">
      <c r="A245" s="174">
        <v>44942</v>
      </c>
      <c r="B245" s="175">
        <v>44942</v>
      </c>
      <c r="C245">
        <v>2.1984300000000001</v>
      </c>
    </row>
    <row r="246" spans="1:3">
      <c r="A246" s="174">
        <v>44939</v>
      </c>
      <c r="B246" s="175">
        <v>44939</v>
      </c>
      <c r="C246">
        <v>2.1704430000000001</v>
      </c>
    </row>
    <row r="247" spans="1:3">
      <c r="A247" s="174">
        <v>44938</v>
      </c>
      <c r="B247" s="175">
        <v>44938</v>
      </c>
      <c r="C247">
        <v>2.203748</v>
      </c>
    </row>
    <row r="248" spans="1:3">
      <c r="A248" s="174">
        <v>44937</v>
      </c>
      <c r="B248" s="175">
        <v>44937</v>
      </c>
      <c r="C248">
        <v>2.2636080000000001</v>
      </c>
    </row>
    <row r="249" spans="1:3">
      <c r="A249" s="174">
        <v>44936</v>
      </c>
      <c r="B249" s="175">
        <v>44936</v>
      </c>
      <c r="C249">
        <v>2.3591799999999998</v>
      </c>
    </row>
    <row r="250" spans="1:3">
      <c r="A250" s="174">
        <v>44935</v>
      </c>
      <c r="B250" s="175">
        <v>44935</v>
      </c>
      <c r="C250">
        <v>2.3495360000000001</v>
      </c>
    </row>
    <row r="251" spans="1:3">
      <c r="A251" s="174">
        <v>44932</v>
      </c>
      <c r="B251" s="175">
        <v>44932</v>
      </c>
      <c r="C251">
        <v>2.3642919999999998</v>
      </c>
    </row>
    <row r="252" spans="1:3">
      <c r="A252" s="174">
        <v>44931</v>
      </c>
      <c r="B252" s="175">
        <v>44931</v>
      </c>
      <c r="C252">
        <v>2.415743</v>
      </c>
    </row>
    <row r="253" spans="1:3">
      <c r="A253" s="174">
        <v>44930</v>
      </c>
      <c r="B253" s="175">
        <v>44930</v>
      </c>
      <c r="C253">
        <v>2.354365</v>
      </c>
    </row>
    <row r="254" spans="1:3">
      <c r="A254" s="174">
        <v>44929</v>
      </c>
      <c r="B254" s="175">
        <v>44929</v>
      </c>
      <c r="C254">
        <v>2.4382220000000001</v>
      </c>
    </row>
    <row r="255" spans="1:3">
      <c r="A255" s="174">
        <v>44928</v>
      </c>
      <c r="B255" s="175">
        <v>44928</v>
      </c>
      <c r="C255">
        <v>2.5182540000000002</v>
      </c>
    </row>
    <row r="256" spans="1:3">
      <c r="A256" s="174">
        <v>44925</v>
      </c>
      <c r="B256" s="175">
        <v>44925</v>
      </c>
      <c r="C256">
        <v>2.5553140000000001</v>
      </c>
    </row>
    <row r="257" spans="1:3">
      <c r="A257" s="174">
        <v>44924</v>
      </c>
      <c r="B257" s="175">
        <v>44924</v>
      </c>
      <c r="C257">
        <v>2.5267050000000002</v>
      </c>
    </row>
    <row r="258" spans="1:3">
      <c r="A258" s="174">
        <v>44923</v>
      </c>
      <c r="B258" s="175">
        <v>44923</v>
      </c>
      <c r="C258">
        <v>2.522043</v>
      </c>
    </row>
    <row r="259" spans="1:3">
      <c r="A259" s="174">
        <v>44922</v>
      </c>
      <c r="B259" s="175">
        <v>44922</v>
      </c>
      <c r="C259">
        <v>2.5010539999999999</v>
      </c>
    </row>
    <row r="260" spans="1:3">
      <c r="A260" s="174">
        <v>44918</v>
      </c>
      <c r="B260" s="175">
        <v>44918</v>
      </c>
      <c r="C260">
        <v>2.4643120000000001</v>
      </c>
    </row>
    <row r="261" spans="1:3">
      <c r="A261" s="174">
        <v>44917</v>
      </c>
      <c r="B261" s="175">
        <v>44917</v>
      </c>
      <c r="C261">
        <v>2.4420790000000001</v>
      </c>
    </row>
    <row r="262" spans="1:3">
      <c r="A262" s="174">
        <v>44916</v>
      </c>
      <c r="B262" s="175">
        <v>44916</v>
      </c>
      <c r="C262">
        <v>2.359988</v>
      </c>
    </row>
    <row r="263" spans="1:3">
      <c r="A263" s="174">
        <v>44915</v>
      </c>
      <c r="B263" s="175">
        <v>44915</v>
      </c>
      <c r="C263">
        <v>2.361218</v>
      </c>
    </row>
    <row r="264" spans="1:3">
      <c r="A264" s="174">
        <v>44914</v>
      </c>
      <c r="B264" s="175">
        <v>44914</v>
      </c>
      <c r="C264">
        <v>2.2754029999999998</v>
      </c>
    </row>
    <row r="265" spans="1:3">
      <c r="A265" s="174">
        <v>44911</v>
      </c>
      <c r="B265" s="175">
        <v>44911</v>
      </c>
      <c r="C265">
        <v>2.2415560000000001</v>
      </c>
    </row>
    <row r="266" spans="1:3">
      <c r="A266" s="174">
        <v>44910</v>
      </c>
      <c r="B266" s="175">
        <v>44910</v>
      </c>
      <c r="C266">
        <v>2.080991</v>
      </c>
    </row>
    <row r="267" spans="1:3">
      <c r="A267" s="174">
        <v>44909</v>
      </c>
      <c r="B267" s="175">
        <v>44909</v>
      </c>
      <c r="C267">
        <v>2.0097079999999998</v>
      </c>
    </row>
    <row r="268" spans="1:3">
      <c r="A268" s="174">
        <v>44908</v>
      </c>
      <c r="B268" s="175">
        <v>44908</v>
      </c>
      <c r="C268">
        <v>1.9347810000000001</v>
      </c>
    </row>
    <row r="269" spans="1:3">
      <c r="A269" s="174">
        <v>44907</v>
      </c>
      <c r="B269" s="175">
        <v>44907</v>
      </c>
      <c r="C269">
        <v>1.9485730000000001</v>
      </c>
    </row>
    <row r="270" spans="1:3">
      <c r="A270" s="174">
        <v>44904</v>
      </c>
      <c r="B270" s="175">
        <v>44904</v>
      </c>
      <c r="C270">
        <v>1.9767509999999999</v>
      </c>
    </row>
    <row r="271" spans="1:3">
      <c r="A271" s="174">
        <v>44903</v>
      </c>
      <c r="B271" s="175">
        <v>44903</v>
      </c>
      <c r="C271">
        <v>1.879956</v>
      </c>
    </row>
    <row r="272" spans="1:3">
      <c r="A272" s="174">
        <v>44902</v>
      </c>
      <c r="B272" s="175">
        <v>44902</v>
      </c>
      <c r="C272">
        <v>1.8503099999999999</v>
      </c>
    </row>
    <row r="273" spans="1:3">
      <c r="A273" s="174">
        <v>44901</v>
      </c>
      <c r="B273" s="175">
        <v>44901</v>
      </c>
      <c r="C273">
        <v>1.860455</v>
      </c>
    </row>
    <row r="274" spans="1:3">
      <c r="A274" s="174">
        <v>44900</v>
      </c>
      <c r="B274" s="175">
        <v>44900</v>
      </c>
      <c r="C274">
        <v>1.9170590000000001</v>
      </c>
    </row>
    <row r="275" spans="1:3">
      <c r="A275" s="174">
        <v>44897</v>
      </c>
      <c r="B275" s="175">
        <v>44897</v>
      </c>
      <c r="C275">
        <v>1.904965</v>
      </c>
    </row>
    <row r="276" spans="1:3">
      <c r="A276" s="174">
        <v>44896</v>
      </c>
      <c r="B276" s="175">
        <v>44896</v>
      </c>
      <c r="C276">
        <v>1.8817870000000001</v>
      </c>
    </row>
    <row r="277" spans="1:3">
      <c r="A277" s="174">
        <v>44895</v>
      </c>
      <c r="B277" s="175">
        <v>44895</v>
      </c>
      <c r="C277">
        <v>1.9939420000000001</v>
      </c>
    </row>
    <row r="278" spans="1:3">
      <c r="A278" s="174">
        <v>44894</v>
      </c>
      <c r="B278" s="175">
        <v>44894</v>
      </c>
      <c r="C278">
        <v>1.993549</v>
      </c>
    </row>
    <row r="279" spans="1:3">
      <c r="A279" s="174">
        <v>44893</v>
      </c>
      <c r="B279" s="175">
        <v>44893</v>
      </c>
      <c r="C279">
        <v>2.0604239999999998</v>
      </c>
    </row>
    <row r="280" spans="1:3">
      <c r="A280" s="174">
        <v>44890</v>
      </c>
      <c r="B280" s="175">
        <v>44890</v>
      </c>
      <c r="C280">
        <v>2.0332140000000001</v>
      </c>
    </row>
    <row r="281" spans="1:3">
      <c r="A281" s="174">
        <v>44889</v>
      </c>
      <c r="B281" s="175">
        <v>44889</v>
      </c>
      <c r="C281">
        <v>1.9151659999999999</v>
      </c>
    </row>
    <row r="282" spans="1:3">
      <c r="A282" s="174">
        <v>44888</v>
      </c>
      <c r="B282" s="175">
        <v>44888</v>
      </c>
      <c r="C282">
        <v>2.0053010000000002</v>
      </c>
    </row>
    <row r="283" spans="1:3">
      <c r="A283" s="174">
        <v>44887</v>
      </c>
      <c r="B283" s="175">
        <v>44887</v>
      </c>
      <c r="C283">
        <v>2.0766070000000001</v>
      </c>
    </row>
    <row r="284" spans="1:3">
      <c r="A284" s="174">
        <v>44886</v>
      </c>
      <c r="B284" s="175">
        <v>44886</v>
      </c>
      <c r="C284">
        <v>2.0609459999999999</v>
      </c>
    </row>
    <row r="285" spans="1:3">
      <c r="A285" s="174">
        <v>44883</v>
      </c>
      <c r="B285" s="175">
        <v>44883</v>
      </c>
      <c r="C285">
        <v>2.1116579999999998</v>
      </c>
    </row>
    <row r="286" spans="1:3">
      <c r="A286" s="174">
        <v>44882</v>
      </c>
      <c r="B286" s="175">
        <v>44882</v>
      </c>
      <c r="C286">
        <v>2.1361400000000001</v>
      </c>
    </row>
    <row r="287" spans="1:3">
      <c r="A287" s="174">
        <v>44881</v>
      </c>
      <c r="B287" s="175">
        <v>44881</v>
      </c>
      <c r="C287">
        <v>2.100597</v>
      </c>
    </row>
    <row r="288" spans="1:3">
      <c r="A288" s="174">
        <v>44880</v>
      </c>
      <c r="B288" s="175">
        <v>44880</v>
      </c>
      <c r="C288">
        <v>2.1885020000000002</v>
      </c>
    </row>
    <row r="289" spans="1:3">
      <c r="A289" s="174">
        <v>44879</v>
      </c>
      <c r="B289" s="175">
        <v>44879</v>
      </c>
      <c r="C289">
        <v>2.2087310000000002</v>
      </c>
    </row>
    <row r="290" spans="1:3">
      <c r="A290" s="174">
        <v>44876</v>
      </c>
      <c r="B290" s="175">
        <v>44876</v>
      </c>
      <c r="C290">
        <v>2.2406890000000002</v>
      </c>
    </row>
    <row r="291" spans="1:3">
      <c r="A291" s="174">
        <v>44875</v>
      </c>
      <c r="B291" s="175">
        <v>44875</v>
      </c>
      <c r="C291">
        <v>2.1459359999999998</v>
      </c>
    </row>
    <row r="292" spans="1:3">
      <c r="A292" s="174">
        <v>44874</v>
      </c>
      <c r="B292" s="175">
        <v>44874</v>
      </c>
      <c r="C292">
        <v>2.3894479999999998</v>
      </c>
    </row>
    <row r="293" spans="1:3">
      <c r="A293" s="174">
        <v>44873</v>
      </c>
      <c r="B293" s="175">
        <v>44873</v>
      </c>
      <c r="C293">
        <v>2.3894479999999998</v>
      </c>
    </row>
    <row r="294" spans="1:3">
      <c r="A294" s="174">
        <v>44872</v>
      </c>
      <c r="B294" s="175">
        <v>44872</v>
      </c>
      <c r="C294">
        <v>2.4263249999999998</v>
      </c>
    </row>
    <row r="295" spans="1:3">
      <c r="A295" s="174">
        <v>44869</v>
      </c>
      <c r="B295" s="175">
        <v>44869</v>
      </c>
      <c r="C295">
        <v>2.37073</v>
      </c>
    </row>
    <row r="296" spans="1:3">
      <c r="A296" s="174">
        <v>44868</v>
      </c>
      <c r="B296" s="175">
        <v>44868</v>
      </c>
      <c r="C296">
        <v>2.3421249999999998</v>
      </c>
    </row>
    <row r="297" spans="1:3">
      <c r="A297" s="174">
        <v>44867</v>
      </c>
      <c r="B297" s="175">
        <v>44867</v>
      </c>
      <c r="C297">
        <v>2.2340789999999999</v>
      </c>
    </row>
    <row r="298" spans="1:3">
      <c r="A298" s="174">
        <v>44866</v>
      </c>
      <c r="B298" s="175">
        <v>44866</v>
      </c>
      <c r="C298">
        <v>2.253663</v>
      </c>
    </row>
    <row r="299" spans="1:3">
      <c r="A299" s="174">
        <v>44865</v>
      </c>
      <c r="B299" s="175">
        <v>44865</v>
      </c>
      <c r="C299">
        <v>2.2391390000000002</v>
      </c>
    </row>
    <row r="300" spans="1:3">
      <c r="A300" s="174">
        <v>44862</v>
      </c>
      <c r="B300" s="175">
        <v>44862</v>
      </c>
      <c r="C300">
        <v>2.1846649999999999</v>
      </c>
    </row>
    <row r="301" spans="1:3">
      <c r="A301" s="174">
        <v>44861</v>
      </c>
      <c r="B301" s="175">
        <v>44861</v>
      </c>
      <c r="C301">
        <v>2.1648589999999999</v>
      </c>
    </row>
    <row r="302" spans="1:3">
      <c r="A302" s="174">
        <v>44860</v>
      </c>
      <c r="B302" s="175">
        <v>44860</v>
      </c>
      <c r="C302">
        <v>2.2672240000000001</v>
      </c>
    </row>
    <row r="303" spans="1:3">
      <c r="A303" s="174">
        <v>44859</v>
      </c>
      <c r="B303" s="175">
        <v>44859</v>
      </c>
      <c r="C303">
        <v>2.2861720000000001</v>
      </c>
    </row>
    <row r="304" spans="1:3">
      <c r="A304" s="174">
        <v>44858</v>
      </c>
      <c r="B304" s="175">
        <v>44858</v>
      </c>
      <c r="C304">
        <v>2.4199579999999998</v>
      </c>
    </row>
    <row r="305" spans="1:3">
      <c r="A305" s="174">
        <v>44855</v>
      </c>
      <c r="B305" s="175">
        <v>44855</v>
      </c>
      <c r="C305">
        <v>2.545366</v>
      </c>
    </row>
    <row r="306" spans="1:3">
      <c r="A306" s="174">
        <v>44854</v>
      </c>
      <c r="B306" s="175">
        <v>44854</v>
      </c>
      <c r="C306">
        <v>2.5074529999999999</v>
      </c>
    </row>
    <row r="307" spans="1:3">
      <c r="A307" s="174">
        <v>44853</v>
      </c>
      <c r="B307" s="175">
        <v>44853</v>
      </c>
      <c r="C307">
        <v>2.443988</v>
      </c>
    </row>
    <row r="308" spans="1:3">
      <c r="A308" s="174">
        <v>44852</v>
      </c>
      <c r="B308" s="175">
        <v>44852</v>
      </c>
      <c r="C308">
        <v>2.3649469999999999</v>
      </c>
    </row>
    <row r="309" spans="1:3">
      <c r="A309" s="174">
        <v>44851</v>
      </c>
      <c r="B309" s="175">
        <v>44851</v>
      </c>
      <c r="C309">
        <v>2.3752770000000001</v>
      </c>
    </row>
    <row r="310" spans="1:3">
      <c r="A310" s="174">
        <v>44848</v>
      </c>
      <c r="B310" s="175">
        <v>44848</v>
      </c>
      <c r="C310">
        <v>2.3909189999999998</v>
      </c>
    </row>
    <row r="311" spans="1:3">
      <c r="A311" s="174">
        <v>44847</v>
      </c>
      <c r="B311" s="175">
        <v>44847</v>
      </c>
      <c r="C311">
        <v>2.4518900000000001</v>
      </c>
    </row>
    <row r="312" spans="1:3">
      <c r="A312" s="174">
        <v>44846</v>
      </c>
      <c r="B312" s="175">
        <v>44846</v>
      </c>
      <c r="C312">
        <v>2.4954480000000001</v>
      </c>
    </row>
    <row r="313" spans="1:3">
      <c r="A313" s="174">
        <v>44845</v>
      </c>
      <c r="B313" s="175">
        <v>44845</v>
      </c>
      <c r="C313">
        <v>2.450996</v>
      </c>
    </row>
    <row r="314" spans="1:3">
      <c r="A314" s="174">
        <v>44844</v>
      </c>
      <c r="B314" s="175">
        <v>44844</v>
      </c>
      <c r="C314">
        <v>2.308001</v>
      </c>
    </row>
    <row r="315" spans="1:3">
      <c r="A315" s="174">
        <v>44841</v>
      </c>
      <c r="B315" s="175">
        <v>44841</v>
      </c>
      <c r="C315">
        <v>2.2781099999999999</v>
      </c>
    </row>
    <row r="316" spans="1:3">
      <c r="A316" s="174">
        <v>44840</v>
      </c>
      <c r="B316" s="175">
        <v>44840</v>
      </c>
      <c r="C316">
        <v>2.150407</v>
      </c>
    </row>
    <row r="317" spans="1:3">
      <c r="A317" s="174">
        <v>44839</v>
      </c>
      <c r="B317" s="175">
        <v>44839</v>
      </c>
      <c r="C317">
        <v>2.0390709999999999</v>
      </c>
    </row>
    <row r="318" spans="1:3">
      <c r="A318" s="174">
        <v>44838</v>
      </c>
      <c r="B318" s="175">
        <v>44838</v>
      </c>
      <c r="C318">
        <v>1.9360580000000001</v>
      </c>
    </row>
    <row r="319" spans="1:3">
      <c r="A319" s="174">
        <v>44837</v>
      </c>
      <c r="B319" s="175">
        <v>44837</v>
      </c>
      <c r="C319">
        <v>2.0446939999999998</v>
      </c>
    </row>
    <row r="320" spans="1:3">
      <c r="A320" s="174">
        <v>44834</v>
      </c>
      <c r="B320" s="175">
        <v>44834</v>
      </c>
      <c r="C320">
        <v>2.134773</v>
      </c>
    </row>
    <row r="321" spans="1:3">
      <c r="A321" s="174">
        <v>44833</v>
      </c>
      <c r="B321" s="175">
        <v>44833</v>
      </c>
      <c r="C321">
        <v>2.2525029999999999</v>
      </c>
    </row>
    <row r="322" spans="1:3">
      <c r="A322" s="174">
        <v>44832</v>
      </c>
      <c r="B322" s="175">
        <v>44832</v>
      </c>
      <c r="C322">
        <v>2.195363</v>
      </c>
    </row>
    <row r="323" spans="1:3">
      <c r="A323" s="174">
        <v>44831</v>
      </c>
      <c r="B323" s="175">
        <v>44831</v>
      </c>
      <c r="C323">
        <v>2.182903</v>
      </c>
    </row>
    <row r="324" spans="1:3">
      <c r="A324" s="174">
        <v>44830</v>
      </c>
      <c r="B324" s="175">
        <v>44830</v>
      </c>
      <c r="C324">
        <v>2.0926290000000001</v>
      </c>
    </row>
    <row r="325" spans="1:3">
      <c r="A325" s="174">
        <v>44827</v>
      </c>
      <c r="B325" s="175">
        <v>44827</v>
      </c>
      <c r="C325">
        <v>2.015053</v>
      </c>
    </row>
    <row r="326" spans="1:3">
      <c r="A326" s="174">
        <v>44826</v>
      </c>
      <c r="B326" s="175">
        <v>44826</v>
      </c>
      <c r="C326">
        <v>1.992623</v>
      </c>
    </row>
    <row r="327" spans="1:3">
      <c r="A327" s="174">
        <v>44825</v>
      </c>
      <c r="B327" s="175">
        <v>44825</v>
      </c>
      <c r="C327">
        <v>1.9139649999999999</v>
      </c>
    </row>
    <row r="328" spans="1:3">
      <c r="A328" s="174">
        <v>44824</v>
      </c>
      <c r="B328" s="175">
        <v>44824</v>
      </c>
      <c r="C328">
        <v>1.984119</v>
      </c>
    </row>
    <row r="329" spans="1:3">
      <c r="A329" s="174">
        <v>44823</v>
      </c>
      <c r="B329" s="175">
        <v>44823</v>
      </c>
      <c r="C329">
        <v>1.844714</v>
      </c>
    </row>
    <row r="330" spans="1:3">
      <c r="A330" s="174">
        <v>44820</v>
      </c>
      <c r="B330" s="175">
        <v>44820</v>
      </c>
      <c r="C330">
        <v>1.820071</v>
      </c>
    </row>
    <row r="331" spans="1:3">
      <c r="A331" s="174">
        <v>44819</v>
      </c>
      <c r="B331" s="175">
        <v>44819</v>
      </c>
      <c r="C331">
        <v>1.7660690000000001</v>
      </c>
    </row>
    <row r="332" spans="1:3">
      <c r="A332" s="174">
        <v>44818</v>
      </c>
      <c r="B332" s="175">
        <v>44818</v>
      </c>
      <c r="C332">
        <v>1.788951</v>
      </c>
    </row>
    <row r="333" spans="1:3">
      <c r="A333" s="174">
        <v>44817</v>
      </c>
      <c r="B333" s="175">
        <v>44817</v>
      </c>
      <c r="C333">
        <v>1.778464</v>
      </c>
    </row>
    <row r="334" spans="1:3">
      <c r="A334" s="174">
        <v>44816</v>
      </c>
      <c r="B334" s="175">
        <v>44816</v>
      </c>
      <c r="C334">
        <v>1.71017</v>
      </c>
    </row>
    <row r="335" spans="1:3">
      <c r="A335" s="174">
        <v>44813</v>
      </c>
      <c r="B335" s="175">
        <v>44813</v>
      </c>
      <c r="C335">
        <v>1.748032</v>
      </c>
    </row>
    <row r="336" spans="1:3">
      <c r="A336" s="174">
        <v>44812</v>
      </c>
      <c r="B336" s="175">
        <v>44812</v>
      </c>
      <c r="C336">
        <v>1.669994</v>
      </c>
    </row>
    <row r="337" spans="1:3">
      <c r="A337" s="174">
        <v>44811</v>
      </c>
      <c r="B337" s="175">
        <v>44811</v>
      </c>
      <c r="C337">
        <v>1.615696</v>
      </c>
    </row>
    <row r="338" spans="1:3">
      <c r="A338" s="174">
        <v>44810</v>
      </c>
      <c r="B338" s="175">
        <v>44810</v>
      </c>
      <c r="C338">
        <v>1.682226</v>
      </c>
    </row>
    <row r="339" spans="1:3">
      <c r="A339" s="174">
        <v>44809</v>
      </c>
      <c r="B339" s="175">
        <v>44809</v>
      </c>
      <c r="C339">
        <v>1.6292249999999999</v>
      </c>
    </row>
    <row r="340" spans="1:3">
      <c r="A340" s="174">
        <v>44806</v>
      </c>
      <c r="B340" s="175">
        <v>44806</v>
      </c>
      <c r="C340">
        <v>1.5440419999999999</v>
      </c>
    </row>
    <row r="341" spans="1:3">
      <c r="A341" s="174">
        <v>44805</v>
      </c>
      <c r="B341" s="175">
        <v>44805</v>
      </c>
      <c r="C341">
        <v>1.6374359999999999</v>
      </c>
    </row>
    <row r="342" spans="1:3">
      <c r="A342" s="174">
        <v>44804</v>
      </c>
      <c r="B342" s="175">
        <v>44804</v>
      </c>
      <c r="C342">
        <v>1.5713820000000001</v>
      </c>
    </row>
    <row r="343" spans="1:3">
      <c r="A343" s="174">
        <v>44803</v>
      </c>
      <c r="B343" s="175">
        <v>44803</v>
      </c>
      <c r="C343">
        <v>1.5329349999999999</v>
      </c>
    </row>
    <row r="344" spans="1:3">
      <c r="A344" s="174">
        <v>44802</v>
      </c>
      <c r="B344" s="175">
        <v>44802</v>
      </c>
      <c r="C344">
        <v>1.605704</v>
      </c>
    </row>
    <row r="345" spans="1:3">
      <c r="A345" s="174">
        <v>44799</v>
      </c>
      <c r="B345" s="175">
        <v>44799</v>
      </c>
      <c r="C345">
        <v>1.5171250000000001</v>
      </c>
    </row>
    <row r="346" spans="1:3">
      <c r="A346" s="174">
        <v>44798</v>
      </c>
      <c r="B346" s="175">
        <v>44798</v>
      </c>
      <c r="C346">
        <v>1.4229719999999999</v>
      </c>
    </row>
    <row r="347" spans="1:3">
      <c r="A347" s="174">
        <v>44797</v>
      </c>
      <c r="B347" s="175">
        <v>44797</v>
      </c>
      <c r="C347">
        <v>1.441764</v>
      </c>
    </row>
    <row r="348" spans="1:3">
      <c r="A348" s="174">
        <v>44796</v>
      </c>
      <c r="B348" s="175">
        <v>44796</v>
      </c>
      <c r="C348">
        <v>1.413667</v>
      </c>
    </row>
    <row r="349" spans="1:3">
      <c r="A349" s="174">
        <v>44795</v>
      </c>
      <c r="B349" s="175">
        <v>44795</v>
      </c>
      <c r="C349">
        <v>1.3368819999999999</v>
      </c>
    </row>
    <row r="350" spans="1:3">
      <c r="A350" s="174">
        <v>44792</v>
      </c>
      <c r="B350" s="175">
        <v>44792</v>
      </c>
      <c r="C350">
        <v>1.294327</v>
      </c>
    </row>
    <row r="351" spans="1:3">
      <c r="A351" s="174">
        <v>44791</v>
      </c>
      <c r="B351" s="175">
        <v>44791</v>
      </c>
      <c r="C351">
        <v>1.1587730000000001</v>
      </c>
    </row>
    <row r="352" spans="1:3">
      <c r="A352" s="174">
        <v>44790</v>
      </c>
      <c r="B352" s="175">
        <v>44790</v>
      </c>
      <c r="C352">
        <v>1.137629</v>
      </c>
    </row>
    <row r="353" spans="1:3">
      <c r="A353" s="174">
        <v>44789</v>
      </c>
      <c r="B353" s="175">
        <v>44789</v>
      </c>
      <c r="C353">
        <v>1.0566580000000001</v>
      </c>
    </row>
    <row r="354" spans="1:3">
      <c r="A354" s="174">
        <v>44788</v>
      </c>
      <c r="B354" s="175">
        <v>44788</v>
      </c>
      <c r="C354">
        <v>0.97653400000000001</v>
      </c>
    </row>
    <row r="355" spans="1:3">
      <c r="A355" s="174">
        <v>44785</v>
      </c>
      <c r="B355" s="175">
        <v>44785</v>
      </c>
      <c r="C355">
        <v>1.0364329999999999</v>
      </c>
    </row>
    <row r="356" spans="1:3">
      <c r="A356" s="174">
        <v>44784</v>
      </c>
      <c r="B356" s="175">
        <v>44784</v>
      </c>
      <c r="C356">
        <v>1.0058339999999999</v>
      </c>
    </row>
    <row r="357" spans="1:3">
      <c r="A357" s="174">
        <v>44783</v>
      </c>
      <c r="B357" s="175">
        <v>44783</v>
      </c>
      <c r="C357">
        <v>0.94001500000000004</v>
      </c>
    </row>
    <row r="358" spans="1:3">
      <c r="A358" s="174">
        <v>44782</v>
      </c>
      <c r="B358" s="175">
        <v>44782</v>
      </c>
      <c r="C358">
        <v>1.0108760000000001</v>
      </c>
    </row>
    <row r="359" spans="1:3">
      <c r="A359" s="174">
        <v>44781</v>
      </c>
      <c r="B359" s="175">
        <v>44781</v>
      </c>
      <c r="C359">
        <v>0.94147899999999995</v>
      </c>
    </row>
    <row r="360" spans="1:3">
      <c r="A360" s="174">
        <v>44778</v>
      </c>
      <c r="B360" s="175">
        <v>44778</v>
      </c>
      <c r="C360">
        <v>0.96556699999999995</v>
      </c>
    </row>
    <row r="361" spans="1:3">
      <c r="A361" s="174">
        <v>44777</v>
      </c>
      <c r="B361" s="175">
        <v>44777</v>
      </c>
      <c r="C361">
        <v>0.88111799999999996</v>
      </c>
    </row>
    <row r="362" spans="1:3">
      <c r="A362" s="174">
        <v>44776</v>
      </c>
      <c r="B362" s="175">
        <v>44776</v>
      </c>
      <c r="C362">
        <v>0.92558200000000002</v>
      </c>
    </row>
    <row r="363" spans="1:3">
      <c r="A363" s="174">
        <v>44775</v>
      </c>
      <c r="B363" s="175">
        <v>44775</v>
      </c>
      <c r="C363">
        <v>0.832955</v>
      </c>
    </row>
    <row r="364" spans="1:3">
      <c r="A364" s="174">
        <v>44774</v>
      </c>
      <c r="B364" s="175">
        <v>44774</v>
      </c>
      <c r="C364">
        <v>0.85001199999999999</v>
      </c>
    </row>
    <row r="365" spans="1:3">
      <c r="A365" s="174">
        <v>44771</v>
      </c>
      <c r="B365" s="175">
        <v>44771</v>
      </c>
      <c r="C365">
        <v>0.928512</v>
      </c>
    </row>
    <row r="366" spans="1:3">
      <c r="A366" s="174">
        <v>44770</v>
      </c>
      <c r="B366" s="175">
        <v>44770</v>
      </c>
      <c r="C366">
        <v>0.89555399999999996</v>
      </c>
    </row>
    <row r="367" spans="1:3">
      <c r="A367" s="174">
        <v>44769</v>
      </c>
      <c r="B367" s="175">
        <v>44769</v>
      </c>
      <c r="C367">
        <v>1.022221</v>
      </c>
    </row>
    <row r="368" spans="1:3">
      <c r="A368" s="174">
        <v>44768</v>
      </c>
      <c r="B368" s="175">
        <v>44768</v>
      </c>
      <c r="C368">
        <v>1.009946</v>
      </c>
    </row>
    <row r="369" spans="1:3">
      <c r="A369" s="174">
        <v>44767</v>
      </c>
      <c r="B369" s="175">
        <v>44767</v>
      </c>
      <c r="C369">
        <v>1.1594899999999999</v>
      </c>
    </row>
    <row r="370" spans="1:3">
      <c r="A370" s="174">
        <v>44764</v>
      </c>
      <c r="B370" s="175">
        <v>44764</v>
      </c>
      <c r="C370">
        <v>1.1003480000000001</v>
      </c>
    </row>
    <row r="371" spans="1:3">
      <c r="A371" s="174">
        <v>44763</v>
      </c>
      <c r="B371" s="175">
        <v>44763</v>
      </c>
      <c r="C371">
        <v>1.354698</v>
      </c>
    </row>
    <row r="372" spans="1:3">
      <c r="A372" s="174">
        <v>44762</v>
      </c>
      <c r="B372" s="175">
        <v>44762</v>
      </c>
      <c r="C372">
        <v>1.3020400000000001</v>
      </c>
    </row>
    <row r="373" spans="1:3">
      <c r="A373" s="174">
        <v>44761</v>
      </c>
      <c r="B373" s="175">
        <v>44761</v>
      </c>
      <c r="C373">
        <v>1.318397</v>
      </c>
    </row>
    <row r="374" spans="1:3">
      <c r="A374" s="174">
        <v>44760</v>
      </c>
      <c r="B374" s="175">
        <v>44760</v>
      </c>
      <c r="C374">
        <v>1.2911220000000001</v>
      </c>
    </row>
    <row r="375" spans="1:3">
      <c r="A375" s="174">
        <v>44757</v>
      </c>
      <c r="B375" s="175">
        <v>44757</v>
      </c>
      <c r="C375">
        <v>1.220601</v>
      </c>
    </row>
    <row r="376" spans="1:3">
      <c r="A376" s="174">
        <v>44756</v>
      </c>
      <c r="B376" s="175">
        <v>44756</v>
      </c>
      <c r="C376">
        <v>1.263601</v>
      </c>
    </row>
    <row r="377" spans="1:3">
      <c r="A377" s="174">
        <v>44755</v>
      </c>
      <c r="B377" s="175">
        <v>44755</v>
      </c>
      <c r="C377">
        <v>1.2637970000000001</v>
      </c>
    </row>
    <row r="378" spans="1:3">
      <c r="A378" s="174">
        <v>44754</v>
      </c>
      <c r="B378" s="175">
        <v>44754</v>
      </c>
      <c r="C378">
        <v>1.188337</v>
      </c>
    </row>
    <row r="379" spans="1:3">
      <c r="A379" s="174">
        <v>44753</v>
      </c>
      <c r="B379" s="175">
        <v>44753</v>
      </c>
      <c r="C379">
        <v>1.3262620000000001</v>
      </c>
    </row>
    <row r="380" spans="1:3">
      <c r="A380" s="174">
        <v>44750</v>
      </c>
      <c r="B380" s="175">
        <v>44750</v>
      </c>
      <c r="C380">
        <v>1.3734869999999999</v>
      </c>
    </row>
    <row r="381" spans="1:3">
      <c r="A381" s="174">
        <v>44749</v>
      </c>
      <c r="B381" s="175">
        <v>44749</v>
      </c>
      <c r="C381">
        <v>1.3637919999999999</v>
      </c>
    </row>
    <row r="382" spans="1:3">
      <c r="A382" s="174">
        <v>44748</v>
      </c>
      <c r="B382" s="175">
        <v>44748</v>
      </c>
      <c r="C382">
        <v>1.252081</v>
      </c>
    </row>
    <row r="383" spans="1:3">
      <c r="A383" s="174">
        <v>44747</v>
      </c>
      <c r="B383" s="175">
        <v>44747</v>
      </c>
      <c r="C383">
        <v>1.335982</v>
      </c>
    </row>
    <row r="384" spans="1:3">
      <c r="A384" s="174">
        <v>44746</v>
      </c>
      <c r="B384" s="175">
        <v>44746</v>
      </c>
      <c r="C384">
        <v>1.450086</v>
      </c>
    </row>
    <row r="385" spans="1:3">
      <c r="A385" s="174">
        <v>44743</v>
      </c>
      <c r="B385" s="175">
        <v>44743</v>
      </c>
      <c r="C385">
        <v>1.4044939999999999</v>
      </c>
    </row>
    <row r="386" spans="1:3">
      <c r="A386" s="174">
        <v>44742</v>
      </c>
      <c r="B386" s="175">
        <v>44742</v>
      </c>
      <c r="C386">
        <v>1.49844</v>
      </c>
    </row>
    <row r="387" spans="1:3">
      <c r="A387" s="174">
        <v>44741</v>
      </c>
      <c r="B387" s="175">
        <v>44741</v>
      </c>
      <c r="C387">
        <v>1.6572560000000001</v>
      </c>
    </row>
    <row r="388" spans="1:3">
      <c r="A388" s="174">
        <v>44740</v>
      </c>
      <c r="B388" s="175">
        <v>44740</v>
      </c>
      <c r="C388">
        <v>1.7283059999999999</v>
      </c>
    </row>
    <row r="389" spans="1:3">
      <c r="A389" s="174">
        <v>44739</v>
      </c>
      <c r="B389" s="175">
        <v>44739</v>
      </c>
      <c r="C389">
        <v>1.601321</v>
      </c>
    </row>
    <row r="390" spans="1:3">
      <c r="A390" s="174">
        <v>44736</v>
      </c>
      <c r="B390" s="175">
        <v>44736</v>
      </c>
      <c r="C390">
        <v>1.584678</v>
      </c>
    </row>
    <row r="391" spans="1:3">
      <c r="A391" s="174">
        <v>44735</v>
      </c>
      <c r="B391" s="175">
        <v>44735</v>
      </c>
      <c r="C391">
        <v>1.488864</v>
      </c>
    </row>
    <row r="392" spans="1:3">
      <c r="A392" s="174">
        <v>44734</v>
      </c>
      <c r="B392" s="175">
        <v>44734</v>
      </c>
      <c r="C392">
        <v>1.6916709999999999</v>
      </c>
    </row>
    <row r="393" spans="1:3">
      <c r="A393" s="174">
        <v>44733</v>
      </c>
      <c r="B393" s="175">
        <v>44733</v>
      </c>
      <c r="C393">
        <v>1.830363</v>
      </c>
    </row>
    <row r="394" spans="1:3">
      <c r="A394" s="174">
        <v>44732</v>
      </c>
      <c r="B394" s="175">
        <v>44732</v>
      </c>
      <c r="C394">
        <v>1.801857</v>
      </c>
    </row>
    <row r="395" spans="1:3">
      <c r="A395" s="174">
        <v>44729</v>
      </c>
      <c r="B395" s="175">
        <v>44729</v>
      </c>
      <c r="C395">
        <v>1.782502</v>
      </c>
    </row>
    <row r="396" spans="1:3">
      <c r="A396" s="174">
        <v>44728</v>
      </c>
      <c r="B396" s="175">
        <v>44728</v>
      </c>
      <c r="C396">
        <v>1.86026</v>
      </c>
    </row>
    <row r="397" spans="1:3">
      <c r="A397" s="174">
        <v>44727</v>
      </c>
      <c r="B397" s="175">
        <v>44727</v>
      </c>
      <c r="C397">
        <v>1.7083729999999999</v>
      </c>
    </row>
    <row r="398" spans="1:3">
      <c r="A398" s="174">
        <v>44726</v>
      </c>
      <c r="B398" s="175">
        <v>44726</v>
      </c>
      <c r="C398">
        <v>1.7486189999999999</v>
      </c>
    </row>
    <row r="399" spans="1:3">
      <c r="A399" s="174">
        <v>44725</v>
      </c>
      <c r="B399" s="175">
        <v>44725</v>
      </c>
      <c r="C399">
        <v>1.6577869999999999</v>
      </c>
    </row>
    <row r="400" spans="1:3">
      <c r="A400" s="174">
        <v>44722</v>
      </c>
      <c r="B400" s="175">
        <v>44722</v>
      </c>
      <c r="C400">
        <v>1.5283739999999999</v>
      </c>
    </row>
    <row r="401" spans="1:3">
      <c r="A401" s="174">
        <v>44721</v>
      </c>
      <c r="B401" s="175">
        <v>44721</v>
      </c>
      <c r="C401">
        <v>1.4881530000000001</v>
      </c>
    </row>
    <row r="402" spans="1:3">
      <c r="A402" s="174">
        <v>44720</v>
      </c>
      <c r="B402" s="175">
        <v>44720</v>
      </c>
      <c r="C402">
        <v>1.434579</v>
      </c>
    </row>
    <row r="403" spans="1:3">
      <c r="A403" s="174">
        <v>44719</v>
      </c>
      <c r="B403" s="175">
        <v>44719</v>
      </c>
      <c r="C403">
        <v>1.3720570000000001</v>
      </c>
    </row>
    <row r="404" spans="1:3">
      <c r="A404" s="174">
        <v>44718</v>
      </c>
      <c r="B404" s="175">
        <v>44718</v>
      </c>
      <c r="C404">
        <v>1.3815539999999999</v>
      </c>
    </row>
    <row r="405" spans="1:3">
      <c r="A405" s="174">
        <v>44715</v>
      </c>
      <c r="B405" s="175">
        <v>44715</v>
      </c>
      <c r="C405">
        <v>1.354644</v>
      </c>
    </row>
    <row r="406" spans="1:3">
      <c r="A406" s="174">
        <v>44714</v>
      </c>
      <c r="B406" s="175">
        <v>44714</v>
      </c>
      <c r="C406">
        <v>1.3220989999999999</v>
      </c>
    </row>
    <row r="407" spans="1:3">
      <c r="A407" s="174">
        <v>44713</v>
      </c>
      <c r="B407" s="175">
        <v>44713</v>
      </c>
      <c r="C407">
        <v>1.231257</v>
      </c>
    </row>
    <row r="408" spans="1:3">
      <c r="A408" s="174">
        <v>44712</v>
      </c>
      <c r="B408" s="175">
        <v>44712</v>
      </c>
      <c r="C408">
        <v>1.2196370000000001</v>
      </c>
    </row>
    <row r="409" spans="1:3">
      <c r="A409" s="174">
        <v>44711</v>
      </c>
      <c r="B409" s="175">
        <v>44711</v>
      </c>
      <c r="C409">
        <v>1.1630240000000001</v>
      </c>
    </row>
    <row r="410" spans="1:3">
      <c r="A410" s="174">
        <v>44708</v>
      </c>
      <c r="B410" s="175">
        <v>44708</v>
      </c>
      <c r="C410">
        <v>1.051377</v>
      </c>
    </row>
    <row r="411" spans="1:3">
      <c r="A411" s="174">
        <v>44707</v>
      </c>
      <c r="B411" s="175">
        <v>44707</v>
      </c>
      <c r="C411">
        <v>1.0749230000000001</v>
      </c>
    </row>
    <row r="412" spans="1:3">
      <c r="A412" s="174">
        <v>44706</v>
      </c>
      <c r="B412" s="175">
        <v>44706</v>
      </c>
      <c r="C412">
        <v>1.0414460000000001</v>
      </c>
    </row>
    <row r="413" spans="1:3">
      <c r="A413" s="174">
        <v>44705</v>
      </c>
      <c r="B413" s="175">
        <v>44705</v>
      </c>
      <c r="C413">
        <v>1.072538</v>
      </c>
    </row>
    <row r="414" spans="1:3">
      <c r="A414" s="174">
        <v>44704</v>
      </c>
      <c r="B414" s="175">
        <v>44704</v>
      </c>
      <c r="C414">
        <v>1.047112</v>
      </c>
    </row>
    <row r="415" spans="1:3">
      <c r="A415" s="174">
        <v>44701</v>
      </c>
      <c r="B415" s="175">
        <v>44701</v>
      </c>
      <c r="C415">
        <v>1.0349079999999999</v>
      </c>
    </row>
    <row r="416" spans="1:3">
      <c r="A416" s="174">
        <v>44700</v>
      </c>
      <c r="B416" s="175">
        <v>44700</v>
      </c>
      <c r="C416">
        <v>0.98951900000000004</v>
      </c>
    </row>
    <row r="417" spans="1:3">
      <c r="A417" s="174">
        <v>44699</v>
      </c>
      <c r="B417" s="175">
        <v>44699</v>
      </c>
      <c r="C417">
        <v>1.0871900000000001</v>
      </c>
    </row>
    <row r="418" spans="1:3">
      <c r="A418" s="174">
        <v>44698</v>
      </c>
      <c r="B418" s="175">
        <v>44698</v>
      </c>
      <c r="C418">
        <v>1.0901069999999999</v>
      </c>
    </row>
    <row r="419" spans="1:3">
      <c r="A419" s="174">
        <v>44697</v>
      </c>
      <c r="B419" s="175">
        <v>44697</v>
      </c>
      <c r="C419">
        <v>1.002073</v>
      </c>
    </row>
    <row r="420" spans="1:3">
      <c r="A420" s="174">
        <v>44694</v>
      </c>
      <c r="B420" s="175">
        <v>44694</v>
      </c>
      <c r="C420">
        <v>0.99799300000000002</v>
      </c>
    </row>
    <row r="421" spans="1:3">
      <c r="A421" s="174">
        <v>44693</v>
      </c>
      <c r="B421" s="175">
        <v>44693</v>
      </c>
      <c r="C421">
        <v>0.93249800000000005</v>
      </c>
    </row>
    <row r="422" spans="1:3">
      <c r="A422" s="174">
        <v>44692</v>
      </c>
      <c r="B422" s="175">
        <v>44692</v>
      </c>
      <c r="C422">
        <v>1.07969</v>
      </c>
    </row>
    <row r="423" spans="1:3">
      <c r="A423" s="174">
        <v>44691</v>
      </c>
      <c r="B423" s="175">
        <v>44691</v>
      </c>
      <c r="C423">
        <v>1.0557909999999999</v>
      </c>
    </row>
    <row r="424" spans="1:3">
      <c r="A424" s="174">
        <v>44690</v>
      </c>
      <c r="B424" s="175">
        <v>44690</v>
      </c>
      <c r="C424">
        <v>1.1537170000000001</v>
      </c>
    </row>
    <row r="425" spans="1:3">
      <c r="A425" s="174">
        <v>44687</v>
      </c>
      <c r="B425" s="175">
        <v>44687</v>
      </c>
      <c r="C425">
        <v>1.1278760000000001</v>
      </c>
    </row>
    <row r="426" spans="1:3">
      <c r="A426" s="174">
        <v>44686</v>
      </c>
      <c r="B426" s="175">
        <v>44686</v>
      </c>
      <c r="C426">
        <v>1.0355989999999999</v>
      </c>
    </row>
    <row r="427" spans="1:3">
      <c r="A427" s="174">
        <v>44685</v>
      </c>
      <c r="B427" s="175">
        <v>44685</v>
      </c>
      <c r="C427">
        <v>1.032894</v>
      </c>
    </row>
    <row r="428" spans="1:3">
      <c r="A428" s="174">
        <v>44684</v>
      </c>
      <c r="B428" s="175">
        <v>44684</v>
      </c>
      <c r="C428">
        <v>0.95499999999999996</v>
      </c>
    </row>
    <row r="429" spans="1:3">
      <c r="A429" s="174">
        <v>44683</v>
      </c>
      <c r="B429" s="175">
        <v>44683</v>
      </c>
      <c r="C429">
        <v>1.011989</v>
      </c>
    </row>
    <row r="430" spans="1:3">
      <c r="A430" s="174">
        <v>44680</v>
      </c>
      <c r="B430" s="175">
        <v>44680</v>
      </c>
      <c r="C430">
        <v>0.93944499999999997</v>
      </c>
    </row>
    <row r="431" spans="1:3">
      <c r="A431" s="174">
        <v>44679</v>
      </c>
      <c r="B431" s="175">
        <v>44679</v>
      </c>
      <c r="C431">
        <v>0.94219299999999995</v>
      </c>
    </row>
    <row r="432" spans="1:3">
      <c r="A432" s="174">
        <v>44678</v>
      </c>
      <c r="B432" s="175">
        <v>44678</v>
      </c>
      <c r="C432">
        <v>0.85056100000000001</v>
      </c>
    </row>
    <row r="433" spans="1:3">
      <c r="A433" s="174">
        <v>44677</v>
      </c>
      <c r="B433" s="175">
        <v>44677</v>
      </c>
      <c r="C433">
        <v>0.86941299999999999</v>
      </c>
    </row>
    <row r="434" spans="1:3">
      <c r="A434" s="174">
        <v>44676</v>
      </c>
      <c r="B434" s="175">
        <v>44676</v>
      </c>
      <c r="C434">
        <v>0.89941400000000005</v>
      </c>
    </row>
    <row r="435" spans="1:3">
      <c r="A435" s="174">
        <v>44673</v>
      </c>
      <c r="B435" s="175">
        <v>44673</v>
      </c>
      <c r="C435">
        <v>0.97708300000000003</v>
      </c>
    </row>
    <row r="436" spans="1:3">
      <c r="A436" s="174">
        <v>44672</v>
      </c>
      <c r="B436" s="175">
        <v>44672</v>
      </c>
      <c r="C436">
        <v>0.921211</v>
      </c>
    </row>
    <row r="437" spans="1:3">
      <c r="A437" s="174">
        <v>44671</v>
      </c>
      <c r="B437" s="175">
        <v>44671</v>
      </c>
      <c r="C437">
        <v>0.88968400000000003</v>
      </c>
    </row>
    <row r="438" spans="1:3">
      <c r="A438" s="174">
        <v>44670</v>
      </c>
      <c r="B438" s="175">
        <v>44670</v>
      </c>
      <c r="C438">
        <v>0.98072700000000002</v>
      </c>
    </row>
    <row r="439" spans="1:3">
      <c r="A439" s="174">
        <v>44665</v>
      </c>
      <c r="B439" s="175">
        <v>44665</v>
      </c>
      <c r="C439">
        <v>0.87073299999999998</v>
      </c>
    </row>
    <row r="440" spans="1:3">
      <c r="A440" s="174">
        <v>44664</v>
      </c>
      <c r="B440" s="175">
        <v>44664</v>
      </c>
      <c r="C440">
        <v>0.82056700000000005</v>
      </c>
    </row>
    <row r="441" spans="1:3">
      <c r="A441" s="174">
        <v>44663</v>
      </c>
      <c r="B441" s="175">
        <v>44663</v>
      </c>
      <c r="C441">
        <v>0.82944300000000004</v>
      </c>
    </row>
    <row r="442" spans="1:3">
      <c r="A442" s="174">
        <v>44662</v>
      </c>
      <c r="B442" s="175">
        <v>44662</v>
      </c>
      <c r="C442">
        <v>0.85006400000000004</v>
      </c>
    </row>
    <row r="443" spans="1:3">
      <c r="A443" s="174">
        <v>44659</v>
      </c>
      <c r="B443" s="175">
        <v>44659</v>
      </c>
      <c r="C443">
        <v>0.74240499999999998</v>
      </c>
    </row>
    <row r="444" spans="1:3">
      <c r="A444" s="174">
        <v>44658</v>
      </c>
      <c r="B444" s="175">
        <v>44658</v>
      </c>
      <c r="C444">
        <v>0.74095999999999995</v>
      </c>
    </row>
    <row r="445" spans="1:3">
      <c r="A445" s="174">
        <v>44657</v>
      </c>
      <c r="B445" s="175">
        <v>44657</v>
      </c>
      <c r="C445">
        <v>0.71407100000000001</v>
      </c>
    </row>
    <row r="446" spans="1:3">
      <c r="A446" s="174">
        <v>44656</v>
      </c>
      <c r="B446" s="175">
        <v>44656</v>
      </c>
      <c r="C446">
        <v>0.63270000000000004</v>
      </c>
    </row>
    <row r="447" spans="1:3">
      <c r="A447" s="174">
        <v>44655</v>
      </c>
      <c r="B447" s="175">
        <v>44655</v>
      </c>
      <c r="C447">
        <v>0.56382100000000002</v>
      </c>
    </row>
    <row r="448" spans="1:3">
      <c r="A448" s="174">
        <v>44652</v>
      </c>
      <c r="B448" s="175">
        <v>44652</v>
      </c>
      <c r="C448">
        <v>0.63763999999999998</v>
      </c>
    </row>
    <row r="449" spans="1:3">
      <c r="A449" s="174">
        <v>44651</v>
      </c>
      <c r="B449" s="175">
        <v>44651</v>
      </c>
      <c r="C449">
        <v>0.61786099999999999</v>
      </c>
    </row>
    <row r="450" spans="1:3">
      <c r="A450" s="174">
        <v>44650</v>
      </c>
      <c r="B450" s="175">
        <v>44650</v>
      </c>
      <c r="C450">
        <v>0.72626199999999996</v>
      </c>
    </row>
    <row r="451" spans="1:3">
      <c r="A451" s="174">
        <v>44649</v>
      </c>
      <c r="B451" s="175">
        <v>44649</v>
      </c>
      <c r="C451">
        <v>0.62661800000000001</v>
      </c>
    </row>
    <row r="452" spans="1:3">
      <c r="A452" s="174">
        <v>44648</v>
      </c>
      <c r="B452" s="175">
        <v>44648</v>
      </c>
      <c r="C452">
        <v>0.59712299999999996</v>
      </c>
    </row>
    <row r="453" spans="1:3">
      <c r="A453" s="174">
        <v>44645</v>
      </c>
      <c r="B453" s="175">
        <v>44645</v>
      </c>
      <c r="C453">
        <v>0.59552700000000003</v>
      </c>
    </row>
    <row r="454" spans="1:3">
      <c r="A454" s="174">
        <v>44644</v>
      </c>
      <c r="B454" s="175">
        <v>44644</v>
      </c>
      <c r="C454">
        <v>0.541265</v>
      </c>
    </row>
    <row r="455" spans="1:3">
      <c r="A455" s="174">
        <v>44643</v>
      </c>
      <c r="B455" s="175">
        <v>44643</v>
      </c>
      <c r="C455">
        <v>0.51602000000000003</v>
      </c>
    </row>
    <row r="456" spans="1:3">
      <c r="A456" s="174">
        <v>44642</v>
      </c>
      <c r="B456" s="175">
        <v>44642</v>
      </c>
      <c r="C456">
        <v>0.537713</v>
      </c>
    </row>
    <row r="457" spans="1:3">
      <c r="A457" s="174">
        <v>44641</v>
      </c>
      <c r="B457" s="175">
        <v>44641</v>
      </c>
      <c r="C457">
        <v>0.47003899999999998</v>
      </c>
    </row>
    <row r="458" spans="1:3">
      <c r="A458" s="174">
        <v>44638</v>
      </c>
      <c r="B458" s="175">
        <v>44638</v>
      </c>
      <c r="C458">
        <v>0.39874900000000002</v>
      </c>
    </row>
    <row r="459" spans="1:3">
      <c r="A459" s="174">
        <v>44637</v>
      </c>
      <c r="B459" s="175">
        <v>44637</v>
      </c>
      <c r="C459">
        <v>0.41714800000000002</v>
      </c>
    </row>
    <row r="460" spans="1:3">
      <c r="A460" s="174">
        <v>44636</v>
      </c>
      <c r="B460" s="175">
        <v>44636</v>
      </c>
      <c r="C460">
        <v>0.41485100000000003</v>
      </c>
    </row>
    <row r="461" spans="1:3">
      <c r="A461" s="174">
        <v>44635</v>
      </c>
      <c r="B461" s="175">
        <v>44635</v>
      </c>
      <c r="C461">
        <v>0.37340600000000002</v>
      </c>
    </row>
    <row r="462" spans="1:3">
      <c r="A462" s="174">
        <v>44634</v>
      </c>
      <c r="B462" s="175">
        <v>44634</v>
      </c>
      <c r="C462">
        <v>0.37664700000000001</v>
      </c>
    </row>
    <row r="463" spans="1:3">
      <c r="A463" s="174">
        <v>44631</v>
      </c>
      <c r="B463" s="175">
        <v>44631</v>
      </c>
      <c r="C463">
        <v>0.30923600000000001</v>
      </c>
    </row>
    <row r="464" spans="1:3">
      <c r="A464" s="174">
        <v>44630</v>
      </c>
      <c r="B464" s="175">
        <v>44630</v>
      </c>
      <c r="C464">
        <v>0.28647099999999998</v>
      </c>
    </row>
    <row r="465" spans="1:3">
      <c r="A465" s="174">
        <v>44629</v>
      </c>
      <c r="B465" s="175">
        <v>44629</v>
      </c>
      <c r="C465">
        <v>0.244812</v>
      </c>
    </row>
    <row r="466" spans="1:3">
      <c r="A466" s="174">
        <v>44628</v>
      </c>
      <c r="B466" s="175">
        <v>44628</v>
      </c>
      <c r="C466">
        <v>0.155441</v>
      </c>
    </row>
    <row r="467" spans="1:3">
      <c r="A467" s="174">
        <v>44627</v>
      </c>
      <c r="B467" s="175">
        <v>44627</v>
      </c>
      <c r="C467">
        <v>2.5735000000000001E-2</v>
      </c>
    </row>
    <row r="468" spans="1:3">
      <c r="A468" s="174">
        <v>44624</v>
      </c>
      <c r="B468" s="175">
        <v>44624</v>
      </c>
      <c r="C468">
        <v>-2.7954E-2</v>
      </c>
    </row>
    <row r="469" spans="1:3">
      <c r="A469" s="174">
        <v>44623</v>
      </c>
      <c r="B469" s="175">
        <v>44623</v>
      </c>
      <c r="C469">
        <v>9.8679000000000003E-2</v>
      </c>
    </row>
    <row r="470" spans="1:3">
      <c r="A470" s="174">
        <v>44622</v>
      </c>
      <c r="B470" s="175">
        <v>44622</v>
      </c>
      <c r="C470">
        <v>3.1378999999999997E-2</v>
      </c>
    </row>
    <row r="471" spans="1:3">
      <c r="A471" s="174">
        <v>44621</v>
      </c>
      <c r="B471" s="175">
        <v>44621</v>
      </c>
      <c r="C471">
        <v>3.2673000000000001E-2</v>
      </c>
    </row>
    <row r="472" spans="1:3">
      <c r="A472" s="174">
        <v>44620</v>
      </c>
      <c r="B472" s="175">
        <v>44620</v>
      </c>
      <c r="C472">
        <v>0.21518899999999999</v>
      </c>
    </row>
    <row r="473" spans="1:3">
      <c r="A473" s="174">
        <v>44617</v>
      </c>
      <c r="B473" s="175">
        <v>44617</v>
      </c>
      <c r="C473">
        <v>0.26436900000000002</v>
      </c>
    </row>
    <row r="474" spans="1:3">
      <c r="A474" s="174">
        <v>44616</v>
      </c>
      <c r="B474" s="175">
        <v>44616</v>
      </c>
      <c r="C474">
        <v>0.21088899999999999</v>
      </c>
    </row>
    <row r="475" spans="1:3">
      <c r="A475" s="174">
        <v>44615</v>
      </c>
      <c r="B475" s="175">
        <v>44615</v>
      </c>
      <c r="C475">
        <v>0.29869600000000002</v>
      </c>
    </row>
    <row r="476" spans="1:3">
      <c r="A476" s="174">
        <v>44614</v>
      </c>
      <c r="B476" s="175">
        <v>44614</v>
      </c>
      <c r="C476">
        <v>0.31354300000000002</v>
      </c>
    </row>
    <row r="477" spans="1:3">
      <c r="A477" s="174">
        <v>44613</v>
      </c>
      <c r="B477" s="175">
        <v>44613</v>
      </c>
      <c r="C477">
        <v>0.238261</v>
      </c>
    </row>
    <row r="478" spans="1:3">
      <c r="A478" s="174">
        <v>44610</v>
      </c>
      <c r="B478" s="175">
        <v>44610</v>
      </c>
      <c r="C478">
        <v>0.24948000000000001</v>
      </c>
    </row>
    <row r="479" spans="1:3">
      <c r="A479" s="174">
        <v>44609</v>
      </c>
      <c r="B479" s="175">
        <v>44609</v>
      </c>
      <c r="C479">
        <v>0.279858</v>
      </c>
    </row>
    <row r="480" spans="1:3">
      <c r="A480" s="174">
        <v>44608</v>
      </c>
      <c r="B480" s="175">
        <v>44608</v>
      </c>
      <c r="C480">
        <v>0.30820799999999998</v>
      </c>
    </row>
    <row r="481" spans="1:3">
      <c r="A481" s="174">
        <v>44607</v>
      </c>
      <c r="B481" s="175">
        <v>44607</v>
      </c>
      <c r="C481">
        <v>0.347856</v>
      </c>
    </row>
    <row r="482" spans="1:3">
      <c r="A482" s="174">
        <v>44606</v>
      </c>
      <c r="B482" s="175">
        <v>44606</v>
      </c>
      <c r="C482">
        <v>0.27707100000000001</v>
      </c>
    </row>
    <row r="483" spans="1:3">
      <c r="A483" s="174">
        <v>44603</v>
      </c>
      <c r="B483" s="175">
        <v>44603</v>
      </c>
      <c r="C483">
        <v>0.28567500000000001</v>
      </c>
    </row>
    <row r="484" spans="1:3">
      <c r="A484" s="174">
        <v>44602</v>
      </c>
      <c r="B484" s="175">
        <v>44602</v>
      </c>
      <c r="C484">
        <v>0.28169</v>
      </c>
    </row>
    <row r="485" spans="1:3">
      <c r="A485" s="174">
        <v>44601</v>
      </c>
      <c r="B485" s="175">
        <v>44601</v>
      </c>
      <c r="C485">
        <v>0.25032100000000002</v>
      </c>
    </row>
    <row r="486" spans="1:3">
      <c r="A486" s="174">
        <v>44600</v>
      </c>
      <c r="B486" s="175">
        <v>44600</v>
      </c>
      <c r="C486">
        <v>0.28858600000000001</v>
      </c>
    </row>
    <row r="487" spans="1:3">
      <c r="A487" s="174">
        <v>44599</v>
      </c>
      <c r="B487" s="175">
        <v>44599</v>
      </c>
      <c r="C487">
        <v>0.24508199999999999</v>
      </c>
    </row>
    <row r="488" spans="1:3">
      <c r="A488" s="174">
        <v>44596</v>
      </c>
      <c r="B488" s="175">
        <v>44596</v>
      </c>
      <c r="C488">
        <v>0.19547999999999999</v>
      </c>
    </row>
    <row r="489" spans="1:3">
      <c r="A489" s="174">
        <v>44595</v>
      </c>
      <c r="B489" s="175">
        <v>44595</v>
      </c>
      <c r="C489">
        <v>0.134626</v>
      </c>
    </row>
    <row r="490" spans="1:3">
      <c r="A490" s="174">
        <v>44594</v>
      </c>
      <c r="B490" s="175">
        <v>44594</v>
      </c>
      <c r="C490">
        <v>5.4239000000000002E-2</v>
      </c>
    </row>
    <row r="491" spans="1:3">
      <c r="A491" s="174">
        <v>44593</v>
      </c>
      <c r="B491" s="175">
        <v>44593</v>
      </c>
      <c r="C491">
        <v>4.2502999999999999E-2</v>
      </c>
    </row>
    <row r="492" spans="1:3">
      <c r="A492" s="174">
        <v>44592</v>
      </c>
      <c r="B492" s="175">
        <v>44592</v>
      </c>
      <c r="C492">
        <v>2.7559E-2</v>
      </c>
    </row>
    <row r="493" spans="1:3">
      <c r="A493" s="174">
        <v>44589</v>
      </c>
      <c r="B493" s="175">
        <v>44589</v>
      </c>
      <c r="C493">
        <v>-3.2972000000000001E-2</v>
      </c>
    </row>
    <row r="494" spans="1:3">
      <c r="A494" s="174">
        <v>44588</v>
      </c>
      <c r="B494" s="175">
        <v>44588</v>
      </c>
      <c r="C494">
        <v>-5.2711000000000001E-2</v>
      </c>
    </row>
    <row r="495" spans="1:3">
      <c r="A495" s="174">
        <v>44587</v>
      </c>
      <c r="B495" s="175">
        <v>44587</v>
      </c>
      <c r="C495">
        <v>-6.6074999999999995E-2</v>
      </c>
    </row>
    <row r="496" spans="1:3">
      <c r="A496" s="174">
        <v>44586</v>
      </c>
      <c r="B496" s="175">
        <v>44586</v>
      </c>
      <c r="C496">
        <v>-9.3133999999999995E-2</v>
      </c>
    </row>
    <row r="497" spans="1:3">
      <c r="A497" s="174">
        <v>44585</v>
      </c>
      <c r="B497" s="175">
        <v>44585</v>
      </c>
      <c r="C497">
        <v>-0.10202</v>
      </c>
    </row>
    <row r="498" spans="1:3">
      <c r="A498" s="174">
        <v>44582</v>
      </c>
      <c r="B498" s="175">
        <v>44582</v>
      </c>
      <c r="C498">
        <v>-7.9524999999999998E-2</v>
      </c>
    </row>
    <row r="499" spans="1:3">
      <c r="A499" s="174">
        <v>44581</v>
      </c>
      <c r="B499" s="175">
        <v>44581</v>
      </c>
      <c r="C499">
        <v>-4.1506000000000001E-2</v>
      </c>
    </row>
    <row r="500" spans="1:3">
      <c r="A500" s="174">
        <v>44580</v>
      </c>
      <c r="B500" s="175">
        <v>44580</v>
      </c>
      <c r="C500">
        <v>-1.2241E-2</v>
      </c>
    </row>
    <row r="501" spans="1:3">
      <c r="A501" s="174">
        <v>44579</v>
      </c>
      <c r="B501" s="175">
        <v>44579</v>
      </c>
      <c r="C501">
        <v>-3.8540999999999999E-2</v>
      </c>
    </row>
    <row r="502" spans="1:3">
      <c r="A502" s="174">
        <v>44578</v>
      </c>
      <c r="B502" s="175">
        <v>44578</v>
      </c>
      <c r="C502">
        <v>-4.0291E-2</v>
      </c>
    </row>
    <row r="503" spans="1:3">
      <c r="A503" s="174">
        <v>44575</v>
      </c>
      <c r="B503" s="175">
        <v>44575</v>
      </c>
      <c r="C503">
        <v>-7.4832999999999997E-2</v>
      </c>
    </row>
    <row r="504" spans="1:3">
      <c r="A504" s="174">
        <v>44574</v>
      </c>
      <c r="B504" s="175">
        <v>44574</v>
      </c>
      <c r="C504">
        <v>-9.3667E-2</v>
      </c>
    </row>
    <row r="505" spans="1:3">
      <c r="A505" s="174">
        <v>44573</v>
      </c>
      <c r="B505" s="175">
        <v>44573</v>
      </c>
      <c r="C505">
        <v>-7.0560999999999999E-2</v>
      </c>
    </row>
    <row r="506" spans="1:3">
      <c r="A506" s="174">
        <v>44572</v>
      </c>
      <c r="B506" s="175">
        <v>44572</v>
      </c>
      <c r="C506">
        <v>-4.1813000000000003E-2</v>
      </c>
    </row>
    <row r="507" spans="1:3">
      <c r="A507" s="174">
        <v>44571</v>
      </c>
      <c r="B507" s="175">
        <v>44571</v>
      </c>
      <c r="C507">
        <v>-4.5804999999999998E-2</v>
      </c>
    </row>
    <row r="508" spans="1:3">
      <c r="A508" s="174">
        <v>44568</v>
      </c>
      <c r="B508" s="175">
        <v>44568</v>
      </c>
      <c r="C508">
        <v>-7.1595000000000006E-2</v>
      </c>
    </row>
    <row r="509" spans="1:3">
      <c r="A509" s="174">
        <v>44567</v>
      </c>
      <c r="B509" s="175">
        <v>44567</v>
      </c>
      <c r="C509">
        <v>-8.6279999999999996E-2</v>
      </c>
    </row>
    <row r="510" spans="1:3">
      <c r="A510" s="174">
        <v>44566</v>
      </c>
      <c r="B510" s="175">
        <v>44566</v>
      </c>
      <c r="C510">
        <v>-0.107267</v>
      </c>
    </row>
    <row r="511" spans="1:3">
      <c r="A511" s="174">
        <v>44565</v>
      </c>
      <c r="B511" s="175">
        <v>44565</v>
      </c>
      <c r="C511">
        <v>-0.115898</v>
      </c>
    </row>
    <row r="512" spans="1:3">
      <c r="A512" s="174">
        <v>44564</v>
      </c>
      <c r="B512" s="175">
        <v>44564</v>
      </c>
      <c r="C512">
        <v>-0.123137</v>
      </c>
    </row>
    <row r="513" spans="1:3">
      <c r="A513" s="174">
        <v>44561</v>
      </c>
      <c r="B513" s="175">
        <v>44561</v>
      </c>
      <c r="C513">
        <v>-0.1885</v>
      </c>
    </row>
    <row r="514" spans="1:3">
      <c r="A514" s="174">
        <v>44560</v>
      </c>
      <c r="B514" s="175">
        <v>44560</v>
      </c>
      <c r="C514">
        <v>-0.18818399999999999</v>
      </c>
    </row>
    <row r="515" spans="1:3">
      <c r="A515" s="174">
        <v>44559</v>
      </c>
      <c r="B515" s="175">
        <v>44559</v>
      </c>
      <c r="C515">
        <v>-0.20014100000000001</v>
      </c>
    </row>
    <row r="516" spans="1:3">
      <c r="A516" s="174">
        <v>44558</v>
      </c>
      <c r="B516" s="175">
        <v>44558</v>
      </c>
      <c r="C516">
        <v>-0.23139999999999999</v>
      </c>
    </row>
    <row r="517" spans="1:3">
      <c r="A517" s="174">
        <v>44557</v>
      </c>
      <c r="B517" s="175">
        <v>44557</v>
      </c>
      <c r="C517">
        <v>-0.23350199999999999</v>
      </c>
    </row>
    <row r="518" spans="1:3">
      <c r="A518" s="174">
        <v>44554</v>
      </c>
      <c r="B518" s="175">
        <v>44554</v>
      </c>
      <c r="C518">
        <v>-0.24016199999999999</v>
      </c>
    </row>
    <row r="519" spans="1:3">
      <c r="A519" s="174">
        <v>44553</v>
      </c>
      <c r="B519" s="175">
        <v>44553</v>
      </c>
      <c r="C519">
        <v>-0.24024100000000001</v>
      </c>
    </row>
    <row r="520" spans="1:3">
      <c r="A520" s="174">
        <v>44552</v>
      </c>
      <c r="B520" s="175">
        <v>44552</v>
      </c>
      <c r="C520">
        <v>-0.27376200000000001</v>
      </c>
    </row>
    <row r="521" spans="1:3">
      <c r="A521" s="174">
        <v>44551</v>
      </c>
      <c r="B521" s="175">
        <v>44551</v>
      </c>
      <c r="C521">
        <v>-0.298454</v>
      </c>
    </row>
    <row r="522" spans="1:3">
      <c r="A522" s="174">
        <v>44550</v>
      </c>
      <c r="B522" s="175">
        <v>44550</v>
      </c>
      <c r="C522">
        <v>-0.35161900000000001</v>
      </c>
    </row>
    <row r="523" spans="1:3">
      <c r="A523" s="174">
        <v>44547</v>
      </c>
      <c r="B523" s="175">
        <v>44547</v>
      </c>
      <c r="C523">
        <v>-0.36045500000000003</v>
      </c>
    </row>
    <row r="524" spans="1:3">
      <c r="A524" s="174">
        <v>44546</v>
      </c>
      <c r="B524" s="175">
        <v>44546</v>
      </c>
      <c r="C524">
        <v>-0.33195000000000002</v>
      </c>
    </row>
    <row r="525" spans="1:3">
      <c r="A525" s="174">
        <v>44545</v>
      </c>
      <c r="B525" s="175">
        <v>44545</v>
      </c>
      <c r="C525">
        <v>-0.34377799999999997</v>
      </c>
    </row>
    <row r="526" spans="1:3">
      <c r="A526" s="174">
        <v>44543</v>
      </c>
      <c r="B526" s="175">
        <v>44543</v>
      </c>
      <c r="C526">
        <v>-0.35870400000000002</v>
      </c>
    </row>
    <row r="527" spans="1:3">
      <c r="A527" s="174">
        <v>44540</v>
      </c>
      <c r="B527" s="175">
        <v>44540</v>
      </c>
      <c r="C527">
        <v>-0.34021800000000002</v>
      </c>
    </row>
    <row r="528" spans="1:3">
      <c r="A528" s="174">
        <v>44539</v>
      </c>
      <c r="B528" s="175">
        <v>44539</v>
      </c>
      <c r="C528">
        <v>-0.34795799999999999</v>
      </c>
    </row>
    <row r="529" spans="1:3">
      <c r="A529" s="174">
        <v>44538</v>
      </c>
      <c r="B529" s="175">
        <v>44538</v>
      </c>
      <c r="C529">
        <v>-0.31949899999999998</v>
      </c>
    </row>
    <row r="530" spans="1:3">
      <c r="A530" s="174">
        <v>44537</v>
      </c>
      <c r="B530" s="175">
        <v>44537</v>
      </c>
      <c r="C530">
        <v>-0.362568</v>
      </c>
    </row>
    <row r="531" spans="1:3">
      <c r="A531" s="174">
        <v>44536</v>
      </c>
      <c r="B531" s="175">
        <v>44536</v>
      </c>
      <c r="C531">
        <v>-0.37640800000000002</v>
      </c>
    </row>
    <row r="532" spans="1:3">
      <c r="A532" s="174">
        <v>44533</v>
      </c>
      <c r="B532" s="175">
        <v>44533</v>
      </c>
      <c r="C532">
        <v>-0.35346</v>
      </c>
    </row>
    <row r="533" spans="1:3">
      <c r="A533" s="174">
        <v>44532</v>
      </c>
      <c r="B533" s="175">
        <v>44532</v>
      </c>
      <c r="C533">
        <v>-0.36711100000000002</v>
      </c>
    </row>
    <row r="534" spans="1:3">
      <c r="A534" s="174">
        <v>44531</v>
      </c>
      <c r="B534" s="175">
        <v>44531</v>
      </c>
      <c r="C534">
        <v>-0.321884</v>
      </c>
    </row>
    <row r="535" spans="1:3">
      <c r="A535" s="174">
        <v>44530</v>
      </c>
      <c r="B535" s="175">
        <v>44530</v>
      </c>
      <c r="C535">
        <v>-0.35004999999999997</v>
      </c>
    </row>
    <row r="536" spans="1:3">
      <c r="A536" s="174">
        <v>44529</v>
      </c>
      <c r="B536" s="175">
        <v>44529</v>
      </c>
      <c r="C536">
        <v>-0.28921599999999997</v>
      </c>
    </row>
    <row r="537" spans="1:3">
      <c r="A537" s="174">
        <v>44526</v>
      </c>
      <c r="B537" s="175">
        <v>44526</v>
      </c>
      <c r="C537">
        <v>-0.32009799999999999</v>
      </c>
    </row>
    <row r="538" spans="1:3">
      <c r="A538" s="174">
        <v>44525</v>
      </c>
      <c r="B538" s="175">
        <v>44525</v>
      </c>
      <c r="C538">
        <v>-0.24030299999999999</v>
      </c>
    </row>
    <row r="539" spans="1:3">
      <c r="A539" s="174">
        <v>44524</v>
      </c>
      <c r="B539" s="175">
        <v>44524</v>
      </c>
      <c r="C539">
        <v>-0.20250899999999999</v>
      </c>
    </row>
    <row r="540" spans="1:3">
      <c r="A540" s="174">
        <v>44523</v>
      </c>
      <c r="B540" s="175">
        <v>44523</v>
      </c>
      <c r="C540">
        <v>-0.23013900000000001</v>
      </c>
    </row>
    <row r="541" spans="1:3">
      <c r="A541" s="174">
        <v>44522</v>
      </c>
      <c r="B541" s="175">
        <v>44522</v>
      </c>
      <c r="C541">
        <v>-0.31269799999999998</v>
      </c>
    </row>
    <row r="542" spans="1:3">
      <c r="A542" s="174">
        <v>44519</v>
      </c>
      <c r="B542" s="175">
        <v>44519</v>
      </c>
      <c r="C542">
        <v>-0.32062499999999999</v>
      </c>
    </row>
    <row r="543" spans="1:3">
      <c r="A543" s="174">
        <v>44518</v>
      </c>
      <c r="B543" s="175">
        <v>44518</v>
      </c>
      <c r="C543">
        <v>-0.250222</v>
      </c>
    </row>
    <row r="544" spans="1:3">
      <c r="A544" s="174">
        <v>44517</v>
      </c>
      <c r="B544" s="175">
        <v>44517</v>
      </c>
      <c r="C544">
        <v>-0.23150000000000001</v>
      </c>
    </row>
    <row r="545" spans="1:3">
      <c r="A545" s="174">
        <v>44516</v>
      </c>
      <c r="B545" s="175">
        <v>44516</v>
      </c>
      <c r="C545">
        <v>-0.22850300000000001</v>
      </c>
    </row>
    <row r="546" spans="1:3">
      <c r="A546" s="174">
        <v>44515</v>
      </c>
      <c r="B546" s="175">
        <v>44515</v>
      </c>
      <c r="C546">
        <v>-0.23544000000000001</v>
      </c>
    </row>
    <row r="547" spans="1:3">
      <c r="A547" s="174">
        <v>44512</v>
      </c>
      <c r="B547" s="175">
        <v>44512</v>
      </c>
      <c r="C547">
        <v>-0.243283</v>
      </c>
    </row>
    <row r="548" spans="1:3">
      <c r="A548" s="174">
        <v>44511</v>
      </c>
      <c r="B548" s="175">
        <v>44511</v>
      </c>
      <c r="C548">
        <v>-0.21651100000000001</v>
      </c>
    </row>
    <row r="549" spans="1:3">
      <c r="A549" s="174">
        <v>44510</v>
      </c>
      <c r="B549" s="175">
        <v>44510</v>
      </c>
      <c r="C549">
        <v>-0.25762000000000002</v>
      </c>
    </row>
    <row r="550" spans="1:3">
      <c r="A550" s="174">
        <v>44509</v>
      </c>
      <c r="B550" s="175">
        <v>44509</v>
      </c>
      <c r="C550">
        <v>-0.28266200000000002</v>
      </c>
    </row>
    <row r="551" spans="1:3">
      <c r="A551" s="174">
        <v>44508</v>
      </c>
      <c r="B551" s="175">
        <v>44508</v>
      </c>
      <c r="C551">
        <v>-0.25094300000000003</v>
      </c>
    </row>
    <row r="552" spans="1:3">
      <c r="A552" s="174">
        <v>44505</v>
      </c>
      <c r="B552" s="175">
        <v>44505</v>
      </c>
      <c r="C552">
        <v>-0.26545000000000002</v>
      </c>
    </row>
    <row r="553" spans="1:3">
      <c r="A553" s="174">
        <v>44504</v>
      </c>
      <c r="B553" s="175">
        <v>44504</v>
      </c>
      <c r="C553">
        <v>-0.21471299999999999</v>
      </c>
    </row>
    <row r="554" spans="1:3">
      <c r="A554" s="174">
        <v>44503</v>
      </c>
      <c r="B554" s="175">
        <v>44503</v>
      </c>
      <c r="C554">
        <v>-0.14976300000000001</v>
      </c>
    </row>
    <row r="555" spans="1:3">
      <c r="A555" s="174">
        <v>44502</v>
      </c>
      <c r="B555" s="175">
        <v>44502</v>
      </c>
      <c r="C555">
        <v>-0.14774100000000001</v>
      </c>
    </row>
    <row r="556" spans="1:3">
      <c r="A556" s="174">
        <v>44501</v>
      </c>
      <c r="B556" s="175">
        <v>44501</v>
      </c>
      <c r="C556">
        <v>-8.5653000000000007E-2</v>
      </c>
    </row>
    <row r="557" spans="1:3">
      <c r="A557" s="174">
        <v>44498</v>
      </c>
      <c r="B557" s="175">
        <v>44498</v>
      </c>
      <c r="C557">
        <v>-6.9241999999999998E-2</v>
      </c>
    </row>
    <row r="558" spans="1:3">
      <c r="A558" s="174">
        <v>44497</v>
      </c>
      <c r="B558" s="175">
        <v>44497</v>
      </c>
      <c r="C558">
        <v>-0.14064499999999999</v>
      </c>
    </row>
    <row r="559" spans="1:3">
      <c r="A559" s="174">
        <v>44496</v>
      </c>
      <c r="B559" s="175">
        <v>44496</v>
      </c>
      <c r="C559">
        <v>-0.16256999999999999</v>
      </c>
    </row>
    <row r="560" spans="1:3">
      <c r="A560" s="174">
        <v>44495</v>
      </c>
      <c r="B560" s="175">
        <v>44495</v>
      </c>
      <c r="C560">
        <v>-0.10959199999999999</v>
      </c>
    </row>
    <row r="561" spans="1:3">
      <c r="A561" s="174">
        <v>44494</v>
      </c>
      <c r="B561" s="175">
        <v>44494</v>
      </c>
      <c r="C561">
        <v>-9.5701999999999995E-2</v>
      </c>
    </row>
    <row r="562" spans="1:3">
      <c r="A562" s="174">
        <v>44491</v>
      </c>
      <c r="B562" s="175">
        <v>44491</v>
      </c>
      <c r="C562">
        <v>-7.6117000000000004E-2</v>
      </c>
    </row>
    <row r="563" spans="1:3">
      <c r="A563" s="174">
        <v>44490</v>
      </c>
      <c r="B563" s="175">
        <v>44490</v>
      </c>
      <c r="C563">
        <v>-7.0667999999999995E-2</v>
      </c>
    </row>
    <row r="564" spans="1:3">
      <c r="A564" s="174">
        <v>44489</v>
      </c>
      <c r="B564" s="175">
        <v>44489</v>
      </c>
      <c r="C564">
        <v>-0.102191</v>
      </c>
    </row>
    <row r="565" spans="1:3">
      <c r="A565" s="174">
        <v>44488</v>
      </c>
      <c r="B565" s="175">
        <v>44488</v>
      </c>
      <c r="C565">
        <v>-8.2888000000000003E-2</v>
      </c>
    </row>
    <row r="566" spans="1:3">
      <c r="A566" s="174">
        <v>44487</v>
      </c>
      <c r="B566" s="175">
        <v>44487</v>
      </c>
      <c r="C566">
        <v>-0.12700900000000001</v>
      </c>
    </row>
    <row r="567" spans="1:3">
      <c r="A567" s="174">
        <v>44484</v>
      </c>
      <c r="B567" s="175">
        <v>44484</v>
      </c>
      <c r="C567">
        <v>-0.142322</v>
      </c>
    </row>
    <row r="568" spans="1:3">
      <c r="A568" s="174">
        <v>44483</v>
      </c>
      <c r="B568" s="175">
        <v>44483</v>
      </c>
      <c r="C568">
        <v>-0.160991</v>
      </c>
    </row>
    <row r="569" spans="1:3">
      <c r="A569" s="174">
        <v>44482</v>
      </c>
      <c r="B569" s="175">
        <v>44482</v>
      </c>
      <c r="C569">
        <v>-0.114953</v>
      </c>
    </row>
    <row r="570" spans="1:3">
      <c r="A570" s="174">
        <v>44481</v>
      </c>
      <c r="B570" s="175">
        <v>44481</v>
      </c>
      <c r="C570">
        <v>-8.4251000000000006E-2</v>
      </c>
    </row>
    <row r="571" spans="1:3">
      <c r="A571" s="174">
        <v>44480</v>
      </c>
      <c r="B571" s="175">
        <v>44480</v>
      </c>
      <c r="C571">
        <v>-0.100623</v>
      </c>
    </row>
    <row r="572" spans="1:3">
      <c r="A572" s="174">
        <v>44477</v>
      </c>
      <c r="B572" s="175">
        <v>44477</v>
      </c>
      <c r="C572">
        <v>-0.135633</v>
      </c>
    </row>
    <row r="573" spans="1:3">
      <c r="A573" s="174">
        <v>44476</v>
      </c>
      <c r="B573" s="175">
        <v>44476</v>
      </c>
      <c r="C573">
        <v>-0.16505400000000001</v>
      </c>
    </row>
    <row r="574" spans="1:3">
      <c r="A574" s="174">
        <v>44475</v>
      </c>
      <c r="B574" s="175">
        <v>44475</v>
      </c>
      <c r="C574">
        <v>-0.16880100000000001</v>
      </c>
    </row>
    <row r="575" spans="1:3">
      <c r="A575" s="174">
        <v>44474</v>
      </c>
      <c r="B575" s="175">
        <v>44474</v>
      </c>
      <c r="C575">
        <v>-0.179262</v>
      </c>
    </row>
    <row r="576" spans="1:3">
      <c r="A576" s="174">
        <v>44473</v>
      </c>
      <c r="B576" s="175">
        <v>44473</v>
      </c>
      <c r="C576">
        <v>-0.184558</v>
      </c>
    </row>
    <row r="577" spans="1:3">
      <c r="A577" s="174">
        <v>44470</v>
      </c>
      <c r="B577" s="175">
        <v>44470</v>
      </c>
      <c r="C577">
        <v>-0.21423900000000001</v>
      </c>
    </row>
    <row r="578" spans="1:3">
      <c r="A578" s="174">
        <v>44469</v>
      </c>
      <c r="B578" s="175">
        <v>44469</v>
      </c>
      <c r="C578">
        <v>-0.170187</v>
      </c>
    </row>
    <row r="579" spans="1:3">
      <c r="A579" s="174">
        <v>44468</v>
      </c>
      <c r="B579" s="175">
        <v>44468</v>
      </c>
      <c r="C579">
        <v>-0.20876900000000001</v>
      </c>
    </row>
    <row r="580" spans="1:3">
      <c r="A580" s="174">
        <v>44467</v>
      </c>
      <c r="B580" s="175">
        <v>44467</v>
      </c>
      <c r="C580">
        <v>-0.16376199999999999</v>
      </c>
    </row>
    <row r="581" spans="1:3">
      <c r="A581" s="174">
        <v>44466</v>
      </c>
      <c r="B581" s="175">
        <v>44466</v>
      </c>
      <c r="C581">
        <v>-0.20450299999999999</v>
      </c>
    </row>
    <row r="582" spans="1:3">
      <c r="A582" s="174">
        <v>44463</v>
      </c>
      <c r="B582" s="175">
        <v>44463</v>
      </c>
      <c r="C582">
        <v>-0.20361199999999999</v>
      </c>
    </row>
    <row r="583" spans="1:3">
      <c r="A583" s="174">
        <v>44462</v>
      </c>
      <c r="B583" s="175">
        <v>44462</v>
      </c>
      <c r="C583">
        <v>-0.25654900000000003</v>
      </c>
    </row>
    <row r="584" spans="1:3">
      <c r="A584" s="174">
        <v>44461</v>
      </c>
      <c r="B584" s="175">
        <v>44461</v>
      </c>
      <c r="C584">
        <v>-0.30665399999999998</v>
      </c>
    </row>
    <row r="585" spans="1:3">
      <c r="A585" s="174">
        <v>44460</v>
      </c>
      <c r="B585" s="175">
        <v>44460</v>
      </c>
      <c r="C585">
        <v>-0.32061499999999998</v>
      </c>
    </row>
    <row r="586" spans="1:3">
      <c r="A586" s="174">
        <v>44459</v>
      </c>
      <c r="B586" s="175">
        <v>44459</v>
      </c>
      <c r="C586">
        <v>-0.29946800000000001</v>
      </c>
    </row>
    <row r="587" spans="1:3">
      <c r="A587" s="174">
        <v>44456</v>
      </c>
      <c r="B587" s="175">
        <v>44456</v>
      </c>
      <c r="C587">
        <v>-0.26536599999999999</v>
      </c>
    </row>
    <row r="588" spans="1:3">
      <c r="A588" s="174">
        <v>44455</v>
      </c>
      <c r="B588" s="175">
        <v>44455</v>
      </c>
      <c r="C588">
        <v>-0.28231800000000001</v>
      </c>
    </row>
    <row r="589" spans="1:3">
      <c r="A589" s="174">
        <v>44454</v>
      </c>
      <c r="B589" s="175">
        <v>44454</v>
      </c>
      <c r="C589">
        <v>-0.30734800000000001</v>
      </c>
    </row>
    <row r="590" spans="1:3">
      <c r="A590" s="174">
        <v>44453</v>
      </c>
      <c r="B590" s="175">
        <v>44453</v>
      </c>
      <c r="C590">
        <v>-0.322741</v>
      </c>
    </row>
    <row r="591" spans="1:3">
      <c r="A591" s="174">
        <v>44452</v>
      </c>
      <c r="B591" s="175">
        <v>44452</v>
      </c>
      <c r="C591">
        <v>-0.32525500000000002</v>
      </c>
    </row>
    <row r="592" spans="1:3">
      <c r="A592" s="174">
        <v>44449</v>
      </c>
      <c r="B592" s="175">
        <v>44449</v>
      </c>
      <c r="C592">
        <v>-0.33043400000000001</v>
      </c>
    </row>
    <row r="593" spans="1:3">
      <c r="A593" s="174">
        <v>44448</v>
      </c>
      <c r="B593" s="175">
        <v>44448</v>
      </c>
      <c r="C593">
        <v>-0.33521499999999999</v>
      </c>
    </row>
    <row r="594" spans="1:3">
      <c r="A594" s="174">
        <v>44447</v>
      </c>
      <c r="B594" s="175">
        <v>44447</v>
      </c>
      <c r="C594">
        <v>-0.31151499999999999</v>
      </c>
    </row>
    <row r="595" spans="1:3">
      <c r="A595" s="174">
        <v>44446</v>
      </c>
      <c r="B595" s="175">
        <v>44446</v>
      </c>
      <c r="C595">
        <v>-0.309836</v>
      </c>
    </row>
    <row r="596" spans="1:3">
      <c r="A596" s="174">
        <v>44445</v>
      </c>
      <c r="B596" s="175">
        <v>44445</v>
      </c>
      <c r="C596">
        <v>-0.35699599999999998</v>
      </c>
    </row>
    <row r="597" spans="1:3">
      <c r="A597" s="174">
        <v>44442</v>
      </c>
      <c r="B597" s="175">
        <v>44442</v>
      </c>
      <c r="C597">
        <v>-0.34975099999999998</v>
      </c>
    </row>
    <row r="598" spans="1:3">
      <c r="A598" s="174">
        <v>44441</v>
      </c>
      <c r="B598" s="175">
        <v>44441</v>
      </c>
      <c r="C598">
        <v>-0.383023</v>
      </c>
    </row>
    <row r="599" spans="1:3">
      <c r="A599" s="174">
        <v>44440</v>
      </c>
      <c r="B599" s="175">
        <v>44440</v>
      </c>
      <c r="C599">
        <v>-0.37434299999999998</v>
      </c>
    </row>
    <row r="600" spans="1:3">
      <c r="A600" s="174">
        <v>44439</v>
      </c>
      <c r="B600" s="175">
        <v>44439</v>
      </c>
      <c r="C600">
        <v>-0.39293400000000001</v>
      </c>
    </row>
    <row r="601" spans="1:3">
      <c r="A601" s="174">
        <v>44438</v>
      </c>
      <c r="B601" s="175">
        <v>44438</v>
      </c>
      <c r="C601">
        <v>-0.41592299999999999</v>
      </c>
    </row>
    <row r="602" spans="1:3">
      <c r="A602" s="174">
        <v>44435</v>
      </c>
      <c r="B602" s="175">
        <v>44435</v>
      </c>
      <c r="C602">
        <v>-0.395866</v>
      </c>
    </row>
    <row r="603" spans="1:3">
      <c r="A603" s="174">
        <v>44434</v>
      </c>
      <c r="B603" s="175">
        <v>44434</v>
      </c>
      <c r="C603">
        <v>-0.39755600000000002</v>
      </c>
    </row>
    <row r="604" spans="1:3">
      <c r="A604" s="174">
        <v>44433</v>
      </c>
      <c r="B604" s="175">
        <v>44433</v>
      </c>
      <c r="C604">
        <v>-0.42615199999999998</v>
      </c>
    </row>
    <row r="605" spans="1:3">
      <c r="A605" s="174">
        <v>44432</v>
      </c>
      <c r="B605" s="175">
        <v>44432</v>
      </c>
      <c r="C605">
        <v>-0.469665</v>
      </c>
    </row>
    <row r="606" spans="1:3">
      <c r="A606" s="174">
        <v>44431</v>
      </c>
      <c r="B606" s="175">
        <v>44431</v>
      </c>
      <c r="C606">
        <v>-0.47281800000000002</v>
      </c>
    </row>
    <row r="607" spans="1:3">
      <c r="A607" s="174">
        <v>44428</v>
      </c>
      <c r="B607" s="175">
        <v>44428</v>
      </c>
      <c r="C607">
        <v>-0.48714200000000002</v>
      </c>
    </row>
    <row r="608" spans="1:3">
      <c r="A608" s="174">
        <v>44427</v>
      </c>
      <c r="B608" s="175">
        <v>44427</v>
      </c>
      <c r="C608">
        <v>-0.47947099999999998</v>
      </c>
    </row>
    <row r="609" spans="1:3">
      <c r="A609" s="174">
        <v>44426</v>
      </c>
      <c r="B609" s="175">
        <v>44426</v>
      </c>
      <c r="C609">
        <v>-0.47513699999999998</v>
      </c>
    </row>
    <row r="610" spans="1:3">
      <c r="A610" s="174">
        <v>44425</v>
      </c>
      <c r="B610" s="175">
        <v>44425</v>
      </c>
      <c r="C610">
        <v>-0.46638800000000002</v>
      </c>
    </row>
    <row r="611" spans="1:3">
      <c r="A611" s="174">
        <v>44424</v>
      </c>
      <c r="B611" s="175">
        <v>44424</v>
      </c>
      <c r="C611">
        <v>-0.483628</v>
      </c>
    </row>
    <row r="612" spans="1:3">
      <c r="A612" s="174">
        <v>44421</v>
      </c>
      <c r="B612" s="175">
        <v>44421</v>
      </c>
      <c r="C612">
        <v>-0.45615600000000001</v>
      </c>
    </row>
    <row r="613" spans="1:3">
      <c r="A613" s="174">
        <v>44420</v>
      </c>
      <c r="B613" s="175">
        <v>44420</v>
      </c>
      <c r="C613">
        <v>-0.446857</v>
      </c>
    </row>
    <row r="614" spans="1:3">
      <c r="A614" s="174">
        <v>44419</v>
      </c>
      <c r="B614" s="175">
        <v>44419</v>
      </c>
      <c r="C614">
        <v>-0.45035500000000001</v>
      </c>
    </row>
    <row r="615" spans="1:3">
      <c r="A615" s="174">
        <v>44418</v>
      </c>
      <c r="B615" s="175">
        <v>44418</v>
      </c>
      <c r="C615">
        <v>-0.47073100000000001</v>
      </c>
    </row>
    <row r="616" spans="1:3">
      <c r="A616" s="174">
        <v>44417</v>
      </c>
      <c r="B616" s="175">
        <v>44417</v>
      </c>
      <c r="C616">
        <v>-0.46642899999999998</v>
      </c>
    </row>
    <row r="617" spans="1:3">
      <c r="A617" s="174">
        <v>44414</v>
      </c>
      <c r="B617" s="175">
        <v>44414</v>
      </c>
      <c r="C617">
        <v>-0.45500699999999999</v>
      </c>
    </row>
    <row r="618" spans="1:3">
      <c r="A618" s="174">
        <v>44413</v>
      </c>
      <c r="B618" s="175">
        <v>44413</v>
      </c>
      <c r="C618">
        <v>-0.49934200000000001</v>
      </c>
    </row>
    <row r="619" spans="1:3">
      <c r="A619" s="174">
        <v>44412</v>
      </c>
      <c r="B619" s="175">
        <v>44412</v>
      </c>
      <c r="C619">
        <v>-0.50536400000000004</v>
      </c>
    </row>
    <row r="620" spans="1:3">
      <c r="A620" s="174">
        <v>44411</v>
      </c>
      <c r="B620" s="175">
        <v>44411</v>
      </c>
      <c r="C620">
        <v>-0.48727300000000001</v>
      </c>
    </row>
    <row r="621" spans="1:3">
      <c r="A621" s="174">
        <v>44410</v>
      </c>
      <c r="B621" s="175">
        <v>44410</v>
      </c>
      <c r="C621">
        <v>-0.45980799999999999</v>
      </c>
    </row>
    <row r="622" spans="1:3">
      <c r="A622" s="174">
        <v>44407</v>
      </c>
      <c r="B622" s="175">
        <v>44407</v>
      </c>
      <c r="C622">
        <v>-0.43987999999999999</v>
      </c>
    </row>
    <row r="623" spans="1:3">
      <c r="A623" s="174">
        <v>44406</v>
      </c>
      <c r="B623" s="175">
        <v>44406</v>
      </c>
      <c r="C623">
        <v>-0.43216700000000002</v>
      </c>
    </row>
    <row r="624" spans="1:3">
      <c r="A624" s="174">
        <v>44405</v>
      </c>
      <c r="B624" s="175">
        <v>44405</v>
      </c>
      <c r="C624">
        <v>-0.43156699999999998</v>
      </c>
    </row>
    <row r="625" spans="1:3">
      <c r="A625" s="174">
        <v>44404</v>
      </c>
      <c r="B625" s="175">
        <v>44404</v>
      </c>
      <c r="C625">
        <v>-0.43741999999999998</v>
      </c>
    </row>
    <row r="626" spans="1:3">
      <c r="A626" s="174">
        <v>44403</v>
      </c>
      <c r="B626" s="175">
        <v>44403</v>
      </c>
      <c r="C626">
        <v>-0.40453099999999997</v>
      </c>
    </row>
    <row r="627" spans="1:3">
      <c r="A627" s="174">
        <v>44400</v>
      </c>
      <c r="B627" s="175">
        <v>44400</v>
      </c>
      <c r="C627">
        <v>-0.41606199999999999</v>
      </c>
    </row>
    <row r="628" spans="1:3">
      <c r="A628" s="174">
        <v>44399</v>
      </c>
      <c r="B628" s="175">
        <v>44399</v>
      </c>
      <c r="C628">
        <v>-0.40572599999999998</v>
      </c>
    </row>
    <row r="629" spans="1:3">
      <c r="A629" s="174">
        <v>44398</v>
      </c>
      <c r="B629" s="175">
        <v>44398</v>
      </c>
      <c r="C629">
        <v>-0.39945799999999998</v>
      </c>
    </row>
    <row r="630" spans="1:3">
      <c r="A630" s="174">
        <v>44397</v>
      </c>
      <c r="B630" s="175">
        <v>44397</v>
      </c>
      <c r="C630">
        <v>-0.42769800000000002</v>
      </c>
    </row>
    <row r="631" spans="1:3">
      <c r="A631" s="174">
        <v>44396</v>
      </c>
      <c r="B631" s="175">
        <v>44396</v>
      </c>
      <c r="C631">
        <v>-0.39023999999999998</v>
      </c>
    </row>
    <row r="632" spans="1:3">
      <c r="A632" s="174">
        <v>44393</v>
      </c>
      <c r="B632" s="175">
        <v>44393</v>
      </c>
      <c r="C632">
        <v>-0.351439</v>
      </c>
    </row>
    <row r="633" spans="1:3">
      <c r="A633" s="174">
        <v>44392</v>
      </c>
      <c r="B633" s="175">
        <v>44392</v>
      </c>
      <c r="C633">
        <v>-0.34089599999999998</v>
      </c>
    </row>
    <row r="634" spans="1:3">
      <c r="A634" s="174">
        <v>44391</v>
      </c>
      <c r="B634" s="175">
        <v>44391</v>
      </c>
      <c r="C634">
        <v>-0.31739499999999998</v>
      </c>
    </row>
    <row r="635" spans="1:3">
      <c r="A635" s="174">
        <v>44390</v>
      </c>
      <c r="B635" s="175">
        <v>44390</v>
      </c>
      <c r="C635">
        <v>-0.319212</v>
      </c>
    </row>
    <row r="636" spans="1:3">
      <c r="A636" s="174">
        <v>44389</v>
      </c>
      <c r="B636" s="175">
        <v>44389</v>
      </c>
      <c r="C636">
        <v>-0.30455100000000002</v>
      </c>
    </row>
    <row r="637" spans="1:3">
      <c r="A637" s="174">
        <v>44386</v>
      </c>
      <c r="B637" s="175">
        <v>44386</v>
      </c>
      <c r="C637">
        <v>-0.297933</v>
      </c>
    </row>
    <row r="638" spans="1:3">
      <c r="A638" s="174">
        <v>44385</v>
      </c>
      <c r="B638" s="175">
        <v>44385</v>
      </c>
      <c r="C638">
        <v>-0.32677499999999998</v>
      </c>
    </row>
    <row r="639" spans="1:3">
      <c r="A639" s="174">
        <v>44384</v>
      </c>
      <c r="B639" s="175">
        <v>44384</v>
      </c>
      <c r="C639">
        <v>-0.30948900000000001</v>
      </c>
    </row>
    <row r="640" spans="1:3">
      <c r="A640" s="174">
        <v>44383</v>
      </c>
      <c r="B640" s="175">
        <v>44383</v>
      </c>
      <c r="C640">
        <v>-0.260967</v>
      </c>
    </row>
    <row r="641" spans="1:3">
      <c r="A641" s="174">
        <v>44382</v>
      </c>
      <c r="B641" s="175">
        <v>44382</v>
      </c>
      <c r="C641">
        <v>-0.21896199999999999</v>
      </c>
    </row>
    <row r="642" spans="1:3">
      <c r="A642" s="174">
        <v>44379</v>
      </c>
      <c r="B642" s="175">
        <v>44379</v>
      </c>
      <c r="C642">
        <v>-0.23726</v>
      </c>
    </row>
    <row r="643" spans="1:3">
      <c r="A643" s="174">
        <v>44378</v>
      </c>
      <c r="B643" s="175">
        <v>44378</v>
      </c>
      <c r="C643">
        <v>-0.21213399999999999</v>
      </c>
    </row>
    <row r="644" spans="1:3">
      <c r="A644" s="174">
        <v>44377</v>
      </c>
      <c r="B644" s="175">
        <v>44377</v>
      </c>
      <c r="C644">
        <v>-0.20316799999999999</v>
      </c>
    </row>
    <row r="645" spans="1:3">
      <c r="A645" s="174">
        <v>44376</v>
      </c>
      <c r="B645" s="175">
        <v>44376</v>
      </c>
      <c r="C645">
        <v>-0.16907</v>
      </c>
    </row>
    <row r="646" spans="1:3">
      <c r="A646" s="174">
        <v>44375</v>
      </c>
      <c r="B646" s="175">
        <v>44375</v>
      </c>
      <c r="C646">
        <v>-0.177452</v>
      </c>
    </row>
    <row r="647" spans="1:3">
      <c r="A647" s="174">
        <v>44372</v>
      </c>
      <c r="B647" s="175">
        <v>44372</v>
      </c>
      <c r="C647">
        <v>-0.171455</v>
      </c>
    </row>
    <row r="648" spans="1:3">
      <c r="A648" s="174">
        <v>44371</v>
      </c>
      <c r="B648" s="175">
        <v>44371</v>
      </c>
      <c r="C648">
        <v>-0.188387</v>
      </c>
    </row>
    <row r="649" spans="1:3">
      <c r="A649" s="174">
        <v>44370</v>
      </c>
      <c r="B649" s="175">
        <v>44370</v>
      </c>
      <c r="C649">
        <v>-0.18764400000000001</v>
      </c>
    </row>
    <row r="650" spans="1:3">
      <c r="A650" s="174">
        <v>44369</v>
      </c>
      <c r="B650" s="175">
        <v>44369</v>
      </c>
      <c r="C650">
        <v>-0.16489300000000001</v>
      </c>
    </row>
    <row r="651" spans="1:3">
      <c r="A651" s="174">
        <v>44368</v>
      </c>
      <c r="B651" s="175">
        <v>44368</v>
      </c>
      <c r="C651">
        <v>-0.17521300000000001</v>
      </c>
    </row>
    <row r="652" spans="1:3">
      <c r="A652" s="174">
        <v>44365</v>
      </c>
      <c r="B652" s="175">
        <v>44365</v>
      </c>
      <c r="C652">
        <v>-0.20303199999999999</v>
      </c>
    </row>
    <row r="653" spans="1:3">
      <c r="A653" s="174">
        <v>44364</v>
      </c>
      <c r="B653" s="175">
        <v>44364</v>
      </c>
      <c r="C653">
        <v>-0.18950700000000001</v>
      </c>
    </row>
    <row r="654" spans="1:3">
      <c r="A654" s="174">
        <v>44363</v>
      </c>
      <c r="B654" s="175">
        <v>44363</v>
      </c>
      <c r="C654">
        <v>-0.21230299999999999</v>
      </c>
    </row>
    <row r="655" spans="1:3">
      <c r="A655" s="174">
        <v>44362</v>
      </c>
      <c r="B655" s="175">
        <v>44362</v>
      </c>
      <c r="C655">
        <v>-0.21138499999999999</v>
      </c>
    </row>
    <row r="656" spans="1:3">
      <c r="A656" s="174">
        <v>44361</v>
      </c>
      <c r="B656" s="175">
        <v>44361</v>
      </c>
      <c r="C656">
        <v>-0.224049</v>
      </c>
    </row>
    <row r="657" spans="1:3">
      <c r="A657" s="174">
        <v>44358</v>
      </c>
      <c r="B657" s="175">
        <v>44358</v>
      </c>
      <c r="C657">
        <v>-0.25447900000000001</v>
      </c>
    </row>
    <row r="658" spans="1:3">
      <c r="A658" s="174">
        <v>44357</v>
      </c>
      <c r="B658" s="175">
        <v>44357</v>
      </c>
      <c r="C658">
        <v>-0.212093</v>
      </c>
    </row>
    <row r="659" spans="1:3">
      <c r="A659" s="174">
        <v>44356</v>
      </c>
      <c r="B659" s="175">
        <v>44356</v>
      </c>
      <c r="C659">
        <v>-0.232822</v>
      </c>
    </row>
    <row r="660" spans="1:3">
      <c r="A660" s="174">
        <v>44355</v>
      </c>
      <c r="B660" s="175">
        <v>44355</v>
      </c>
      <c r="C660">
        <v>-0.19361500000000001</v>
      </c>
    </row>
    <row r="661" spans="1:3">
      <c r="A661" s="174">
        <v>44354</v>
      </c>
      <c r="B661" s="175">
        <v>44354</v>
      </c>
      <c r="C661">
        <v>-0.15872900000000001</v>
      </c>
    </row>
    <row r="662" spans="1:3">
      <c r="A662" s="174">
        <v>44351</v>
      </c>
      <c r="B662" s="175">
        <v>44351</v>
      </c>
      <c r="C662">
        <v>-0.18603900000000001</v>
      </c>
    </row>
    <row r="663" spans="1:3">
      <c r="A663" s="174">
        <v>44350</v>
      </c>
      <c r="B663" s="175">
        <v>44350</v>
      </c>
      <c r="C663">
        <v>-0.160552</v>
      </c>
    </row>
    <row r="664" spans="1:3">
      <c r="A664" s="174">
        <v>44349</v>
      </c>
      <c r="B664" s="175">
        <v>44349</v>
      </c>
      <c r="C664">
        <v>-0.168516</v>
      </c>
    </row>
    <row r="665" spans="1:3">
      <c r="A665" s="174">
        <v>44348</v>
      </c>
      <c r="B665" s="175">
        <v>44348</v>
      </c>
      <c r="C665">
        <v>-0.15220800000000001</v>
      </c>
    </row>
    <row r="666" spans="1:3">
      <c r="A666" s="174">
        <v>44347</v>
      </c>
      <c r="B666" s="175">
        <v>44347</v>
      </c>
      <c r="C666">
        <v>-0.14641499999999999</v>
      </c>
    </row>
    <row r="667" spans="1:3">
      <c r="A667" s="174">
        <v>44344</v>
      </c>
      <c r="B667" s="175">
        <v>44344</v>
      </c>
      <c r="C667">
        <v>-0.15421000000000001</v>
      </c>
    </row>
    <row r="668" spans="1:3">
      <c r="A668" s="174">
        <v>44343</v>
      </c>
      <c r="B668" s="175">
        <v>44343</v>
      </c>
      <c r="C668">
        <v>-0.14710899999999999</v>
      </c>
    </row>
    <row r="669" spans="1:3">
      <c r="A669" s="174">
        <v>44342</v>
      </c>
      <c r="B669" s="175">
        <v>44342</v>
      </c>
      <c r="C669">
        <v>-0.17840200000000001</v>
      </c>
    </row>
    <row r="670" spans="1:3">
      <c r="A670" s="174">
        <v>44341</v>
      </c>
      <c r="B670" s="175">
        <v>44341</v>
      </c>
      <c r="C670">
        <v>-0.136654</v>
      </c>
    </row>
    <row r="671" spans="1:3">
      <c r="A671" s="174">
        <v>44340</v>
      </c>
      <c r="B671" s="175">
        <v>44340</v>
      </c>
      <c r="C671">
        <v>-9.5090999999999995E-2</v>
      </c>
    </row>
    <row r="672" spans="1:3">
      <c r="A672" s="174">
        <v>44337</v>
      </c>
      <c r="B672" s="175">
        <v>44337</v>
      </c>
      <c r="C672">
        <v>-0.10180400000000001</v>
      </c>
    </row>
    <row r="673" spans="1:3">
      <c r="A673" s="174">
        <v>44336</v>
      </c>
      <c r="B673" s="175">
        <v>44336</v>
      </c>
      <c r="C673">
        <v>-7.1368000000000001E-2</v>
      </c>
    </row>
    <row r="674" spans="1:3">
      <c r="A674" s="174">
        <v>44335</v>
      </c>
      <c r="B674" s="175">
        <v>44335</v>
      </c>
      <c r="C674">
        <v>-6.8234000000000003E-2</v>
      </c>
    </row>
    <row r="675" spans="1:3">
      <c r="A675" s="174">
        <v>44334</v>
      </c>
      <c r="B675" s="175">
        <v>44334</v>
      </c>
      <c r="C675">
        <v>-7.6869999999999994E-2</v>
      </c>
    </row>
    <row r="676" spans="1:3">
      <c r="A676" s="174">
        <v>44333</v>
      </c>
      <c r="B676" s="175">
        <v>44333</v>
      </c>
      <c r="C676">
        <v>-7.3582999999999996E-2</v>
      </c>
    </row>
    <row r="677" spans="1:3">
      <c r="A677" s="174">
        <v>44330</v>
      </c>
      <c r="B677" s="175">
        <v>44330</v>
      </c>
      <c r="C677">
        <v>-9.5647999999999997E-2</v>
      </c>
    </row>
    <row r="678" spans="1:3">
      <c r="A678" s="174">
        <v>44329</v>
      </c>
      <c r="B678" s="175">
        <v>44329</v>
      </c>
      <c r="C678">
        <v>-8.0173999999999995E-2</v>
      </c>
    </row>
    <row r="679" spans="1:3">
      <c r="A679" s="174">
        <v>44328</v>
      </c>
      <c r="B679" s="175">
        <v>44328</v>
      </c>
      <c r="C679">
        <v>-9.2172000000000004E-2</v>
      </c>
    </row>
    <row r="680" spans="1:3">
      <c r="A680" s="174">
        <v>44327</v>
      </c>
      <c r="B680" s="175">
        <v>44327</v>
      </c>
      <c r="C680">
        <v>-0.131742</v>
      </c>
    </row>
    <row r="681" spans="1:3">
      <c r="A681" s="174">
        <v>44326</v>
      </c>
      <c r="B681" s="175">
        <v>44326</v>
      </c>
      <c r="C681">
        <v>-0.179677</v>
      </c>
    </row>
    <row r="682" spans="1:3">
      <c r="A682" s="174">
        <v>44323</v>
      </c>
      <c r="B682" s="175">
        <v>44323</v>
      </c>
      <c r="C682">
        <v>-0.19474900000000001</v>
      </c>
    </row>
    <row r="683" spans="1:3">
      <c r="A683" s="174">
        <v>44322</v>
      </c>
      <c r="B683" s="175">
        <v>44322</v>
      </c>
      <c r="C683">
        <v>-0.19670699999999999</v>
      </c>
    </row>
    <row r="684" spans="1:3">
      <c r="A684" s="174">
        <v>44321</v>
      </c>
      <c r="B684" s="175">
        <v>44321</v>
      </c>
      <c r="C684">
        <v>-0.20207</v>
      </c>
    </row>
    <row r="685" spans="1:3">
      <c r="A685" s="174">
        <v>44320</v>
      </c>
      <c r="B685" s="175">
        <v>44320</v>
      </c>
      <c r="C685">
        <v>-0.218912</v>
      </c>
    </row>
    <row r="686" spans="1:3">
      <c r="A686" s="174">
        <v>44319</v>
      </c>
      <c r="B686" s="175">
        <v>44319</v>
      </c>
      <c r="C686">
        <v>-0.17660999999999999</v>
      </c>
    </row>
    <row r="687" spans="1:3">
      <c r="A687" s="174">
        <v>44316</v>
      </c>
      <c r="B687" s="175">
        <v>44316</v>
      </c>
      <c r="C687">
        <v>-0.17999399999999999</v>
      </c>
    </row>
    <row r="688" spans="1:3">
      <c r="A688" s="174">
        <v>44315</v>
      </c>
      <c r="B688" s="175">
        <v>44315</v>
      </c>
      <c r="C688">
        <v>-0.157806</v>
      </c>
    </row>
    <row r="689" spans="1:3">
      <c r="A689" s="174">
        <v>44314</v>
      </c>
      <c r="B689" s="175">
        <v>44314</v>
      </c>
      <c r="C689">
        <v>-0.208618</v>
      </c>
    </row>
    <row r="690" spans="1:3">
      <c r="A690" s="174">
        <v>44313</v>
      </c>
      <c r="B690" s="175">
        <v>44313</v>
      </c>
      <c r="C690">
        <v>-0.225162</v>
      </c>
    </row>
    <row r="691" spans="1:3">
      <c r="A691" s="174">
        <v>44312</v>
      </c>
      <c r="B691" s="175">
        <v>44312</v>
      </c>
      <c r="C691">
        <v>-0.23991599999999999</v>
      </c>
    </row>
    <row r="692" spans="1:3">
      <c r="A692" s="174">
        <v>44309</v>
      </c>
      <c r="B692" s="175">
        <v>44309</v>
      </c>
      <c r="C692">
        <v>-0.23505400000000001</v>
      </c>
    </row>
    <row r="693" spans="1:3">
      <c r="A693" s="174">
        <v>44308</v>
      </c>
      <c r="B693" s="175">
        <v>44308</v>
      </c>
      <c r="C693">
        <v>-0.250776</v>
      </c>
    </row>
    <row r="694" spans="1:3">
      <c r="A694" s="174">
        <v>44307</v>
      </c>
      <c r="B694" s="175">
        <v>44307</v>
      </c>
      <c r="C694">
        <v>-0.25302599999999997</v>
      </c>
    </row>
    <row r="695" spans="1:3">
      <c r="A695" s="174">
        <v>44306</v>
      </c>
      <c r="B695" s="175">
        <v>44306</v>
      </c>
      <c r="C695">
        <v>-0.216695</v>
      </c>
    </row>
    <row r="696" spans="1:3">
      <c r="A696" s="174">
        <v>44305</v>
      </c>
      <c r="B696" s="175">
        <v>44305</v>
      </c>
      <c r="C696">
        <v>-0.19730900000000001</v>
      </c>
    </row>
    <row r="697" spans="1:3">
      <c r="A697" s="174">
        <v>44302</v>
      </c>
      <c r="B697" s="175">
        <v>44302</v>
      </c>
      <c r="C697">
        <v>-0.23127200000000001</v>
      </c>
    </row>
    <row r="698" spans="1:3">
      <c r="A698" s="174">
        <v>44301</v>
      </c>
      <c r="B698" s="175">
        <v>44301</v>
      </c>
      <c r="C698">
        <v>-0.25166699999999997</v>
      </c>
    </row>
    <row r="699" spans="1:3">
      <c r="A699" s="174">
        <v>44300</v>
      </c>
      <c r="B699" s="175">
        <v>44300</v>
      </c>
      <c r="C699">
        <v>-0.25945699999999999</v>
      </c>
    </row>
    <row r="700" spans="1:3">
      <c r="A700" s="174">
        <v>44299</v>
      </c>
      <c r="B700" s="175">
        <v>44299</v>
      </c>
      <c r="C700">
        <v>-0.27347900000000003</v>
      </c>
    </row>
    <row r="701" spans="1:3">
      <c r="A701" s="174">
        <v>44298</v>
      </c>
      <c r="B701" s="175">
        <v>44298</v>
      </c>
      <c r="C701">
        <v>-0.27156200000000003</v>
      </c>
    </row>
    <row r="702" spans="1:3">
      <c r="A702" s="174">
        <v>44295</v>
      </c>
      <c r="B702" s="175">
        <v>44295</v>
      </c>
      <c r="C702">
        <v>-0.269233</v>
      </c>
    </row>
    <row r="703" spans="1:3">
      <c r="A703" s="174">
        <v>44294</v>
      </c>
      <c r="B703" s="175">
        <v>44294</v>
      </c>
      <c r="C703">
        <v>-0.32785900000000001</v>
      </c>
    </row>
    <row r="704" spans="1:3">
      <c r="A704" s="174">
        <v>44293</v>
      </c>
      <c r="B704" s="175">
        <v>44293</v>
      </c>
      <c r="C704">
        <v>-0.30040699999999998</v>
      </c>
    </row>
    <row r="705" spans="1:3">
      <c r="A705" s="174">
        <v>44292</v>
      </c>
      <c r="B705" s="175">
        <v>44292</v>
      </c>
      <c r="C705">
        <v>-0.29056300000000002</v>
      </c>
    </row>
    <row r="706" spans="1:3">
      <c r="A706" s="174">
        <v>44287</v>
      </c>
      <c r="B706" s="175">
        <v>44287</v>
      </c>
      <c r="C706">
        <v>-0.30483100000000002</v>
      </c>
    </row>
    <row r="707" spans="1:3">
      <c r="A707" s="174">
        <v>44286</v>
      </c>
      <c r="B707" s="175">
        <v>44286</v>
      </c>
      <c r="C707">
        <v>-0.27865000000000001</v>
      </c>
    </row>
    <row r="708" spans="1:3">
      <c r="A708" s="174">
        <v>44285</v>
      </c>
      <c r="B708" s="175">
        <v>44285</v>
      </c>
      <c r="C708">
        <v>-0.259579</v>
      </c>
    </row>
    <row r="709" spans="1:3">
      <c r="A709" s="174">
        <v>44284</v>
      </c>
      <c r="B709" s="175">
        <v>44284</v>
      </c>
      <c r="C709">
        <v>-0.30906600000000001</v>
      </c>
    </row>
    <row r="710" spans="1:3">
      <c r="A710" s="174">
        <v>44281</v>
      </c>
      <c r="B710" s="175">
        <v>44281</v>
      </c>
      <c r="C710">
        <v>-0.33095200000000002</v>
      </c>
    </row>
    <row r="711" spans="1:3">
      <c r="A711" s="174">
        <v>44280</v>
      </c>
      <c r="B711" s="175">
        <v>44280</v>
      </c>
      <c r="C711">
        <v>-0.35963099999999998</v>
      </c>
    </row>
    <row r="712" spans="1:3">
      <c r="A712" s="174">
        <v>44279</v>
      </c>
      <c r="B712" s="175">
        <v>44279</v>
      </c>
      <c r="C712">
        <v>-0.327322</v>
      </c>
    </row>
    <row r="713" spans="1:3">
      <c r="A713" s="174">
        <v>44278</v>
      </c>
      <c r="B713" s="175">
        <v>44278</v>
      </c>
      <c r="C713">
        <v>-0.32287399999999999</v>
      </c>
    </row>
    <row r="714" spans="1:3">
      <c r="A714" s="174">
        <v>44277</v>
      </c>
      <c r="B714" s="175">
        <v>44277</v>
      </c>
      <c r="C714">
        <v>-0.28890500000000002</v>
      </c>
    </row>
    <row r="715" spans="1:3">
      <c r="A715" s="174">
        <v>44274</v>
      </c>
      <c r="B715" s="175">
        <v>44274</v>
      </c>
      <c r="C715">
        <v>-0.274256</v>
      </c>
    </row>
    <row r="716" spans="1:3">
      <c r="A716" s="174">
        <v>44273</v>
      </c>
      <c r="B716" s="175">
        <v>44273</v>
      </c>
      <c r="C716">
        <v>-0.246471</v>
      </c>
    </row>
    <row r="717" spans="1:3">
      <c r="A717" s="174">
        <v>44272</v>
      </c>
      <c r="B717" s="175">
        <v>44272</v>
      </c>
      <c r="C717">
        <v>-0.28139900000000001</v>
      </c>
    </row>
    <row r="718" spans="1:3">
      <c r="A718" s="174">
        <v>44271</v>
      </c>
      <c r="B718" s="175">
        <v>44271</v>
      </c>
      <c r="C718">
        <v>-0.32595000000000002</v>
      </c>
    </row>
    <row r="719" spans="1:3">
      <c r="A719" s="174">
        <v>44270</v>
      </c>
      <c r="B719" s="175">
        <v>44270</v>
      </c>
      <c r="C719">
        <v>-0.29528199999999999</v>
      </c>
    </row>
    <row r="720" spans="1:3">
      <c r="A720" s="174">
        <v>44267</v>
      </c>
      <c r="B720" s="175">
        <v>44267</v>
      </c>
      <c r="C720">
        <v>-0.28219499999999997</v>
      </c>
    </row>
    <row r="721" spans="1:3">
      <c r="A721" s="174">
        <v>44266</v>
      </c>
      <c r="B721" s="175">
        <v>44266</v>
      </c>
      <c r="C721">
        <v>-0.32440000000000002</v>
      </c>
    </row>
    <row r="722" spans="1:3">
      <c r="A722" s="174">
        <v>44265</v>
      </c>
      <c r="B722" s="175">
        <v>44265</v>
      </c>
      <c r="C722">
        <v>-0.29991499999999999</v>
      </c>
    </row>
    <row r="723" spans="1:3">
      <c r="A723" s="174">
        <v>44264</v>
      </c>
      <c r="B723" s="175">
        <v>44264</v>
      </c>
      <c r="C723">
        <v>-0.30416500000000002</v>
      </c>
    </row>
    <row r="724" spans="1:3">
      <c r="A724" s="174">
        <v>44263</v>
      </c>
      <c r="B724" s="175">
        <v>44263</v>
      </c>
      <c r="C724">
        <v>-0.27564</v>
      </c>
    </row>
    <row r="725" spans="1:3">
      <c r="A725" s="174">
        <v>44260</v>
      </c>
      <c r="B725" s="175">
        <v>44260</v>
      </c>
      <c r="C725">
        <v>-0.28377999999999998</v>
      </c>
    </row>
    <row r="726" spans="1:3">
      <c r="A726" s="174">
        <v>44259</v>
      </c>
      <c r="B726" s="175">
        <v>44259</v>
      </c>
      <c r="C726">
        <v>-0.30759999999999998</v>
      </c>
    </row>
    <row r="727" spans="1:3">
      <c r="A727" s="174">
        <v>44258</v>
      </c>
      <c r="B727" s="175">
        <v>44258</v>
      </c>
      <c r="C727">
        <v>-0.293597</v>
      </c>
    </row>
    <row r="728" spans="1:3">
      <c r="A728" s="174">
        <v>44257</v>
      </c>
      <c r="B728" s="175">
        <v>44257</v>
      </c>
      <c r="C728">
        <v>-0.30962600000000001</v>
      </c>
    </row>
    <row r="729" spans="1:3">
      <c r="A729" s="174">
        <v>44256</v>
      </c>
      <c r="B729" s="175">
        <v>44256</v>
      </c>
      <c r="C729">
        <v>-0.32404300000000003</v>
      </c>
    </row>
    <row r="730" spans="1:3">
      <c r="A730" s="174">
        <v>44253</v>
      </c>
      <c r="B730" s="175">
        <v>44253</v>
      </c>
      <c r="C730">
        <v>-0.24573900000000001</v>
      </c>
    </row>
    <row r="731" spans="1:3">
      <c r="A731" s="174">
        <v>44252</v>
      </c>
      <c r="B731" s="175">
        <v>44252</v>
      </c>
      <c r="C731">
        <v>-0.22742399999999999</v>
      </c>
    </row>
    <row r="732" spans="1:3">
      <c r="A732" s="174">
        <v>44251</v>
      </c>
      <c r="B732" s="175">
        <v>44251</v>
      </c>
      <c r="C732">
        <v>-0.25978699999999999</v>
      </c>
    </row>
    <row r="733" spans="1:3">
      <c r="A733" s="174">
        <v>44250</v>
      </c>
      <c r="B733" s="175">
        <v>44250</v>
      </c>
      <c r="C733">
        <v>-0.28187499999999999</v>
      </c>
    </row>
    <row r="734" spans="1:3">
      <c r="A734" s="174">
        <v>44249</v>
      </c>
      <c r="B734" s="175">
        <v>44249</v>
      </c>
      <c r="C734">
        <v>-0.32867000000000002</v>
      </c>
    </row>
    <row r="735" spans="1:3">
      <c r="A735" s="174">
        <v>44246</v>
      </c>
      <c r="B735" s="175">
        <v>44246</v>
      </c>
      <c r="C735">
        <v>-0.30145699999999997</v>
      </c>
    </row>
    <row r="736" spans="1:3">
      <c r="A736" s="174">
        <v>44245</v>
      </c>
      <c r="B736" s="175">
        <v>44245</v>
      </c>
      <c r="C736">
        <v>-0.31576599999999999</v>
      </c>
    </row>
    <row r="737" spans="1:3">
      <c r="A737" s="174">
        <v>44244</v>
      </c>
      <c r="B737" s="175">
        <v>44244</v>
      </c>
      <c r="C737">
        <v>-0.350053</v>
      </c>
    </row>
    <row r="738" spans="1:3">
      <c r="A738" s="174">
        <v>44243</v>
      </c>
      <c r="B738" s="175">
        <v>44243</v>
      </c>
      <c r="C738">
        <v>-0.347939</v>
      </c>
    </row>
    <row r="739" spans="1:3">
      <c r="A739" s="174">
        <v>44242</v>
      </c>
      <c r="B739" s="175">
        <v>44242</v>
      </c>
      <c r="C739">
        <v>-0.37464999999999998</v>
      </c>
    </row>
    <row r="740" spans="1:3">
      <c r="A740" s="174">
        <v>44239</v>
      </c>
      <c r="B740" s="175">
        <v>44239</v>
      </c>
      <c r="C740">
        <v>-0.41642899999999999</v>
      </c>
    </row>
    <row r="741" spans="1:3">
      <c r="A741" s="174">
        <v>44238</v>
      </c>
      <c r="B741" s="175">
        <v>44238</v>
      </c>
      <c r="C741">
        <v>-0.45523999999999998</v>
      </c>
    </row>
    <row r="742" spans="1:3">
      <c r="A742" s="174">
        <v>44237</v>
      </c>
      <c r="B742" s="175">
        <v>44237</v>
      </c>
      <c r="C742">
        <v>-0.448791</v>
      </c>
    </row>
    <row r="743" spans="1:3">
      <c r="A743" s="174">
        <v>44236</v>
      </c>
      <c r="B743" s="175">
        <v>44236</v>
      </c>
      <c r="C743">
        <v>-0.44183699999999998</v>
      </c>
    </row>
    <row r="744" spans="1:3">
      <c r="A744" s="174">
        <v>44235</v>
      </c>
      <c r="B744" s="175">
        <v>44235</v>
      </c>
      <c r="C744">
        <v>-0.420076</v>
      </c>
    </row>
    <row r="745" spans="1:3">
      <c r="A745" s="174">
        <v>44232</v>
      </c>
      <c r="B745" s="175">
        <v>44232</v>
      </c>
      <c r="C745">
        <v>-0.45470899999999997</v>
      </c>
    </row>
    <row r="746" spans="1:3">
      <c r="A746" s="174">
        <v>44231</v>
      </c>
      <c r="B746" s="175">
        <v>44231</v>
      </c>
      <c r="C746">
        <v>-0.44892300000000002</v>
      </c>
    </row>
    <row r="747" spans="1:3">
      <c r="A747" s="174">
        <v>44230</v>
      </c>
      <c r="B747" s="175">
        <v>44230</v>
      </c>
      <c r="C747">
        <v>-0.46570299999999998</v>
      </c>
    </row>
    <row r="748" spans="1:3">
      <c r="A748" s="174">
        <v>44229</v>
      </c>
      <c r="B748" s="175">
        <v>44229</v>
      </c>
      <c r="C748">
        <v>-0.48508899999999999</v>
      </c>
    </row>
    <row r="749" spans="1:3">
      <c r="A749" s="174">
        <v>44228</v>
      </c>
      <c r="B749" s="175">
        <v>44228</v>
      </c>
      <c r="C749">
        <v>-0.51120399999999999</v>
      </c>
    </row>
    <row r="750" spans="1:3">
      <c r="A750" s="174">
        <v>44225</v>
      </c>
      <c r="B750" s="175">
        <v>44225</v>
      </c>
      <c r="C750">
        <v>-0.51225500000000002</v>
      </c>
    </row>
    <row r="751" spans="1:3">
      <c r="A751" s="174">
        <v>44224</v>
      </c>
      <c r="B751" s="175">
        <v>44224</v>
      </c>
      <c r="C751">
        <v>-0.54173800000000005</v>
      </c>
    </row>
    <row r="752" spans="1:3">
      <c r="A752" s="174">
        <v>44223</v>
      </c>
      <c r="B752" s="175">
        <v>44223</v>
      </c>
      <c r="C752">
        <v>-0.55716100000000002</v>
      </c>
    </row>
    <row r="753" spans="1:3">
      <c r="A753" s="174">
        <v>44222</v>
      </c>
      <c r="B753" s="175">
        <v>44222</v>
      </c>
      <c r="C753">
        <v>-0.54052</v>
      </c>
    </row>
    <row r="754" spans="1:3">
      <c r="A754" s="174">
        <v>44221</v>
      </c>
      <c r="B754" s="175">
        <v>44221</v>
      </c>
      <c r="C754">
        <v>-0.55157400000000001</v>
      </c>
    </row>
    <row r="755" spans="1:3">
      <c r="A755" s="174">
        <v>44218</v>
      </c>
      <c r="B755" s="175">
        <v>44218</v>
      </c>
      <c r="C755">
        <v>-0.51505800000000002</v>
      </c>
    </row>
    <row r="756" spans="1:3">
      <c r="A756" s="174">
        <v>44217</v>
      </c>
      <c r="B756" s="175">
        <v>44217</v>
      </c>
      <c r="C756">
        <v>-0.50068900000000005</v>
      </c>
    </row>
    <row r="757" spans="1:3">
      <c r="A757" s="174">
        <v>44216</v>
      </c>
      <c r="B757" s="175">
        <v>44216</v>
      </c>
      <c r="C757">
        <v>-0.53576000000000001</v>
      </c>
    </row>
    <row r="758" spans="1:3">
      <c r="A758" s="174">
        <v>44215</v>
      </c>
      <c r="B758" s="175">
        <v>44215</v>
      </c>
      <c r="C758">
        <v>-0.51886699999999997</v>
      </c>
    </row>
    <row r="759" spans="1:3">
      <c r="A759" s="174">
        <v>44214</v>
      </c>
      <c r="B759" s="175">
        <v>44214</v>
      </c>
      <c r="C759">
        <v>-0.53117999999999999</v>
      </c>
    </row>
    <row r="760" spans="1:3">
      <c r="A760" s="174">
        <v>44211</v>
      </c>
      <c r="B760" s="175">
        <v>44211</v>
      </c>
      <c r="C760">
        <v>-0.54392099999999999</v>
      </c>
    </row>
    <row r="761" spans="1:3">
      <c r="A761" s="174">
        <v>44210</v>
      </c>
      <c r="B761" s="175">
        <v>44210</v>
      </c>
      <c r="C761">
        <v>-0.563357</v>
      </c>
    </row>
    <row r="762" spans="1:3">
      <c r="A762" s="174">
        <v>44209</v>
      </c>
      <c r="B762" s="175">
        <v>44209</v>
      </c>
      <c r="C762">
        <v>-0.52609799999999995</v>
      </c>
    </row>
    <row r="763" spans="1:3">
      <c r="A763" s="174">
        <v>44208</v>
      </c>
      <c r="B763" s="175">
        <v>44208</v>
      </c>
      <c r="C763">
        <v>-0.491226</v>
      </c>
    </row>
    <row r="764" spans="1:3">
      <c r="A764" s="174">
        <v>44207</v>
      </c>
      <c r="B764" s="175">
        <v>44207</v>
      </c>
      <c r="C764">
        <v>-0.51540600000000003</v>
      </c>
    </row>
    <row r="765" spans="1:3">
      <c r="A765" s="174">
        <v>44204</v>
      </c>
      <c r="B765" s="175">
        <v>44204</v>
      </c>
      <c r="C765">
        <v>-0.54460399999999998</v>
      </c>
    </row>
    <row r="766" spans="1:3">
      <c r="A766" s="174">
        <v>44203</v>
      </c>
      <c r="B766" s="175">
        <v>44203</v>
      </c>
      <c r="C766">
        <v>-0.54276100000000005</v>
      </c>
    </row>
    <row r="767" spans="1:3">
      <c r="A767" s="174">
        <v>44202</v>
      </c>
      <c r="B767" s="175">
        <v>44202</v>
      </c>
      <c r="C767">
        <v>-0.540184</v>
      </c>
    </row>
    <row r="768" spans="1:3">
      <c r="A768" s="174">
        <v>44201</v>
      </c>
      <c r="B768" s="175">
        <v>44201</v>
      </c>
      <c r="C768">
        <v>-0.57505899999999999</v>
      </c>
    </row>
    <row r="769" spans="1:3">
      <c r="A769" s="174">
        <v>44200</v>
      </c>
      <c r="B769" s="175">
        <v>44200</v>
      </c>
      <c r="C769">
        <v>-0.57208499999999995</v>
      </c>
    </row>
    <row r="770" spans="1:3">
      <c r="A770" s="174">
        <v>44195</v>
      </c>
      <c r="B770" s="175">
        <v>44195</v>
      </c>
      <c r="C770">
        <v>-0.57000799999999996</v>
      </c>
    </row>
    <row r="771" spans="1:3">
      <c r="A771" s="174">
        <v>44194</v>
      </c>
      <c r="B771" s="175">
        <v>44194</v>
      </c>
      <c r="C771">
        <v>-0.559971</v>
      </c>
    </row>
    <row r="772" spans="1:3">
      <c r="A772" s="174">
        <v>44193</v>
      </c>
      <c r="B772" s="175">
        <v>44193</v>
      </c>
      <c r="C772">
        <v>-0.53918699999999997</v>
      </c>
    </row>
    <row r="773" spans="1:3">
      <c r="A773" s="174">
        <v>44188</v>
      </c>
      <c r="B773" s="175">
        <v>44188</v>
      </c>
      <c r="C773">
        <v>-0.53245100000000001</v>
      </c>
    </row>
    <row r="774" spans="1:3">
      <c r="A774" s="174">
        <v>44187</v>
      </c>
      <c r="B774" s="175">
        <v>44187</v>
      </c>
      <c r="C774">
        <v>-0.57362899999999994</v>
      </c>
    </row>
    <row r="775" spans="1:3">
      <c r="A775" s="174">
        <v>44186</v>
      </c>
      <c r="B775" s="175">
        <v>44186</v>
      </c>
      <c r="C775">
        <v>-0.57586300000000001</v>
      </c>
    </row>
    <row r="776" spans="1:3">
      <c r="A776" s="174">
        <v>44183</v>
      </c>
      <c r="B776" s="175">
        <v>44183</v>
      </c>
      <c r="C776">
        <v>-0.56217099999999998</v>
      </c>
    </row>
    <row r="777" spans="1:3">
      <c r="A777" s="174">
        <v>44182</v>
      </c>
      <c r="B777" s="175">
        <v>44182</v>
      </c>
      <c r="C777">
        <v>-0.570191</v>
      </c>
    </row>
    <row r="778" spans="1:3">
      <c r="A778" s="174">
        <v>44181</v>
      </c>
      <c r="B778" s="175">
        <v>44181</v>
      </c>
      <c r="C778">
        <v>-0.54560200000000003</v>
      </c>
    </row>
    <row r="779" spans="1:3">
      <c r="A779" s="174">
        <v>44180</v>
      </c>
      <c r="B779" s="175">
        <v>44180</v>
      </c>
      <c r="C779">
        <v>-0.59947600000000001</v>
      </c>
    </row>
    <row r="780" spans="1:3">
      <c r="A780" s="174">
        <v>44179</v>
      </c>
      <c r="B780" s="175">
        <v>44179</v>
      </c>
      <c r="C780">
        <v>-0.59299999999999997</v>
      </c>
    </row>
    <row r="781" spans="1:3">
      <c r="A781" s="174">
        <v>44176</v>
      </c>
      <c r="B781" s="175">
        <v>44176</v>
      </c>
      <c r="C781">
        <v>-0.61480999999999997</v>
      </c>
    </row>
    <row r="782" spans="1:3">
      <c r="A782" s="174">
        <v>44175</v>
      </c>
      <c r="B782" s="175">
        <v>44175</v>
      </c>
      <c r="C782">
        <v>-0.58352599999999999</v>
      </c>
    </row>
    <row r="783" spans="1:3">
      <c r="A783" s="174">
        <v>44174</v>
      </c>
      <c r="B783" s="175">
        <v>44174</v>
      </c>
      <c r="C783">
        <v>-0.580264</v>
      </c>
    </row>
    <row r="784" spans="1:3">
      <c r="A784" s="174">
        <v>44173</v>
      </c>
      <c r="B784" s="175">
        <v>44173</v>
      </c>
      <c r="C784">
        <v>-0.58843800000000002</v>
      </c>
    </row>
    <row r="785" spans="1:3">
      <c r="A785" s="174">
        <v>44172</v>
      </c>
      <c r="B785" s="175">
        <v>44172</v>
      </c>
      <c r="C785">
        <v>-0.56130199999999997</v>
      </c>
    </row>
    <row r="786" spans="1:3">
      <c r="A786" s="174">
        <v>44169</v>
      </c>
      <c r="B786" s="175">
        <v>44169</v>
      </c>
      <c r="C786">
        <v>-0.52961499999999995</v>
      </c>
    </row>
    <row r="787" spans="1:3">
      <c r="A787" s="174">
        <v>44168</v>
      </c>
      <c r="B787" s="175">
        <v>44168</v>
      </c>
      <c r="C787">
        <v>-0.528528</v>
      </c>
    </row>
    <row r="788" spans="1:3">
      <c r="A788" s="174">
        <v>44167</v>
      </c>
      <c r="B788" s="175">
        <v>44167</v>
      </c>
      <c r="C788">
        <v>-0.48917500000000003</v>
      </c>
    </row>
    <row r="789" spans="1:3">
      <c r="A789" s="174">
        <v>44166</v>
      </c>
      <c r="B789" s="175">
        <v>44166</v>
      </c>
      <c r="C789">
        <v>-0.51565799999999995</v>
      </c>
    </row>
    <row r="790" spans="1:3">
      <c r="A790" s="174">
        <v>44165</v>
      </c>
      <c r="B790" s="175">
        <v>44165</v>
      </c>
      <c r="C790">
        <v>-0.54968399999999995</v>
      </c>
    </row>
    <row r="791" spans="1:3">
      <c r="A791" s="174">
        <v>44162</v>
      </c>
      <c r="B791" s="175">
        <v>44162</v>
      </c>
      <c r="C791">
        <v>-0.55750599999999995</v>
      </c>
    </row>
    <row r="792" spans="1:3">
      <c r="A792" s="174">
        <v>44161</v>
      </c>
      <c r="B792" s="175">
        <v>44161</v>
      </c>
      <c r="C792">
        <v>-0.55781599999999998</v>
      </c>
    </row>
    <row r="793" spans="1:3">
      <c r="A793" s="174">
        <v>44160</v>
      </c>
      <c r="B793" s="175">
        <v>44160</v>
      </c>
      <c r="C793">
        <v>-0.54871599999999998</v>
      </c>
    </row>
    <row r="794" spans="1:3">
      <c r="A794" s="174">
        <v>44159</v>
      </c>
      <c r="B794" s="175">
        <v>44159</v>
      </c>
      <c r="C794">
        <v>-0.55641499999999999</v>
      </c>
    </row>
    <row r="795" spans="1:3">
      <c r="A795" s="174">
        <v>44158</v>
      </c>
      <c r="B795" s="175">
        <v>44158</v>
      </c>
      <c r="C795">
        <v>-0.55562999999999996</v>
      </c>
    </row>
    <row r="796" spans="1:3">
      <c r="A796" s="174">
        <v>44155</v>
      </c>
      <c r="B796" s="175">
        <v>44155</v>
      </c>
      <c r="C796">
        <v>-0.56495899999999999</v>
      </c>
    </row>
    <row r="797" spans="1:3">
      <c r="A797" s="174">
        <v>44154</v>
      </c>
      <c r="B797" s="175">
        <v>44154</v>
      </c>
      <c r="C797">
        <v>-0.55338200000000004</v>
      </c>
    </row>
    <row r="798" spans="1:3">
      <c r="A798" s="174">
        <v>44153</v>
      </c>
      <c r="B798" s="175">
        <v>44153</v>
      </c>
      <c r="C798">
        <v>-0.53912099999999996</v>
      </c>
    </row>
    <row r="799" spans="1:3">
      <c r="A799" s="174">
        <v>44152</v>
      </c>
      <c r="B799" s="175">
        <v>44152</v>
      </c>
      <c r="C799">
        <v>-0.54408000000000001</v>
      </c>
    </row>
    <row r="800" spans="1:3">
      <c r="A800" s="174">
        <v>44151</v>
      </c>
      <c r="B800" s="175">
        <v>44151</v>
      </c>
      <c r="C800">
        <v>-0.53077300000000005</v>
      </c>
    </row>
    <row r="801" spans="1:3">
      <c r="A801" s="174">
        <v>44148</v>
      </c>
      <c r="B801" s="175">
        <v>44148</v>
      </c>
      <c r="C801">
        <v>-0.52899499999999999</v>
      </c>
    </row>
    <row r="802" spans="1:3">
      <c r="A802" s="174">
        <v>44147</v>
      </c>
      <c r="B802" s="175">
        <v>44147</v>
      </c>
      <c r="C802">
        <v>-0.50748199999999999</v>
      </c>
    </row>
    <row r="803" spans="1:3">
      <c r="A803" s="174">
        <v>44146</v>
      </c>
      <c r="B803" s="175">
        <v>44146</v>
      </c>
      <c r="C803">
        <v>-0.48766900000000002</v>
      </c>
    </row>
    <row r="804" spans="1:3">
      <c r="A804" s="174">
        <v>44145</v>
      </c>
      <c r="B804" s="175">
        <v>44145</v>
      </c>
      <c r="C804">
        <v>-0.45629199999999998</v>
      </c>
    </row>
    <row r="805" spans="1:3">
      <c r="A805" s="174">
        <v>44144</v>
      </c>
      <c r="B805" s="175">
        <v>44144</v>
      </c>
      <c r="C805">
        <v>-0.50535300000000005</v>
      </c>
    </row>
    <row r="806" spans="1:3">
      <c r="A806" s="174">
        <v>44141</v>
      </c>
      <c r="B806" s="175">
        <v>44141</v>
      </c>
      <c r="C806">
        <v>-0.58799500000000005</v>
      </c>
    </row>
    <row r="807" spans="1:3">
      <c r="A807" s="174">
        <v>44140</v>
      </c>
      <c r="B807" s="175">
        <v>44140</v>
      </c>
      <c r="C807">
        <v>-0.59940400000000005</v>
      </c>
    </row>
    <row r="808" spans="1:3">
      <c r="A808" s="174">
        <v>44139</v>
      </c>
      <c r="B808" s="175">
        <v>44139</v>
      </c>
      <c r="C808">
        <v>-0.61858800000000003</v>
      </c>
    </row>
    <row r="809" spans="1:3">
      <c r="A809" s="174">
        <v>44138</v>
      </c>
      <c r="B809" s="175">
        <v>44138</v>
      </c>
      <c r="C809">
        <v>-0.59815300000000005</v>
      </c>
    </row>
    <row r="810" spans="1:3">
      <c r="A810" s="174">
        <v>44137</v>
      </c>
      <c r="B810" s="175">
        <v>44137</v>
      </c>
      <c r="C810">
        <v>-0.60565999999999998</v>
      </c>
    </row>
    <row r="811" spans="1:3">
      <c r="A811" s="174">
        <v>44134</v>
      </c>
      <c r="B811" s="175">
        <v>44134</v>
      </c>
      <c r="C811">
        <v>-0.60348599999999997</v>
      </c>
    </row>
    <row r="812" spans="1:3">
      <c r="A812" s="174">
        <v>44133</v>
      </c>
      <c r="B812" s="175">
        <v>44133</v>
      </c>
      <c r="C812">
        <v>-0.60306000000000004</v>
      </c>
    </row>
    <row r="813" spans="1:3">
      <c r="A813" s="174">
        <v>44132</v>
      </c>
      <c r="B813" s="175">
        <v>44132</v>
      </c>
      <c r="C813">
        <v>-0.60213700000000003</v>
      </c>
    </row>
    <row r="814" spans="1:3">
      <c r="A814" s="174">
        <v>44131</v>
      </c>
      <c r="B814" s="175">
        <v>44131</v>
      </c>
      <c r="C814">
        <v>-0.58407600000000004</v>
      </c>
    </row>
    <row r="815" spans="1:3">
      <c r="A815" s="174">
        <v>44130</v>
      </c>
      <c r="B815" s="175">
        <v>44130</v>
      </c>
      <c r="C815">
        <v>-0.54408699999999999</v>
      </c>
    </row>
    <row r="816" spans="1:3">
      <c r="A816" s="174">
        <v>44127</v>
      </c>
      <c r="B816" s="175">
        <v>44127</v>
      </c>
      <c r="C816">
        <v>-0.53470600000000001</v>
      </c>
    </row>
    <row r="817" spans="1:3">
      <c r="A817" s="174">
        <v>44126</v>
      </c>
      <c r="B817" s="175">
        <v>44126</v>
      </c>
      <c r="C817">
        <v>-0.54936300000000005</v>
      </c>
    </row>
    <row r="818" spans="1:3">
      <c r="A818" s="174">
        <v>44125</v>
      </c>
      <c r="B818" s="175">
        <v>44125</v>
      </c>
      <c r="C818">
        <v>-0.561948</v>
      </c>
    </row>
    <row r="819" spans="1:3">
      <c r="A819" s="174">
        <v>44124</v>
      </c>
      <c r="B819" s="175">
        <v>44124</v>
      </c>
      <c r="C819">
        <v>-0.58285500000000001</v>
      </c>
    </row>
    <row r="820" spans="1:3">
      <c r="A820" s="174">
        <v>44123</v>
      </c>
      <c r="B820" s="175">
        <v>44123</v>
      </c>
      <c r="C820">
        <v>-0.58377500000000004</v>
      </c>
    </row>
    <row r="821" spans="1:3">
      <c r="A821" s="174">
        <v>44120</v>
      </c>
      <c r="B821" s="175">
        <v>44120</v>
      </c>
      <c r="C821">
        <v>-0.59299199999999996</v>
      </c>
    </row>
    <row r="822" spans="1:3">
      <c r="A822" s="174">
        <v>44119</v>
      </c>
      <c r="B822" s="175">
        <v>44119</v>
      </c>
      <c r="C822">
        <v>-0.59350099999999995</v>
      </c>
    </row>
    <row r="823" spans="1:3">
      <c r="A823" s="174">
        <v>44118</v>
      </c>
      <c r="B823" s="175">
        <v>44118</v>
      </c>
      <c r="C823">
        <v>-0.55396299999999998</v>
      </c>
    </row>
    <row r="824" spans="1:3">
      <c r="A824" s="174">
        <v>44117</v>
      </c>
      <c r="B824" s="175">
        <v>44117</v>
      </c>
      <c r="C824">
        <v>-0.53010400000000002</v>
      </c>
    </row>
    <row r="825" spans="1:3">
      <c r="A825" s="174">
        <v>44116</v>
      </c>
      <c r="B825" s="175">
        <v>44116</v>
      </c>
      <c r="C825">
        <v>-0.51973199999999997</v>
      </c>
    </row>
    <row r="826" spans="1:3">
      <c r="A826" s="174">
        <v>44113</v>
      </c>
      <c r="B826" s="175">
        <v>44113</v>
      </c>
      <c r="C826">
        <v>-0.51560399999999995</v>
      </c>
    </row>
    <row r="827" spans="1:3">
      <c r="A827" s="174">
        <v>44112</v>
      </c>
      <c r="B827" s="175">
        <v>44112</v>
      </c>
      <c r="C827">
        <v>-0.49109999999999998</v>
      </c>
    </row>
    <row r="828" spans="1:3">
      <c r="A828" s="174">
        <v>44111</v>
      </c>
      <c r="B828" s="175">
        <v>44111</v>
      </c>
      <c r="C828">
        <v>-0.466422</v>
      </c>
    </row>
    <row r="829" spans="1:3">
      <c r="A829" s="174">
        <v>44110</v>
      </c>
      <c r="B829" s="175">
        <v>44110</v>
      </c>
      <c r="C829">
        <v>-0.49217</v>
      </c>
    </row>
    <row r="830" spans="1:3">
      <c r="A830" s="174">
        <v>44109</v>
      </c>
      <c r="B830" s="175">
        <v>44109</v>
      </c>
      <c r="C830">
        <v>-0.487481</v>
      </c>
    </row>
    <row r="831" spans="1:3">
      <c r="A831" s="174">
        <v>44106</v>
      </c>
      <c r="B831" s="175">
        <v>44106</v>
      </c>
      <c r="C831">
        <v>-0.50667899999999999</v>
      </c>
    </row>
    <row r="832" spans="1:3">
      <c r="A832" s="174">
        <v>44105</v>
      </c>
      <c r="B832" s="175">
        <v>44105</v>
      </c>
      <c r="C832">
        <v>-0.48534300000000002</v>
      </c>
    </row>
    <row r="833" spans="1:3">
      <c r="A833" s="174">
        <v>44104</v>
      </c>
      <c r="B833" s="175">
        <v>44104</v>
      </c>
      <c r="C833">
        <v>-0.49536599999999997</v>
      </c>
    </row>
    <row r="834" spans="1:3">
      <c r="A834" s="174">
        <v>44103</v>
      </c>
      <c r="B834" s="175">
        <v>44103</v>
      </c>
      <c r="C834">
        <v>-0.50143599999999999</v>
      </c>
    </row>
    <row r="835" spans="1:3">
      <c r="A835" s="174">
        <v>44102</v>
      </c>
      <c r="B835" s="175">
        <v>44102</v>
      </c>
      <c r="C835">
        <v>-0.50015799999999999</v>
      </c>
    </row>
    <row r="836" spans="1:3">
      <c r="A836" s="174">
        <v>44099</v>
      </c>
      <c r="B836" s="175">
        <v>44099</v>
      </c>
      <c r="C836">
        <v>-0.49632900000000002</v>
      </c>
    </row>
    <row r="837" spans="1:3">
      <c r="A837" s="174">
        <v>44098</v>
      </c>
      <c r="B837" s="175">
        <v>44098</v>
      </c>
      <c r="C837">
        <v>-0.48814800000000003</v>
      </c>
    </row>
    <row r="838" spans="1:3">
      <c r="A838" s="174">
        <v>44097</v>
      </c>
      <c r="B838" s="175">
        <v>44097</v>
      </c>
      <c r="C838">
        <v>-0.48069400000000001</v>
      </c>
    </row>
    <row r="839" spans="1:3">
      <c r="A839" s="174">
        <v>44096</v>
      </c>
      <c r="B839" s="175">
        <v>44096</v>
      </c>
      <c r="C839">
        <v>-0.48396099999999997</v>
      </c>
    </row>
    <row r="840" spans="1:3">
      <c r="A840" s="174">
        <v>44095</v>
      </c>
      <c r="B840" s="175">
        <v>44095</v>
      </c>
      <c r="C840">
        <v>-0.50146199999999996</v>
      </c>
    </row>
    <row r="841" spans="1:3">
      <c r="A841" s="174">
        <v>44092</v>
      </c>
      <c r="B841" s="175">
        <v>44092</v>
      </c>
      <c r="C841">
        <v>-0.47296500000000002</v>
      </c>
    </row>
    <row r="842" spans="1:3">
      <c r="A842" s="174">
        <v>44091</v>
      </c>
      <c r="B842" s="175">
        <v>44091</v>
      </c>
      <c r="C842">
        <v>-0.473576</v>
      </c>
    </row>
    <row r="843" spans="1:3">
      <c r="A843" s="174">
        <v>44090</v>
      </c>
      <c r="B843" s="175">
        <v>44090</v>
      </c>
      <c r="C843">
        <v>-0.46288699999999999</v>
      </c>
    </row>
    <row r="844" spans="1:3">
      <c r="A844" s="174">
        <v>44089</v>
      </c>
      <c r="B844" s="175">
        <v>44089</v>
      </c>
      <c r="C844">
        <v>-0.45300400000000002</v>
      </c>
    </row>
    <row r="845" spans="1:3">
      <c r="A845" s="174">
        <v>44088</v>
      </c>
      <c r="B845" s="175">
        <v>44088</v>
      </c>
      <c r="C845">
        <v>-0.46385500000000002</v>
      </c>
    </row>
    <row r="846" spans="1:3">
      <c r="A846" s="174">
        <v>44085</v>
      </c>
      <c r="B846" s="175">
        <v>44085</v>
      </c>
      <c r="C846">
        <v>-0.43553799999999998</v>
      </c>
    </row>
    <row r="847" spans="1:3">
      <c r="A847" s="174">
        <v>44084</v>
      </c>
      <c r="B847" s="175">
        <v>44084</v>
      </c>
      <c r="C847">
        <v>-0.40859400000000001</v>
      </c>
    </row>
    <row r="848" spans="1:3">
      <c r="A848" s="174">
        <v>44083</v>
      </c>
      <c r="B848" s="175">
        <v>44083</v>
      </c>
      <c r="C848">
        <v>-0.43573800000000001</v>
      </c>
    </row>
    <row r="849" spans="1:3">
      <c r="A849" s="174">
        <v>44082</v>
      </c>
      <c r="B849" s="175">
        <v>44082</v>
      </c>
      <c r="C849">
        <v>-0.46529700000000002</v>
      </c>
    </row>
    <row r="850" spans="1:3">
      <c r="A850" s="174">
        <v>44081</v>
      </c>
      <c r="B850" s="175">
        <v>44081</v>
      </c>
      <c r="C850">
        <v>-0.43411300000000003</v>
      </c>
    </row>
    <row r="851" spans="1:3">
      <c r="A851" s="174">
        <v>44078</v>
      </c>
      <c r="B851" s="175">
        <v>44078</v>
      </c>
      <c r="C851">
        <v>-0.44262400000000002</v>
      </c>
    </row>
    <row r="852" spans="1:3">
      <c r="A852" s="174">
        <v>44077</v>
      </c>
      <c r="B852" s="175">
        <v>44077</v>
      </c>
      <c r="C852">
        <v>-0.46037099999999997</v>
      </c>
    </row>
    <row r="853" spans="1:3">
      <c r="A853" s="174">
        <v>44076</v>
      </c>
      <c r="B853" s="175">
        <v>44076</v>
      </c>
      <c r="C853">
        <v>-0.42704999999999999</v>
      </c>
    </row>
    <row r="854" spans="1:3">
      <c r="A854" s="174">
        <v>44075</v>
      </c>
      <c r="B854" s="175">
        <v>44075</v>
      </c>
      <c r="C854">
        <v>-0.37390699999999999</v>
      </c>
    </row>
    <row r="855" spans="1:3">
      <c r="A855" s="174">
        <v>44074</v>
      </c>
      <c r="B855" s="175">
        <v>44074</v>
      </c>
      <c r="C855">
        <v>-0.37076700000000001</v>
      </c>
    </row>
    <row r="856" spans="1:3">
      <c r="A856" s="174">
        <v>44071</v>
      </c>
      <c r="B856" s="175">
        <v>44071</v>
      </c>
      <c r="C856">
        <v>-0.39020500000000002</v>
      </c>
    </row>
    <row r="857" spans="1:3">
      <c r="A857" s="174">
        <v>44070</v>
      </c>
      <c r="B857" s="175">
        <v>44070</v>
      </c>
      <c r="C857">
        <v>-0.37015999999999999</v>
      </c>
    </row>
    <row r="858" spans="1:3">
      <c r="A858" s="174">
        <v>44069</v>
      </c>
      <c r="B858" s="175">
        <v>44069</v>
      </c>
      <c r="C858">
        <v>-0.39087300000000003</v>
      </c>
    </row>
    <row r="859" spans="1:3">
      <c r="A859" s="174">
        <v>44068</v>
      </c>
      <c r="B859" s="175">
        <v>44068</v>
      </c>
      <c r="C859">
        <v>-0.41215000000000002</v>
      </c>
    </row>
    <row r="860" spans="1:3">
      <c r="A860" s="174">
        <v>44067</v>
      </c>
      <c r="B860" s="175">
        <v>44067</v>
      </c>
      <c r="C860">
        <v>-0.47822500000000001</v>
      </c>
    </row>
    <row r="861" spans="1:3">
      <c r="A861" s="174">
        <v>44064</v>
      </c>
      <c r="B861" s="175">
        <v>44064</v>
      </c>
      <c r="C861">
        <v>-0.47641600000000001</v>
      </c>
    </row>
    <row r="862" spans="1:3">
      <c r="A862" s="174">
        <v>44063</v>
      </c>
      <c r="B862" s="175">
        <v>44063</v>
      </c>
      <c r="C862">
        <v>-0.485904</v>
      </c>
    </row>
    <row r="863" spans="1:3">
      <c r="A863" s="174">
        <v>44062</v>
      </c>
      <c r="B863" s="175">
        <v>44062</v>
      </c>
      <c r="C863">
        <v>-0.44629400000000002</v>
      </c>
    </row>
    <row r="864" spans="1:3">
      <c r="A864" s="174">
        <v>44061</v>
      </c>
      <c r="B864" s="175">
        <v>44061</v>
      </c>
      <c r="C864">
        <v>-0.42283799999999999</v>
      </c>
    </row>
    <row r="865" spans="1:3">
      <c r="A865" s="174">
        <v>44060</v>
      </c>
      <c r="B865" s="175">
        <v>44060</v>
      </c>
      <c r="C865">
        <v>-0.402036</v>
      </c>
    </row>
    <row r="866" spans="1:3">
      <c r="A866" s="174">
        <v>44057</v>
      </c>
      <c r="B866" s="175">
        <v>44057</v>
      </c>
      <c r="C866">
        <v>-0.39513900000000002</v>
      </c>
    </row>
    <row r="867" spans="1:3">
      <c r="A867" s="174">
        <v>44056</v>
      </c>
      <c r="B867" s="175">
        <v>44056</v>
      </c>
      <c r="C867">
        <v>-0.39053100000000002</v>
      </c>
    </row>
    <row r="868" spans="1:3">
      <c r="A868" s="174">
        <v>44055</v>
      </c>
      <c r="B868" s="175">
        <v>44055</v>
      </c>
      <c r="C868">
        <v>-0.43566500000000002</v>
      </c>
    </row>
    <row r="869" spans="1:3">
      <c r="A869" s="174">
        <v>44054</v>
      </c>
      <c r="B869" s="175">
        <v>44054</v>
      </c>
      <c r="C869">
        <v>-0.45268799999999998</v>
      </c>
    </row>
    <row r="870" spans="1:3">
      <c r="A870" s="174">
        <v>44053</v>
      </c>
      <c r="B870" s="175">
        <v>44053</v>
      </c>
      <c r="C870">
        <v>-0.50652699999999995</v>
      </c>
    </row>
    <row r="871" spans="1:3">
      <c r="A871" s="174">
        <v>44050</v>
      </c>
      <c r="B871" s="175">
        <v>44050</v>
      </c>
      <c r="C871">
        <v>-0.50723600000000002</v>
      </c>
    </row>
    <row r="872" spans="1:3">
      <c r="A872" s="174">
        <v>44049</v>
      </c>
      <c r="B872" s="175">
        <v>44049</v>
      </c>
      <c r="C872">
        <v>-0.51962799999999998</v>
      </c>
    </row>
    <row r="873" spans="1:3">
      <c r="A873" s="174">
        <v>44048</v>
      </c>
      <c r="B873" s="175">
        <v>44048</v>
      </c>
      <c r="C873">
        <v>-0.48328100000000002</v>
      </c>
    </row>
    <row r="874" spans="1:3">
      <c r="A874" s="174">
        <v>44047</v>
      </c>
      <c r="B874" s="175">
        <v>44047</v>
      </c>
      <c r="C874">
        <v>-0.53266599999999997</v>
      </c>
    </row>
    <row r="875" spans="1:3">
      <c r="A875" s="174">
        <v>44046</v>
      </c>
      <c r="B875" s="175">
        <v>44046</v>
      </c>
      <c r="C875">
        <v>-0.47912700000000003</v>
      </c>
    </row>
    <row r="876" spans="1:3">
      <c r="A876" s="174">
        <v>44043</v>
      </c>
      <c r="B876" s="175">
        <v>44043</v>
      </c>
      <c r="C876">
        <v>-0.49345499999999998</v>
      </c>
    </row>
    <row r="877" spans="1:3">
      <c r="A877" s="174">
        <v>44042</v>
      </c>
      <c r="B877" s="175">
        <v>44042</v>
      </c>
      <c r="C877">
        <v>-0.52573000000000003</v>
      </c>
    </row>
    <row r="878" spans="1:3">
      <c r="A878" s="174">
        <v>44041</v>
      </c>
      <c r="B878" s="175">
        <v>44041</v>
      </c>
      <c r="C878">
        <v>-0.47856799999999999</v>
      </c>
    </row>
    <row r="879" spans="1:3">
      <c r="A879" s="174">
        <v>44040</v>
      </c>
      <c r="B879" s="175">
        <v>44040</v>
      </c>
      <c r="C879">
        <v>-0.47461999999999999</v>
      </c>
    </row>
    <row r="880" spans="1:3">
      <c r="A880" s="174">
        <v>44039</v>
      </c>
      <c r="B880" s="175">
        <v>44039</v>
      </c>
      <c r="C880">
        <v>-0.45981699999999998</v>
      </c>
    </row>
    <row r="881" spans="1:3">
      <c r="A881" s="174">
        <v>44036</v>
      </c>
      <c r="B881" s="175">
        <v>44036</v>
      </c>
      <c r="C881">
        <v>-0.42528199999999999</v>
      </c>
    </row>
    <row r="882" spans="1:3">
      <c r="A882" s="174">
        <v>44035</v>
      </c>
      <c r="B882" s="175">
        <v>44035</v>
      </c>
      <c r="C882">
        <v>-0.456625</v>
      </c>
    </row>
    <row r="883" spans="1:3">
      <c r="A883" s="174">
        <v>44034</v>
      </c>
      <c r="B883" s="175">
        <v>44034</v>
      </c>
      <c r="C883">
        <v>-0.46513100000000002</v>
      </c>
    </row>
    <row r="884" spans="1:3">
      <c r="A884" s="174">
        <v>44033</v>
      </c>
      <c r="B884" s="175">
        <v>44033</v>
      </c>
      <c r="C884">
        <v>-0.42923</v>
      </c>
    </row>
    <row r="885" spans="1:3">
      <c r="A885" s="174">
        <v>44032</v>
      </c>
      <c r="B885" s="175">
        <v>44032</v>
      </c>
      <c r="C885">
        <v>-0.44514399999999998</v>
      </c>
    </row>
    <row r="886" spans="1:3">
      <c r="A886" s="174">
        <v>44029</v>
      </c>
      <c r="B886" s="175">
        <v>44029</v>
      </c>
      <c r="C886">
        <v>-0.42806499999999997</v>
      </c>
    </row>
    <row r="887" spans="1:3">
      <c r="A887" s="174">
        <v>44028</v>
      </c>
      <c r="B887" s="175">
        <v>44028</v>
      </c>
      <c r="C887">
        <v>-0.43342399999999998</v>
      </c>
    </row>
    <row r="888" spans="1:3">
      <c r="A888" s="174">
        <v>44027</v>
      </c>
      <c r="B888" s="175">
        <v>44027</v>
      </c>
      <c r="C888">
        <v>-0.39358399999999999</v>
      </c>
    </row>
    <row r="889" spans="1:3">
      <c r="A889" s="174">
        <v>44026</v>
      </c>
      <c r="B889" s="175">
        <v>44026</v>
      </c>
      <c r="C889">
        <v>-0.41339300000000001</v>
      </c>
    </row>
    <row r="890" spans="1:3">
      <c r="A890" s="174">
        <v>44025</v>
      </c>
      <c r="B890" s="175">
        <v>44025</v>
      </c>
      <c r="C890">
        <v>-0.38870199999999999</v>
      </c>
    </row>
    <row r="891" spans="1:3">
      <c r="A891" s="174">
        <v>44022</v>
      </c>
      <c r="B891" s="175">
        <v>44022</v>
      </c>
      <c r="C891">
        <v>-0.45233600000000002</v>
      </c>
    </row>
    <row r="892" spans="1:3">
      <c r="A892" s="174">
        <v>44021</v>
      </c>
      <c r="B892" s="175">
        <v>44021</v>
      </c>
      <c r="C892">
        <v>-0.42290800000000001</v>
      </c>
    </row>
    <row r="893" spans="1:3">
      <c r="A893" s="174">
        <v>44020</v>
      </c>
      <c r="B893" s="175">
        <v>44020</v>
      </c>
      <c r="C893">
        <v>-0.40465400000000001</v>
      </c>
    </row>
    <row r="894" spans="1:3">
      <c r="A894" s="174">
        <v>44019</v>
      </c>
      <c r="B894" s="175">
        <v>44019</v>
      </c>
      <c r="C894">
        <v>-0.39612799999999998</v>
      </c>
    </row>
    <row r="895" spans="1:3">
      <c r="A895" s="174">
        <v>44018</v>
      </c>
      <c r="B895" s="175">
        <v>44018</v>
      </c>
      <c r="C895">
        <v>-0.39274799999999999</v>
      </c>
    </row>
    <row r="896" spans="1:3">
      <c r="A896" s="174">
        <v>44015</v>
      </c>
      <c r="B896" s="175">
        <v>44015</v>
      </c>
      <c r="C896">
        <v>-0.40107500000000001</v>
      </c>
    </row>
    <row r="897" spans="1:3">
      <c r="A897" s="174">
        <v>44014</v>
      </c>
      <c r="B897" s="175">
        <v>44014</v>
      </c>
      <c r="C897">
        <v>-0.38680799999999999</v>
      </c>
    </row>
    <row r="898" spans="1:3">
      <c r="A898" s="174">
        <v>44013</v>
      </c>
      <c r="B898" s="175">
        <v>44013</v>
      </c>
      <c r="C898">
        <v>-0.364672</v>
      </c>
    </row>
    <row r="899" spans="1:3">
      <c r="A899" s="174">
        <v>44012</v>
      </c>
      <c r="B899" s="175">
        <v>44012</v>
      </c>
      <c r="C899">
        <v>-0.45116000000000001</v>
      </c>
    </row>
    <row r="900" spans="1:3">
      <c r="A900" s="174">
        <v>44011</v>
      </c>
      <c r="B900" s="175">
        <v>44011</v>
      </c>
      <c r="C900">
        <v>-0.42062899999999998</v>
      </c>
    </row>
    <row r="901" spans="1:3">
      <c r="A901" s="174">
        <v>44008</v>
      </c>
      <c r="B901" s="175">
        <v>44008</v>
      </c>
      <c r="C901">
        <v>-0.430363</v>
      </c>
    </row>
    <row r="902" spans="1:3">
      <c r="A902" s="174">
        <v>44007</v>
      </c>
      <c r="B902" s="175">
        <v>44007</v>
      </c>
      <c r="C902">
        <v>-0.43170900000000001</v>
      </c>
    </row>
    <row r="903" spans="1:3">
      <c r="A903" s="174">
        <v>44006</v>
      </c>
      <c r="B903" s="175">
        <v>44006</v>
      </c>
      <c r="C903">
        <v>-0.37856800000000002</v>
      </c>
    </row>
    <row r="904" spans="1:3">
      <c r="A904" s="174">
        <v>44005</v>
      </c>
      <c r="B904" s="175">
        <v>44005</v>
      </c>
      <c r="C904">
        <v>-0.38546799999999998</v>
      </c>
    </row>
    <row r="905" spans="1:3">
      <c r="A905" s="174">
        <v>44004</v>
      </c>
      <c r="B905" s="175">
        <v>44004</v>
      </c>
      <c r="C905">
        <v>-0.42358200000000001</v>
      </c>
    </row>
    <row r="906" spans="1:3">
      <c r="A906" s="174">
        <v>44001</v>
      </c>
      <c r="B906" s="175">
        <v>44001</v>
      </c>
      <c r="C906">
        <v>-0.38739200000000001</v>
      </c>
    </row>
    <row r="907" spans="1:3">
      <c r="A907" s="174">
        <v>44000</v>
      </c>
      <c r="B907" s="175">
        <v>44000</v>
      </c>
      <c r="C907">
        <v>-0.380166</v>
      </c>
    </row>
    <row r="908" spans="1:3">
      <c r="A908" s="174">
        <v>43999</v>
      </c>
      <c r="B908" s="175">
        <v>43999</v>
      </c>
      <c r="C908">
        <v>-0.36334899999999998</v>
      </c>
    </row>
    <row r="909" spans="1:3">
      <c r="A909" s="174">
        <v>43998</v>
      </c>
      <c r="B909" s="175">
        <v>43998</v>
      </c>
      <c r="C909">
        <v>-0.34985699999999997</v>
      </c>
    </row>
    <row r="910" spans="1:3">
      <c r="A910" s="174">
        <v>43997</v>
      </c>
      <c r="B910" s="175">
        <v>43997</v>
      </c>
      <c r="C910">
        <v>-0.37451000000000001</v>
      </c>
    </row>
    <row r="911" spans="1:3">
      <c r="A911" s="174">
        <v>43994</v>
      </c>
      <c r="B911" s="175">
        <v>43994</v>
      </c>
      <c r="C911">
        <v>-0.35506199999999999</v>
      </c>
    </row>
    <row r="912" spans="1:3">
      <c r="A912" s="174">
        <v>43993</v>
      </c>
      <c r="B912" s="175">
        <v>43993</v>
      </c>
      <c r="C912">
        <v>-0.34022799999999997</v>
      </c>
    </row>
    <row r="913" spans="1:3">
      <c r="A913" s="174">
        <v>43992</v>
      </c>
      <c r="B913" s="175">
        <v>43992</v>
      </c>
      <c r="C913">
        <v>-0.25828699999999999</v>
      </c>
    </row>
    <row r="914" spans="1:3">
      <c r="A914" s="174">
        <v>43991</v>
      </c>
      <c r="B914" s="175">
        <v>43991</v>
      </c>
      <c r="C914">
        <v>-0.25694699999999998</v>
      </c>
    </row>
    <row r="915" spans="1:3">
      <c r="A915" s="174">
        <v>43990</v>
      </c>
      <c r="B915" s="175">
        <v>43990</v>
      </c>
      <c r="C915">
        <v>-0.239923</v>
      </c>
    </row>
    <row r="916" spans="1:3">
      <c r="A916" s="174">
        <v>43987</v>
      </c>
      <c r="B916" s="175">
        <v>43987</v>
      </c>
      <c r="C916">
        <v>-0.201125</v>
      </c>
    </row>
    <row r="917" spans="1:3">
      <c r="A917" s="174">
        <v>43986</v>
      </c>
      <c r="B917" s="175">
        <v>43986</v>
      </c>
      <c r="C917">
        <v>-0.246643</v>
      </c>
    </row>
    <row r="918" spans="1:3">
      <c r="A918" s="174">
        <v>43985</v>
      </c>
      <c r="B918" s="175">
        <v>43985</v>
      </c>
      <c r="C918">
        <v>-0.287354</v>
      </c>
    </row>
    <row r="919" spans="1:3">
      <c r="A919" s="174">
        <v>43984</v>
      </c>
      <c r="B919" s="175">
        <v>43984</v>
      </c>
      <c r="C919">
        <v>-0.33083499999999999</v>
      </c>
    </row>
    <row r="920" spans="1:3">
      <c r="A920" s="174">
        <v>43983</v>
      </c>
      <c r="B920" s="175">
        <v>43983</v>
      </c>
      <c r="C920">
        <v>-0.31833299999999998</v>
      </c>
    </row>
    <row r="921" spans="1:3">
      <c r="A921" s="174">
        <v>43980</v>
      </c>
      <c r="B921" s="175">
        <v>43980</v>
      </c>
      <c r="C921">
        <v>-0.35922100000000001</v>
      </c>
    </row>
    <row r="922" spans="1:3">
      <c r="A922" s="174">
        <v>43979</v>
      </c>
      <c r="B922" s="175">
        <v>43979</v>
      </c>
      <c r="C922">
        <v>-0.340395</v>
      </c>
    </row>
    <row r="923" spans="1:3">
      <c r="A923" s="174">
        <v>43978</v>
      </c>
      <c r="B923" s="175">
        <v>43978</v>
      </c>
      <c r="C923">
        <v>-0.33015299999999997</v>
      </c>
    </row>
    <row r="924" spans="1:3">
      <c r="A924" s="174">
        <v>43977</v>
      </c>
      <c r="B924" s="175">
        <v>43977</v>
      </c>
      <c r="C924">
        <v>-0.34759499999999999</v>
      </c>
    </row>
    <row r="925" spans="1:3">
      <c r="A925" s="174">
        <v>43976</v>
      </c>
      <c r="B925" s="175">
        <v>43976</v>
      </c>
      <c r="C925">
        <v>-0.40334900000000001</v>
      </c>
    </row>
    <row r="926" spans="1:3">
      <c r="A926" s="174">
        <v>43973</v>
      </c>
      <c r="B926" s="175">
        <v>43973</v>
      </c>
      <c r="C926">
        <v>-0.39911099999999999</v>
      </c>
    </row>
    <row r="927" spans="1:3">
      <c r="A927" s="174">
        <v>43972</v>
      </c>
      <c r="B927" s="175">
        <v>43972</v>
      </c>
      <c r="C927">
        <v>-0.41037600000000002</v>
      </c>
    </row>
    <row r="928" spans="1:3">
      <c r="A928" s="174">
        <v>43971</v>
      </c>
      <c r="B928" s="175">
        <v>43971</v>
      </c>
      <c r="C928">
        <v>-0.40194600000000003</v>
      </c>
    </row>
    <row r="929" spans="1:3">
      <c r="A929" s="174">
        <v>43970</v>
      </c>
      <c r="B929" s="175">
        <v>43970</v>
      </c>
      <c r="C929">
        <v>-0.37548399999999998</v>
      </c>
    </row>
    <row r="930" spans="1:3">
      <c r="A930" s="174">
        <v>43969</v>
      </c>
      <c r="B930" s="175">
        <v>43969</v>
      </c>
      <c r="C930">
        <v>-0.41676000000000002</v>
      </c>
    </row>
    <row r="931" spans="1:3">
      <c r="A931" s="174">
        <v>43966</v>
      </c>
      <c r="B931" s="175">
        <v>43966</v>
      </c>
      <c r="C931">
        <v>-0.45846799999999999</v>
      </c>
    </row>
    <row r="932" spans="1:3">
      <c r="A932" s="174">
        <v>43965</v>
      </c>
      <c r="B932" s="175">
        <v>43965</v>
      </c>
      <c r="C932">
        <v>-0.44774799999999998</v>
      </c>
    </row>
    <row r="933" spans="1:3">
      <c r="A933" s="174">
        <v>43964</v>
      </c>
      <c r="B933" s="175">
        <v>43964</v>
      </c>
      <c r="C933">
        <v>-0.42258699999999999</v>
      </c>
    </row>
    <row r="934" spans="1:3">
      <c r="A934" s="174">
        <v>43963</v>
      </c>
      <c r="B934" s="175">
        <v>43963</v>
      </c>
      <c r="C934">
        <v>-0.38751099999999999</v>
      </c>
    </row>
    <row r="935" spans="1:3">
      <c r="A935" s="174">
        <v>43962</v>
      </c>
      <c r="B935" s="175">
        <v>43962</v>
      </c>
      <c r="C935">
        <v>-0.40758299999999997</v>
      </c>
    </row>
    <row r="936" spans="1:3">
      <c r="A936" s="174">
        <v>43959</v>
      </c>
      <c r="B936" s="175">
        <v>43959</v>
      </c>
      <c r="C936">
        <v>-0.42047400000000001</v>
      </c>
    </row>
    <row r="937" spans="1:3">
      <c r="A937" s="174">
        <v>43958</v>
      </c>
      <c r="B937" s="175">
        <v>43958</v>
      </c>
      <c r="C937">
        <v>-0.41496100000000002</v>
      </c>
    </row>
    <row r="938" spans="1:3">
      <c r="A938" s="174">
        <v>43957</v>
      </c>
      <c r="B938" s="175">
        <v>43957</v>
      </c>
      <c r="C938">
        <v>-0.41751700000000003</v>
      </c>
    </row>
    <row r="939" spans="1:3">
      <c r="A939" s="174">
        <v>43956</v>
      </c>
      <c r="B939" s="175">
        <v>43956</v>
      </c>
      <c r="C939">
        <v>-0.449714</v>
      </c>
    </row>
    <row r="940" spans="1:3">
      <c r="A940" s="174">
        <v>43955</v>
      </c>
      <c r="B940" s="175">
        <v>43955</v>
      </c>
      <c r="C940">
        <v>-0.44454399999999999</v>
      </c>
    </row>
    <row r="941" spans="1:3">
      <c r="A941" s="174">
        <v>43951</v>
      </c>
      <c r="B941" s="175">
        <v>43951</v>
      </c>
      <c r="C941">
        <v>-0.45770899999999998</v>
      </c>
    </row>
    <row r="942" spans="1:3">
      <c r="A942" s="174">
        <v>43950</v>
      </c>
      <c r="B942" s="175">
        <v>43950</v>
      </c>
      <c r="C942">
        <v>-0.412055</v>
      </c>
    </row>
    <row r="943" spans="1:3">
      <c r="A943" s="174">
        <v>43949</v>
      </c>
      <c r="B943" s="175">
        <v>43949</v>
      </c>
      <c r="C943">
        <v>-0.37247400000000003</v>
      </c>
    </row>
    <row r="944" spans="1:3">
      <c r="A944" s="174">
        <v>43948</v>
      </c>
      <c r="B944" s="175">
        <v>43948</v>
      </c>
      <c r="C944">
        <v>-0.35556700000000002</v>
      </c>
    </row>
    <row r="945" spans="1:3">
      <c r="A945" s="174">
        <v>43945</v>
      </c>
      <c r="B945" s="175">
        <v>43945</v>
      </c>
      <c r="C945">
        <v>-0.36259400000000003</v>
      </c>
    </row>
    <row r="946" spans="1:3">
      <c r="A946" s="174">
        <v>43944</v>
      </c>
      <c r="B946" s="175">
        <v>43944</v>
      </c>
      <c r="C946">
        <v>-0.33582899999999999</v>
      </c>
    </row>
    <row r="947" spans="1:3">
      <c r="A947" s="174">
        <v>43943</v>
      </c>
      <c r="B947" s="175">
        <v>43943</v>
      </c>
      <c r="C947">
        <v>-0.333314</v>
      </c>
    </row>
    <row r="948" spans="1:3">
      <c r="A948" s="174">
        <v>43942</v>
      </c>
      <c r="B948" s="175">
        <v>43942</v>
      </c>
      <c r="C948">
        <v>-0.37024400000000002</v>
      </c>
    </row>
    <row r="949" spans="1:3">
      <c r="A949" s="174">
        <v>43941</v>
      </c>
      <c r="B949" s="175">
        <v>43941</v>
      </c>
      <c r="C949">
        <v>-0.34684700000000002</v>
      </c>
    </row>
    <row r="950" spans="1:3">
      <c r="A950" s="174">
        <v>43938</v>
      </c>
      <c r="B950" s="175">
        <v>43938</v>
      </c>
      <c r="C950">
        <v>-0.37079499999999999</v>
      </c>
    </row>
    <row r="951" spans="1:3">
      <c r="A951" s="174">
        <v>43937</v>
      </c>
      <c r="B951" s="175">
        <v>43937</v>
      </c>
      <c r="C951">
        <v>-0.37375900000000001</v>
      </c>
    </row>
    <row r="952" spans="1:3">
      <c r="A952" s="174">
        <v>43936</v>
      </c>
      <c r="B952" s="175">
        <v>43936</v>
      </c>
      <c r="C952">
        <v>-0.37586900000000001</v>
      </c>
    </row>
    <row r="953" spans="1:3">
      <c r="A953" s="174">
        <v>43935</v>
      </c>
      <c r="B953" s="175">
        <v>43935</v>
      </c>
      <c r="C953">
        <v>-0.29885899999999999</v>
      </c>
    </row>
    <row r="954" spans="1:3">
      <c r="A954" s="174">
        <v>43930</v>
      </c>
      <c r="B954" s="175">
        <v>43930</v>
      </c>
      <c r="C954">
        <v>-0.25228400000000001</v>
      </c>
    </row>
    <row r="955" spans="1:3">
      <c r="A955" s="174">
        <v>43929</v>
      </c>
      <c r="B955" s="175">
        <v>43929</v>
      </c>
      <c r="C955">
        <v>-0.21907699999999999</v>
      </c>
    </row>
    <row r="956" spans="1:3">
      <c r="A956" s="174">
        <v>43928</v>
      </c>
      <c r="B956" s="175">
        <v>43928</v>
      </c>
      <c r="C956">
        <v>-0.24877199999999999</v>
      </c>
    </row>
    <row r="957" spans="1:3">
      <c r="A957" s="174">
        <v>43927</v>
      </c>
      <c r="B957" s="175">
        <v>43927</v>
      </c>
      <c r="C957">
        <v>-0.33266899999999999</v>
      </c>
    </row>
    <row r="958" spans="1:3">
      <c r="A958" s="174">
        <v>43924</v>
      </c>
      <c r="B958" s="175">
        <v>43924</v>
      </c>
      <c r="C958">
        <v>-0.36781700000000001</v>
      </c>
    </row>
    <row r="959" spans="1:3">
      <c r="A959" s="174">
        <v>43923</v>
      </c>
      <c r="B959" s="175">
        <v>43923</v>
      </c>
      <c r="C959">
        <v>-0.36180499999999999</v>
      </c>
    </row>
    <row r="960" spans="1:3">
      <c r="A960" s="174">
        <v>43922</v>
      </c>
      <c r="B960" s="175">
        <v>43922</v>
      </c>
      <c r="C960">
        <v>-0.37929200000000002</v>
      </c>
    </row>
    <row r="961" spans="1:3">
      <c r="A961" s="174">
        <v>43921</v>
      </c>
      <c r="B961" s="175">
        <v>43921</v>
      </c>
      <c r="C961">
        <v>-0.41422199999999998</v>
      </c>
    </row>
    <row r="962" spans="1:3">
      <c r="A962" s="174">
        <v>43920</v>
      </c>
      <c r="B962" s="175">
        <v>43920</v>
      </c>
      <c r="C962">
        <v>-0.450548</v>
      </c>
    </row>
    <row r="963" spans="1:3">
      <c r="A963" s="174">
        <v>43917</v>
      </c>
      <c r="B963" s="175">
        <v>43917</v>
      </c>
      <c r="C963">
        <v>-0.39526</v>
      </c>
    </row>
    <row r="964" spans="1:3">
      <c r="A964" s="174">
        <v>43916</v>
      </c>
      <c r="B964" s="175">
        <v>43916</v>
      </c>
      <c r="C964">
        <v>-0.26864500000000002</v>
      </c>
    </row>
    <row r="965" spans="1:3">
      <c r="A965" s="174">
        <v>43915</v>
      </c>
      <c r="B965" s="175">
        <v>43915</v>
      </c>
      <c r="C965">
        <v>-0.23836499999999999</v>
      </c>
    </row>
    <row r="966" spans="1:3">
      <c r="A966" s="174">
        <v>43914</v>
      </c>
      <c r="B966" s="175">
        <v>43914</v>
      </c>
      <c r="C966">
        <v>-0.26635799999999998</v>
      </c>
    </row>
    <row r="967" spans="1:3">
      <c r="A967" s="174">
        <v>43913</v>
      </c>
      <c r="B967" s="175">
        <v>43913</v>
      </c>
      <c r="C967">
        <v>-0.29123599999999999</v>
      </c>
    </row>
    <row r="968" spans="1:3">
      <c r="A968" s="174">
        <v>43910</v>
      </c>
      <c r="B968" s="175">
        <v>43910</v>
      </c>
      <c r="C968">
        <v>-0.248221</v>
      </c>
    </row>
    <row r="969" spans="1:3">
      <c r="A969" s="174">
        <v>43909</v>
      </c>
      <c r="B969" s="175">
        <v>43909</v>
      </c>
      <c r="C969">
        <v>-0.10692599999999999</v>
      </c>
    </row>
    <row r="970" spans="1:3">
      <c r="A970" s="174">
        <v>43908</v>
      </c>
      <c r="B970" s="175">
        <v>43908</v>
      </c>
      <c r="C970">
        <v>-0.178064</v>
      </c>
    </row>
    <row r="971" spans="1:3">
      <c r="A971" s="174">
        <v>43907</v>
      </c>
      <c r="B971" s="175">
        <v>43907</v>
      </c>
      <c r="C971">
        <v>-0.35749599999999998</v>
      </c>
    </row>
    <row r="972" spans="1:3">
      <c r="A972" s="174">
        <v>43906</v>
      </c>
      <c r="B972" s="175">
        <v>43906</v>
      </c>
      <c r="C972">
        <v>-0.39285900000000001</v>
      </c>
    </row>
    <row r="973" spans="1:3">
      <c r="A973" s="174">
        <v>43903</v>
      </c>
      <c r="B973" s="175">
        <v>43903</v>
      </c>
      <c r="C973">
        <v>-0.49648500000000001</v>
      </c>
    </row>
    <row r="974" spans="1:3">
      <c r="A974" s="174">
        <v>43902</v>
      </c>
      <c r="B974" s="175">
        <v>43902</v>
      </c>
      <c r="C974">
        <v>-0.68238799999999999</v>
      </c>
    </row>
    <row r="975" spans="1:3">
      <c r="A975" s="174">
        <v>43901</v>
      </c>
      <c r="B975" s="175">
        <v>43901</v>
      </c>
      <c r="C975">
        <v>-0.70252300000000001</v>
      </c>
    </row>
    <row r="976" spans="1:3">
      <c r="A976" s="174">
        <v>43900</v>
      </c>
      <c r="B976" s="175">
        <v>43900</v>
      </c>
      <c r="C976">
        <v>-0.73989000000000005</v>
      </c>
    </row>
    <row r="977" spans="1:3">
      <c r="A977" s="174">
        <v>43899</v>
      </c>
      <c r="B977" s="175">
        <v>43899</v>
      </c>
      <c r="C977">
        <v>-0.81521500000000002</v>
      </c>
    </row>
    <row r="978" spans="1:3">
      <c r="A978" s="174">
        <v>43896</v>
      </c>
      <c r="B978" s="175">
        <v>43896</v>
      </c>
      <c r="C978">
        <v>-0.69075900000000001</v>
      </c>
    </row>
    <row r="979" spans="1:3">
      <c r="A979" s="174">
        <v>43895</v>
      </c>
      <c r="B979" s="175">
        <v>43895</v>
      </c>
      <c r="C979">
        <v>-0.62070000000000003</v>
      </c>
    </row>
    <row r="980" spans="1:3">
      <c r="A980" s="174">
        <v>43894</v>
      </c>
      <c r="B980" s="175">
        <v>43894</v>
      </c>
      <c r="C980">
        <v>-0.58618999999999999</v>
      </c>
    </row>
    <row r="981" spans="1:3">
      <c r="A981" s="174">
        <v>43893</v>
      </c>
      <c r="B981" s="175">
        <v>43893</v>
      </c>
      <c r="C981">
        <v>-0.55607099999999998</v>
      </c>
    </row>
    <row r="982" spans="1:3">
      <c r="A982" s="174">
        <v>43892</v>
      </c>
      <c r="B982" s="175">
        <v>43892</v>
      </c>
      <c r="C982">
        <v>-0.58807600000000004</v>
      </c>
    </row>
    <row r="983" spans="1:3">
      <c r="A983" s="174">
        <v>43889</v>
      </c>
      <c r="B983" s="175">
        <v>43889</v>
      </c>
      <c r="C983">
        <v>-0.57196199999999997</v>
      </c>
    </row>
    <row r="984" spans="1:3">
      <c r="A984" s="174">
        <v>43888</v>
      </c>
      <c r="B984" s="175">
        <v>43888</v>
      </c>
      <c r="C984">
        <v>-0.50295199999999995</v>
      </c>
    </row>
    <row r="985" spans="1:3">
      <c r="A985" s="174">
        <v>43887</v>
      </c>
      <c r="B985" s="175">
        <v>43887</v>
      </c>
      <c r="C985">
        <v>-0.44964399999999999</v>
      </c>
    </row>
    <row r="986" spans="1:3">
      <c r="A986" s="174">
        <v>43886</v>
      </c>
      <c r="B986" s="175">
        <v>43886</v>
      </c>
      <c r="C986">
        <v>-0.45452700000000001</v>
      </c>
    </row>
    <row r="987" spans="1:3">
      <c r="A987" s="174">
        <v>43885</v>
      </c>
      <c r="B987" s="175">
        <v>43885</v>
      </c>
      <c r="C987">
        <v>-0.43975500000000001</v>
      </c>
    </row>
    <row r="988" spans="1:3">
      <c r="A988" s="174">
        <v>43882</v>
      </c>
      <c r="B988" s="175">
        <v>43882</v>
      </c>
      <c r="C988">
        <v>-0.41089199999999998</v>
      </c>
    </row>
    <row r="989" spans="1:3">
      <c r="A989" s="174">
        <v>43881</v>
      </c>
      <c r="B989" s="175">
        <v>43881</v>
      </c>
      <c r="C989">
        <v>-0.39249899999999999</v>
      </c>
    </row>
    <row r="990" spans="1:3">
      <c r="A990" s="174">
        <v>43880</v>
      </c>
      <c r="B990" s="175">
        <v>43880</v>
      </c>
      <c r="C990">
        <v>-0.37123299999999998</v>
      </c>
    </row>
    <row r="991" spans="1:3">
      <c r="A991" s="174">
        <v>43879</v>
      </c>
      <c r="B991" s="175">
        <v>43879</v>
      </c>
      <c r="C991">
        <v>-0.36282999999999999</v>
      </c>
    </row>
    <row r="992" spans="1:3">
      <c r="A992" s="174">
        <v>43878</v>
      </c>
      <c r="B992" s="175">
        <v>43878</v>
      </c>
      <c r="C992">
        <v>-0.36426700000000001</v>
      </c>
    </row>
    <row r="993" spans="1:3">
      <c r="A993" s="174">
        <v>43875</v>
      </c>
      <c r="B993" s="175">
        <v>43875</v>
      </c>
      <c r="C993">
        <v>-0.370508</v>
      </c>
    </row>
    <row r="994" spans="1:3">
      <c r="A994" s="174">
        <v>43874</v>
      </c>
      <c r="B994" s="175">
        <v>43874</v>
      </c>
      <c r="C994">
        <v>-0.34809600000000002</v>
      </c>
    </row>
    <row r="995" spans="1:3">
      <c r="A995" s="174">
        <v>43873</v>
      </c>
      <c r="B995" s="175">
        <v>43873</v>
      </c>
      <c r="C995">
        <v>-0.34281800000000001</v>
      </c>
    </row>
    <row r="996" spans="1:3">
      <c r="A996" s="174">
        <v>43872</v>
      </c>
      <c r="B996" s="175">
        <v>43872</v>
      </c>
      <c r="C996">
        <v>-0.358566</v>
      </c>
    </row>
    <row r="997" spans="1:3">
      <c r="A997" s="174">
        <v>43871</v>
      </c>
      <c r="B997" s="175">
        <v>43871</v>
      </c>
      <c r="C997">
        <v>-0.360952</v>
      </c>
    </row>
    <row r="998" spans="1:3">
      <c r="A998" s="174">
        <v>43868</v>
      </c>
      <c r="B998" s="175">
        <v>43868</v>
      </c>
      <c r="C998">
        <v>-0.35669200000000001</v>
      </c>
    </row>
    <row r="999" spans="1:3">
      <c r="A999" s="174">
        <v>43867</v>
      </c>
      <c r="B999" s="175">
        <v>43867</v>
      </c>
      <c r="C999">
        <v>-0.31210100000000002</v>
      </c>
    </row>
    <row r="1000" spans="1:3">
      <c r="A1000" s="174">
        <v>43866</v>
      </c>
      <c r="B1000" s="175">
        <v>43866</v>
      </c>
      <c r="C1000">
        <v>-0.32518999999999998</v>
      </c>
    </row>
    <row r="1001" spans="1:3">
      <c r="A1001" s="174">
        <v>43865</v>
      </c>
      <c r="B1001" s="175">
        <v>43865</v>
      </c>
      <c r="C1001">
        <v>-0.35581400000000002</v>
      </c>
    </row>
    <row r="1002" spans="1:3">
      <c r="A1002" s="174">
        <v>43864</v>
      </c>
      <c r="B1002" s="175">
        <v>43864</v>
      </c>
      <c r="C1002">
        <v>-0.40281400000000001</v>
      </c>
    </row>
    <row r="1003" spans="1:3">
      <c r="A1003" s="174">
        <v>43861</v>
      </c>
      <c r="B1003" s="175">
        <v>43861</v>
      </c>
      <c r="C1003">
        <v>-0.39820800000000001</v>
      </c>
    </row>
    <row r="1004" spans="1:3">
      <c r="A1004" s="174">
        <v>43860</v>
      </c>
      <c r="B1004" s="175">
        <v>43860</v>
      </c>
      <c r="C1004">
        <v>-0.36351800000000001</v>
      </c>
    </row>
    <row r="1005" spans="1:3">
      <c r="A1005" s="174">
        <v>43859</v>
      </c>
      <c r="B1005" s="175">
        <v>43859</v>
      </c>
      <c r="C1005">
        <v>-0.34481499999999998</v>
      </c>
    </row>
    <row r="1006" spans="1:3">
      <c r="A1006" s="174">
        <v>43858</v>
      </c>
      <c r="B1006" s="175">
        <v>43858</v>
      </c>
      <c r="C1006">
        <v>-0.33466000000000001</v>
      </c>
    </row>
    <row r="1007" spans="1:3">
      <c r="A1007" s="174">
        <v>43857</v>
      </c>
      <c r="B1007" s="175">
        <v>43857</v>
      </c>
      <c r="C1007">
        <v>-0.34740399999999999</v>
      </c>
    </row>
    <row r="1008" spans="1:3">
      <c r="A1008" s="174">
        <v>43854</v>
      </c>
      <c r="B1008" s="175">
        <v>43854</v>
      </c>
      <c r="C1008">
        <v>-0.28907100000000002</v>
      </c>
    </row>
    <row r="1009" spans="1:3">
      <c r="A1009" s="174">
        <v>43853</v>
      </c>
      <c r="B1009" s="175">
        <v>43853</v>
      </c>
      <c r="C1009">
        <v>-0.27477600000000002</v>
      </c>
    </row>
    <row r="1010" spans="1:3">
      <c r="A1010" s="174">
        <v>43852</v>
      </c>
      <c r="B1010" s="175">
        <v>43852</v>
      </c>
      <c r="C1010">
        <v>-0.24132600000000001</v>
      </c>
    </row>
    <row r="1011" spans="1:3">
      <c r="A1011" s="174">
        <v>43851</v>
      </c>
      <c r="B1011" s="175">
        <v>43851</v>
      </c>
      <c r="C1011">
        <v>-0.20243</v>
      </c>
    </row>
    <row r="1012" spans="1:3">
      <c r="A1012" s="174">
        <v>43850</v>
      </c>
      <c r="B1012" s="175">
        <v>43850</v>
      </c>
      <c r="C1012">
        <v>-0.196108</v>
      </c>
    </row>
    <row r="1013" spans="1:3">
      <c r="A1013" s="174">
        <v>43847</v>
      </c>
      <c r="B1013" s="175">
        <v>43847</v>
      </c>
      <c r="C1013">
        <v>-0.18765999999999999</v>
      </c>
    </row>
    <row r="1014" spans="1:3">
      <c r="A1014" s="174">
        <v>43846</v>
      </c>
      <c r="B1014" s="175">
        <v>43846</v>
      </c>
      <c r="C1014">
        <v>-0.19528100000000001</v>
      </c>
    </row>
    <row r="1015" spans="1:3">
      <c r="A1015" s="174">
        <v>43845</v>
      </c>
      <c r="B1015" s="175">
        <v>43845</v>
      </c>
      <c r="C1015">
        <v>-0.184417</v>
      </c>
    </row>
    <row r="1016" spans="1:3">
      <c r="A1016" s="174">
        <v>43844</v>
      </c>
      <c r="B1016" s="175">
        <v>43844</v>
      </c>
      <c r="C1016">
        <v>-0.15815199999999999</v>
      </c>
    </row>
    <row r="1017" spans="1:3">
      <c r="A1017" s="174">
        <v>43843</v>
      </c>
      <c r="B1017" s="175">
        <v>43843</v>
      </c>
      <c r="C1017">
        <v>-0.14067199999999999</v>
      </c>
    </row>
    <row r="1018" spans="1:3">
      <c r="A1018" s="174">
        <v>43840</v>
      </c>
      <c r="B1018" s="175">
        <v>43840</v>
      </c>
      <c r="C1018">
        <v>-0.17163500000000001</v>
      </c>
    </row>
    <row r="1019" spans="1:3">
      <c r="A1019" s="174">
        <v>43839</v>
      </c>
      <c r="B1019" s="175">
        <v>43839</v>
      </c>
      <c r="C1019">
        <v>-0.17047999999999999</v>
      </c>
    </row>
    <row r="1020" spans="1:3">
      <c r="A1020" s="174">
        <v>43838</v>
      </c>
      <c r="B1020" s="175">
        <v>43838</v>
      </c>
      <c r="C1020">
        <v>-0.20458000000000001</v>
      </c>
    </row>
    <row r="1021" spans="1:3">
      <c r="A1021" s="174">
        <v>43837</v>
      </c>
      <c r="B1021" s="175">
        <v>43837</v>
      </c>
      <c r="C1021">
        <v>-0.23213</v>
      </c>
    </row>
    <row r="1022" spans="1:3">
      <c r="A1022" s="174">
        <v>43836</v>
      </c>
      <c r="B1022" s="175">
        <v>43836</v>
      </c>
      <c r="C1022">
        <v>-0.24742600000000001</v>
      </c>
    </row>
    <row r="1023" spans="1:3">
      <c r="A1023" s="174">
        <v>43833</v>
      </c>
      <c r="B1023" s="175">
        <v>43833</v>
      </c>
      <c r="C1023">
        <v>-0.22292600000000001</v>
      </c>
    </row>
    <row r="1024" spans="1:3">
      <c r="A1024" s="174">
        <v>43832</v>
      </c>
      <c r="B1024" s="175">
        <v>43832</v>
      </c>
      <c r="C1024">
        <v>-0.17399500000000001</v>
      </c>
    </row>
    <row r="1025" spans="1:3">
      <c r="A1025" s="174">
        <v>43829</v>
      </c>
      <c r="B1025" s="175">
        <v>43829</v>
      </c>
      <c r="C1025">
        <v>-0.14161399999999999</v>
      </c>
    </row>
    <row r="1026" spans="1:3">
      <c r="A1026" s="174">
        <v>43826</v>
      </c>
      <c r="B1026" s="175">
        <v>43826</v>
      </c>
      <c r="C1026">
        <v>-0.191106</v>
      </c>
    </row>
    <row r="1027" spans="1:3">
      <c r="A1027" s="174">
        <v>43822</v>
      </c>
      <c r="B1027" s="175">
        <v>43822</v>
      </c>
      <c r="C1027">
        <v>-0.18368799999999999</v>
      </c>
    </row>
    <row r="1028" spans="1:3">
      <c r="A1028" s="174">
        <v>43819</v>
      </c>
      <c r="B1028" s="175">
        <v>43819</v>
      </c>
      <c r="C1028">
        <v>-0.17541399999999999</v>
      </c>
    </row>
    <row r="1029" spans="1:3">
      <c r="A1029" s="174">
        <v>43818</v>
      </c>
      <c r="B1029" s="175">
        <v>43818</v>
      </c>
      <c r="C1029">
        <v>-0.158831</v>
      </c>
    </row>
    <row r="1030" spans="1:3">
      <c r="A1030" s="174">
        <v>43817</v>
      </c>
      <c r="B1030" s="175">
        <v>43817</v>
      </c>
      <c r="C1030">
        <v>-0.195464</v>
      </c>
    </row>
    <row r="1031" spans="1:3">
      <c r="A1031" s="174">
        <v>43816</v>
      </c>
      <c r="B1031" s="175">
        <v>43816</v>
      </c>
      <c r="C1031">
        <v>-0.22645000000000001</v>
      </c>
    </row>
    <row r="1032" spans="1:3">
      <c r="A1032" s="174">
        <v>43815</v>
      </c>
      <c r="B1032" s="175">
        <v>43815</v>
      </c>
      <c r="C1032">
        <v>-0.23366400000000001</v>
      </c>
    </row>
    <row r="1033" spans="1:3">
      <c r="A1033" s="174">
        <v>43812</v>
      </c>
      <c r="B1033" s="175">
        <v>43812</v>
      </c>
      <c r="C1033">
        <v>-0.20929300000000001</v>
      </c>
    </row>
    <row r="1034" spans="1:3">
      <c r="A1034" s="174">
        <v>43811</v>
      </c>
      <c r="B1034" s="175">
        <v>43811</v>
      </c>
      <c r="C1034">
        <v>-0.232764</v>
      </c>
    </row>
    <row r="1035" spans="1:3">
      <c r="A1035" s="174">
        <v>43810</v>
      </c>
      <c r="B1035" s="175">
        <v>43810</v>
      </c>
      <c r="C1035">
        <v>-0.25009900000000002</v>
      </c>
    </row>
    <row r="1036" spans="1:3">
      <c r="A1036" s="174">
        <v>43809</v>
      </c>
      <c r="B1036" s="175">
        <v>43809</v>
      </c>
      <c r="C1036">
        <v>-0.232013</v>
      </c>
    </row>
    <row r="1037" spans="1:3">
      <c r="A1037" s="174">
        <v>43808</v>
      </c>
      <c r="B1037" s="175">
        <v>43808</v>
      </c>
      <c r="C1037">
        <v>-0.24903500000000001</v>
      </c>
    </row>
    <row r="1038" spans="1:3">
      <c r="A1038" s="174">
        <v>43805</v>
      </c>
      <c r="B1038" s="175">
        <v>43805</v>
      </c>
      <c r="C1038">
        <v>-0.23525099999999999</v>
      </c>
    </row>
    <row r="1039" spans="1:3">
      <c r="A1039" s="174">
        <v>43804</v>
      </c>
      <c r="B1039" s="175">
        <v>43804</v>
      </c>
      <c r="C1039">
        <v>-0.22896</v>
      </c>
    </row>
    <row r="1040" spans="1:3">
      <c r="A1040" s="174">
        <v>43803</v>
      </c>
      <c r="B1040" s="175">
        <v>43803</v>
      </c>
      <c r="C1040">
        <v>-0.27999600000000002</v>
      </c>
    </row>
    <row r="1041" spans="1:3">
      <c r="A1041" s="174">
        <v>43802</v>
      </c>
      <c r="B1041" s="175">
        <v>43802</v>
      </c>
      <c r="C1041">
        <v>-0.27368799999999999</v>
      </c>
    </row>
    <row r="1042" spans="1:3">
      <c r="A1042" s="174">
        <v>43801</v>
      </c>
      <c r="B1042" s="175">
        <v>43801</v>
      </c>
      <c r="C1042">
        <v>-0.22567699999999999</v>
      </c>
    </row>
    <row r="1043" spans="1:3">
      <c r="A1043" s="174">
        <v>43798</v>
      </c>
      <c r="B1043" s="175">
        <v>43798</v>
      </c>
      <c r="C1043">
        <v>-0.29730400000000001</v>
      </c>
    </row>
    <row r="1044" spans="1:3">
      <c r="A1044" s="174">
        <v>43797</v>
      </c>
      <c r="B1044" s="175">
        <v>43797</v>
      </c>
      <c r="C1044">
        <v>-0.31038300000000002</v>
      </c>
    </row>
    <row r="1045" spans="1:3">
      <c r="A1045" s="174">
        <v>43796</v>
      </c>
      <c r="B1045" s="175">
        <v>43796</v>
      </c>
      <c r="C1045">
        <v>-0.31240699999999999</v>
      </c>
    </row>
    <row r="1046" spans="1:3">
      <c r="A1046" s="174">
        <v>43795</v>
      </c>
      <c r="B1046" s="175">
        <v>43795</v>
      </c>
      <c r="C1046">
        <v>-0.32727899999999999</v>
      </c>
    </row>
    <row r="1047" spans="1:3">
      <c r="A1047" s="174">
        <v>43794</v>
      </c>
      <c r="B1047" s="175">
        <v>43794</v>
      </c>
      <c r="C1047">
        <v>-0.306116</v>
      </c>
    </row>
    <row r="1048" spans="1:3">
      <c r="A1048" s="174">
        <v>43791</v>
      </c>
      <c r="B1048" s="175">
        <v>43791</v>
      </c>
      <c r="C1048">
        <v>-0.29739199999999999</v>
      </c>
    </row>
    <row r="1049" spans="1:3">
      <c r="A1049" s="174">
        <v>43790</v>
      </c>
      <c r="B1049" s="175">
        <v>43790</v>
      </c>
      <c r="C1049">
        <v>-0.27265600000000001</v>
      </c>
    </row>
    <row r="1050" spans="1:3">
      <c r="A1050" s="174">
        <v>43789</v>
      </c>
      <c r="B1050" s="175">
        <v>43789</v>
      </c>
      <c r="C1050">
        <v>-0.31091200000000002</v>
      </c>
    </row>
    <row r="1051" spans="1:3">
      <c r="A1051" s="174">
        <v>43788</v>
      </c>
      <c r="B1051" s="175">
        <v>43788</v>
      </c>
      <c r="C1051">
        <v>-0.28416000000000002</v>
      </c>
    </row>
    <row r="1052" spans="1:3">
      <c r="A1052" s="174">
        <v>43787</v>
      </c>
      <c r="B1052" s="175">
        <v>43787</v>
      </c>
      <c r="C1052">
        <v>-0.29002699999999998</v>
      </c>
    </row>
    <row r="1053" spans="1:3">
      <c r="A1053" s="174">
        <v>43784</v>
      </c>
      <c r="B1053" s="175">
        <v>43784</v>
      </c>
      <c r="C1053">
        <v>-0.28718300000000002</v>
      </c>
    </row>
    <row r="1054" spans="1:3">
      <c r="A1054" s="174">
        <v>43783</v>
      </c>
      <c r="B1054" s="175">
        <v>43783</v>
      </c>
      <c r="C1054">
        <v>-0.28681800000000002</v>
      </c>
    </row>
    <row r="1055" spans="1:3">
      <c r="A1055" s="174">
        <v>43782</v>
      </c>
      <c r="B1055" s="175">
        <v>43782</v>
      </c>
      <c r="C1055">
        <v>-0.25154500000000002</v>
      </c>
    </row>
    <row r="1056" spans="1:3">
      <c r="A1056" s="174">
        <v>43781</v>
      </c>
      <c r="B1056" s="175">
        <v>43781</v>
      </c>
      <c r="C1056">
        <v>-0.197931</v>
      </c>
    </row>
    <row r="1057" spans="1:3">
      <c r="A1057" s="174">
        <v>43780</v>
      </c>
      <c r="B1057" s="175">
        <v>43780</v>
      </c>
      <c r="C1057">
        <v>-0.21234</v>
      </c>
    </row>
    <row r="1058" spans="1:3">
      <c r="A1058" s="174">
        <v>43777</v>
      </c>
      <c r="B1058" s="175">
        <v>43777</v>
      </c>
      <c r="C1058">
        <v>-0.210371</v>
      </c>
    </row>
    <row r="1059" spans="1:3">
      <c r="A1059" s="174">
        <v>43776</v>
      </c>
      <c r="B1059" s="175">
        <v>43776</v>
      </c>
      <c r="C1059">
        <v>-0.22015299999999999</v>
      </c>
    </row>
    <row r="1060" spans="1:3">
      <c r="A1060" s="174">
        <v>43775</v>
      </c>
      <c r="B1060" s="175">
        <v>43775</v>
      </c>
      <c r="C1060">
        <v>-0.27873500000000001</v>
      </c>
    </row>
    <row r="1061" spans="1:3">
      <c r="A1061" s="174">
        <v>43774</v>
      </c>
      <c r="B1061" s="175">
        <v>43774</v>
      </c>
      <c r="C1061">
        <v>-0.27106799999999998</v>
      </c>
    </row>
    <row r="1062" spans="1:3">
      <c r="A1062" s="174">
        <v>43773</v>
      </c>
      <c r="B1062" s="175">
        <v>43773</v>
      </c>
      <c r="C1062">
        <v>-0.302145</v>
      </c>
    </row>
    <row r="1063" spans="1:3">
      <c r="A1063" s="174">
        <v>43770</v>
      </c>
      <c r="B1063" s="175">
        <v>43770</v>
      </c>
      <c r="C1063">
        <v>-0.34411599999999998</v>
      </c>
    </row>
    <row r="1064" spans="1:3">
      <c r="A1064" s="174">
        <v>43769</v>
      </c>
      <c r="B1064" s="175">
        <v>43769</v>
      </c>
      <c r="C1064">
        <v>-0.36455900000000002</v>
      </c>
    </row>
    <row r="1065" spans="1:3">
      <c r="A1065" s="174">
        <v>43768</v>
      </c>
      <c r="B1065" s="175">
        <v>43768</v>
      </c>
      <c r="C1065">
        <v>-0.31080099999999999</v>
      </c>
    </row>
    <row r="1066" spans="1:3">
      <c r="A1066" s="174">
        <v>43767</v>
      </c>
      <c r="B1066" s="175">
        <v>43767</v>
      </c>
      <c r="C1066">
        <v>-0.30115999999999998</v>
      </c>
    </row>
    <row r="1067" spans="1:3">
      <c r="A1067" s="174">
        <v>43766</v>
      </c>
      <c r="B1067" s="175">
        <v>43766</v>
      </c>
      <c r="C1067">
        <v>-0.28078999999999998</v>
      </c>
    </row>
    <row r="1068" spans="1:3">
      <c r="A1068" s="174">
        <v>43763</v>
      </c>
      <c r="B1068" s="175">
        <v>43763</v>
      </c>
      <c r="C1068">
        <v>-0.32827800000000001</v>
      </c>
    </row>
    <row r="1069" spans="1:3">
      <c r="A1069" s="174">
        <v>43762</v>
      </c>
      <c r="B1069" s="175">
        <v>43762</v>
      </c>
      <c r="C1069">
        <v>-0.354018</v>
      </c>
    </row>
    <row r="1070" spans="1:3">
      <c r="A1070" s="174">
        <v>43761</v>
      </c>
      <c r="B1070" s="175">
        <v>43761</v>
      </c>
      <c r="C1070">
        <v>-0.35285499999999997</v>
      </c>
    </row>
    <row r="1071" spans="1:3">
      <c r="A1071" s="174">
        <v>43760</v>
      </c>
      <c r="B1071" s="175">
        <v>43760</v>
      </c>
      <c r="C1071">
        <v>-0.32600699999999999</v>
      </c>
    </row>
    <row r="1072" spans="1:3">
      <c r="A1072" s="174">
        <v>43759</v>
      </c>
      <c r="B1072" s="175">
        <v>43759</v>
      </c>
      <c r="C1072">
        <v>-0.29779299999999997</v>
      </c>
    </row>
    <row r="1073" spans="1:3">
      <c r="A1073" s="174">
        <v>43756</v>
      </c>
      <c r="B1073" s="175">
        <v>43756</v>
      </c>
      <c r="C1073">
        <v>-0.33208799999999999</v>
      </c>
    </row>
    <row r="1074" spans="1:3">
      <c r="A1074" s="174">
        <v>43755</v>
      </c>
      <c r="B1074" s="175">
        <v>43755</v>
      </c>
      <c r="C1074">
        <v>-0.35331800000000002</v>
      </c>
    </row>
    <row r="1075" spans="1:3">
      <c r="A1075" s="174">
        <v>43754</v>
      </c>
      <c r="B1075" s="175">
        <v>43754</v>
      </c>
      <c r="C1075">
        <v>-0.34068999999999999</v>
      </c>
    </row>
    <row r="1076" spans="1:3">
      <c r="A1076" s="174">
        <v>43753</v>
      </c>
      <c r="B1076" s="175">
        <v>43753</v>
      </c>
      <c r="C1076">
        <v>-0.41999599999999998</v>
      </c>
    </row>
    <row r="1077" spans="1:3">
      <c r="A1077" s="174">
        <v>43752</v>
      </c>
      <c r="B1077" s="175">
        <v>43752</v>
      </c>
      <c r="C1077">
        <v>-0.41097600000000001</v>
      </c>
    </row>
    <row r="1078" spans="1:3">
      <c r="A1078" s="174">
        <v>43749</v>
      </c>
      <c r="B1078" s="175">
        <v>43749</v>
      </c>
      <c r="C1078">
        <v>-0.40481499999999998</v>
      </c>
    </row>
    <row r="1079" spans="1:3">
      <c r="A1079" s="174">
        <v>43748</v>
      </c>
      <c r="B1079" s="175">
        <v>43748</v>
      </c>
      <c r="C1079">
        <v>-0.43555300000000002</v>
      </c>
    </row>
    <row r="1080" spans="1:3">
      <c r="A1080" s="174">
        <v>43747</v>
      </c>
      <c r="B1080" s="175">
        <v>43747</v>
      </c>
      <c r="C1080">
        <v>-0.51966500000000004</v>
      </c>
    </row>
    <row r="1081" spans="1:3">
      <c r="A1081" s="174">
        <v>43746</v>
      </c>
      <c r="B1081" s="175">
        <v>43746</v>
      </c>
      <c r="C1081">
        <v>-0.54631799999999997</v>
      </c>
    </row>
    <row r="1082" spans="1:3">
      <c r="A1082" s="174">
        <v>43745</v>
      </c>
      <c r="B1082" s="175">
        <v>43745</v>
      </c>
      <c r="C1082">
        <v>-0.53585700000000003</v>
      </c>
    </row>
    <row r="1083" spans="1:3">
      <c r="A1083" s="174">
        <v>43742</v>
      </c>
      <c r="B1083" s="175">
        <v>43742</v>
      </c>
      <c r="C1083">
        <v>-0.53950100000000001</v>
      </c>
    </row>
    <row r="1084" spans="1:3">
      <c r="A1084" s="174">
        <v>43741</v>
      </c>
      <c r="B1084" s="175">
        <v>43741</v>
      </c>
      <c r="C1084">
        <v>-0.54502499999999998</v>
      </c>
    </row>
    <row r="1085" spans="1:3">
      <c r="A1085" s="174">
        <v>43740</v>
      </c>
      <c r="B1085" s="175">
        <v>43740</v>
      </c>
      <c r="C1085">
        <v>-0.48905799999999999</v>
      </c>
    </row>
    <row r="1086" spans="1:3">
      <c r="A1086" s="174">
        <v>43739</v>
      </c>
      <c r="B1086" s="175">
        <v>43739</v>
      </c>
      <c r="C1086">
        <v>-0.49114600000000003</v>
      </c>
    </row>
    <row r="1087" spans="1:3">
      <c r="A1087" s="174">
        <v>43738</v>
      </c>
      <c r="B1087" s="175">
        <v>43738</v>
      </c>
      <c r="C1087">
        <v>-0.52102000000000004</v>
      </c>
    </row>
    <row r="1088" spans="1:3">
      <c r="A1088" s="174">
        <v>43735</v>
      </c>
      <c r="B1088" s="175">
        <v>43735</v>
      </c>
      <c r="C1088">
        <v>-0.540628</v>
      </c>
    </row>
    <row r="1089" spans="1:3">
      <c r="A1089" s="174">
        <v>43734</v>
      </c>
      <c r="B1089" s="175">
        <v>43734</v>
      </c>
      <c r="C1089">
        <v>-0.53300899999999996</v>
      </c>
    </row>
    <row r="1090" spans="1:3">
      <c r="A1090" s="174">
        <v>43733</v>
      </c>
      <c r="B1090" s="175">
        <v>43733</v>
      </c>
      <c r="C1090">
        <v>-0.56255599999999994</v>
      </c>
    </row>
    <row r="1091" spans="1:3">
      <c r="A1091" s="174">
        <v>43732</v>
      </c>
      <c r="B1091" s="175">
        <v>43732</v>
      </c>
      <c r="C1091">
        <v>-0.5413</v>
      </c>
    </row>
    <row r="1092" spans="1:3">
      <c r="A1092" s="174">
        <v>43731</v>
      </c>
      <c r="B1092" s="175">
        <v>43731</v>
      </c>
      <c r="C1092">
        <v>-0.53905499999999995</v>
      </c>
    </row>
    <row r="1093" spans="1:3">
      <c r="A1093" s="174">
        <v>43728</v>
      </c>
      <c r="B1093" s="175">
        <v>43728</v>
      </c>
      <c r="C1093">
        <v>-0.47345500000000001</v>
      </c>
    </row>
    <row r="1094" spans="1:3">
      <c r="A1094" s="174">
        <v>43727</v>
      </c>
      <c r="B1094" s="175">
        <v>43727</v>
      </c>
      <c r="C1094">
        <v>-0.45647599999999999</v>
      </c>
    </row>
    <row r="1095" spans="1:3">
      <c r="A1095" s="174">
        <v>43726</v>
      </c>
      <c r="B1095" s="175">
        <v>43726</v>
      </c>
      <c r="C1095">
        <v>-0.45554800000000001</v>
      </c>
    </row>
    <row r="1096" spans="1:3">
      <c r="A1096" s="174">
        <v>43725</v>
      </c>
      <c r="B1096" s="175">
        <v>43725</v>
      </c>
      <c r="C1096">
        <v>-0.43554100000000001</v>
      </c>
    </row>
    <row r="1097" spans="1:3">
      <c r="A1097" s="174">
        <v>43724</v>
      </c>
      <c r="B1097" s="175">
        <v>43724</v>
      </c>
      <c r="C1097">
        <v>-0.43005500000000002</v>
      </c>
    </row>
    <row r="1098" spans="1:3">
      <c r="A1098" s="174">
        <v>43721</v>
      </c>
      <c r="B1098" s="175">
        <v>43721</v>
      </c>
      <c r="C1098">
        <v>-0.442853</v>
      </c>
    </row>
    <row r="1099" spans="1:3">
      <c r="A1099" s="174">
        <v>43720</v>
      </c>
      <c r="B1099" s="175">
        <v>43720</v>
      </c>
      <c r="C1099">
        <v>-0.52643799999999996</v>
      </c>
    </row>
    <row r="1100" spans="1:3">
      <c r="A1100" s="174">
        <v>43719</v>
      </c>
      <c r="B1100" s="175">
        <v>43719</v>
      </c>
      <c r="C1100">
        <v>-0.52171500000000004</v>
      </c>
    </row>
    <row r="1101" spans="1:3">
      <c r="A1101" s="174">
        <v>43718</v>
      </c>
      <c r="B1101" s="175">
        <v>43718</v>
      </c>
      <c r="C1101">
        <v>-0.52598800000000001</v>
      </c>
    </row>
    <row r="1102" spans="1:3">
      <c r="A1102" s="174">
        <v>43717</v>
      </c>
      <c r="B1102" s="175">
        <v>43717</v>
      </c>
      <c r="C1102">
        <v>-0.52979200000000004</v>
      </c>
    </row>
    <row r="1103" spans="1:3">
      <c r="A1103" s="174">
        <v>43714</v>
      </c>
      <c r="B1103" s="175">
        <v>43714</v>
      </c>
      <c r="C1103">
        <v>-0.58750400000000003</v>
      </c>
    </row>
    <row r="1104" spans="1:3">
      <c r="A1104" s="174">
        <v>43713</v>
      </c>
      <c r="B1104" s="175">
        <v>43713</v>
      </c>
      <c r="C1104">
        <v>-0.54013699999999998</v>
      </c>
    </row>
    <row r="1105" spans="1:3">
      <c r="A1105" s="174">
        <v>43712</v>
      </c>
      <c r="B1105" s="175">
        <v>43712</v>
      </c>
      <c r="C1105">
        <v>-0.60934200000000005</v>
      </c>
    </row>
    <row r="1106" spans="1:3">
      <c r="A1106" s="174">
        <v>43711</v>
      </c>
      <c r="B1106" s="175">
        <v>43711</v>
      </c>
      <c r="C1106">
        <v>-0.65588199999999997</v>
      </c>
    </row>
    <row r="1107" spans="1:3">
      <c r="A1107" s="174">
        <v>43710</v>
      </c>
      <c r="B1107" s="175">
        <v>43710</v>
      </c>
      <c r="C1107">
        <v>-0.64593400000000001</v>
      </c>
    </row>
    <row r="1108" spans="1:3">
      <c r="A1108" s="174">
        <v>43707</v>
      </c>
      <c r="B1108" s="175">
        <v>43707</v>
      </c>
      <c r="C1108">
        <v>-0.65268099999999996</v>
      </c>
    </row>
    <row r="1109" spans="1:3">
      <c r="A1109" s="174">
        <v>43706</v>
      </c>
      <c r="B1109" s="175">
        <v>43706</v>
      </c>
      <c r="C1109">
        <v>-0.65671900000000005</v>
      </c>
    </row>
    <row r="1110" spans="1:3">
      <c r="A1110" s="174">
        <v>43705</v>
      </c>
      <c r="B1110" s="175">
        <v>43705</v>
      </c>
      <c r="C1110">
        <v>-0.68031299999999995</v>
      </c>
    </row>
    <row r="1111" spans="1:3">
      <c r="A1111" s="174">
        <v>43704</v>
      </c>
      <c r="B1111" s="175">
        <v>43704</v>
      </c>
      <c r="C1111">
        <v>-0.64239900000000005</v>
      </c>
    </row>
    <row r="1112" spans="1:3">
      <c r="A1112" s="174">
        <v>43703</v>
      </c>
      <c r="B1112" s="175">
        <v>43703</v>
      </c>
      <c r="C1112">
        <v>-0.61974799999999997</v>
      </c>
    </row>
    <row r="1113" spans="1:3">
      <c r="A1113" s="174">
        <v>43700</v>
      </c>
      <c r="B1113" s="175">
        <v>43700</v>
      </c>
      <c r="C1113">
        <v>-0.60684499999999997</v>
      </c>
    </row>
    <row r="1114" spans="1:3">
      <c r="A1114" s="174">
        <v>43699</v>
      </c>
      <c r="B1114" s="175">
        <v>43699</v>
      </c>
      <c r="C1114">
        <v>-0.600993</v>
      </c>
    </row>
    <row r="1115" spans="1:3">
      <c r="A1115" s="174">
        <v>43698</v>
      </c>
      <c r="B1115" s="175">
        <v>43698</v>
      </c>
      <c r="C1115">
        <v>-0.63246500000000005</v>
      </c>
    </row>
    <row r="1116" spans="1:3">
      <c r="A1116" s="174">
        <v>43697</v>
      </c>
      <c r="B1116" s="175">
        <v>43697</v>
      </c>
      <c r="C1116">
        <v>-0.659161</v>
      </c>
    </row>
    <row r="1117" spans="1:3">
      <c r="A1117" s="174">
        <v>43696</v>
      </c>
      <c r="B1117" s="175">
        <v>43696</v>
      </c>
      <c r="C1117">
        <v>-0.60355499999999995</v>
      </c>
    </row>
    <row r="1118" spans="1:3">
      <c r="A1118" s="174">
        <v>43693</v>
      </c>
      <c r="B1118" s="175">
        <v>43693</v>
      </c>
      <c r="C1118">
        <v>-0.66943900000000001</v>
      </c>
    </row>
    <row r="1119" spans="1:3">
      <c r="A1119" s="174">
        <v>43692</v>
      </c>
      <c r="B1119" s="175">
        <v>43692</v>
      </c>
      <c r="C1119">
        <v>-0.65603599999999995</v>
      </c>
    </row>
    <row r="1120" spans="1:3">
      <c r="A1120" s="174">
        <v>43691</v>
      </c>
      <c r="B1120" s="175">
        <v>43691</v>
      </c>
      <c r="C1120">
        <v>-0.61549699999999996</v>
      </c>
    </row>
    <row r="1121" spans="1:3">
      <c r="A1121" s="174">
        <v>43690</v>
      </c>
      <c r="B1121" s="175">
        <v>43690</v>
      </c>
      <c r="C1121">
        <v>-0.56650299999999998</v>
      </c>
    </row>
    <row r="1122" spans="1:3">
      <c r="A1122" s="174">
        <v>43689</v>
      </c>
      <c r="B1122" s="175">
        <v>43689</v>
      </c>
      <c r="C1122">
        <v>-0.55705700000000002</v>
      </c>
    </row>
    <row r="1123" spans="1:3">
      <c r="A1123" s="174">
        <v>43686</v>
      </c>
      <c r="B1123" s="175">
        <v>43686</v>
      </c>
      <c r="C1123">
        <v>-0.53894299999999995</v>
      </c>
    </row>
    <row r="1124" spans="1:3">
      <c r="A1124" s="174">
        <v>43685</v>
      </c>
      <c r="B1124" s="175">
        <v>43685</v>
      </c>
      <c r="C1124">
        <v>-0.52734400000000003</v>
      </c>
    </row>
    <row r="1125" spans="1:3">
      <c r="A1125" s="174">
        <v>43684</v>
      </c>
      <c r="B1125" s="175">
        <v>43684</v>
      </c>
      <c r="C1125">
        <v>-0.57829299999999995</v>
      </c>
    </row>
    <row r="1126" spans="1:3">
      <c r="A1126" s="174">
        <v>43683</v>
      </c>
      <c r="B1126" s="175">
        <v>43683</v>
      </c>
      <c r="C1126">
        <v>-0.50445200000000001</v>
      </c>
    </row>
    <row r="1127" spans="1:3">
      <c r="A1127" s="174">
        <v>43682</v>
      </c>
      <c r="B1127" s="175">
        <v>43682</v>
      </c>
      <c r="C1127">
        <v>-0.49041099999999999</v>
      </c>
    </row>
    <row r="1128" spans="1:3">
      <c r="A1128" s="174">
        <v>43679</v>
      </c>
      <c r="B1128" s="175">
        <v>43679</v>
      </c>
      <c r="C1128">
        <v>-0.452264</v>
      </c>
    </row>
    <row r="1129" spans="1:3">
      <c r="A1129" s="174">
        <v>43678</v>
      </c>
      <c r="B1129" s="175">
        <v>43678</v>
      </c>
      <c r="C1129">
        <v>-0.41878900000000002</v>
      </c>
    </row>
    <row r="1130" spans="1:3">
      <c r="A1130" s="174">
        <v>43677</v>
      </c>
      <c r="B1130" s="175">
        <v>43677</v>
      </c>
      <c r="C1130">
        <v>-0.390459</v>
      </c>
    </row>
    <row r="1131" spans="1:3">
      <c r="A1131" s="174">
        <v>43676</v>
      </c>
      <c r="B1131" s="175">
        <v>43676</v>
      </c>
      <c r="C1131">
        <v>-0.37273299999999998</v>
      </c>
    </row>
    <row r="1132" spans="1:3">
      <c r="A1132" s="174">
        <v>43675</v>
      </c>
      <c r="B1132" s="175">
        <v>43675</v>
      </c>
      <c r="C1132">
        <v>-0.36997799999999997</v>
      </c>
    </row>
    <row r="1133" spans="1:3">
      <c r="A1133" s="174">
        <v>43672</v>
      </c>
      <c r="B1133" s="175">
        <v>43672</v>
      </c>
      <c r="C1133">
        <v>-0.34350900000000001</v>
      </c>
    </row>
    <row r="1134" spans="1:3">
      <c r="A1134" s="174">
        <v>43671</v>
      </c>
      <c r="B1134" s="175">
        <v>43671</v>
      </c>
      <c r="C1134">
        <v>-0.31284800000000001</v>
      </c>
    </row>
    <row r="1135" spans="1:3">
      <c r="A1135" s="174">
        <v>43670</v>
      </c>
      <c r="B1135" s="175">
        <v>43670</v>
      </c>
      <c r="C1135">
        <v>-0.35561199999999998</v>
      </c>
    </row>
    <row r="1136" spans="1:3">
      <c r="A1136" s="174">
        <v>43669</v>
      </c>
      <c r="B1136" s="175">
        <v>43669</v>
      </c>
      <c r="C1136">
        <v>-0.31882300000000002</v>
      </c>
    </row>
    <row r="1137" spans="1:3">
      <c r="A1137" s="174">
        <v>43668</v>
      </c>
      <c r="B1137" s="175">
        <v>43668</v>
      </c>
      <c r="C1137">
        <v>-0.30839100000000003</v>
      </c>
    </row>
    <row r="1138" spans="1:3">
      <c r="A1138" s="174">
        <v>43665</v>
      </c>
      <c r="B1138" s="175">
        <v>43665</v>
      </c>
      <c r="C1138">
        <v>-0.29421199999999997</v>
      </c>
    </row>
    <row r="1139" spans="1:3">
      <c r="A1139" s="174">
        <v>43664</v>
      </c>
      <c r="B1139" s="175">
        <v>43664</v>
      </c>
      <c r="C1139">
        <v>-0.27322999999999997</v>
      </c>
    </row>
    <row r="1140" spans="1:3">
      <c r="A1140" s="174">
        <v>43663</v>
      </c>
      <c r="B1140" s="175">
        <v>43663</v>
      </c>
      <c r="C1140">
        <v>-0.266318</v>
      </c>
    </row>
    <row r="1141" spans="1:3">
      <c r="A1141" s="174">
        <v>43662</v>
      </c>
      <c r="B1141" s="175">
        <v>43662</v>
      </c>
      <c r="C1141">
        <v>-0.23019800000000001</v>
      </c>
    </row>
    <row r="1142" spans="1:3">
      <c r="A1142" s="174">
        <v>43661</v>
      </c>
      <c r="B1142" s="175">
        <v>43661</v>
      </c>
      <c r="C1142">
        <v>-0.223993</v>
      </c>
    </row>
    <row r="1143" spans="1:3">
      <c r="A1143" s="174">
        <v>43658</v>
      </c>
      <c r="B1143" s="175">
        <v>43658</v>
      </c>
      <c r="C1143">
        <v>-0.18023</v>
      </c>
    </row>
    <row r="1144" spans="1:3">
      <c r="A1144" s="174">
        <v>43657</v>
      </c>
      <c r="B1144" s="175">
        <v>43657</v>
      </c>
      <c r="C1144">
        <v>-0.205096</v>
      </c>
    </row>
    <row r="1145" spans="1:3">
      <c r="A1145" s="174">
        <v>43656</v>
      </c>
      <c r="B1145" s="175">
        <v>43656</v>
      </c>
      <c r="C1145">
        <v>-0.23225199999999999</v>
      </c>
    </row>
    <row r="1146" spans="1:3">
      <c r="A1146" s="174">
        <v>43655</v>
      </c>
      <c r="B1146" s="175">
        <v>43655</v>
      </c>
      <c r="C1146">
        <v>-0.28289799999999998</v>
      </c>
    </row>
    <row r="1147" spans="1:3">
      <c r="A1147" s="174">
        <v>43654</v>
      </c>
      <c r="B1147" s="175">
        <v>43654</v>
      </c>
      <c r="C1147">
        <v>-0.31856699999999999</v>
      </c>
    </row>
    <row r="1148" spans="1:3">
      <c r="A1148" s="174">
        <v>43651</v>
      </c>
      <c r="B1148" s="175">
        <v>43651</v>
      </c>
      <c r="C1148">
        <v>-0.28117700000000001</v>
      </c>
    </row>
    <row r="1149" spans="1:3">
      <c r="A1149" s="174">
        <v>43650</v>
      </c>
      <c r="B1149" s="175">
        <v>43650</v>
      </c>
      <c r="C1149">
        <v>-0.33865400000000001</v>
      </c>
    </row>
    <row r="1150" spans="1:3">
      <c r="A1150" s="174">
        <v>43649</v>
      </c>
      <c r="B1150" s="175">
        <v>43649</v>
      </c>
      <c r="C1150">
        <v>-0.32330300000000001</v>
      </c>
    </row>
    <row r="1151" spans="1:3">
      <c r="A1151" s="174">
        <v>43648</v>
      </c>
      <c r="B1151" s="175">
        <v>43648</v>
      </c>
      <c r="C1151">
        <v>-0.29568499999999998</v>
      </c>
    </row>
    <row r="1152" spans="1:3">
      <c r="A1152" s="174">
        <v>43647</v>
      </c>
      <c r="B1152" s="175">
        <v>43647</v>
      </c>
      <c r="C1152">
        <v>-0.28225099999999997</v>
      </c>
    </row>
    <row r="1153" spans="1:3">
      <c r="A1153" s="174">
        <v>43644</v>
      </c>
      <c r="B1153" s="175">
        <v>43644</v>
      </c>
      <c r="C1153">
        <v>-0.25889400000000001</v>
      </c>
    </row>
    <row r="1154" spans="1:3">
      <c r="A1154" s="174">
        <v>43643</v>
      </c>
      <c r="B1154" s="175">
        <v>43643</v>
      </c>
      <c r="C1154">
        <v>-0.24765400000000001</v>
      </c>
    </row>
    <row r="1155" spans="1:3">
      <c r="A1155" s="174">
        <v>43642</v>
      </c>
      <c r="B1155" s="175">
        <v>43642</v>
      </c>
      <c r="C1155">
        <v>-0.25515300000000002</v>
      </c>
    </row>
    <row r="1156" spans="1:3">
      <c r="A1156" s="174">
        <v>43641</v>
      </c>
      <c r="B1156" s="175">
        <v>43641</v>
      </c>
      <c r="C1156">
        <v>-0.266897</v>
      </c>
    </row>
    <row r="1157" spans="1:3">
      <c r="A1157" s="174">
        <v>43640</v>
      </c>
      <c r="B1157" s="175">
        <v>43640</v>
      </c>
      <c r="C1157">
        <v>-0.23625599999999999</v>
      </c>
    </row>
    <row r="1158" spans="1:3">
      <c r="A1158" s="174">
        <v>43637</v>
      </c>
      <c r="B1158" s="175">
        <v>43637</v>
      </c>
      <c r="C1158">
        <v>-0.22098599999999999</v>
      </c>
    </row>
    <row r="1159" spans="1:3">
      <c r="A1159" s="174">
        <v>43636</v>
      </c>
      <c r="B1159" s="175">
        <v>43636</v>
      </c>
      <c r="C1159">
        <v>-0.25898100000000002</v>
      </c>
    </row>
    <row r="1160" spans="1:3">
      <c r="A1160" s="174">
        <v>43635</v>
      </c>
      <c r="B1160" s="175">
        <v>43635</v>
      </c>
      <c r="C1160">
        <v>-0.22831899999999999</v>
      </c>
    </row>
    <row r="1161" spans="1:3">
      <c r="A1161" s="174">
        <v>43634</v>
      </c>
      <c r="B1161" s="175">
        <v>43634</v>
      </c>
      <c r="C1161">
        <v>-0.25412899999999999</v>
      </c>
    </row>
    <row r="1162" spans="1:3">
      <c r="A1162" s="174">
        <v>43633</v>
      </c>
      <c r="B1162" s="175">
        <v>43633</v>
      </c>
      <c r="C1162">
        <v>-0.18018400000000001</v>
      </c>
    </row>
    <row r="1163" spans="1:3">
      <c r="A1163" s="174">
        <v>43630</v>
      </c>
      <c r="B1163" s="175">
        <v>43630</v>
      </c>
      <c r="C1163">
        <v>-0.19262399999999999</v>
      </c>
    </row>
    <row r="1164" spans="1:3">
      <c r="A1164" s="174">
        <v>43629</v>
      </c>
      <c r="B1164" s="175">
        <v>43629</v>
      </c>
      <c r="C1164">
        <v>-0.18413599999999999</v>
      </c>
    </row>
    <row r="1165" spans="1:3">
      <c r="A1165" s="174">
        <v>43628</v>
      </c>
      <c r="B1165" s="175">
        <v>43628</v>
      </c>
      <c r="C1165">
        <v>-0.175479</v>
      </c>
    </row>
    <row r="1166" spans="1:3">
      <c r="A1166" s="174">
        <v>43627</v>
      </c>
      <c r="B1166" s="175">
        <v>43627</v>
      </c>
      <c r="C1166">
        <v>-0.17324400000000001</v>
      </c>
    </row>
    <row r="1167" spans="1:3">
      <c r="A1167" s="174">
        <v>43626</v>
      </c>
      <c r="B1167" s="175">
        <v>43626</v>
      </c>
      <c r="C1167">
        <v>-0.161522</v>
      </c>
    </row>
    <row r="1168" spans="1:3">
      <c r="A1168" s="174">
        <v>43623</v>
      </c>
      <c r="B1168" s="175">
        <v>43623</v>
      </c>
      <c r="C1168">
        <v>-0.20585100000000001</v>
      </c>
    </row>
    <row r="1169" spans="1:3">
      <c r="A1169" s="174">
        <v>43622</v>
      </c>
      <c r="B1169" s="175">
        <v>43622</v>
      </c>
      <c r="C1169">
        <v>-0.16681000000000001</v>
      </c>
    </row>
    <row r="1170" spans="1:3">
      <c r="A1170" s="174">
        <v>43621</v>
      </c>
      <c r="B1170" s="175">
        <v>43621</v>
      </c>
      <c r="C1170">
        <v>-0.16714200000000001</v>
      </c>
    </row>
    <row r="1171" spans="1:3">
      <c r="A1171" s="174">
        <v>43620</v>
      </c>
      <c r="B1171" s="175">
        <v>43620</v>
      </c>
      <c r="C1171">
        <v>-0.146288</v>
      </c>
    </row>
    <row r="1172" spans="1:3">
      <c r="A1172" s="174">
        <v>43619</v>
      </c>
      <c r="B1172" s="175">
        <v>43619</v>
      </c>
      <c r="C1172">
        <v>-0.14394799999999999</v>
      </c>
    </row>
    <row r="1173" spans="1:3">
      <c r="A1173" s="174">
        <v>43616</v>
      </c>
      <c r="B1173" s="175">
        <v>43616</v>
      </c>
      <c r="C1173">
        <v>-0.13173399999999999</v>
      </c>
    </row>
    <row r="1174" spans="1:3">
      <c r="A1174" s="174">
        <v>43615</v>
      </c>
      <c r="B1174" s="175">
        <v>43615</v>
      </c>
      <c r="C1174">
        <v>-9.8635E-2</v>
      </c>
    </row>
    <row r="1175" spans="1:3">
      <c r="A1175" s="174">
        <v>43614</v>
      </c>
      <c r="B1175" s="175">
        <v>43614</v>
      </c>
      <c r="C1175">
        <v>-0.110094</v>
      </c>
    </row>
    <row r="1176" spans="1:3">
      <c r="A1176" s="174">
        <v>43613</v>
      </c>
      <c r="B1176" s="175">
        <v>43613</v>
      </c>
      <c r="C1176">
        <v>-8.5086999999999996E-2</v>
      </c>
    </row>
    <row r="1177" spans="1:3">
      <c r="A1177" s="174">
        <v>43612</v>
      </c>
      <c r="B1177" s="175">
        <v>43612</v>
      </c>
      <c r="C1177">
        <v>-7.2753999999999999E-2</v>
      </c>
    </row>
    <row r="1178" spans="1:3">
      <c r="A1178" s="174">
        <v>43609</v>
      </c>
      <c r="B1178" s="175">
        <v>43609</v>
      </c>
      <c r="C1178">
        <v>-4.6131999999999999E-2</v>
      </c>
    </row>
    <row r="1179" spans="1:3">
      <c r="A1179" s="174">
        <v>43608</v>
      </c>
      <c r="B1179" s="175">
        <v>43608</v>
      </c>
      <c r="C1179">
        <v>-5.0595000000000001E-2</v>
      </c>
    </row>
    <row r="1180" spans="1:3">
      <c r="A1180" s="174">
        <v>43607</v>
      </c>
      <c r="B1180" s="175">
        <v>43607</v>
      </c>
      <c r="C1180">
        <v>-1.5695000000000001E-2</v>
      </c>
    </row>
    <row r="1181" spans="1:3">
      <c r="A1181" s="174">
        <v>43606</v>
      </c>
      <c r="B1181" s="175">
        <v>43606</v>
      </c>
      <c r="C1181">
        <v>-1.1013E-2</v>
      </c>
    </row>
    <row r="1182" spans="1:3">
      <c r="A1182" s="174">
        <v>43605</v>
      </c>
      <c r="B1182" s="175">
        <v>43605</v>
      </c>
      <c r="C1182">
        <v>-2.7945999999999999E-2</v>
      </c>
    </row>
    <row r="1183" spans="1:3">
      <c r="A1183" s="174">
        <v>43602</v>
      </c>
      <c r="B1183" s="175">
        <v>43602</v>
      </c>
      <c r="C1183">
        <v>-4.462E-2</v>
      </c>
    </row>
    <row r="1184" spans="1:3">
      <c r="A1184" s="174">
        <v>43601</v>
      </c>
      <c r="B1184" s="175">
        <v>43601</v>
      </c>
      <c r="C1184">
        <v>-2.8031E-2</v>
      </c>
    </row>
    <row r="1185" spans="1:3">
      <c r="A1185" s="174">
        <v>43600</v>
      </c>
      <c r="B1185" s="175">
        <v>43600</v>
      </c>
      <c r="C1185">
        <v>-5.3947000000000002E-2</v>
      </c>
    </row>
    <row r="1186" spans="1:3">
      <c r="A1186" s="174">
        <v>43599</v>
      </c>
      <c r="B1186" s="175">
        <v>43599</v>
      </c>
      <c r="C1186">
        <v>-1.7224E-2</v>
      </c>
    </row>
    <row r="1187" spans="1:3">
      <c r="A1187" s="174">
        <v>43598</v>
      </c>
      <c r="B1187" s="175">
        <v>43598</v>
      </c>
      <c r="C1187">
        <v>-1.242E-3</v>
      </c>
    </row>
    <row r="1188" spans="1:3">
      <c r="A1188" s="174">
        <v>43595</v>
      </c>
      <c r="B1188" s="175">
        <v>43595</v>
      </c>
      <c r="C1188">
        <v>2.1031000000000001E-2</v>
      </c>
    </row>
    <row r="1189" spans="1:3">
      <c r="A1189" s="174">
        <v>43594</v>
      </c>
      <c r="B1189" s="175">
        <v>43594</v>
      </c>
      <c r="C1189">
        <v>-5.3699999999999998E-3</v>
      </c>
    </row>
    <row r="1190" spans="1:3">
      <c r="A1190" s="174">
        <v>43593</v>
      </c>
      <c r="B1190" s="175">
        <v>43593</v>
      </c>
      <c r="C1190">
        <v>1.9889999999999999E-3</v>
      </c>
    </row>
    <row r="1191" spans="1:3">
      <c r="A1191" s="174">
        <v>43592</v>
      </c>
      <c r="B1191" s="175">
        <v>43592</v>
      </c>
      <c r="C1191">
        <v>1.9347E-2</v>
      </c>
    </row>
    <row r="1192" spans="1:3">
      <c r="A1192" s="174">
        <v>43591</v>
      </c>
      <c r="B1192" s="175">
        <v>43591</v>
      </c>
      <c r="C1192">
        <v>6.1786000000000001E-2</v>
      </c>
    </row>
    <row r="1193" spans="1:3">
      <c r="A1193" s="174">
        <v>43588</v>
      </c>
      <c r="B1193" s="175">
        <v>43588</v>
      </c>
      <c r="C1193">
        <v>6.5160999999999997E-2</v>
      </c>
    </row>
    <row r="1194" spans="1:3">
      <c r="A1194" s="174">
        <v>43587</v>
      </c>
      <c r="B1194" s="175">
        <v>43587</v>
      </c>
      <c r="C1194">
        <v>5.9339999999999997E-2</v>
      </c>
    </row>
    <row r="1195" spans="1:3">
      <c r="A1195" s="174">
        <v>43585</v>
      </c>
      <c r="B1195" s="175">
        <v>43585</v>
      </c>
      <c r="C1195">
        <v>7.6188000000000006E-2</v>
      </c>
    </row>
    <row r="1196" spans="1:3">
      <c r="A1196" s="174">
        <v>43584</v>
      </c>
      <c r="B1196" s="175">
        <v>43584</v>
      </c>
      <c r="C1196">
        <v>5.6190999999999998E-2</v>
      </c>
    </row>
    <row r="1197" spans="1:3">
      <c r="A1197" s="174">
        <v>43581</v>
      </c>
      <c r="B1197" s="175">
        <v>43581</v>
      </c>
      <c r="C1197">
        <v>3.0487E-2</v>
      </c>
    </row>
    <row r="1198" spans="1:3">
      <c r="A1198" s="174">
        <v>43580</v>
      </c>
      <c r="B1198" s="175">
        <v>43580</v>
      </c>
      <c r="C1198">
        <v>3.9122999999999998E-2</v>
      </c>
    </row>
    <row r="1199" spans="1:3">
      <c r="A1199" s="174">
        <v>43579</v>
      </c>
      <c r="B1199" s="175">
        <v>43579</v>
      </c>
      <c r="C1199">
        <v>3.9084000000000001E-2</v>
      </c>
    </row>
    <row r="1200" spans="1:3">
      <c r="A1200" s="174">
        <v>43578</v>
      </c>
      <c r="B1200" s="175">
        <v>43578</v>
      </c>
      <c r="C1200">
        <v>8.4598999999999994E-2</v>
      </c>
    </row>
    <row r="1201" spans="1:3">
      <c r="A1201" s="174">
        <v>43573</v>
      </c>
      <c r="B1201" s="175">
        <v>43573</v>
      </c>
      <c r="C1201">
        <v>7.2574E-2</v>
      </c>
    </row>
    <row r="1202" spans="1:3">
      <c r="A1202" s="174">
        <v>43572</v>
      </c>
      <c r="B1202" s="175">
        <v>43572</v>
      </c>
      <c r="C1202">
        <v>0.127496</v>
      </c>
    </row>
    <row r="1203" spans="1:3">
      <c r="A1203" s="174">
        <v>43571</v>
      </c>
      <c r="B1203" s="175">
        <v>43571</v>
      </c>
      <c r="C1203">
        <v>0.107238</v>
      </c>
    </row>
    <row r="1204" spans="1:3">
      <c r="A1204" s="174">
        <v>43570</v>
      </c>
      <c r="B1204" s="175">
        <v>43570</v>
      </c>
      <c r="C1204">
        <v>0.115048</v>
      </c>
    </row>
    <row r="1205" spans="1:3">
      <c r="A1205" s="174">
        <v>43567</v>
      </c>
      <c r="B1205" s="175">
        <v>43567</v>
      </c>
      <c r="C1205">
        <v>9.0171000000000001E-2</v>
      </c>
    </row>
    <row r="1206" spans="1:3">
      <c r="A1206" s="174">
        <v>43566</v>
      </c>
      <c r="B1206" s="175">
        <v>43566</v>
      </c>
      <c r="C1206">
        <v>3.0842000000000001E-2</v>
      </c>
    </row>
    <row r="1207" spans="1:3">
      <c r="A1207" s="174">
        <v>43565</v>
      </c>
      <c r="B1207" s="175">
        <v>43565</v>
      </c>
      <c r="C1207">
        <v>1.2711E-2</v>
      </c>
    </row>
    <row r="1208" spans="1:3">
      <c r="A1208" s="174">
        <v>43564</v>
      </c>
      <c r="B1208" s="175">
        <v>43564</v>
      </c>
      <c r="C1208">
        <v>3.9487000000000001E-2</v>
      </c>
    </row>
    <row r="1209" spans="1:3">
      <c r="A1209" s="174">
        <v>43563</v>
      </c>
      <c r="B1209" s="175">
        <v>43563</v>
      </c>
      <c r="C1209">
        <v>5.1848999999999999E-2</v>
      </c>
    </row>
    <row r="1210" spans="1:3">
      <c r="A1210" s="174">
        <v>43560</v>
      </c>
      <c r="B1210" s="175">
        <v>43560</v>
      </c>
      <c r="C1210">
        <v>4.9973999999999998E-2</v>
      </c>
    </row>
    <row r="1211" spans="1:3">
      <c r="A1211" s="174">
        <v>43559</v>
      </c>
      <c r="B1211" s="175">
        <v>43559</v>
      </c>
      <c r="C1211">
        <v>4.4201999999999998E-2</v>
      </c>
    </row>
    <row r="1212" spans="1:3">
      <c r="A1212" s="174">
        <v>43558</v>
      </c>
      <c r="B1212" s="175">
        <v>43558</v>
      </c>
      <c r="C1212">
        <v>5.5835000000000003E-2</v>
      </c>
    </row>
    <row r="1213" spans="1:3">
      <c r="A1213" s="174">
        <v>43557</v>
      </c>
      <c r="B1213" s="175">
        <v>43557</v>
      </c>
      <c r="C1213">
        <v>1.1344999999999999E-2</v>
      </c>
    </row>
    <row r="1214" spans="1:3">
      <c r="A1214" s="174">
        <v>43556</v>
      </c>
      <c r="B1214" s="175">
        <v>43556</v>
      </c>
      <c r="C1214">
        <v>8.1589999999999996E-3</v>
      </c>
    </row>
    <row r="1215" spans="1:3">
      <c r="A1215" s="174">
        <v>43553</v>
      </c>
      <c r="B1215" s="175">
        <v>43553</v>
      </c>
      <c r="C1215">
        <v>-1.3429E-2</v>
      </c>
    </row>
    <row r="1216" spans="1:3">
      <c r="A1216" s="174">
        <v>43552</v>
      </c>
      <c r="B1216" s="175">
        <v>43552</v>
      </c>
      <c r="C1216">
        <v>-2.3266999999999999E-2</v>
      </c>
    </row>
    <row r="1217" spans="1:3">
      <c r="A1217" s="174">
        <v>43551</v>
      </c>
      <c r="B1217" s="175">
        <v>43551</v>
      </c>
      <c r="C1217">
        <v>-3.3655999999999998E-2</v>
      </c>
    </row>
    <row r="1218" spans="1:3">
      <c r="A1218" s="174">
        <v>43550</v>
      </c>
      <c r="B1218" s="175">
        <v>43550</v>
      </c>
      <c r="C1218">
        <v>2.8091000000000001E-2</v>
      </c>
    </row>
    <row r="1219" spans="1:3">
      <c r="A1219" s="174">
        <v>43549</v>
      </c>
      <c r="B1219" s="175">
        <v>43549</v>
      </c>
      <c r="C1219">
        <v>3.2599999999999997E-2</v>
      </c>
    </row>
    <row r="1220" spans="1:3">
      <c r="A1220" s="174">
        <v>43546</v>
      </c>
      <c r="B1220" s="175">
        <v>43546</v>
      </c>
      <c r="C1220">
        <v>1.5575E-2</v>
      </c>
    </row>
    <row r="1221" spans="1:3">
      <c r="A1221" s="174">
        <v>43545</v>
      </c>
      <c r="B1221" s="175">
        <v>43545</v>
      </c>
      <c r="C1221">
        <v>9.2686000000000004E-2</v>
      </c>
    </row>
    <row r="1222" spans="1:3">
      <c r="A1222" s="174">
        <v>43544</v>
      </c>
      <c r="B1222" s="175">
        <v>43544</v>
      </c>
      <c r="C1222">
        <v>0.136818</v>
      </c>
    </row>
    <row r="1223" spans="1:3">
      <c r="A1223" s="174">
        <v>43543</v>
      </c>
      <c r="B1223" s="175">
        <v>43543</v>
      </c>
      <c r="C1223">
        <v>0.15710499999999999</v>
      </c>
    </row>
    <row r="1224" spans="1:3">
      <c r="A1224" s="174">
        <v>43542</v>
      </c>
      <c r="B1224" s="175">
        <v>43542</v>
      </c>
      <c r="C1224">
        <v>0.13408</v>
      </c>
    </row>
    <row r="1225" spans="1:3">
      <c r="A1225" s="174">
        <v>43539</v>
      </c>
      <c r="B1225" s="175">
        <v>43539</v>
      </c>
      <c r="C1225">
        <v>0.13104199999999999</v>
      </c>
    </row>
    <row r="1226" spans="1:3">
      <c r="A1226" s="174">
        <v>43538</v>
      </c>
      <c r="B1226" s="175">
        <v>43538</v>
      </c>
      <c r="C1226">
        <v>0.13000400000000001</v>
      </c>
    </row>
    <row r="1227" spans="1:3">
      <c r="A1227" s="174">
        <v>43537</v>
      </c>
      <c r="B1227" s="175">
        <v>43537</v>
      </c>
      <c r="C1227">
        <v>0.11472499999999999</v>
      </c>
    </row>
    <row r="1228" spans="1:3">
      <c r="A1228" s="174">
        <v>43536</v>
      </c>
      <c r="B1228" s="175">
        <v>43536</v>
      </c>
      <c r="C1228">
        <v>0.11472499999999999</v>
      </c>
    </row>
    <row r="1229" spans="1:3">
      <c r="A1229" s="174">
        <v>43535</v>
      </c>
      <c r="B1229" s="175">
        <v>43535</v>
      </c>
      <c r="C1229">
        <v>0.109082</v>
      </c>
    </row>
    <row r="1230" spans="1:3">
      <c r="A1230" s="174">
        <v>43532</v>
      </c>
      <c r="B1230" s="175">
        <v>43532</v>
      </c>
      <c r="C1230">
        <v>0.121971</v>
      </c>
    </row>
    <row r="1231" spans="1:3">
      <c r="A1231" s="174">
        <v>43531</v>
      </c>
      <c r="B1231" s="175">
        <v>43531</v>
      </c>
      <c r="C1231">
        <v>0.13098000000000001</v>
      </c>
    </row>
    <row r="1232" spans="1:3">
      <c r="A1232" s="174">
        <v>43530</v>
      </c>
      <c r="B1232" s="175">
        <v>43530</v>
      </c>
      <c r="C1232">
        <v>0.181114</v>
      </c>
    </row>
    <row r="1233" spans="1:3">
      <c r="A1233" s="174">
        <v>43529</v>
      </c>
      <c r="B1233" s="175">
        <v>43529</v>
      </c>
      <c r="C1233">
        <v>0.21651799999999999</v>
      </c>
    </row>
    <row r="1234" spans="1:3">
      <c r="A1234" s="174">
        <v>43528</v>
      </c>
      <c r="B1234" s="175">
        <v>43528</v>
      </c>
      <c r="C1234">
        <v>0.22472300000000001</v>
      </c>
    </row>
    <row r="1235" spans="1:3">
      <c r="A1235" s="174">
        <v>43525</v>
      </c>
      <c r="B1235" s="175">
        <v>43525</v>
      </c>
      <c r="C1235">
        <v>0.25494899999999998</v>
      </c>
    </row>
    <row r="1236" spans="1:3">
      <c r="A1236" s="174">
        <v>43524</v>
      </c>
      <c r="B1236" s="175">
        <v>43524</v>
      </c>
      <c r="C1236">
        <v>0.228133</v>
      </c>
    </row>
    <row r="1237" spans="1:3">
      <c r="A1237" s="174">
        <v>43523</v>
      </c>
      <c r="B1237" s="175">
        <v>43523</v>
      </c>
      <c r="C1237">
        <v>0.19674900000000001</v>
      </c>
    </row>
    <row r="1238" spans="1:3">
      <c r="A1238" s="174">
        <v>43522</v>
      </c>
      <c r="B1238" s="175">
        <v>43522</v>
      </c>
      <c r="C1238">
        <v>0.160104</v>
      </c>
    </row>
    <row r="1239" spans="1:3">
      <c r="A1239" s="174">
        <v>43521</v>
      </c>
      <c r="B1239" s="175">
        <v>43521</v>
      </c>
      <c r="C1239">
        <v>0.15831799999999999</v>
      </c>
    </row>
    <row r="1240" spans="1:3">
      <c r="A1240" s="174">
        <v>43518</v>
      </c>
      <c r="B1240" s="175">
        <v>43518</v>
      </c>
      <c r="C1240">
        <v>0.14791000000000001</v>
      </c>
    </row>
    <row r="1241" spans="1:3">
      <c r="A1241" s="174">
        <v>43517</v>
      </c>
      <c r="B1241" s="175">
        <v>43517</v>
      </c>
      <c r="C1241">
        <v>0.18393899999999999</v>
      </c>
    </row>
    <row r="1242" spans="1:3">
      <c r="A1242" s="174">
        <v>43516</v>
      </c>
      <c r="B1242" s="175">
        <v>43516</v>
      </c>
      <c r="C1242">
        <v>0.14549899999999999</v>
      </c>
    </row>
    <row r="1243" spans="1:3">
      <c r="A1243" s="174">
        <v>43515</v>
      </c>
      <c r="B1243" s="175">
        <v>43515</v>
      </c>
      <c r="C1243">
        <v>0.154112</v>
      </c>
    </row>
    <row r="1244" spans="1:3">
      <c r="A1244" s="174">
        <v>43514</v>
      </c>
      <c r="B1244" s="175">
        <v>43514</v>
      </c>
      <c r="C1244">
        <v>0.156501</v>
      </c>
    </row>
    <row r="1245" spans="1:3">
      <c r="A1245" s="174">
        <v>43511</v>
      </c>
      <c r="B1245" s="175">
        <v>43511</v>
      </c>
      <c r="C1245">
        <v>0.14930399999999999</v>
      </c>
    </row>
    <row r="1246" spans="1:3">
      <c r="A1246" s="174">
        <v>43510</v>
      </c>
      <c r="B1246" s="175">
        <v>43510</v>
      </c>
      <c r="C1246">
        <v>0.13463600000000001</v>
      </c>
    </row>
    <row r="1247" spans="1:3">
      <c r="A1247" s="174">
        <v>43509</v>
      </c>
      <c r="B1247" s="175">
        <v>43509</v>
      </c>
      <c r="C1247">
        <v>0.17796899999999999</v>
      </c>
    </row>
    <row r="1248" spans="1:3">
      <c r="A1248" s="174">
        <v>43508</v>
      </c>
      <c r="B1248" s="175">
        <v>43508</v>
      </c>
      <c r="C1248">
        <v>0.177672</v>
      </c>
    </row>
    <row r="1249" spans="1:3">
      <c r="A1249" s="174">
        <v>43507</v>
      </c>
      <c r="B1249" s="175">
        <v>43507</v>
      </c>
      <c r="C1249">
        <v>0.14946699999999999</v>
      </c>
    </row>
    <row r="1250" spans="1:3">
      <c r="A1250" s="174">
        <v>43504</v>
      </c>
      <c r="B1250" s="175">
        <v>43504</v>
      </c>
      <c r="C1250">
        <v>0.120907</v>
      </c>
    </row>
    <row r="1251" spans="1:3">
      <c r="A1251" s="174">
        <v>43503</v>
      </c>
      <c r="B1251" s="175">
        <v>43503</v>
      </c>
      <c r="C1251">
        <v>0.14733099999999999</v>
      </c>
    </row>
    <row r="1252" spans="1:3">
      <c r="A1252" s="174">
        <v>43502</v>
      </c>
      <c r="B1252" s="175">
        <v>43502</v>
      </c>
      <c r="C1252">
        <v>0.19508400000000001</v>
      </c>
    </row>
    <row r="1253" spans="1:3">
      <c r="A1253" s="174">
        <v>43501</v>
      </c>
      <c r="B1253" s="175">
        <v>43501</v>
      </c>
      <c r="C1253">
        <v>0.21562799999999999</v>
      </c>
    </row>
    <row r="1254" spans="1:3">
      <c r="A1254" s="174">
        <v>43500</v>
      </c>
      <c r="B1254" s="175">
        <v>43500</v>
      </c>
      <c r="C1254">
        <v>0.205785</v>
      </c>
    </row>
    <row r="1255" spans="1:3">
      <c r="A1255" s="174">
        <v>43497</v>
      </c>
      <c r="B1255" s="175">
        <v>43497</v>
      </c>
      <c r="C1255">
        <v>0.18760599999999999</v>
      </c>
    </row>
    <row r="1256" spans="1:3">
      <c r="A1256" s="174">
        <v>43496</v>
      </c>
      <c r="B1256" s="175">
        <v>43496</v>
      </c>
      <c r="C1256">
        <v>0.187607</v>
      </c>
    </row>
    <row r="1257" spans="1:3">
      <c r="A1257" s="174">
        <v>43495</v>
      </c>
      <c r="B1257" s="175">
        <v>43495</v>
      </c>
      <c r="C1257">
        <v>0.21525900000000001</v>
      </c>
    </row>
    <row r="1258" spans="1:3">
      <c r="A1258" s="174">
        <v>43494</v>
      </c>
      <c r="B1258" s="175">
        <v>43494</v>
      </c>
      <c r="C1258">
        <v>0.226802</v>
      </c>
    </row>
    <row r="1259" spans="1:3">
      <c r="A1259" s="174">
        <v>43493</v>
      </c>
      <c r="B1259" s="175">
        <v>43493</v>
      </c>
      <c r="C1259">
        <v>0.228987</v>
      </c>
    </row>
    <row r="1260" spans="1:3">
      <c r="A1260" s="174">
        <v>43490</v>
      </c>
      <c r="B1260" s="175">
        <v>43490</v>
      </c>
      <c r="C1260">
        <v>0.224522</v>
      </c>
    </row>
    <row r="1261" spans="1:3">
      <c r="A1261" s="174">
        <v>43489</v>
      </c>
      <c r="B1261" s="175">
        <v>43489</v>
      </c>
      <c r="C1261">
        <v>0.21595300000000001</v>
      </c>
    </row>
    <row r="1262" spans="1:3">
      <c r="A1262" s="174">
        <v>43488</v>
      </c>
      <c r="B1262" s="175">
        <v>43488</v>
      </c>
      <c r="C1262">
        <v>0.26524599999999998</v>
      </c>
    </row>
    <row r="1263" spans="1:3">
      <c r="A1263" s="174">
        <v>43487</v>
      </c>
      <c r="B1263" s="175">
        <v>43487</v>
      </c>
      <c r="C1263">
        <v>0.26807999999999998</v>
      </c>
    </row>
    <row r="1264" spans="1:3">
      <c r="A1264" s="174">
        <v>43486</v>
      </c>
      <c r="B1264" s="175">
        <v>43486</v>
      </c>
      <c r="C1264">
        <v>0.28816799999999998</v>
      </c>
    </row>
    <row r="1265" spans="1:3">
      <c r="A1265" s="174">
        <v>43483</v>
      </c>
      <c r="B1265" s="175">
        <v>43483</v>
      </c>
      <c r="C1265">
        <v>0.281107</v>
      </c>
    </row>
    <row r="1266" spans="1:3">
      <c r="A1266" s="174">
        <v>43482</v>
      </c>
      <c r="B1266" s="175">
        <v>43482</v>
      </c>
      <c r="C1266">
        <v>0.26720899999999997</v>
      </c>
    </row>
    <row r="1267" spans="1:3">
      <c r="A1267" s="174">
        <v>43481</v>
      </c>
      <c r="B1267" s="175">
        <v>43481</v>
      </c>
      <c r="C1267">
        <v>0.25804199999999999</v>
      </c>
    </row>
    <row r="1268" spans="1:3">
      <c r="A1268" s="174">
        <v>43480</v>
      </c>
      <c r="B1268" s="175">
        <v>43480</v>
      </c>
      <c r="C1268">
        <v>0.23885899999999999</v>
      </c>
    </row>
    <row r="1269" spans="1:3">
      <c r="A1269" s="174">
        <v>43479</v>
      </c>
      <c r="B1269" s="175">
        <v>43479</v>
      </c>
      <c r="C1269">
        <v>0.24260699999999999</v>
      </c>
    </row>
    <row r="1270" spans="1:3">
      <c r="A1270" s="174">
        <v>43476</v>
      </c>
      <c r="B1270" s="175">
        <v>43476</v>
      </c>
      <c r="C1270">
        <v>0.24870100000000001</v>
      </c>
    </row>
    <row r="1271" spans="1:3">
      <c r="A1271" s="174">
        <v>43475</v>
      </c>
      <c r="B1271" s="175">
        <v>43475</v>
      </c>
      <c r="C1271">
        <v>0.26747399999999999</v>
      </c>
    </row>
    <row r="1272" spans="1:3">
      <c r="A1272" s="174">
        <v>43474</v>
      </c>
      <c r="B1272" s="175">
        <v>43474</v>
      </c>
      <c r="C1272">
        <v>0.30111300000000002</v>
      </c>
    </row>
    <row r="1273" spans="1:3">
      <c r="A1273" s="174">
        <v>43473</v>
      </c>
      <c r="B1273" s="175">
        <v>43473</v>
      </c>
      <c r="C1273">
        <v>0.31058200000000002</v>
      </c>
    </row>
    <row r="1274" spans="1:3">
      <c r="A1274" s="174">
        <v>43472</v>
      </c>
      <c r="B1274" s="175">
        <v>43472</v>
      </c>
      <c r="C1274">
        <v>0.28887499999999999</v>
      </c>
    </row>
    <row r="1275" spans="1:3">
      <c r="A1275" s="174">
        <v>43469</v>
      </c>
      <c r="B1275" s="175">
        <v>43469</v>
      </c>
      <c r="C1275">
        <v>0.27466099999999999</v>
      </c>
    </row>
    <row r="1276" spans="1:3">
      <c r="A1276" s="174">
        <v>43468</v>
      </c>
      <c r="B1276" s="175">
        <v>43468</v>
      </c>
      <c r="C1276">
        <v>0.246228</v>
      </c>
    </row>
    <row r="1277" spans="1:3">
      <c r="A1277" s="174">
        <v>43467</v>
      </c>
      <c r="B1277" s="175">
        <v>43467</v>
      </c>
      <c r="C1277">
        <v>0.227773</v>
      </c>
    </row>
    <row r="1278" spans="1:3">
      <c r="A1278" s="174">
        <v>43462</v>
      </c>
      <c r="B1278" s="175">
        <v>43462</v>
      </c>
      <c r="C1278">
        <v>0.31622299999999998</v>
      </c>
    </row>
    <row r="1279" spans="1:3">
      <c r="A1279" s="174">
        <v>43461</v>
      </c>
      <c r="B1279" s="175">
        <v>43461</v>
      </c>
      <c r="C1279">
        <v>0.30396800000000002</v>
      </c>
    </row>
    <row r="1280" spans="1:3">
      <c r="A1280" s="174">
        <v>43455</v>
      </c>
      <c r="B1280" s="175">
        <v>43455</v>
      </c>
      <c r="C1280">
        <v>0.301981</v>
      </c>
    </row>
    <row r="1281" spans="1:3">
      <c r="A1281" s="174">
        <v>43454</v>
      </c>
      <c r="B1281" s="175">
        <v>43454</v>
      </c>
      <c r="C1281">
        <v>0.28504299999999999</v>
      </c>
    </row>
    <row r="1282" spans="1:3">
      <c r="A1282" s="174">
        <v>43453</v>
      </c>
      <c r="B1282" s="175">
        <v>43453</v>
      </c>
      <c r="C1282">
        <v>0.304867</v>
      </c>
    </row>
    <row r="1283" spans="1:3">
      <c r="A1283" s="174">
        <v>43452</v>
      </c>
      <c r="B1283" s="175">
        <v>43452</v>
      </c>
      <c r="C1283">
        <v>0.31004999999999999</v>
      </c>
    </row>
    <row r="1284" spans="1:3">
      <c r="A1284" s="174">
        <v>43451</v>
      </c>
      <c r="B1284" s="175">
        <v>43451</v>
      </c>
      <c r="C1284">
        <v>0.32151299999999999</v>
      </c>
    </row>
    <row r="1285" spans="1:3">
      <c r="A1285" s="174">
        <v>43448</v>
      </c>
      <c r="B1285" s="175">
        <v>43448</v>
      </c>
      <c r="C1285">
        <v>0.31957799999999997</v>
      </c>
    </row>
    <row r="1286" spans="1:3">
      <c r="A1286" s="174">
        <v>43447</v>
      </c>
      <c r="B1286" s="175">
        <v>43447</v>
      </c>
      <c r="C1286">
        <v>0.31501000000000001</v>
      </c>
    </row>
    <row r="1287" spans="1:3">
      <c r="A1287" s="174">
        <v>43446</v>
      </c>
      <c r="B1287" s="175">
        <v>43446</v>
      </c>
      <c r="C1287">
        <v>0.31940299999999999</v>
      </c>
    </row>
    <row r="1288" spans="1:3">
      <c r="A1288" s="174">
        <v>43445</v>
      </c>
      <c r="B1288" s="175">
        <v>43445</v>
      </c>
      <c r="C1288">
        <v>0.301006</v>
      </c>
    </row>
    <row r="1289" spans="1:3">
      <c r="A1289" s="174">
        <v>43444</v>
      </c>
      <c r="B1289" s="175">
        <v>43444</v>
      </c>
      <c r="C1289">
        <v>0.30911499999999997</v>
      </c>
    </row>
    <row r="1290" spans="1:3">
      <c r="A1290" s="174">
        <v>43441</v>
      </c>
      <c r="B1290" s="175">
        <v>43441</v>
      </c>
      <c r="C1290">
        <v>0.32924999999999999</v>
      </c>
    </row>
    <row r="1291" spans="1:3">
      <c r="A1291" s="174">
        <v>43440</v>
      </c>
      <c r="B1291" s="175">
        <v>43440</v>
      </c>
      <c r="C1291">
        <v>0.29469299999999998</v>
      </c>
    </row>
    <row r="1292" spans="1:3">
      <c r="A1292" s="174">
        <v>43439</v>
      </c>
      <c r="B1292" s="175">
        <v>43439</v>
      </c>
      <c r="C1292">
        <v>0.331146</v>
      </c>
    </row>
    <row r="1293" spans="1:3">
      <c r="A1293" s="174">
        <v>43438</v>
      </c>
      <c r="B1293" s="175">
        <v>43438</v>
      </c>
      <c r="C1293">
        <v>0.34478799999999998</v>
      </c>
    </row>
    <row r="1294" spans="1:3">
      <c r="A1294" s="174">
        <v>43437</v>
      </c>
      <c r="B1294" s="175">
        <v>43437</v>
      </c>
      <c r="C1294">
        <v>0.37257899999999999</v>
      </c>
    </row>
    <row r="1295" spans="1:3">
      <c r="A1295" s="174">
        <v>43434</v>
      </c>
      <c r="B1295" s="175">
        <v>43434</v>
      </c>
      <c r="C1295">
        <v>0.36903200000000003</v>
      </c>
    </row>
    <row r="1296" spans="1:3">
      <c r="A1296" s="174">
        <v>43433</v>
      </c>
      <c r="B1296" s="175">
        <v>43433</v>
      </c>
      <c r="C1296">
        <v>0.38829399999999997</v>
      </c>
    </row>
    <row r="1297" spans="1:3">
      <c r="A1297" s="174">
        <v>43432</v>
      </c>
      <c r="B1297" s="175">
        <v>43432</v>
      </c>
      <c r="C1297">
        <v>0.417794</v>
      </c>
    </row>
    <row r="1298" spans="1:3">
      <c r="A1298" s="174">
        <v>43431</v>
      </c>
      <c r="B1298" s="175">
        <v>43431</v>
      </c>
      <c r="C1298">
        <v>0.40957900000000003</v>
      </c>
    </row>
    <row r="1299" spans="1:3">
      <c r="A1299" s="174">
        <v>43430</v>
      </c>
      <c r="B1299" s="175">
        <v>43430</v>
      </c>
      <c r="C1299">
        <v>0.42840699999999998</v>
      </c>
    </row>
    <row r="1300" spans="1:3">
      <c r="A1300" s="174">
        <v>43427</v>
      </c>
      <c r="B1300" s="175">
        <v>43427</v>
      </c>
      <c r="C1300">
        <v>0.40342899999999998</v>
      </c>
    </row>
    <row r="1301" spans="1:3">
      <c r="A1301" s="174">
        <v>43426</v>
      </c>
      <c r="B1301" s="175">
        <v>43426</v>
      </c>
      <c r="C1301">
        <v>0.438467</v>
      </c>
    </row>
    <row r="1302" spans="1:3">
      <c r="A1302" s="174">
        <v>43425</v>
      </c>
      <c r="B1302" s="175">
        <v>43425</v>
      </c>
      <c r="C1302">
        <v>0.43007499999999999</v>
      </c>
    </row>
    <row r="1303" spans="1:3">
      <c r="A1303" s="174">
        <v>43424</v>
      </c>
      <c r="B1303" s="175">
        <v>43424</v>
      </c>
      <c r="C1303">
        <v>0.41405700000000001</v>
      </c>
    </row>
    <row r="1304" spans="1:3">
      <c r="A1304" s="174">
        <v>43423</v>
      </c>
      <c r="B1304" s="175">
        <v>43423</v>
      </c>
      <c r="C1304">
        <v>0.44669399999999998</v>
      </c>
    </row>
    <row r="1305" spans="1:3">
      <c r="A1305" s="174">
        <v>43420</v>
      </c>
      <c r="B1305" s="175">
        <v>43420</v>
      </c>
      <c r="C1305">
        <v>0.43121900000000002</v>
      </c>
    </row>
    <row r="1306" spans="1:3">
      <c r="A1306" s="174">
        <v>43419</v>
      </c>
      <c r="B1306" s="175">
        <v>43419</v>
      </c>
      <c r="C1306">
        <v>0.42358400000000002</v>
      </c>
    </row>
    <row r="1307" spans="1:3">
      <c r="A1307" s="174">
        <v>43418</v>
      </c>
      <c r="B1307" s="175">
        <v>43418</v>
      </c>
      <c r="C1307">
        <v>0.47240199999999999</v>
      </c>
    </row>
    <row r="1308" spans="1:3">
      <c r="A1308" s="174">
        <v>43417</v>
      </c>
      <c r="B1308" s="175">
        <v>43417</v>
      </c>
      <c r="C1308">
        <v>0.45619700000000002</v>
      </c>
    </row>
    <row r="1309" spans="1:3">
      <c r="A1309" s="174">
        <v>43416</v>
      </c>
      <c r="B1309" s="175">
        <v>43416</v>
      </c>
      <c r="C1309">
        <v>0.44677299999999998</v>
      </c>
    </row>
    <row r="1310" spans="1:3">
      <c r="A1310" s="174">
        <v>43413</v>
      </c>
      <c r="B1310" s="175">
        <v>43413</v>
      </c>
      <c r="C1310">
        <v>0.47347499999999998</v>
      </c>
    </row>
    <row r="1311" spans="1:3">
      <c r="A1311" s="174">
        <v>43412</v>
      </c>
      <c r="B1311" s="175">
        <v>43412</v>
      </c>
      <c r="C1311">
        <v>0.50766199999999995</v>
      </c>
    </row>
    <row r="1312" spans="1:3">
      <c r="A1312" s="174">
        <v>43411</v>
      </c>
      <c r="B1312" s="175">
        <v>43411</v>
      </c>
      <c r="C1312">
        <v>0.49815500000000001</v>
      </c>
    </row>
    <row r="1313" spans="1:3">
      <c r="A1313" s="174">
        <v>43410</v>
      </c>
      <c r="B1313" s="175">
        <v>43410</v>
      </c>
      <c r="C1313">
        <v>0.48226599999999997</v>
      </c>
    </row>
    <row r="1314" spans="1:3">
      <c r="A1314" s="174">
        <v>43409</v>
      </c>
      <c r="B1314" s="175">
        <v>43409</v>
      </c>
      <c r="C1314">
        <v>0.48135899999999998</v>
      </c>
    </row>
    <row r="1315" spans="1:3">
      <c r="A1315" s="174">
        <v>43406</v>
      </c>
      <c r="B1315" s="175">
        <v>43406</v>
      </c>
      <c r="C1315">
        <v>0.48469299999999998</v>
      </c>
    </row>
    <row r="1316" spans="1:3">
      <c r="A1316" s="174">
        <v>43405</v>
      </c>
      <c r="B1316" s="175">
        <v>43405</v>
      </c>
      <c r="C1316">
        <v>0.45746599999999998</v>
      </c>
    </row>
    <row r="1317" spans="1:3">
      <c r="A1317" s="174">
        <v>43404</v>
      </c>
      <c r="B1317" s="175">
        <v>43404</v>
      </c>
      <c r="C1317">
        <v>0.434257</v>
      </c>
    </row>
    <row r="1318" spans="1:3">
      <c r="A1318" s="174">
        <v>43403</v>
      </c>
      <c r="B1318" s="175">
        <v>43403</v>
      </c>
      <c r="C1318">
        <v>0.42532700000000001</v>
      </c>
    </row>
    <row r="1319" spans="1:3">
      <c r="A1319" s="174">
        <v>43402</v>
      </c>
      <c r="B1319" s="175">
        <v>43402</v>
      </c>
      <c r="C1319">
        <v>0.447828</v>
      </c>
    </row>
    <row r="1320" spans="1:3">
      <c r="A1320" s="174">
        <v>43399</v>
      </c>
      <c r="B1320" s="175">
        <v>43399</v>
      </c>
      <c r="C1320">
        <v>0.41134300000000001</v>
      </c>
    </row>
    <row r="1321" spans="1:3">
      <c r="A1321" s="174">
        <v>43398</v>
      </c>
      <c r="B1321" s="175">
        <v>43398</v>
      </c>
      <c r="C1321">
        <v>0.45022499999999999</v>
      </c>
    </row>
    <row r="1322" spans="1:3">
      <c r="A1322" s="174">
        <v>43397</v>
      </c>
      <c r="B1322" s="175">
        <v>43397</v>
      </c>
      <c r="C1322">
        <v>0.452822</v>
      </c>
    </row>
    <row r="1323" spans="1:3">
      <c r="A1323" s="174">
        <v>43396</v>
      </c>
      <c r="B1323" s="175">
        <v>43396</v>
      </c>
      <c r="C1323">
        <v>0.46475300000000003</v>
      </c>
    </row>
    <row r="1324" spans="1:3">
      <c r="A1324" s="174">
        <v>43395</v>
      </c>
      <c r="B1324" s="175">
        <v>43395</v>
      </c>
      <c r="C1324">
        <v>0.491282</v>
      </c>
    </row>
    <row r="1325" spans="1:3">
      <c r="A1325" s="174">
        <v>43392</v>
      </c>
      <c r="B1325" s="175">
        <v>43392</v>
      </c>
      <c r="C1325">
        <v>0.48477700000000001</v>
      </c>
    </row>
    <row r="1326" spans="1:3">
      <c r="A1326" s="174">
        <v>43391</v>
      </c>
      <c r="B1326" s="175">
        <v>43391</v>
      </c>
      <c r="C1326">
        <v>0.51078000000000001</v>
      </c>
    </row>
    <row r="1327" spans="1:3">
      <c r="A1327" s="174">
        <v>43390</v>
      </c>
      <c r="B1327" s="175">
        <v>43390</v>
      </c>
      <c r="C1327">
        <v>0.51533099999999998</v>
      </c>
    </row>
    <row r="1328" spans="1:3">
      <c r="A1328" s="174">
        <v>43389</v>
      </c>
      <c r="B1328" s="175">
        <v>43389</v>
      </c>
      <c r="C1328">
        <v>0.53537999999999997</v>
      </c>
    </row>
    <row r="1329" spans="1:3">
      <c r="A1329" s="174">
        <v>43388</v>
      </c>
      <c r="B1329" s="175">
        <v>43388</v>
      </c>
      <c r="C1329">
        <v>0.54903100000000005</v>
      </c>
    </row>
    <row r="1330" spans="1:3">
      <c r="A1330" s="174">
        <v>43385</v>
      </c>
      <c r="B1330" s="175">
        <v>43385</v>
      </c>
      <c r="C1330">
        <v>0.55684</v>
      </c>
    </row>
    <row r="1331" spans="1:3">
      <c r="A1331" s="174">
        <v>43384</v>
      </c>
      <c r="B1331" s="175">
        <v>43384</v>
      </c>
      <c r="C1331">
        <v>0.57943500000000003</v>
      </c>
    </row>
    <row r="1332" spans="1:3">
      <c r="A1332" s="174">
        <v>43383</v>
      </c>
      <c r="B1332" s="175">
        <v>43383</v>
      </c>
      <c r="C1332">
        <v>0.60227699999999995</v>
      </c>
    </row>
    <row r="1333" spans="1:3">
      <c r="A1333" s="174">
        <v>43382</v>
      </c>
      <c r="B1333" s="175">
        <v>43382</v>
      </c>
      <c r="C1333">
        <v>0.59065500000000004</v>
      </c>
    </row>
    <row r="1334" spans="1:3">
      <c r="A1334" s="174">
        <v>43381</v>
      </c>
      <c r="B1334" s="175">
        <v>43381</v>
      </c>
      <c r="C1334">
        <v>0.58479899999999996</v>
      </c>
    </row>
    <row r="1335" spans="1:3">
      <c r="A1335" s="174">
        <v>43378</v>
      </c>
      <c r="B1335" s="175">
        <v>43378</v>
      </c>
      <c r="C1335">
        <v>0.595808</v>
      </c>
    </row>
    <row r="1336" spans="1:3">
      <c r="A1336" s="174">
        <v>43377</v>
      </c>
      <c r="B1336" s="175">
        <v>43377</v>
      </c>
      <c r="C1336">
        <v>0.56314299999999995</v>
      </c>
    </row>
    <row r="1337" spans="1:3">
      <c r="A1337" s="174">
        <v>43376</v>
      </c>
      <c r="B1337" s="175">
        <v>43376</v>
      </c>
      <c r="C1337">
        <v>0.49853700000000001</v>
      </c>
    </row>
    <row r="1338" spans="1:3">
      <c r="A1338" s="174">
        <v>43375</v>
      </c>
      <c r="B1338" s="175">
        <v>43375</v>
      </c>
      <c r="C1338">
        <v>0.478078</v>
      </c>
    </row>
    <row r="1339" spans="1:3">
      <c r="A1339" s="174">
        <v>43374</v>
      </c>
      <c r="B1339" s="175">
        <v>43374</v>
      </c>
      <c r="C1339">
        <v>0.53926700000000005</v>
      </c>
    </row>
    <row r="1340" spans="1:3">
      <c r="A1340" s="174">
        <v>43371</v>
      </c>
      <c r="B1340" s="175">
        <v>43371</v>
      </c>
      <c r="C1340">
        <v>0.50912800000000002</v>
      </c>
    </row>
    <row r="1341" spans="1:3">
      <c r="A1341" s="174">
        <v>43370</v>
      </c>
      <c r="B1341" s="175">
        <v>43370</v>
      </c>
      <c r="C1341">
        <v>0.54862999999999995</v>
      </c>
    </row>
    <row r="1342" spans="1:3">
      <c r="A1342" s="174">
        <v>43369</v>
      </c>
      <c r="B1342" s="175">
        <v>43369</v>
      </c>
      <c r="C1342">
        <v>0.56323299999999998</v>
      </c>
    </row>
    <row r="1343" spans="1:3">
      <c r="A1343" s="174">
        <v>43368</v>
      </c>
      <c r="B1343" s="175">
        <v>43368</v>
      </c>
      <c r="C1343">
        <v>0.565446</v>
      </c>
    </row>
    <row r="1344" spans="1:3">
      <c r="A1344" s="174">
        <v>43367</v>
      </c>
      <c r="B1344" s="175">
        <v>43367</v>
      </c>
      <c r="C1344">
        <v>0.54039000000000004</v>
      </c>
    </row>
    <row r="1345" spans="1:3">
      <c r="A1345" s="174">
        <v>43364</v>
      </c>
      <c r="B1345" s="175">
        <v>43364</v>
      </c>
      <c r="C1345">
        <v>0.493228</v>
      </c>
    </row>
    <row r="1346" spans="1:3">
      <c r="A1346" s="174">
        <v>43363</v>
      </c>
      <c r="B1346" s="175">
        <v>43363</v>
      </c>
      <c r="C1346">
        <v>0.52027400000000001</v>
      </c>
    </row>
    <row r="1347" spans="1:3">
      <c r="A1347" s="174">
        <v>43362</v>
      </c>
      <c r="B1347" s="175">
        <v>43362</v>
      </c>
      <c r="C1347">
        <v>0.51939199999999996</v>
      </c>
    </row>
    <row r="1348" spans="1:3">
      <c r="A1348" s="174">
        <v>43361</v>
      </c>
      <c r="B1348" s="175">
        <v>43361</v>
      </c>
      <c r="C1348">
        <v>0.50391200000000003</v>
      </c>
    </row>
    <row r="1349" spans="1:3">
      <c r="A1349" s="174">
        <v>43360</v>
      </c>
      <c r="B1349" s="175">
        <v>43360</v>
      </c>
      <c r="C1349">
        <v>0.49085600000000001</v>
      </c>
    </row>
    <row r="1350" spans="1:3">
      <c r="A1350" s="174">
        <v>43357</v>
      </c>
      <c r="B1350" s="175">
        <v>43357</v>
      </c>
      <c r="C1350">
        <v>0.482929</v>
      </c>
    </row>
    <row r="1351" spans="1:3">
      <c r="A1351" s="174">
        <v>43356</v>
      </c>
      <c r="B1351" s="175">
        <v>43356</v>
      </c>
      <c r="C1351">
        <v>0.46159299999999998</v>
      </c>
    </row>
    <row r="1352" spans="1:3">
      <c r="A1352" s="174">
        <v>43355</v>
      </c>
      <c r="B1352" s="175">
        <v>43355</v>
      </c>
      <c r="C1352">
        <v>0.43219999999999997</v>
      </c>
    </row>
    <row r="1353" spans="1:3">
      <c r="A1353" s="174">
        <v>43354</v>
      </c>
      <c r="B1353" s="175">
        <v>43354</v>
      </c>
      <c r="C1353">
        <v>0.46516600000000002</v>
      </c>
    </row>
    <row r="1354" spans="1:3">
      <c r="A1354" s="174">
        <v>43353</v>
      </c>
      <c r="B1354" s="175">
        <v>43353</v>
      </c>
      <c r="C1354">
        <v>0.43654799999999999</v>
      </c>
    </row>
    <row r="1355" spans="1:3">
      <c r="A1355" s="174">
        <v>43350</v>
      </c>
      <c r="B1355" s="175">
        <v>43350</v>
      </c>
      <c r="C1355">
        <v>0.41995700000000002</v>
      </c>
    </row>
    <row r="1356" spans="1:3">
      <c r="A1356" s="174">
        <v>43349</v>
      </c>
      <c r="B1356" s="175">
        <v>43349</v>
      </c>
      <c r="C1356">
        <v>0.40448800000000001</v>
      </c>
    </row>
    <row r="1357" spans="1:3">
      <c r="A1357" s="174">
        <v>43348</v>
      </c>
      <c r="B1357" s="175">
        <v>43348</v>
      </c>
      <c r="C1357">
        <v>0.42795299999999997</v>
      </c>
    </row>
    <row r="1358" spans="1:3">
      <c r="A1358" s="174">
        <v>43347</v>
      </c>
      <c r="B1358" s="175">
        <v>43347</v>
      </c>
      <c r="C1358">
        <v>0.37873600000000002</v>
      </c>
    </row>
    <row r="1359" spans="1:3">
      <c r="A1359" s="174">
        <v>43346</v>
      </c>
      <c r="B1359" s="175">
        <v>43346</v>
      </c>
      <c r="C1359">
        <v>0.36630800000000002</v>
      </c>
    </row>
    <row r="1360" spans="1:3">
      <c r="A1360" s="174">
        <v>43343</v>
      </c>
      <c r="B1360" s="175">
        <v>43343</v>
      </c>
      <c r="C1360">
        <v>0.37190899999999999</v>
      </c>
    </row>
    <row r="1361" spans="1:3">
      <c r="A1361" s="174">
        <v>43342</v>
      </c>
      <c r="B1361" s="175">
        <v>43342</v>
      </c>
      <c r="C1361">
        <v>0.39227299999999998</v>
      </c>
    </row>
    <row r="1362" spans="1:3">
      <c r="A1362" s="174">
        <v>43341</v>
      </c>
      <c r="B1362" s="175">
        <v>43341</v>
      </c>
      <c r="C1362">
        <v>0.44264900000000001</v>
      </c>
    </row>
    <row r="1363" spans="1:3">
      <c r="A1363" s="174">
        <v>43340</v>
      </c>
      <c r="B1363" s="175">
        <v>43340</v>
      </c>
      <c r="C1363">
        <v>0.416767</v>
      </c>
    </row>
    <row r="1364" spans="1:3">
      <c r="A1364" s="174">
        <v>43339</v>
      </c>
      <c r="B1364" s="175">
        <v>43339</v>
      </c>
      <c r="C1364">
        <v>0.40590100000000001</v>
      </c>
    </row>
    <row r="1365" spans="1:3">
      <c r="A1365" s="174">
        <v>43336</v>
      </c>
      <c r="B1365" s="175">
        <v>43336</v>
      </c>
      <c r="C1365">
        <v>0.38673600000000002</v>
      </c>
    </row>
    <row r="1366" spans="1:3">
      <c r="A1366" s="174">
        <v>43335</v>
      </c>
      <c r="B1366" s="175">
        <v>43335</v>
      </c>
      <c r="C1366">
        <v>0.37015599999999999</v>
      </c>
    </row>
    <row r="1367" spans="1:3">
      <c r="A1367" s="174">
        <v>43334</v>
      </c>
      <c r="B1367" s="175">
        <v>43334</v>
      </c>
      <c r="C1367">
        <v>0.35803400000000002</v>
      </c>
    </row>
    <row r="1368" spans="1:3">
      <c r="A1368" s="174">
        <v>43333</v>
      </c>
      <c r="B1368" s="175">
        <v>43333</v>
      </c>
      <c r="C1368">
        <v>0.35512899999999997</v>
      </c>
    </row>
    <row r="1369" spans="1:3">
      <c r="A1369" s="174">
        <v>43332</v>
      </c>
      <c r="B1369" s="175">
        <v>43332</v>
      </c>
      <c r="C1369">
        <v>0.324351</v>
      </c>
    </row>
    <row r="1370" spans="1:3">
      <c r="A1370" s="174">
        <v>43329</v>
      </c>
      <c r="B1370" s="175">
        <v>43329</v>
      </c>
      <c r="C1370">
        <v>0.32437300000000002</v>
      </c>
    </row>
    <row r="1371" spans="1:3">
      <c r="A1371" s="174">
        <v>43328</v>
      </c>
      <c r="B1371" s="175">
        <v>43328</v>
      </c>
      <c r="C1371">
        <v>0.33454099999999998</v>
      </c>
    </row>
    <row r="1372" spans="1:3">
      <c r="A1372" s="174">
        <v>43327</v>
      </c>
      <c r="B1372" s="175">
        <v>43327</v>
      </c>
      <c r="C1372">
        <v>0.33472800000000003</v>
      </c>
    </row>
    <row r="1373" spans="1:3">
      <c r="A1373" s="174">
        <v>43326</v>
      </c>
      <c r="B1373" s="175">
        <v>43326</v>
      </c>
      <c r="C1373">
        <v>0.34819099999999997</v>
      </c>
    </row>
    <row r="1374" spans="1:3">
      <c r="A1374" s="174">
        <v>43325</v>
      </c>
      <c r="B1374" s="175">
        <v>43325</v>
      </c>
      <c r="C1374">
        <v>0.35214000000000001</v>
      </c>
    </row>
    <row r="1375" spans="1:3">
      <c r="A1375" s="174">
        <v>43322</v>
      </c>
      <c r="B1375" s="175">
        <v>43322</v>
      </c>
      <c r="C1375">
        <v>0.35088200000000003</v>
      </c>
    </row>
    <row r="1376" spans="1:3">
      <c r="A1376" s="174">
        <v>43321</v>
      </c>
      <c r="B1376" s="175">
        <v>43321</v>
      </c>
      <c r="C1376">
        <v>0.400256</v>
      </c>
    </row>
    <row r="1377" spans="1:3">
      <c r="A1377" s="174">
        <v>43320</v>
      </c>
      <c r="B1377" s="175">
        <v>43320</v>
      </c>
      <c r="C1377">
        <v>0.427338</v>
      </c>
    </row>
    <row r="1378" spans="1:3">
      <c r="A1378" s="174">
        <v>43319</v>
      </c>
      <c r="B1378" s="175">
        <v>43319</v>
      </c>
      <c r="C1378">
        <v>0.43232799999999999</v>
      </c>
    </row>
    <row r="1379" spans="1:3">
      <c r="A1379" s="174">
        <v>43318</v>
      </c>
      <c r="B1379" s="175">
        <v>43318</v>
      </c>
      <c r="C1379">
        <v>0.41176800000000002</v>
      </c>
    </row>
    <row r="1380" spans="1:3">
      <c r="A1380" s="174">
        <v>43315</v>
      </c>
      <c r="B1380" s="175">
        <v>43315</v>
      </c>
      <c r="C1380">
        <v>0.43269099999999999</v>
      </c>
    </row>
    <row r="1381" spans="1:3">
      <c r="A1381" s="174">
        <v>43314</v>
      </c>
      <c r="B1381" s="175">
        <v>43314</v>
      </c>
      <c r="C1381">
        <v>0.48688700000000001</v>
      </c>
    </row>
    <row r="1382" spans="1:3">
      <c r="A1382" s="174">
        <v>43313</v>
      </c>
      <c r="B1382" s="175">
        <v>43313</v>
      </c>
      <c r="C1382">
        <v>0.499614</v>
      </c>
    </row>
    <row r="1383" spans="1:3">
      <c r="A1383" s="174">
        <v>43312</v>
      </c>
      <c r="B1383" s="175">
        <v>43312</v>
      </c>
      <c r="C1383">
        <v>0.45534000000000002</v>
      </c>
    </row>
    <row r="1384" spans="1:3">
      <c r="A1384" s="174">
        <v>43311</v>
      </c>
      <c r="B1384" s="175">
        <v>43311</v>
      </c>
      <c r="C1384">
        <v>0.46680100000000002</v>
      </c>
    </row>
    <row r="1385" spans="1:3">
      <c r="A1385" s="174">
        <v>43308</v>
      </c>
      <c r="B1385" s="175">
        <v>43308</v>
      </c>
      <c r="C1385">
        <v>0.41853000000000001</v>
      </c>
    </row>
    <row r="1386" spans="1:3">
      <c r="A1386" s="174">
        <v>43307</v>
      </c>
      <c r="B1386" s="175">
        <v>43307</v>
      </c>
      <c r="C1386">
        <v>0.40869299999999997</v>
      </c>
    </row>
    <row r="1387" spans="1:3">
      <c r="A1387" s="174">
        <v>43306</v>
      </c>
      <c r="B1387" s="175">
        <v>43306</v>
      </c>
      <c r="C1387">
        <v>0.41013300000000003</v>
      </c>
    </row>
    <row r="1388" spans="1:3">
      <c r="A1388" s="174">
        <v>43305</v>
      </c>
      <c r="B1388" s="175">
        <v>43305</v>
      </c>
      <c r="C1388">
        <v>0.42293599999999998</v>
      </c>
    </row>
    <row r="1389" spans="1:3">
      <c r="A1389" s="174">
        <v>43304</v>
      </c>
      <c r="B1389" s="175">
        <v>43304</v>
      </c>
      <c r="C1389">
        <v>0.41297600000000001</v>
      </c>
    </row>
    <row r="1390" spans="1:3">
      <c r="A1390" s="174">
        <v>43301</v>
      </c>
      <c r="B1390" s="175">
        <v>43301</v>
      </c>
      <c r="C1390">
        <v>0.37376799999999999</v>
      </c>
    </row>
    <row r="1391" spans="1:3">
      <c r="A1391" s="174">
        <v>43300</v>
      </c>
      <c r="B1391" s="175">
        <v>43300</v>
      </c>
      <c r="C1391">
        <v>0.34990399999999999</v>
      </c>
    </row>
    <row r="1392" spans="1:3">
      <c r="A1392" s="174">
        <v>43299</v>
      </c>
      <c r="B1392" s="175">
        <v>43299</v>
      </c>
      <c r="C1392">
        <v>0.35303200000000001</v>
      </c>
    </row>
    <row r="1393" spans="1:3">
      <c r="A1393" s="174">
        <v>43298</v>
      </c>
      <c r="B1393" s="175">
        <v>43298</v>
      </c>
      <c r="C1393">
        <v>0.36434800000000001</v>
      </c>
    </row>
    <row r="1394" spans="1:3">
      <c r="A1394" s="174">
        <v>43297</v>
      </c>
      <c r="B1394" s="175">
        <v>43297</v>
      </c>
      <c r="C1394">
        <v>0.38031900000000002</v>
      </c>
    </row>
    <row r="1395" spans="1:3">
      <c r="A1395" s="174">
        <v>43294</v>
      </c>
      <c r="B1395" s="175">
        <v>43294</v>
      </c>
      <c r="C1395">
        <v>0.351296</v>
      </c>
    </row>
    <row r="1396" spans="1:3">
      <c r="A1396" s="174">
        <v>43293</v>
      </c>
      <c r="B1396" s="175">
        <v>43293</v>
      </c>
      <c r="C1396">
        <v>0.36849999999999999</v>
      </c>
    </row>
    <row r="1397" spans="1:3">
      <c r="A1397" s="174">
        <v>43292</v>
      </c>
      <c r="B1397" s="175">
        <v>43292</v>
      </c>
      <c r="C1397">
        <v>0.38210300000000003</v>
      </c>
    </row>
    <row r="1398" spans="1:3">
      <c r="A1398" s="174">
        <v>43291</v>
      </c>
      <c r="B1398" s="175">
        <v>43291</v>
      </c>
      <c r="C1398">
        <v>0.39072600000000002</v>
      </c>
    </row>
    <row r="1399" spans="1:3">
      <c r="A1399" s="174">
        <v>43290</v>
      </c>
      <c r="B1399" s="175">
        <v>43290</v>
      </c>
      <c r="C1399">
        <v>0.389374</v>
      </c>
    </row>
    <row r="1400" spans="1:3">
      <c r="A1400" s="174">
        <v>43287</v>
      </c>
      <c r="B1400" s="175">
        <v>43287</v>
      </c>
      <c r="C1400">
        <v>0.36214200000000002</v>
      </c>
    </row>
    <row r="1401" spans="1:3">
      <c r="A1401" s="174">
        <v>43286</v>
      </c>
      <c r="B1401" s="175">
        <v>43286</v>
      </c>
      <c r="C1401">
        <v>0.37292500000000001</v>
      </c>
    </row>
    <row r="1402" spans="1:3">
      <c r="A1402" s="174">
        <v>43285</v>
      </c>
      <c r="B1402" s="175">
        <v>43285</v>
      </c>
      <c r="C1402">
        <v>0.366454</v>
      </c>
    </row>
    <row r="1403" spans="1:3">
      <c r="A1403" s="174">
        <v>43284</v>
      </c>
      <c r="B1403" s="175">
        <v>43284</v>
      </c>
      <c r="C1403">
        <v>0.36778</v>
      </c>
    </row>
    <row r="1404" spans="1:3">
      <c r="A1404" s="174">
        <v>43283</v>
      </c>
      <c r="B1404" s="175">
        <v>43283</v>
      </c>
      <c r="C1404">
        <v>0.37280600000000003</v>
      </c>
    </row>
    <row r="1405" spans="1:3">
      <c r="A1405" s="174">
        <v>43280</v>
      </c>
      <c r="B1405" s="175">
        <v>43280</v>
      </c>
      <c r="C1405">
        <v>0.379056</v>
      </c>
    </row>
    <row r="1406" spans="1:3">
      <c r="A1406" s="174">
        <v>43279</v>
      </c>
      <c r="B1406" s="175">
        <v>43279</v>
      </c>
      <c r="C1406">
        <v>0.38413599999999998</v>
      </c>
    </row>
    <row r="1407" spans="1:3">
      <c r="A1407" s="174">
        <v>43278</v>
      </c>
      <c r="B1407" s="175">
        <v>43278</v>
      </c>
      <c r="C1407">
        <v>0.40364299999999997</v>
      </c>
    </row>
    <row r="1408" spans="1:3">
      <c r="A1408" s="174">
        <v>43277</v>
      </c>
      <c r="B1408" s="175">
        <v>43277</v>
      </c>
      <c r="C1408">
        <v>0.41961900000000002</v>
      </c>
    </row>
    <row r="1409" spans="1:3">
      <c r="A1409" s="174">
        <v>43276</v>
      </c>
      <c r="B1409" s="175">
        <v>43276</v>
      </c>
      <c r="C1409">
        <v>0.410356</v>
      </c>
    </row>
    <row r="1410" spans="1:3">
      <c r="A1410" s="174">
        <v>43273</v>
      </c>
      <c r="B1410" s="175">
        <v>43273</v>
      </c>
      <c r="C1410">
        <v>0.41821799999999998</v>
      </c>
    </row>
    <row r="1411" spans="1:3">
      <c r="A1411" s="174">
        <v>43272</v>
      </c>
      <c r="B1411" s="175">
        <v>43272</v>
      </c>
      <c r="C1411">
        <v>0.42125000000000001</v>
      </c>
    </row>
    <row r="1412" spans="1:3">
      <c r="A1412" s="174">
        <v>43271</v>
      </c>
      <c r="B1412" s="175">
        <v>43271</v>
      </c>
      <c r="C1412">
        <v>0.45433899999999999</v>
      </c>
    </row>
    <row r="1413" spans="1:3">
      <c r="A1413" s="174">
        <v>43270</v>
      </c>
      <c r="B1413" s="175">
        <v>43270</v>
      </c>
      <c r="C1413">
        <v>0.43748100000000001</v>
      </c>
    </row>
    <row r="1414" spans="1:3">
      <c r="A1414" s="174">
        <v>43269</v>
      </c>
      <c r="B1414" s="175">
        <v>43269</v>
      </c>
      <c r="C1414">
        <v>0.47390399999999999</v>
      </c>
    </row>
    <row r="1415" spans="1:3">
      <c r="A1415" s="174">
        <v>43266</v>
      </c>
      <c r="B1415" s="175">
        <v>43266</v>
      </c>
      <c r="C1415">
        <v>0.47625400000000001</v>
      </c>
    </row>
    <row r="1416" spans="1:3">
      <c r="A1416" s="174">
        <v>43265</v>
      </c>
      <c r="B1416" s="175">
        <v>43265</v>
      </c>
      <c r="C1416">
        <v>0.52348600000000001</v>
      </c>
    </row>
    <row r="1417" spans="1:3">
      <c r="A1417" s="174">
        <v>43264</v>
      </c>
      <c r="B1417" s="175">
        <v>43264</v>
      </c>
      <c r="C1417">
        <v>0.54518699999999998</v>
      </c>
    </row>
    <row r="1418" spans="1:3">
      <c r="A1418" s="174">
        <v>43263</v>
      </c>
      <c r="B1418" s="175">
        <v>43263</v>
      </c>
      <c r="C1418">
        <v>0.57957000000000003</v>
      </c>
    </row>
    <row r="1419" spans="1:3">
      <c r="A1419" s="174">
        <v>43262</v>
      </c>
      <c r="B1419" s="175">
        <v>43262</v>
      </c>
      <c r="C1419">
        <v>0.57834700000000006</v>
      </c>
    </row>
    <row r="1420" spans="1:3">
      <c r="A1420" s="174">
        <v>43259</v>
      </c>
      <c r="B1420" s="175">
        <v>43259</v>
      </c>
      <c r="C1420">
        <v>0.52720100000000003</v>
      </c>
    </row>
    <row r="1421" spans="1:3">
      <c r="A1421" s="174">
        <v>43258</v>
      </c>
      <c r="B1421" s="175">
        <v>43258</v>
      </c>
      <c r="C1421">
        <v>0.57042999999999999</v>
      </c>
    </row>
    <row r="1422" spans="1:3">
      <c r="A1422" s="174">
        <v>43257</v>
      </c>
      <c r="B1422" s="175">
        <v>43257</v>
      </c>
      <c r="C1422">
        <v>0.53091600000000005</v>
      </c>
    </row>
    <row r="1423" spans="1:3">
      <c r="A1423" s="174">
        <v>43256</v>
      </c>
      <c r="B1423" s="175">
        <v>43256</v>
      </c>
      <c r="C1423">
        <v>0.45740399999999998</v>
      </c>
    </row>
    <row r="1424" spans="1:3">
      <c r="A1424" s="174">
        <v>43255</v>
      </c>
      <c r="B1424" s="175">
        <v>43255</v>
      </c>
      <c r="C1424">
        <v>0.47893400000000003</v>
      </c>
    </row>
    <row r="1425" spans="1:3">
      <c r="A1425" s="174">
        <v>43252</v>
      </c>
      <c r="B1425" s="175">
        <v>43252</v>
      </c>
      <c r="C1425">
        <v>0.46079199999999998</v>
      </c>
    </row>
    <row r="1426" spans="1:3">
      <c r="A1426" s="174">
        <v>43251</v>
      </c>
      <c r="B1426" s="175">
        <v>43251</v>
      </c>
      <c r="C1426">
        <v>0.40246700000000002</v>
      </c>
    </row>
    <row r="1427" spans="1:3">
      <c r="A1427" s="174">
        <v>43250</v>
      </c>
      <c r="B1427" s="175">
        <v>43250</v>
      </c>
      <c r="C1427">
        <v>0.400422</v>
      </c>
    </row>
    <row r="1428" spans="1:3">
      <c r="A1428" s="174">
        <v>43249</v>
      </c>
      <c r="B1428" s="175">
        <v>43249</v>
      </c>
      <c r="C1428">
        <v>0.40892600000000001</v>
      </c>
    </row>
    <row r="1429" spans="1:3">
      <c r="A1429" s="174">
        <v>43248</v>
      </c>
      <c r="B1429" s="175">
        <v>43248</v>
      </c>
      <c r="C1429">
        <v>0.43126500000000001</v>
      </c>
    </row>
    <row r="1430" spans="1:3">
      <c r="A1430" s="174">
        <v>43245</v>
      </c>
      <c r="B1430" s="175">
        <v>43245</v>
      </c>
      <c r="C1430">
        <v>0.472715</v>
      </c>
    </row>
    <row r="1431" spans="1:3">
      <c r="A1431" s="174">
        <v>43244</v>
      </c>
      <c r="B1431" s="175">
        <v>43244</v>
      </c>
      <c r="C1431">
        <v>0.54114899999999999</v>
      </c>
    </row>
    <row r="1432" spans="1:3">
      <c r="A1432" s="174">
        <v>43243</v>
      </c>
      <c r="B1432" s="175">
        <v>43243</v>
      </c>
      <c r="C1432">
        <v>0.58383300000000005</v>
      </c>
    </row>
    <row r="1433" spans="1:3">
      <c r="A1433" s="174">
        <v>43242</v>
      </c>
      <c r="B1433" s="175">
        <v>43242</v>
      </c>
      <c r="C1433">
        <v>0.62013300000000005</v>
      </c>
    </row>
    <row r="1434" spans="1:3">
      <c r="A1434" s="174">
        <v>43241</v>
      </c>
      <c r="B1434" s="175">
        <v>43241</v>
      </c>
      <c r="C1434">
        <v>0.62211899999999998</v>
      </c>
    </row>
    <row r="1435" spans="1:3">
      <c r="A1435" s="174">
        <v>43238</v>
      </c>
      <c r="B1435" s="175">
        <v>43238</v>
      </c>
      <c r="C1435">
        <v>0.67881199999999997</v>
      </c>
    </row>
    <row r="1436" spans="1:3">
      <c r="A1436" s="174">
        <v>43237</v>
      </c>
      <c r="B1436" s="175">
        <v>43237</v>
      </c>
      <c r="C1436">
        <v>0.68383499999999997</v>
      </c>
    </row>
    <row r="1437" spans="1:3">
      <c r="A1437" s="174">
        <v>43236</v>
      </c>
      <c r="B1437" s="175">
        <v>43236</v>
      </c>
      <c r="C1437">
        <v>0.66938299999999995</v>
      </c>
    </row>
    <row r="1438" spans="1:3">
      <c r="A1438" s="174">
        <v>43235</v>
      </c>
      <c r="B1438" s="175">
        <v>43235</v>
      </c>
      <c r="C1438">
        <v>0.69966600000000001</v>
      </c>
    </row>
    <row r="1439" spans="1:3">
      <c r="A1439" s="174">
        <v>43234</v>
      </c>
      <c r="B1439" s="175">
        <v>43234</v>
      </c>
      <c r="C1439">
        <v>0.67055799999999999</v>
      </c>
    </row>
    <row r="1440" spans="1:3">
      <c r="A1440" s="174">
        <v>43231</v>
      </c>
      <c r="B1440" s="175">
        <v>43231</v>
      </c>
      <c r="C1440">
        <v>0.62238099999999996</v>
      </c>
    </row>
    <row r="1441" spans="1:3">
      <c r="A1441" s="174">
        <v>43230</v>
      </c>
      <c r="B1441" s="175">
        <v>43230</v>
      </c>
      <c r="C1441">
        <v>0.60224299999999997</v>
      </c>
    </row>
    <row r="1442" spans="1:3">
      <c r="A1442" s="174">
        <v>43229</v>
      </c>
      <c r="B1442" s="175">
        <v>43229</v>
      </c>
      <c r="C1442">
        <v>0.62882700000000002</v>
      </c>
    </row>
    <row r="1443" spans="1:3">
      <c r="A1443" s="174">
        <v>43228</v>
      </c>
      <c r="B1443" s="175">
        <v>43228</v>
      </c>
      <c r="C1443">
        <v>0.61134599999999995</v>
      </c>
    </row>
    <row r="1444" spans="1:3">
      <c r="A1444" s="174">
        <v>43227</v>
      </c>
      <c r="B1444" s="175">
        <v>43227</v>
      </c>
      <c r="C1444">
        <v>0.58599100000000004</v>
      </c>
    </row>
    <row r="1445" spans="1:3">
      <c r="A1445" s="174">
        <v>43224</v>
      </c>
      <c r="B1445" s="175">
        <v>43224</v>
      </c>
      <c r="C1445">
        <v>0.60218899999999997</v>
      </c>
    </row>
    <row r="1446" spans="1:3">
      <c r="A1446" s="174">
        <v>43223</v>
      </c>
      <c r="B1446" s="175">
        <v>43223</v>
      </c>
      <c r="C1446">
        <v>0.60646500000000003</v>
      </c>
    </row>
    <row r="1447" spans="1:3">
      <c r="A1447" s="174">
        <v>43222</v>
      </c>
      <c r="B1447" s="175">
        <v>43222</v>
      </c>
      <c r="C1447">
        <v>0.63295500000000005</v>
      </c>
    </row>
    <row r="1448" spans="1:3">
      <c r="A1448" s="174">
        <v>43220</v>
      </c>
      <c r="B1448" s="175">
        <v>43220</v>
      </c>
      <c r="C1448">
        <v>0.62867899999999999</v>
      </c>
    </row>
    <row r="1449" spans="1:3">
      <c r="A1449" s="174">
        <v>43217</v>
      </c>
      <c r="B1449" s="175">
        <v>43217</v>
      </c>
      <c r="C1449">
        <v>0.622784</v>
      </c>
    </row>
    <row r="1450" spans="1:3">
      <c r="A1450" s="174">
        <v>43216</v>
      </c>
      <c r="B1450" s="175">
        <v>43216</v>
      </c>
      <c r="C1450">
        <v>0.67096900000000004</v>
      </c>
    </row>
    <row r="1451" spans="1:3">
      <c r="A1451" s="174">
        <v>43215</v>
      </c>
      <c r="B1451" s="175">
        <v>43215</v>
      </c>
      <c r="C1451">
        <v>0.69006500000000004</v>
      </c>
    </row>
    <row r="1452" spans="1:3">
      <c r="A1452" s="174">
        <v>43214</v>
      </c>
      <c r="B1452" s="175">
        <v>43214</v>
      </c>
      <c r="C1452">
        <v>0.69497799999999998</v>
      </c>
    </row>
    <row r="1453" spans="1:3">
      <c r="A1453" s="174">
        <v>43213</v>
      </c>
      <c r="B1453" s="175">
        <v>43213</v>
      </c>
      <c r="C1453">
        <v>0.67688700000000002</v>
      </c>
    </row>
    <row r="1454" spans="1:3">
      <c r="A1454" s="174">
        <v>43210</v>
      </c>
      <c r="B1454" s="175">
        <v>43210</v>
      </c>
      <c r="C1454">
        <v>0.65776299999999999</v>
      </c>
    </row>
    <row r="1455" spans="1:3">
      <c r="A1455" s="174">
        <v>43209</v>
      </c>
      <c r="B1455" s="175">
        <v>43209</v>
      </c>
      <c r="C1455">
        <v>0.63597099999999995</v>
      </c>
    </row>
    <row r="1456" spans="1:3">
      <c r="A1456" s="174">
        <v>43208</v>
      </c>
      <c r="B1456" s="175">
        <v>43208</v>
      </c>
      <c r="C1456">
        <v>0.57099500000000003</v>
      </c>
    </row>
    <row r="1457" spans="1:3">
      <c r="A1457" s="174">
        <v>43207</v>
      </c>
      <c r="B1457" s="175">
        <v>43207</v>
      </c>
      <c r="C1457">
        <v>0.56913199999999997</v>
      </c>
    </row>
    <row r="1458" spans="1:3">
      <c r="A1458" s="174">
        <v>43206</v>
      </c>
      <c r="B1458" s="175">
        <v>43206</v>
      </c>
      <c r="C1458">
        <v>0.57593700000000003</v>
      </c>
    </row>
    <row r="1459" spans="1:3">
      <c r="A1459" s="174">
        <v>43203</v>
      </c>
      <c r="B1459" s="175">
        <v>43203</v>
      </c>
      <c r="C1459">
        <v>0.57664099999999996</v>
      </c>
    </row>
    <row r="1460" spans="1:3">
      <c r="A1460" s="174">
        <v>43202</v>
      </c>
      <c r="B1460" s="175">
        <v>43202</v>
      </c>
      <c r="C1460">
        <v>0.56641799999999998</v>
      </c>
    </row>
    <row r="1461" spans="1:3">
      <c r="A1461" s="174">
        <v>43201</v>
      </c>
      <c r="B1461" s="175">
        <v>43201</v>
      </c>
      <c r="C1461">
        <v>0.55225999999999997</v>
      </c>
    </row>
    <row r="1462" spans="1:3">
      <c r="A1462" s="174">
        <v>43200</v>
      </c>
      <c r="B1462" s="175">
        <v>43200</v>
      </c>
      <c r="C1462">
        <v>0.56473700000000004</v>
      </c>
    </row>
    <row r="1463" spans="1:3">
      <c r="A1463" s="174">
        <v>43199</v>
      </c>
      <c r="B1463" s="175">
        <v>43199</v>
      </c>
      <c r="C1463">
        <v>0.561172</v>
      </c>
    </row>
    <row r="1464" spans="1:3">
      <c r="A1464" s="174">
        <v>43196</v>
      </c>
      <c r="B1464" s="175">
        <v>43196</v>
      </c>
      <c r="C1464">
        <v>0.55992399999999998</v>
      </c>
    </row>
    <row r="1465" spans="1:3">
      <c r="A1465" s="174">
        <v>43195</v>
      </c>
      <c r="B1465" s="175">
        <v>43195</v>
      </c>
      <c r="C1465">
        <v>0.57017399999999996</v>
      </c>
    </row>
    <row r="1466" spans="1:3">
      <c r="A1466" s="174">
        <v>43194</v>
      </c>
      <c r="B1466" s="175">
        <v>43194</v>
      </c>
      <c r="C1466">
        <v>0.54733299999999996</v>
      </c>
    </row>
    <row r="1467" spans="1:3">
      <c r="A1467" s="174">
        <v>43193</v>
      </c>
      <c r="B1467" s="175">
        <v>43193</v>
      </c>
      <c r="C1467">
        <v>0.55206100000000002</v>
      </c>
    </row>
    <row r="1468" spans="1:3">
      <c r="A1468" s="174">
        <v>43188</v>
      </c>
      <c r="B1468" s="175">
        <v>43188</v>
      </c>
      <c r="C1468">
        <v>0.54843900000000001</v>
      </c>
    </row>
    <row r="1469" spans="1:3">
      <c r="A1469" s="174">
        <v>43187</v>
      </c>
      <c r="B1469" s="175">
        <v>43187</v>
      </c>
      <c r="C1469">
        <v>0.55079699999999998</v>
      </c>
    </row>
    <row r="1470" spans="1:3">
      <c r="A1470" s="174">
        <v>43186</v>
      </c>
      <c r="B1470" s="175">
        <v>43186</v>
      </c>
      <c r="C1470">
        <v>0.56210300000000002</v>
      </c>
    </row>
    <row r="1471" spans="1:3">
      <c r="A1471" s="174">
        <v>43185</v>
      </c>
      <c r="B1471" s="175">
        <v>43185</v>
      </c>
      <c r="C1471">
        <v>0.58365400000000001</v>
      </c>
    </row>
    <row r="1472" spans="1:3">
      <c r="A1472" s="174">
        <v>43182</v>
      </c>
      <c r="B1472" s="175">
        <v>43182</v>
      </c>
      <c r="C1472">
        <v>0.58748599999999995</v>
      </c>
    </row>
    <row r="1473" spans="1:3">
      <c r="A1473" s="174">
        <v>43181</v>
      </c>
      <c r="B1473" s="175">
        <v>43181</v>
      </c>
      <c r="C1473">
        <v>0.57602500000000001</v>
      </c>
    </row>
    <row r="1474" spans="1:3">
      <c r="A1474" s="174">
        <v>43180</v>
      </c>
      <c r="B1474" s="175">
        <v>43180</v>
      </c>
      <c r="C1474">
        <v>0.64839599999999997</v>
      </c>
    </row>
    <row r="1475" spans="1:3">
      <c r="A1475" s="174">
        <v>43179</v>
      </c>
      <c r="B1475" s="175">
        <v>43179</v>
      </c>
      <c r="C1475">
        <v>0.63911399999999996</v>
      </c>
    </row>
    <row r="1476" spans="1:3">
      <c r="A1476" s="174">
        <v>43178</v>
      </c>
      <c r="B1476" s="175">
        <v>43178</v>
      </c>
      <c r="C1476">
        <v>0.63464399999999999</v>
      </c>
    </row>
    <row r="1477" spans="1:3">
      <c r="A1477" s="174">
        <v>43175</v>
      </c>
      <c r="B1477" s="175">
        <v>43175</v>
      </c>
      <c r="C1477">
        <v>0.63503900000000002</v>
      </c>
    </row>
    <row r="1478" spans="1:3">
      <c r="A1478" s="174">
        <v>43174</v>
      </c>
      <c r="B1478" s="175">
        <v>43174</v>
      </c>
      <c r="C1478">
        <v>0.62672099999999997</v>
      </c>
    </row>
    <row r="1479" spans="1:3">
      <c r="A1479" s="174">
        <v>43173</v>
      </c>
      <c r="B1479" s="175">
        <v>43173</v>
      </c>
      <c r="C1479">
        <v>0.66428900000000002</v>
      </c>
    </row>
    <row r="1480" spans="1:3">
      <c r="A1480" s="174">
        <v>43172</v>
      </c>
      <c r="B1480" s="175">
        <v>43172</v>
      </c>
      <c r="C1480">
        <v>0.68471300000000002</v>
      </c>
    </row>
    <row r="1481" spans="1:3">
      <c r="A1481" s="174">
        <v>43171</v>
      </c>
      <c r="B1481" s="175">
        <v>43171</v>
      </c>
      <c r="C1481">
        <v>0.68095899999999998</v>
      </c>
    </row>
    <row r="1482" spans="1:3">
      <c r="A1482" s="174">
        <v>43168</v>
      </c>
      <c r="B1482" s="175">
        <v>43168</v>
      </c>
      <c r="C1482">
        <v>0.70180399999999998</v>
      </c>
    </row>
    <row r="1483" spans="1:3">
      <c r="A1483" s="174">
        <v>43167</v>
      </c>
      <c r="B1483" s="175">
        <v>43167</v>
      </c>
      <c r="C1483">
        <v>0.69995300000000005</v>
      </c>
    </row>
    <row r="1484" spans="1:3">
      <c r="A1484" s="174">
        <v>43166</v>
      </c>
      <c r="B1484" s="175">
        <v>43166</v>
      </c>
      <c r="C1484">
        <v>0.71268500000000001</v>
      </c>
    </row>
    <row r="1485" spans="1:3">
      <c r="A1485" s="174">
        <v>43165</v>
      </c>
      <c r="B1485" s="175">
        <v>43165</v>
      </c>
      <c r="C1485">
        <v>0.72665299999999999</v>
      </c>
    </row>
    <row r="1486" spans="1:3">
      <c r="A1486" s="174">
        <v>43164</v>
      </c>
      <c r="B1486" s="175">
        <v>43164</v>
      </c>
      <c r="C1486">
        <v>0.68112499999999998</v>
      </c>
    </row>
    <row r="1487" spans="1:3">
      <c r="A1487" s="174">
        <v>43161</v>
      </c>
      <c r="B1487" s="175">
        <v>43161</v>
      </c>
      <c r="C1487">
        <v>0.67483300000000002</v>
      </c>
    </row>
    <row r="1488" spans="1:3">
      <c r="A1488" s="174">
        <v>43160</v>
      </c>
      <c r="B1488" s="175">
        <v>43160</v>
      </c>
      <c r="C1488">
        <v>0.68593999999999999</v>
      </c>
    </row>
    <row r="1489" spans="1:3">
      <c r="A1489" s="174">
        <v>43159</v>
      </c>
      <c r="B1489" s="175">
        <v>43159</v>
      </c>
      <c r="C1489">
        <v>0.709144</v>
      </c>
    </row>
    <row r="1490" spans="1:3">
      <c r="A1490" s="174">
        <v>43158</v>
      </c>
      <c r="B1490" s="175">
        <v>43158</v>
      </c>
      <c r="C1490">
        <v>0.72085100000000002</v>
      </c>
    </row>
    <row r="1491" spans="1:3">
      <c r="A1491" s="174">
        <v>43157</v>
      </c>
      <c r="B1491" s="175">
        <v>43157</v>
      </c>
      <c r="C1491">
        <v>0.70203599999999999</v>
      </c>
    </row>
    <row r="1492" spans="1:3">
      <c r="A1492" s="174">
        <v>43154</v>
      </c>
      <c r="B1492" s="175">
        <v>43154</v>
      </c>
      <c r="C1492">
        <v>0.71535599999999999</v>
      </c>
    </row>
    <row r="1493" spans="1:3">
      <c r="A1493" s="174">
        <v>43153</v>
      </c>
      <c r="B1493" s="175">
        <v>43153</v>
      </c>
      <c r="C1493">
        <v>0.76432999999999995</v>
      </c>
    </row>
    <row r="1494" spans="1:3">
      <c r="A1494" s="174">
        <v>43152</v>
      </c>
      <c r="B1494" s="175">
        <v>43152</v>
      </c>
      <c r="C1494">
        <v>0.77169100000000002</v>
      </c>
    </row>
    <row r="1495" spans="1:3">
      <c r="A1495" s="174">
        <v>43151</v>
      </c>
      <c r="B1495" s="175">
        <v>43151</v>
      </c>
      <c r="C1495">
        <v>0.78243499999999999</v>
      </c>
    </row>
    <row r="1496" spans="1:3">
      <c r="A1496" s="174">
        <v>43150</v>
      </c>
      <c r="B1496" s="175">
        <v>43150</v>
      </c>
      <c r="C1496">
        <v>0.79832700000000001</v>
      </c>
    </row>
    <row r="1497" spans="1:3">
      <c r="A1497" s="174">
        <v>43147</v>
      </c>
      <c r="B1497" s="175">
        <v>43147</v>
      </c>
      <c r="C1497">
        <v>0.76796699999999996</v>
      </c>
    </row>
    <row r="1498" spans="1:3">
      <c r="A1498" s="174">
        <v>43146</v>
      </c>
      <c r="B1498" s="175">
        <v>43146</v>
      </c>
      <c r="C1498">
        <v>0.81771099999999997</v>
      </c>
    </row>
    <row r="1499" spans="1:3">
      <c r="A1499" s="174">
        <v>43145</v>
      </c>
      <c r="B1499" s="175">
        <v>43145</v>
      </c>
      <c r="C1499">
        <v>0.81105899999999997</v>
      </c>
    </row>
    <row r="1500" spans="1:3">
      <c r="A1500" s="174">
        <v>43144</v>
      </c>
      <c r="B1500" s="175">
        <v>43144</v>
      </c>
      <c r="C1500">
        <v>0.79035299999999997</v>
      </c>
    </row>
    <row r="1501" spans="1:3">
      <c r="A1501" s="174">
        <v>43143</v>
      </c>
      <c r="B1501" s="175">
        <v>43143</v>
      </c>
      <c r="C1501">
        <v>0.79795700000000003</v>
      </c>
    </row>
    <row r="1502" spans="1:3">
      <c r="A1502" s="174">
        <v>43140</v>
      </c>
      <c r="B1502" s="175">
        <v>43140</v>
      </c>
      <c r="C1502">
        <v>0.79273800000000005</v>
      </c>
    </row>
    <row r="1503" spans="1:3">
      <c r="A1503" s="174">
        <v>43139</v>
      </c>
      <c r="B1503" s="175">
        <v>43139</v>
      </c>
      <c r="C1503">
        <v>0.83541200000000004</v>
      </c>
    </row>
    <row r="1504" spans="1:3">
      <c r="A1504" s="174">
        <v>43138</v>
      </c>
      <c r="B1504" s="175">
        <v>43138</v>
      </c>
      <c r="C1504">
        <v>0.75751299999999999</v>
      </c>
    </row>
    <row r="1505" spans="1:3">
      <c r="A1505" s="174">
        <v>43137</v>
      </c>
      <c r="B1505" s="175">
        <v>43137</v>
      </c>
      <c r="C1505">
        <v>0.74724599999999997</v>
      </c>
    </row>
    <row r="1506" spans="1:3">
      <c r="A1506" s="174">
        <v>43136</v>
      </c>
      <c r="B1506" s="175">
        <v>43136</v>
      </c>
      <c r="C1506">
        <v>0.76819599999999999</v>
      </c>
    </row>
    <row r="1507" spans="1:3">
      <c r="A1507" s="174">
        <v>43133</v>
      </c>
      <c r="B1507" s="175">
        <v>43133</v>
      </c>
      <c r="C1507">
        <v>0.78911299999999995</v>
      </c>
    </row>
    <row r="1508" spans="1:3">
      <c r="A1508" s="174">
        <v>43132</v>
      </c>
      <c r="B1508" s="175">
        <v>43132</v>
      </c>
      <c r="C1508">
        <v>0.74778</v>
      </c>
    </row>
    <row r="1509" spans="1:3">
      <c r="A1509" s="174">
        <v>43131</v>
      </c>
      <c r="B1509" s="175">
        <v>43131</v>
      </c>
      <c r="C1509">
        <v>0.70987599999999995</v>
      </c>
    </row>
    <row r="1510" spans="1:3">
      <c r="A1510" s="174">
        <v>43130</v>
      </c>
      <c r="B1510" s="175">
        <v>43130</v>
      </c>
      <c r="C1510">
        <v>0.73306199999999999</v>
      </c>
    </row>
    <row r="1511" spans="1:3">
      <c r="A1511" s="174">
        <v>43129</v>
      </c>
      <c r="B1511" s="175">
        <v>43129</v>
      </c>
      <c r="C1511">
        <v>0.72471099999999999</v>
      </c>
    </row>
    <row r="1512" spans="1:3">
      <c r="A1512" s="174">
        <v>43126</v>
      </c>
      <c r="B1512" s="175">
        <v>43126</v>
      </c>
      <c r="C1512">
        <v>0.66226399999999996</v>
      </c>
    </row>
    <row r="1513" spans="1:3">
      <c r="A1513" s="174">
        <v>43125</v>
      </c>
      <c r="B1513" s="175">
        <v>43125</v>
      </c>
      <c r="C1513">
        <v>0.667717</v>
      </c>
    </row>
    <row r="1514" spans="1:3">
      <c r="A1514" s="174">
        <v>43124</v>
      </c>
      <c r="B1514" s="175">
        <v>43124</v>
      </c>
      <c r="C1514">
        <v>0.62947399999999998</v>
      </c>
    </row>
    <row r="1515" spans="1:3">
      <c r="A1515" s="174">
        <v>43123</v>
      </c>
      <c r="B1515" s="175">
        <v>43123</v>
      </c>
      <c r="C1515">
        <v>0.59695500000000001</v>
      </c>
    </row>
    <row r="1516" spans="1:3">
      <c r="A1516" s="174">
        <v>43122</v>
      </c>
      <c r="B1516" s="175">
        <v>43122</v>
      </c>
      <c r="C1516">
        <v>0.61849500000000002</v>
      </c>
    </row>
    <row r="1517" spans="1:3">
      <c r="A1517" s="174">
        <v>43119</v>
      </c>
      <c r="B1517" s="175">
        <v>43119</v>
      </c>
      <c r="C1517">
        <v>0.61523499999999998</v>
      </c>
    </row>
    <row r="1518" spans="1:3">
      <c r="A1518" s="174">
        <v>43118</v>
      </c>
      <c r="B1518" s="175">
        <v>43118</v>
      </c>
      <c r="C1518">
        <v>0.61205399999999999</v>
      </c>
    </row>
    <row r="1519" spans="1:3">
      <c r="A1519" s="174">
        <v>43117</v>
      </c>
      <c r="B1519" s="175">
        <v>43117</v>
      </c>
      <c r="C1519">
        <v>0.58579099999999995</v>
      </c>
    </row>
    <row r="1520" spans="1:3">
      <c r="A1520" s="174">
        <v>43116</v>
      </c>
      <c r="B1520" s="175">
        <v>43116</v>
      </c>
      <c r="C1520">
        <v>0.58565100000000003</v>
      </c>
    </row>
    <row r="1521" spans="1:3">
      <c r="A1521" s="174">
        <v>43115</v>
      </c>
      <c r="B1521" s="175">
        <v>43115</v>
      </c>
      <c r="C1521">
        <v>0.61023400000000005</v>
      </c>
    </row>
    <row r="1522" spans="1:3">
      <c r="A1522" s="174">
        <v>43112</v>
      </c>
      <c r="B1522" s="175">
        <v>43112</v>
      </c>
      <c r="C1522">
        <v>0.61910200000000004</v>
      </c>
    </row>
    <row r="1523" spans="1:3">
      <c r="A1523" s="174">
        <v>43111</v>
      </c>
      <c r="B1523" s="175">
        <v>43111</v>
      </c>
      <c r="C1523">
        <v>0.62015600000000004</v>
      </c>
    </row>
    <row r="1524" spans="1:3">
      <c r="A1524" s="174">
        <v>43110</v>
      </c>
      <c r="B1524" s="175">
        <v>43110</v>
      </c>
      <c r="C1524">
        <v>0.56794599999999995</v>
      </c>
    </row>
    <row r="1525" spans="1:3">
      <c r="A1525" s="174">
        <v>43109</v>
      </c>
      <c r="B1525" s="175">
        <v>43109</v>
      </c>
      <c r="C1525">
        <v>0.52901900000000002</v>
      </c>
    </row>
    <row r="1526" spans="1:3">
      <c r="A1526" s="174">
        <v>43108</v>
      </c>
      <c r="B1526" s="175">
        <v>43108</v>
      </c>
      <c r="C1526">
        <v>0.50689600000000001</v>
      </c>
    </row>
    <row r="1527" spans="1:3">
      <c r="A1527" s="174">
        <v>43105</v>
      </c>
      <c r="B1527" s="175">
        <v>43105</v>
      </c>
      <c r="C1527">
        <v>0.52348700000000004</v>
      </c>
    </row>
    <row r="1528" spans="1:3">
      <c r="A1528" s="174">
        <v>43104</v>
      </c>
      <c r="B1528" s="175">
        <v>43104</v>
      </c>
      <c r="C1528">
        <v>0.53272600000000003</v>
      </c>
    </row>
    <row r="1529" spans="1:3">
      <c r="A1529" s="174">
        <v>43103</v>
      </c>
      <c r="B1529" s="175">
        <v>43103</v>
      </c>
      <c r="C1529">
        <v>0.521837</v>
      </c>
    </row>
    <row r="1530" spans="1:3">
      <c r="A1530" s="174">
        <v>43102</v>
      </c>
      <c r="B1530" s="175">
        <v>43102</v>
      </c>
      <c r="C1530">
        <v>0.53761499999999995</v>
      </c>
    </row>
    <row r="1531" spans="1:3">
      <c r="A1531" s="174">
        <v>43098</v>
      </c>
      <c r="B1531" s="175">
        <v>43098</v>
      </c>
      <c r="C1531">
        <v>0.52204300000000003</v>
      </c>
    </row>
    <row r="1532" spans="1:3">
      <c r="A1532" s="174">
        <v>43097</v>
      </c>
      <c r="B1532" s="175">
        <v>43097</v>
      </c>
      <c r="C1532">
        <v>0.49975000000000003</v>
      </c>
    </row>
    <row r="1533" spans="1:3">
      <c r="A1533" s="174">
        <v>43096</v>
      </c>
      <c r="B1533" s="175">
        <v>43096</v>
      </c>
      <c r="C1533">
        <v>0.47284500000000002</v>
      </c>
    </row>
    <row r="1534" spans="1:3">
      <c r="A1534" s="174">
        <v>43091</v>
      </c>
      <c r="B1534" s="175">
        <v>43091</v>
      </c>
      <c r="C1534">
        <v>0.49320799999999998</v>
      </c>
    </row>
    <row r="1535" spans="1:3">
      <c r="A1535" s="174">
        <v>43090</v>
      </c>
      <c r="B1535" s="175">
        <v>43090</v>
      </c>
      <c r="C1535">
        <v>0.50480400000000003</v>
      </c>
    </row>
    <row r="1536" spans="1:3">
      <c r="A1536" s="174">
        <v>43089</v>
      </c>
      <c r="B1536" s="175">
        <v>43089</v>
      </c>
      <c r="C1536">
        <v>0.48732300000000001</v>
      </c>
    </row>
    <row r="1537" spans="1:3">
      <c r="A1537" s="174">
        <v>43088</v>
      </c>
      <c r="B1537" s="175">
        <v>43088</v>
      </c>
      <c r="C1537">
        <v>0.43507699999999999</v>
      </c>
    </row>
    <row r="1538" spans="1:3">
      <c r="A1538" s="174">
        <v>43087</v>
      </c>
      <c r="B1538" s="175">
        <v>43087</v>
      </c>
      <c r="C1538">
        <v>0.37456499999999998</v>
      </c>
    </row>
    <row r="1539" spans="1:3">
      <c r="A1539" s="174">
        <v>43084</v>
      </c>
      <c r="B1539" s="175">
        <v>43084</v>
      </c>
      <c r="C1539">
        <v>0.373475</v>
      </c>
    </row>
    <row r="1540" spans="1:3">
      <c r="A1540" s="174">
        <v>43083</v>
      </c>
      <c r="B1540" s="175">
        <v>43083</v>
      </c>
      <c r="C1540">
        <v>0.40350399999999997</v>
      </c>
    </row>
    <row r="1541" spans="1:3">
      <c r="A1541" s="174">
        <v>43082</v>
      </c>
      <c r="B1541" s="175">
        <v>43082</v>
      </c>
      <c r="C1541">
        <v>0.38757000000000003</v>
      </c>
    </row>
    <row r="1542" spans="1:3">
      <c r="A1542" s="174">
        <v>43081</v>
      </c>
      <c r="B1542" s="175">
        <v>43081</v>
      </c>
      <c r="C1542">
        <v>0.38071100000000002</v>
      </c>
    </row>
    <row r="1543" spans="1:3">
      <c r="A1543" s="174">
        <v>43080</v>
      </c>
      <c r="B1543" s="175">
        <v>43080</v>
      </c>
      <c r="C1543">
        <v>0.36352000000000001</v>
      </c>
    </row>
    <row r="1544" spans="1:3">
      <c r="A1544" s="174">
        <v>43077</v>
      </c>
      <c r="B1544" s="175">
        <v>43077</v>
      </c>
      <c r="C1544">
        <v>0.37149300000000002</v>
      </c>
    </row>
    <row r="1545" spans="1:3">
      <c r="A1545" s="174">
        <v>43076</v>
      </c>
      <c r="B1545" s="175">
        <v>43076</v>
      </c>
      <c r="C1545">
        <v>0.36353799999999997</v>
      </c>
    </row>
    <row r="1546" spans="1:3">
      <c r="A1546" s="174">
        <v>43075</v>
      </c>
      <c r="B1546" s="175">
        <v>43075</v>
      </c>
      <c r="C1546">
        <v>0.35616999999999999</v>
      </c>
    </row>
    <row r="1547" spans="1:3">
      <c r="A1547" s="174">
        <v>43074</v>
      </c>
      <c r="B1547" s="175">
        <v>43074</v>
      </c>
      <c r="C1547">
        <v>0.39211800000000002</v>
      </c>
    </row>
    <row r="1548" spans="1:3">
      <c r="A1548" s="174">
        <v>43073</v>
      </c>
      <c r="B1548" s="175">
        <v>43073</v>
      </c>
      <c r="C1548">
        <v>0.39799400000000001</v>
      </c>
    </row>
    <row r="1549" spans="1:3">
      <c r="A1549" s="174">
        <v>43070</v>
      </c>
      <c r="B1549" s="175">
        <v>43070</v>
      </c>
      <c r="C1549">
        <v>0.40096799999999999</v>
      </c>
    </row>
    <row r="1550" spans="1:3">
      <c r="A1550" s="174">
        <v>43069</v>
      </c>
      <c r="B1550" s="175">
        <v>43069</v>
      </c>
      <c r="C1550">
        <v>0.43704199999999999</v>
      </c>
    </row>
    <row r="1551" spans="1:3">
      <c r="A1551" s="174">
        <v>43068</v>
      </c>
      <c r="B1551" s="175">
        <v>43068</v>
      </c>
      <c r="C1551">
        <v>0.45841799999999999</v>
      </c>
    </row>
    <row r="1552" spans="1:3">
      <c r="A1552" s="174">
        <v>43067</v>
      </c>
      <c r="B1552" s="175">
        <v>43067</v>
      </c>
      <c r="C1552">
        <v>0.41342699999999999</v>
      </c>
    </row>
    <row r="1553" spans="1:3">
      <c r="A1553" s="174">
        <v>43066</v>
      </c>
      <c r="B1553" s="175">
        <v>43066</v>
      </c>
      <c r="C1553">
        <v>0.42149199999999998</v>
      </c>
    </row>
    <row r="1554" spans="1:3">
      <c r="A1554" s="174">
        <v>43063</v>
      </c>
      <c r="B1554" s="175">
        <v>43063</v>
      </c>
      <c r="C1554">
        <v>0.42775099999999999</v>
      </c>
    </row>
    <row r="1555" spans="1:3">
      <c r="A1555" s="174">
        <v>43062</v>
      </c>
      <c r="B1555" s="175">
        <v>43062</v>
      </c>
      <c r="C1555">
        <v>0.41543400000000003</v>
      </c>
    </row>
    <row r="1556" spans="1:3">
      <c r="A1556" s="174">
        <v>43061</v>
      </c>
      <c r="B1556" s="175">
        <v>43061</v>
      </c>
      <c r="C1556">
        <v>0.42584499999999997</v>
      </c>
    </row>
    <row r="1557" spans="1:3">
      <c r="A1557" s="174">
        <v>43060</v>
      </c>
      <c r="B1557" s="175">
        <v>43060</v>
      </c>
      <c r="C1557">
        <v>0.41651500000000002</v>
      </c>
    </row>
    <row r="1558" spans="1:3">
      <c r="A1558" s="174">
        <v>43059</v>
      </c>
      <c r="B1558" s="175">
        <v>43059</v>
      </c>
      <c r="C1558">
        <v>0.428315</v>
      </c>
    </row>
    <row r="1559" spans="1:3">
      <c r="A1559" s="174">
        <v>43056</v>
      </c>
      <c r="B1559" s="175">
        <v>43056</v>
      </c>
      <c r="C1559">
        <v>0.43906800000000001</v>
      </c>
    </row>
    <row r="1560" spans="1:3">
      <c r="A1560" s="174">
        <v>43055</v>
      </c>
      <c r="B1560" s="175">
        <v>43055</v>
      </c>
      <c r="C1560">
        <v>0.44092799999999999</v>
      </c>
    </row>
    <row r="1561" spans="1:3">
      <c r="A1561" s="174">
        <v>43054</v>
      </c>
      <c r="B1561" s="175">
        <v>43054</v>
      </c>
      <c r="C1561">
        <v>0.42362</v>
      </c>
    </row>
    <row r="1562" spans="1:3">
      <c r="A1562" s="174">
        <v>43053</v>
      </c>
      <c r="B1562" s="175">
        <v>43053</v>
      </c>
      <c r="C1562">
        <v>0.47886899999999999</v>
      </c>
    </row>
    <row r="1563" spans="1:3">
      <c r="A1563" s="174">
        <v>43052</v>
      </c>
      <c r="B1563" s="175">
        <v>43052</v>
      </c>
      <c r="C1563">
        <v>0.47509200000000001</v>
      </c>
    </row>
    <row r="1564" spans="1:3">
      <c r="A1564" s="174">
        <v>43049</v>
      </c>
      <c r="B1564" s="175">
        <v>43049</v>
      </c>
      <c r="C1564">
        <v>0.45916099999999999</v>
      </c>
    </row>
    <row r="1565" spans="1:3">
      <c r="A1565" s="174">
        <v>43048</v>
      </c>
      <c r="B1565" s="175">
        <v>43048</v>
      </c>
      <c r="C1565">
        <v>0.436469</v>
      </c>
    </row>
    <row r="1566" spans="1:3">
      <c r="A1566" s="174">
        <v>43047</v>
      </c>
      <c r="B1566" s="175">
        <v>43047</v>
      </c>
      <c r="C1566">
        <v>0.37960899999999997</v>
      </c>
    </row>
    <row r="1567" spans="1:3">
      <c r="A1567" s="174">
        <v>43046</v>
      </c>
      <c r="B1567" s="175">
        <v>43046</v>
      </c>
      <c r="C1567">
        <v>0.40551100000000001</v>
      </c>
    </row>
    <row r="1568" spans="1:3">
      <c r="A1568" s="174">
        <v>43045</v>
      </c>
      <c r="B1568" s="175">
        <v>43045</v>
      </c>
      <c r="C1568">
        <v>0.40020899999999998</v>
      </c>
    </row>
    <row r="1569" spans="1:3">
      <c r="A1569" s="174">
        <v>43042</v>
      </c>
      <c r="B1569" s="175">
        <v>43042</v>
      </c>
      <c r="C1569">
        <v>0.41941800000000001</v>
      </c>
    </row>
    <row r="1570" spans="1:3">
      <c r="A1570" s="174">
        <v>43041</v>
      </c>
      <c r="B1570" s="175">
        <v>43041</v>
      </c>
      <c r="C1570">
        <v>0.44542700000000002</v>
      </c>
    </row>
    <row r="1571" spans="1:3">
      <c r="A1571" s="174">
        <v>43040</v>
      </c>
      <c r="B1571" s="175">
        <v>43040</v>
      </c>
      <c r="C1571">
        <v>0.43654700000000002</v>
      </c>
    </row>
    <row r="1572" spans="1:3">
      <c r="A1572" s="174">
        <v>43039</v>
      </c>
      <c r="B1572" s="175">
        <v>43039</v>
      </c>
      <c r="C1572">
        <v>0.43855</v>
      </c>
    </row>
    <row r="1573" spans="1:3">
      <c r="A1573" s="174">
        <v>43038</v>
      </c>
      <c r="B1573" s="175">
        <v>43038</v>
      </c>
      <c r="C1573">
        <v>0.43786599999999998</v>
      </c>
    </row>
    <row r="1574" spans="1:3">
      <c r="A1574" s="174">
        <v>43035</v>
      </c>
      <c r="B1574" s="175">
        <v>43035</v>
      </c>
      <c r="C1574">
        <v>0.47400599999999998</v>
      </c>
    </row>
    <row r="1575" spans="1:3">
      <c r="A1575" s="174">
        <v>43034</v>
      </c>
      <c r="B1575" s="175">
        <v>43034</v>
      </c>
      <c r="C1575">
        <v>0.50235600000000002</v>
      </c>
    </row>
    <row r="1576" spans="1:3">
      <c r="A1576" s="174">
        <v>43033</v>
      </c>
      <c r="B1576" s="175">
        <v>43033</v>
      </c>
      <c r="C1576">
        <v>0.54253499999999999</v>
      </c>
    </row>
    <row r="1577" spans="1:3">
      <c r="A1577" s="174">
        <v>43032</v>
      </c>
      <c r="B1577" s="175">
        <v>43032</v>
      </c>
      <c r="C1577">
        <v>0.52453099999999997</v>
      </c>
    </row>
    <row r="1578" spans="1:3">
      <c r="A1578" s="174">
        <v>43031</v>
      </c>
      <c r="B1578" s="175">
        <v>43031</v>
      </c>
      <c r="C1578">
        <v>0.48228599999999999</v>
      </c>
    </row>
    <row r="1579" spans="1:3">
      <c r="A1579" s="174">
        <v>43028</v>
      </c>
      <c r="B1579" s="175">
        <v>43028</v>
      </c>
      <c r="C1579">
        <v>0.50537600000000005</v>
      </c>
    </row>
    <row r="1580" spans="1:3">
      <c r="A1580" s="174">
        <v>43027</v>
      </c>
      <c r="B1580" s="175">
        <v>43027</v>
      </c>
      <c r="C1580">
        <v>0.44333400000000001</v>
      </c>
    </row>
    <row r="1581" spans="1:3">
      <c r="A1581" s="174">
        <v>43026</v>
      </c>
      <c r="B1581" s="175">
        <v>43026</v>
      </c>
      <c r="C1581">
        <v>0.441162</v>
      </c>
    </row>
    <row r="1582" spans="1:3">
      <c r="A1582" s="174">
        <v>43025</v>
      </c>
      <c r="B1582" s="175">
        <v>43025</v>
      </c>
      <c r="C1582">
        <v>0.42016900000000001</v>
      </c>
    </row>
    <row r="1583" spans="1:3">
      <c r="A1583" s="174">
        <v>43024</v>
      </c>
      <c r="B1583" s="175">
        <v>43024</v>
      </c>
      <c r="C1583">
        <v>0.43624600000000002</v>
      </c>
    </row>
    <row r="1584" spans="1:3">
      <c r="A1584" s="174">
        <v>43021</v>
      </c>
      <c r="B1584" s="175">
        <v>43021</v>
      </c>
      <c r="C1584">
        <v>0.46115499999999998</v>
      </c>
    </row>
    <row r="1585" spans="1:3">
      <c r="A1585" s="174">
        <v>43020</v>
      </c>
      <c r="B1585" s="175">
        <v>43020</v>
      </c>
      <c r="C1585">
        <v>0.50000900000000004</v>
      </c>
    </row>
    <row r="1586" spans="1:3">
      <c r="A1586" s="174">
        <v>43019</v>
      </c>
      <c r="B1586" s="175">
        <v>43019</v>
      </c>
      <c r="C1586">
        <v>0.50832699999999997</v>
      </c>
    </row>
    <row r="1587" spans="1:3">
      <c r="A1587" s="174">
        <v>43018</v>
      </c>
      <c r="B1587" s="175">
        <v>43018</v>
      </c>
      <c r="C1587">
        <v>0.50153800000000004</v>
      </c>
    </row>
    <row r="1588" spans="1:3">
      <c r="A1588" s="174">
        <v>43017</v>
      </c>
      <c r="B1588" s="175">
        <v>43017</v>
      </c>
      <c r="C1588">
        <v>0.49559399999999998</v>
      </c>
    </row>
    <row r="1589" spans="1:3">
      <c r="A1589" s="174">
        <v>43014</v>
      </c>
      <c r="B1589" s="175">
        <v>43014</v>
      </c>
      <c r="C1589">
        <v>0.55037700000000001</v>
      </c>
    </row>
    <row r="1590" spans="1:3">
      <c r="A1590" s="174">
        <v>43013</v>
      </c>
      <c r="B1590" s="175">
        <v>43013</v>
      </c>
      <c r="C1590">
        <v>0.49624200000000002</v>
      </c>
    </row>
    <row r="1591" spans="1:3">
      <c r="A1591" s="174">
        <v>43012</v>
      </c>
      <c r="B1591" s="175">
        <v>43012</v>
      </c>
      <c r="C1591">
        <v>0.48871700000000001</v>
      </c>
    </row>
    <row r="1592" spans="1:3">
      <c r="A1592" s="174">
        <v>43011</v>
      </c>
      <c r="B1592" s="175">
        <v>43011</v>
      </c>
      <c r="C1592">
        <v>0.51548400000000005</v>
      </c>
    </row>
    <row r="1593" spans="1:3">
      <c r="A1593" s="174">
        <v>43010</v>
      </c>
      <c r="B1593" s="175">
        <v>43010</v>
      </c>
      <c r="C1593">
        <v>0.49324600000000002</v>
      </c>
    </row>
    <row r="1594" spans="1:3">
      <c r="A1594" s="174">
        <v>43007</v>
      </c>
      <c r="B1594" s="175">
        <v>43007</v>
      </c>
      <c r="C1594">
        <v>0.51625299999999996</v>
      </c>
    </row>
    <row r="1595" spans="1:3">
      <c r="A1595" s="174">
        <v>43006</v>
      </c>
      <c r="B1595" s="175">
        <v>43006</v>
      </c>
      <c r="C1595">
        <v>0.52996299999999996</v>
      </c>
    </row>
    <row r="1596" spans="1:3">
      <c r="A1596" s="174">
        <v>43005</v>
      </c>
      <c r="B1596" s="175">
        <v>43005</v>
      </c>
      <c r="C1596">
        <v>0.51792499999999997</v>
      </c>
    </row>
    <row r="1597" spans="1:3">
      <c r="A1597" s="174">
        <v>43004</v>
      </c>
      <c r="B1597" s="175">
        <v>43004</v>
      </c>
      <c r="C1597">
        <v>0.46015400000000001</v>
      </c>
    </row>
    <row r="1598" spans="1:3">
      <c r="A1598" s="174">
        <v>43003</v>
      </c>
      <c r="B1598" s="175">
        <v>43003</v>
      </c>
      <c r="C1598">
        <v>0.46439999999999998</v>
      </c>
    </row>
    <row r="1599" spans="1:3">
      <c r="A1599" s="174">
        <v>43000</v>
      </c>
      <c r="B1599" s="175">
        <v>43000</v>
      </c>
      <c r="C1599">
        <v>0.49210700000000002</v>
      </c>
    </row>
    <row r="1600" spans="1:3">
      <c r="A1600" s="174">
        <v>42999</v>
      </c>
      <c r="B1600" s="175">
        <v>42999</v>
      </c>
      <c r="C1600">
        <v>0.49302499999999999</v>
      </c>
    </row>
    <row r="1601" spans="1:3">
      <c r="A1601" s="174">
        <v>42998</v>
      </c>
      <c r="B1601" s="175">
        <v>42998</v>
      </c>
      <c r="C1601">
        <v>0.475383</v>
      </c>
    </row>
    <row r="1602" spans="1:3">
      <c r="A1602" s="174">
        <v>42997</v>
      </c>
      <c r="B1602" s="175">
        <v>42997</v>
      </c>
      <c r="C1602">
        <v>0.48613699999999999</v>
      </c>
    </row>
    <row r="1603" spans="1:3">
      <c r="A1603" s="174">
        <v>42996</v>
      </c>
      <c r="B1603" s="175">
        <v>42996</v>
      </c>
      <c r="C1603">
        <v>0.50289200000000001</v>
      </c>
    </row>
    <row r="1604" spans="1:3">
      <c r="A1604" s="174">
        <v>42993</v>
      </c>
      <c r="B1604" s="175">
        <v>42993</v>
      </c>
      <c r="C1604">
        <v>0.47688999999999998</v>
      </c>
    </row>
    <row r="1605" spans="1:3">
      <c r="A1605" s="174">
        <v>42992</v>
      </c>
      <c r="B1605" s="175">
        <v>42992</v>
      </c>
      <c r="C1605">
        <v>0.45576800000000001</v>
      </c>
    </row>
    <row r="1606" spans="1:3">
      <c r="A1606" s="174">
        <v>42991</v>
      </c>
      <c r="B1606" s="175">
        <v>42991</v>
      </c>
      <c r="C1606">
        <v>0.44814399999999999</v>
      </c>
    </row>
    <row r="1607" spans="1:3">
      <c r="A1607" s="174">
        <v>42990</v>
      </c>
      <c r="B1607" s="175">
        <v>42990</v>
      </c>
      <c r="C1607">
        <v>0.417879</v>
      </c>
    </row>
    <row r="1608" spans="1:3">
      <c r="A1608" s="174">
        <v>42989</v>
      </c>
      <c r="B1608" s="175">
        <v>42989</v>
      </c>
      <c r="C1608">
        <v>0.37488700000000003</v>
      </c>
    </row>
    <row r="1609" spans="1:3">
      <c r="A1609" s="174">
        <v>42986</v>
      </c>
      <c r="B1609" s="175">
        <v>42986</v>
      </c>
      <c r="C1609">
        <v>0.364147</v>
      </c>
    </row>
    <row r="1610" spans="1:3">
      <c r="A1610" s="174">
        <v>42985</v>
      </c>
      <c r="B1610" s="175">
        <v>42985</v>
      </c>
      <c r="C1610">
        <v>0.35970400000000002</v>
      </c>
    </row>
    <row r="1611" spans="1:3">
      <c r="A1611" s="174">
        <v>42984</v>
      </c>
      <c r="B1611" s="175">
        <v>42984</v>
      </c>
      <c r="C1611">
        <v>0.37895499999999999</v>
      </c>
    </row>
    <row r="1612" spans="1:3">
      <c r="A1612" s="174">
        <v>42983</v>
      </c>
      <c r="B1612" s="175">
        <v>42983</v>
      </c>
      <c r="C1612">
        <v>0.39273799999999998</v>
      </c>
    </row>
    <row r="1613" spans="1:3">
      <c r="A1613" s="174">
        <v>42982</v>
      </c>
      <c r="B1613" s="175">
        <v>42982</v>
      </c>
      <c r="C1613">
        <v>0.40697800000000001</v>
      </c>
    </row>
    <row r="1614" spans="1:3">
      <c r="A1614" s="174">
        <v>42979</v>
      </c>
      <c r="B1614" s="175">
        <v>42979</v>
      </c>
      <c r="C1614">
        <v>0.41955300000000001</v>
      </c>
    </row>
    <row r="1615" spans="1:3">
      <c r="A1615" s="174">
        <v>42978</v>
      </c>
      <c r="B1615" s="175">
        <v>42978</v>
      </c>
      <c r="C1615">
        <v>0.384654</v>
      </c>
    </row>
    <row r="1616" spans="1:3">
      <c r="A1616" s="174">
        <v>42977</v>
      </c>
      <c r="B1616" s="175">
        <v>42977</v>
      </c>
      <c r="C1616">
        <v>0.400036</v>
      </c>
    </row>
    <row r="1617" spans="1:3">
      <c r="A1617" s="174">
        <v>42976</v>
      </c>
      <c r="B1617" s="175">
        <v>42976</v>
      </c>
      <c r="C1617">
        <v>0.36971999999999999</v>
      </c>
    </row>
    <row r="1618" spans="1:3">
      <c r="A1618" s="174">
        <v>42975</v>
      </c>
      <c r="B1618" s="175">
        <v>42975</v>
      </c>
      <c r="C1618">
        <v>0.40574300000000002</v>
      </c>
    </row>
    <row r="1619" spans="1:3">
      <c r="A1619" s="174">
        <v>42972</v>
      </c>
      <c r="B1619" s="175">
        <v>42972</v>
      </c>
      <c r="C1619">
        <v>0.42388500000000001</v>
      </c>
    </row>
    <row r="1620" spans="1:3">
      <c r="A1620" s="174">
        <v>42971</v>
      </c>
      <c r="B1620" s="175">
        <v>42971</v>
      </c>
      <c r="C1620">
        <v>0.401918</v>
      </c>
    </row>
    <row r="1621" spans="1:3">
      <c r="A1621" s="174">
        <v>42970</v>
      </c>
      <c r="B1621" s="175">
        <v>42970</v>
      </c>
      <c r="C1621">
        <v>0.41833900000000002</v>
      </c>
    </row>
    <row r="1622" spans="1:3">
      <c r="A1622" s="174">
        <v>42969</v>
      </c>
      <c r="B1622" s="175">
        <v>42969</v>
      </c>
      <c r="C1622">
        <v>0.44094800000000001</v>
      </c>
    </row>
    <row r="1623" spans="1:3">
      <c r="A1623" s="174">
        <v>42968</v>
      </c>
      <c r="B1623" s="175">
        <v>42968</v>
      </c>
      <c r="C1623">
        <v>0.43097200000000002</v>
      </c>
    </row>
    <row r="1624" spans="1:3">
      <c r="A1624" s="174">
        <v>42965</v>
      </c>
      <c r="B1624" s="175">
        <v>42965</v>
      </c>
      <c r="C1624">
        <v>0.42746899999999999</v>
      </c>
    </row>
    <row r="1625" spans="1:3">
      <c r="A1625" s="174">
        <v>42964</v>
      </c>
      <c r="B1625" s="175">
        <v>42964</v>
      </c>
      <c r="C1625">
        <v>0.47311900000000001</v>
      </c>
    </row>
    <row r="1626" spans="1:3">
      <c r="A1626" s="174">
        <v>42963</v>
      </c>
      <c r="B1626" s="175">
        <v>42963</v>
      </c>
      <c r="C1626">
        <v>0.48142000000000001</v>
      </c>
    </row>
    <row r="1627" spans="1:3">
      <c r="A1627" s="174">
        <v>42962</v>
      </c>
      <c r="B1627" s="175">
        <v>42962</v>
      </c>
      <c r="C1627">
        <v>0.47336800000000001</v>
      </c>
    </row>
    <row r="1628" spans="1:3">
      <c r="A1628" s="174">
        <v>42961</v>
      </c>
      <c r="B1628" s="175">
        <v>42961</v>
      </c>
      <c r="C1628">
        <v>0.445465</v>
      </c>
    </row>
    <row r="1629" spans="1:3">
      <c r="A1629" s="174">
        <v>42958</v>
      </c>
      <c r="B1629" s="175">
        <v>42958</v>
      </c>
      <c r="C1629">
        <v>0.41611199999999998</v>
      </c>
    </row>
    <row r="1630" spans="1:3">
      <c r="A1630" s="174">
        <v>42957</v>
      </c>
      <c r="B1630" s="175">
        <v>42957</v>
      </c>
      <c r="C1630">
        <v>0.444193</v>
      </c>
    </row>
    <row r="1631" spans="1:3">
      <c r="A1631" s="174">
        <v>42956</v>
      </c>
      <c r="B1631" s="175">
        <v>42956</v>
      </c>
      <c r="C1631">
        <v>0.453818</v>
      </c>
    </row>
    <row r="1632" spans="1:3">
      <c r="A1632" s="174">
        <v>42955</v>
      </c>
      <c r="B1632" s="175">
        <v>42955</v>
      </c>
      <c r="C1632">
        <v>0.500081</v>
      </c>
    </row>
    <row r="1633" spans="1:3">
      <c r="A1633" s="174">
        <v>42954</v>
      </c>
      <c r="B1633" s="175">
        <v>42954</v>
      </c>
      <c r="C1633">
        <v>0.49932700000000002</v>
      </c>
    </row>
    <row r="1634" spans="1:3">
      <c r="A1634" s="174">
        <v>42951</v>
      </c>
      <c r="B1634" s="175">
        <v>42951</v>
      </c>
      <c r="C1634">
        <v>0.502579</v>
      </c>
    </row>
    <row r="1635" spans="1:3">
      <c r="A1635" s="174">
        <v>42950</v>
      </c>
      <c r="B1635" s="175">
        <v>42950</v>
      </c>
      <c r="C1635">
        <v>0.50136400000000003</v>
      </c>
    </row>
    <row r="1636" spans="1:3">
      <c r="A1636" s="174">
        <v>42949</v>
      </c>
      <c r="B1636" s="175">
        <v>42949</v>
      </c>
      <c r="C1636">
        <v>0.517289</v>
      </c>
    </row>
    <row r="1637" spans="1:3">
      <c r="A1637" s="174">
        <v>42948</v>
      </c>
      <c r="B1637" s="175">
        <v>42948</v>
      </c>
      <c r="C1637">
        <v>0.54494299999999996</v>
      </c>
    </row>
    <row r="1638" spans="1:3">
      <c r="A1638" s="174">
        <v>42947</v>
      </c>
      <c r="B1638" s="175">
        <v>42947</v>
      </c>
      <c r="C1638">
        <v>0.57710099999999998</v>
      </c>
    </row>
    <row r="1639" spans="1:3">
      <c r="A1639" s="174">
        <v>42944</v>
      </c>
      <c r="B1639" s="175">
        <v>42944</v>
      </c>
      <c r="C1639">
        <v>0.58622300000000005</v>
      </c>
    </row>
    <row r="1640" spans="1:3">
      <c r="A1640" s="174">
        <v>42943</v>
      </c>
      <c r="B1640" s="175">
        <v>42943</v>
      </c>
      <c r="C1640">
        <v>0.55797600000000003</v>
      </c>
    </row>
    <row r="1641" spans="1:3">
      <c r="A1641" s="174">
        <v>42942</v>
      </c>
      <c r="B1641" s="175">
        <v>42942</v>
      </c>
      <c r="C1641">
        <v>0.58137799999999995</v>
      </c>
    </row>
    <row r="1642" spans="1:3">
      <c r="A1642" s="174">
        <v>42941</v>
      </c>
      <c r="B1642" s="175">
        <v>42941</v>
      </c>
      <c r="C1642">
        <v>0.58012799999999998</v>
      </c>
    </row>
    <row r="1643" spans="1:3">
      <c r="A1643" s="174">
        <v>42940</v>
      </c>
      <c r="B1643" s="175">
        <v>42940</v>
      </c>
      <c r="C1643">
        <v>0.52704300000000004</v>
      </c>
    </row>
    <row r="1644" spans="1:3">
      <c r="A1644" s="174">
        <v>42937</v>
      </c>
      <c r="B1644" s="175">
        <v>42937</v>
      </c>
      <c r="C1644">
        <v>0.53518699999999997</v>
      </c>
    </row>
    <row r="1645" spans="1:3">
      <c r="A1645" s="174">
        <v>42936</v>
      </c>
      <c r="B1645" s="175">
        <v>42936</v>
      </c>
      <c r="C1645">
        <v>0.55941200000000002</v>
      </c>
    </row>
    <row r="1646" spans="1:3">
      <c r="A1646" s="174">
        <v>42935</v>
      </c>
      <c r="B1646" s="175">
        <v>42935</v>
      </c>
      <c r="C1646">
        <v>0.56277100000000002</v>
      </c>
    </row>
    <row r="1647" spans="1:3">
      <c r="A1647" s="174">
        <v>42934</v>
      </c>
      <c r="B1647" s="175">
        <v>42934</v>
      </c>
      <c r="C1647">
        <v>0.58668600000000004</v>
      </c>
    </row>
    <row r="1648" spans="1:3">
      <c r="A1648" s="174">
        <v>42933</v>
      </c>
      <c r="B1648" s="175">
        <v>42933</v>
      </c>
      <c r="C1648">
        <v>0.60084199999999999</v>
      </c>
    </row>
    <row r="1649" spans="1:3">
      <c r="A1649" s="174">
        <v>42930</v>
      </c>
      <c r="B1649" s="175">
        <v>42930</v>
      </c>
      <c r="C1649">
        <v>0.59483799999999998</v>
      </c>
    </row>
    <row r="1650" spans="1:3">
      <c r="A1650" s="174">
        <v>42929</v>
      </c>
      <c r="B1650" s="175">
        <v>42929</v>
      </c>
      <c r="C1650">
        <v>0.61033499999999996</v>
      </c>
    </row>
    <row r="1651" spans="1:3">
      <c r="A1651" s="174">
        <v>42928</v>
      </c>
      <c r="B1651" s="175">
        <v>42928</v>
      </c>
      <c r="C1651">
        <v>0.61204099999999995</v>
      </c>
    </row>
    <row r="1652" spans="1:3">
      <c r="A1652" s="174">
        <v>42927</v>
      </c>
      <c r="B1652" s="175">
        <v>42927</v>
      </c>
      <c r="C1652">
        <v>0.642235</v>
      </c>
    </row>
    <row r="1653" spans="1:3">
      <c r="A1653" s="174">
        <v>42926</v>
      </c>
      <c r="B1653" s="175">
        <v>42926</v>
      </c>
      <c r="C1653">
        <v>0.63311600000000001</v>
      </c>
    </row>
    <row r="1654" spans="1:3">
      <c r="A1654" s="174">
        <v>42923</v>
      </c>
      <c r="B1654" s="175">
        <v>42923</v>
      </c>
      <c r="C1654">
        <v>0.649733</v>
      </c>
    </row>
    <row r="1655" spans="1:3">
      <c r="A1655" s="174">
        <v>42922</v>
      </c>
      <c r="B1655" s="175">
        <v>42922</v>
      </c>
      <c r="C1655">
        <v>0.63503799999999999</v>
      </c>
    </row>
    <row r="1656" spans="1:3">
      <c r="A1656" s="174">
        <v>42921</v>
      </c>
      <c r="B1656" s="175">
        <v>42921</v>
      </c>
      <c r="C1656">
        <v>0.56513500000000005</v>
      </c>
    </row>
    <row r="1657" spans="1:3">
      <c r="A1657" s="174">
        <v>42920</v>
      </c>
      <c r="B1657" s="175">
        <v>42920</v>
      </c>
      <c r="C1657">
        <v>0.54639899999999997</v>
      </c>
    </row>
    <row r="1658" spans="1:3">
      <c r="A1658" s="174">
        <v>42919</v>
      </c>
      <c r="B1658" s="175">
        <v>42919</v>
      </c>
      <c r="C1658">
        <v>0.52905100000000005</v>
      </c>
    </row>
    <row r="1659" spans="1:3">
      <c r="A1659" s="174">
        <v>42916</v>
      </c>
      <c r="B1659" s="175">
        <v>42916</v>
      </c>
      <c r="C1659">
        <v>0.54091999999999996</v>
      </c>
    </row>
    <row r="1660" spans="1:3">
      <c r="A1660" s="174">
        <v>42915</v>
      </c>
      <c r="B1660" s="175">
        <v>42915</v>
      </c>
      <c r="C1660">
        <v>0.50829400000000002</v>
      </c>
    </row>
    <row r="1661" spans="1:3">
      <c r="A1661" s="174">
        <v>42914</v>
      </c>
      <c r="B1661" s="175">
        <v>42914</v>
      </c>
      <c r="C1661">
        <v>0.44586700000000001</v>
      </c>
    </row>
    <row r="1662" spans="1:3">
      <c r="A1662" s="174">
        <v>42913</v>
      </c>
      <c r="B1662" s="175">
        <v>42913</v>
      </c>
      <c r="C1662">
        <v>0.396673</v>
      </c>
    </row>
    <row r="1663" spans="1:3">
      <c r="A1663" s="174">
        <v>42912</v>
      </c>
      <c r="B1663" s="175">
        <v>42912</v>
      </c>
      <c r="C1663">
        <v>0.31656200000000001</v>
      </c>
    </row>
    <row r="1664" spans="1:3">
      <c r="A1664" s="174">
        <v>42909</v>
      </c>
      <c r="B1664" s="175">
        <v>42909</v>
      </c>
      <c r="C1664">
        <v>0.33119700000000002</v>
      </c>
    </row>
    <row r="1665" spans="1:3">
      <c r="A1665" s="174">
        <v>42908</v>
      </c>
      <c r="B1665" s="175">
        <v>42908</v>
      </c>
      <c r="C1665">
        <v>0.323214</v>
      </c>
    </row>
    <row r="1666" spans="1:3">
      <c r="A1666" s="174">
        <v>42907</v>
      </c>
      <c r="B1666" s="175">
        <v>42907</v>
      </c>
      <c r="C1666">
        <v>0.34038299999999999</v>
      </c>
    </row>
    <row r="1667" spans="1:3">
      <c r="A1667" s="174">
        <v>42906</v>
      </c>
      <c r="B1667" s="175">
        <v>42906</v>
      </c>
      <c r="C1667">
        <v>0.342727</v>
      </c>
    </row>
    <row r="1668" spans="1:3">
      <c r="A1668" s="174">
        <v>42905</v>
      </c>
      <c r="B1668" s="175">
        <v>42905</v>
      </c>
      <c r="C1668">
        <v>0.365865</v>
      </c>
    </row>
    <row r="1669" spans="1:3">
      <c r="A1669" s="174">
        <v>42902</v>
      </c>
      <c r="B1669" s="175">
        <v>42902</v>
      </c>
      <c r="C1669">
        <v>0.35806900000000003</v>
      </c>
    </row>
    <row r="1670" spans="1:3">
      <c r="A1670" s="174">
        <v>42901</v>
      </c>
      <c r="B1670" s="175">
        <v>42901</v>
      </c>
      <c r="C1670">
        <v>0.372701</v>
      </c>
    </row>
    <row r="1671" spans="1:3">
      <c r="A1671" s="174">
        <v>42900</v>
      </c>
      <c r="B1671" s="175">
        <v>42900</v>
      </c>
      <c r="C1671">
        <v>0.322745</v>
      </c>
    </row>
    <row r="1672" spans="1:3">
      <c r="A1672" s="174">
        <v>42899</v>
      </c>
      <c r="B1672" s="175">
        <v>42899</v>
      </c>
      <c r="C1672">
        <v>0.34502699999999997</v>
      </c>
    </row>
    <row r="1673" spans="1:3">
      <c r="A1673" s="174">
        <v>42898</v>
      </c>
      <c r="B1673" s="175">
        <v>42898</v>
      </c>
      <c r="C1673">
        <v>0.33424599999999999</v>
      </c>
    </row>
    <row r="1674" spans="1:3">
      <c r="A1674" s="174">
        <v>42895</v>
      </c>
      <c r="B1674" s="175">
        <v>42895</v>
      </c>
      <c r="C1674">
        <v>0.35225099999999998</v>
      </c>
    </row>
    <row r="1675" spans="1:3">
      <c r="A1675" s="174">
        <v>42894</v>
      </c>
      <c r="B1675" s="175">
        <v>42894</v>
      </c>
      <c r="C1675">
        <v>0.344331</v>
      </c>
    </row>
    <row r="1676" spans="1:3">
      <c r="A1676" s="174">
        <v>42893</v>
      </c>
      <c r="B1676" s="175">
        <v>42893</v>
      </c>
      <c r="C1676">
        <v>0.33949299999999999</v>
      </c>
    </row>
    <row r="1677" spans="1:3">
      <c r="A1677" s="174">
        <v>42892</v>
      </c>
      <c r="B1677" s="175">
        <v>42892</v>
      </c>
      <c r="C1677">
        <v>0.34582000000000002</v>
      </c>
    </row>
    <row r="1678" spans="1:3">
      <c r="A1678" s="174">
        <v>42891</v>
      </c>
      <c r="B1678" s="175">
        <v>42891</v>
      </c>
      <c r="C1678">
        <v>0.36670000000000003</v>
      </c>
    </row>
    <row r="1679" spans="1:3">
      <c r="A1679" s="174">
        <v>42888</v>
      </c>
      <c r="B1679" s="175">
        <v>42888</v>
      </c>
      <c r="C1679">
        <v>0.353101</v>
      </c>
    </row>
    <row r="1680" spans="1:3">
      <c r="A1680" s="174">
        <v>42887</v>
      </c>
      <c r="B1680" s="175">
        <v>42887</v>
      </c>
      <c r="C1680">
        <v>0.38851000000000002</v>
      </c>
    </row>
    <row r="1681" spans="1:3">
      <c r="A1681" s="174">
        <v>42886</v>
      </c>
      <c r="B1681" s="175">
        <v>42886</v>
      </c>
      <c r="C1681">
        <v>0.36168699999999998</v>
      </c>
    </row>
    <row r="1682" spans="1:3">
      <c r="A1682" s="174">
        <v>42885</v>
      </c>
      <c r="B1682" s="175">
        <v>42885</v>
      </c>
      <c r="C1682">
        <v>0.36926300000000001</v>
      </c>
    </row>
    <row r="1683" spans="1:3">
      <c r="A1683" s="174">
        <v>42884</v>
      </c>
      <c r="B1683" s="175">
        <v>42884</v>
      </c>
      <c r="C1683">
        <v>0.37477300000000002</v>
      </c>
    </row>
    <row r="1684" spans="1:3">
      <c r="A1684" s="174">
        <v>42881</v>
      </c>
      <c r="B1684" s="175">
        <v>42881</v>
      </c>
      <c r="C1684">
        <v>0.40317999999999998</v>
      </c>
    </row>
    <row r="1685" spans="1:3">
      <c r="A1685" s="174">
        <v>42880</v>
      </c>
      <c r="B1685" s="175">
        <v>42880</v>
      </c>
      <c r="C1685">
        <v>0.43298999999999999</v>
      </c>
    </row>
    <row r="1686" spans="1:3">
      <c r="A1686" s="174">
        <v>42879</v>
      </c>
      <c r="B1686" s="175">
        <v>42879</v>
      </c>
      <c r="C1686">
        <v>0.46564</v>
      </c>
    </row>
    <row r="1687" spans="1:3">
      <c r="A1687" s="174">
        <v>42878</v>
      </c>
      <c r="B1687" s="175">
        <v>42878</v>
      </c>
      <c r="C1687">
        <v>0.46519300000000002</v>
      </c>
    </row>
    <row r="1688" spans="1:3">
      <c r="A1688" s="174">
        <v>42877</v>
      </c>
      <c r="B1688" s="175">
        <v>42877</v>
      </c>
      <c r="C1688">
        <v>0.45793600000000001</v>
      </c>
    </row>
    <row r="1689" spans="1:3">
      <c r="A1689" s="174">
        <v>42874</v>
      </c>
      <c r="B1689" s="175">
        <v>42874</v>
      </c>
      <c r="C1689">
        <v>0.43584400000000001</v>
      </c>
    </row>
    <row r="1690" spans="1:3">
      <c r="A1690" s="174">
        <v>42873</v>
      </c>
      <c r="B1690" s="175">
        <v>42873</v>
      </c>
      <c r="C1690">
        <v>0.404864</v>
      </c>
    </row>
    <row r="1691" spans="1:3">
      <c r="A1691" s="174">
        <v>42872</v>
      </c>
      <c r="B1691" s="175">
        <v>42872</v>
      </c>
      <c r="C1691">
        <v>0.451125</v>
      </c>
    </row>
    <row r="1692" spans="1:3">
      <c r="A1692" s="174">
        <v>42871</v>
      </c>
      <c r="B1692" s="175">
        <v>42871</v>
      </c>
      <c r="C1692">
        <v>0.49183399999999999</v>
      </c>
    </row>
    <row r="1693" spans="1:3">
      <c r="A1693" s="174">
        <v>42870</v>
      </c>
      <c r="B1693" s="175">
        <v>42870</v>
      </c>
      <c r="C1693">
        <v>0.47981600000000002</v>
      </c>
    </row>
    <row r="1694" spans="1:3">
      <c r="A1694" s="174">
        <v>42867</v>
      </c>
      <c r="B1694" s="175">
        <v>42867</v>
      </c>
      <c r="C1694">
        <v>0.45632299999999998</v>
      </c>
    </row>
    <row r="1695" spans="1:3">
      <c r="A1695" s="174">
        <v>42866</v>
      </c>
      <c r="B1695" s="175">
        <v>42866</v>
      </c>
      <c r="C1695">
        <v>0.48922599999999999</v>
      </c>
    </row>
    <row r="1696" spans="1:3">
      <c r="A1696" s="174">
        <v>42865</v>
      </c>
      <c r="B1696" s="175">
        <v>42865</v>
      </c>
      <c r="C1696">
        <v>0.45688600000000001</v>
      </c>
    </row>
    <row r="1697" spans="1:3">
      <c r="A1697" s="174">
        <v>42864</v>
      </c>
      <c r="B1697" s="175">
        <v>42864</v>
      </c>
      <c r="C1697">
        <v>0.49522300000000002</v>
      </c>
    </row>
    <row r="1698" spans="1:3">
      <c r="A1698" s="174">
        <v>42863</v>
      </c>
      <c r="B1698" s="175">
        <v>42863</v>
      </c>
      <c r="C1698">
        <v>0.467617</v>
      </c>
    </row>
    <row r="1699" spans="1:3">
      <c r="A1699" s="174">
        <v>42860</v>
      </c>
      <c r="B1699" s="175">
        <v>42860</v>
      </c>
      <c r="C1699">
        <v>0.453712</v>
      </c>
    </row>
    <row r="1700" spans="1:3">
      <c r="A1700" s="174">
        <v>42859</v>
      </c>
      <c r="B1700" s="175">
        <v>42859</v>
      </c>
      <c r="C1700">
        <v>0.43348100000000001</v>
      </c>
    </row>
    <row r="1701" spans="1:3">
      <c r="A1701" s="174">
        <v>42858</v>
      </c>
      <c r="B1701" s="175">
        <v>42858</v>
      </c>
      <c r="C1701">
        <v>0.37376399999999999</v>
      </c>
    </row>
    <row r="1702" spans="1:3">
      <c r="A1702" s="174">
        <v>42857</v>
      </c>
      <c r="B1702" s="175">
        <v>42857</v>
      </c>
      <c r="C1702">
        <v>0.375301</v>
      </c>
    </row>
    <row r="1703" spans="1:3">
      <c r="A1703" s="174">
        <v>42853</v>
      </c>
      <c r="B1703" s="175">
        <v>42853</v>
      </c>
      <c r="C1703">
        <v>0.381992</v>
      </c>
    </row>
    <row r="1704" spans="1:3">
      <c r="A1704" s="174">
        <v>42852</v>
      </c>
      <c r="B1704" s="175">
        <v>42852</v>
      </c>
      <c r="C1704">
        <v>0.37917800000000002</v>
      </c>
    </row>
    <row r="1705" spans="1:3">
      <c r="A1705" s="174">
        <v>42851</v>
      </c>
      <c r="B1705" s="175">
        <v>42851</v>
      </c>
      <c r="C1705">
        <v>0.41694900000000001</v>
      </c>
    </row>
    <row r="1706" spans="1:3">
      <c r="A1706" s="174">
        <v>42850</v>
      </c>
      <c r="B1706" s="175">
        <v>42850</v>
      </c>
      <c r="C1706">
        <v>0.410302</v>
      </c>
    </row>
    <row r="1707" spans="1:3">
      <c r="A1707" s="174">
        <v>42849</v>
      </c>
      <c r="B1707" s="175">
        <v>42849</v>
      </c>
      <c r="C1707">
        <v>0.39968199999999998</v>
      </c>
    </row>
    <row r="1708" spans="1:3">
      <c r="A1708" s="174">
        <v>42846</v>
      </c>
      <c r="B1708" s="175">
        <v>42846</v>
      </c>
      <c r="C1708">
        <v>0.30257899999999999</v>
      </c>
    </row>
    <row r="1709" spans="1:3">
      <c r="A1709" s="174">
        <v>42845</v>
      </c>
      <c r="B1709" s="175">
        <v>42845</v>
      </c>
      <c r="C1709">
        <v>0.29954999999999998</v>
      </c>
    </row>
    <row r="1710" spans="1:3">
      <c r="A1710" s="174">
        <v>42844</v>
      </c>
      <c r="B1710" s="175">
        <v>42844</v>
      </c>
      <c r="C1710">
        <v>0.25106200000000001</v>
      </c>
    </row>
    <row r="1711" spans="1:3">
      <c r="A1711" s="174">
        <v>42843</v>
      </c>
      <c r="B1711" s="175">
        <v>42843</v>
      </c>
      <c r="C1711">
        <v>0.243672</v>
      </c>
    </row>
    <row r="1712" spans="1:3">
      <c r="A1712" s="174">
        <v>42838</v>
      </c>
      <c r="B1712" s="175">
        <v>42838</v>
      </c>
      <c r="C1712">
        <v>0.23456199999999999</v>
      </c>
    </row>
    <row r="1713" spans="1:3">
      <c r="A1713" s="174">
        <v>42837</v>
      </c>
      <c r="B1713" s="175">
        <v>42837</v>
      </c>
      <c r="C1713">
        <v>0.269397</v>
      </c>
    </row>
    <row r="1714" spans="1:3">
      <c r="A1714" s="174">
        <v>42836</v>
      </c>
      <c r="B1714" s="175">
        <v>42836</v>
      </c>
      <c r="C1714">
        <v>0.27753899999999998</v>
      </c>
    </row>
    <row r="1715" spans="1:3">
      <c r="A1715" s="174">
        <v>42835</v>
      </c>
      <c r="B1715" s="175">
        <v>42835</v>
      </c>
      <c r="C1715">
        <v>0.27783799999999997</v>
      </c>
    </row>
    <row r="1716" spans="1:3">
      <c r="A1716" s="174">
        <v>42832</v>
      </c>
      <c r="B1716" s="175">
        <v>42832</v>
      </c>
      <c r="C1716">
        <v>0.27396900000000002</v>
      </c>
    </row>
    <row r="1717" spans="1:3">
      <c r="A1717" s="174">
        <v>42831</v>
      </c>
      <c r="B1717" s="175">
        <v>42831</v>
      </c>
      <c r="C1717">
        <v>0.307751</v>
      </c>
    </row>
    <row r="1718" spans="1:3">
      <c r="A1718" s="174">
        <v>42830</v>
      </c>
      <c r="B1718" s="175">
        <v>42830</v>
      </c>
      <c r="C1718">
        <v>0.32528200000000002</v>
      </c>
    </row>
    <row r="1719" spans="1:3">
      <c r="A1719" s="174">
        <v>42829</v>
      </c>
      <c r="B1719" s="175">
        <v>42829</v>
      </c>
      <c r="C1719">
        <v>0.30454700000000001</v>
      </c>
    </row>
    <row r="1720" spans="1:3">
      <c r="A1720" s="174">
        <v>42828</v>
      </c>
      <c r="B1720" s="175">
        <v>42828</v>
      </c>
      <c r="C1720">
        <v>0.36881399999999998</v>
      </c>
    </row>
    <row r="1721" spans="1:3">
      <c r="A1721" s="174">
        <v>42825</v>
      </c>
      <c r="B1721" s="175">
        <v>42825</v>
      </c>
      <c r="C1721">
        <v>0.38140200000000002</v>
      </c>
    </row>
    <row r="1722" spans="1:3">
      <c r="A1722" s="174">
        <v>42824</v>
      </c>
      <c r="B1722" s="175">
        <v>42824</v>
      </c>
      <c r="C1722">
        <v>0.39218700000000001</v>
      </c>
    </row>
    <row r="1723" spans="1:3">
      <c r="A1723" s="174">
        <v>42823</v>
      </c>
      <c r="B1723" s="175">
        <v>42823</v>
      </c>
      <c r="C1723">
        <v>0.40013900000000002</v>
      </c>
    </row>
    <row r="1724" spans="1:3">
      <c r="A1724" s="174">
        <v>42822</v>
      </c>
      <c r="B1724" s="175">
        <v>42822</v>
      </c>
      <c r="C1724">
        <v>0.42659799999999998</v>
      </c>
    </row>
    <row r="1725" spans="1:3">
      <c r="A1725" s="174">
        <v>42821</v>
      </c>
      <c r="B1725" s="175">
        <v>42821</v>
      </c>
      <c r="C1725">
        <v>0.42318099999999997</v>
      </c>
    </row>
    <row r="1726" spans="1:3">
      <c r="A1726" s="174">
        <v>42818</v>
      </c>
      <c r="B1726" s="175">
        <v>42818</v>
      </c>
      <c r="C1726">
        <v>0.449546</v>
      </c>
    </row>
    <row r="1727" spans="1:3">
      <c r="A1727" s="174">
        <v>42817</v>
      </c>
      <c r="B1727" s="175">
        <v>42817</v>
      </c>
      <c r="C1727">
        <v>0.44035800000000003</v>
      </c>
    </row>
    <row r="1728" spans="1:3">
      <c r="A1728" s="174">
        <v>42816</v>
      </c>
      <c r="B1728" s="175">
        <v>42816</v>
      </c>
      <c r="C1728">
        <v>0.43798799999999999</v>
      </c>
    </row>
    <row r="1729" spans="1:3">
      <c r="A1729" s="174">
        <v>42815</v>
      </c>
      <c r="B1729" s="175">
        <v>42815</v>
      </c>
      <c r="C1729">
        <v>0.51006200000000002</v>
      </c>
    </row>
    <row r="1730" spans="1:3">
      <c r="A1730" s="174">
        <v>42814</v>
      </c>
      <c r="B1730" s="175">
        <v>42814</v>
      </c>
      <c r="C1730">
        <v>0.48608899999999999</v>
      </c>
    </row>
    <row r="1731" spans="1:3">
      <c r="A1731" s="174">
        <v>42811</v>
      </c>
      <c r="B1731" s="175">
        <v>42811</v>
      </c>
      <c r="C1731">
        <v>0.488707</v>
      </c>
    </row>
    <row r="1732" spans="1:3">
      <c r="A1732" s="174">
        <v>42810</v>
      </c>
      <c r="B1732" s="175">
        <v>42810</v>
      </c>
      <c r="C1732">
        <v>0.49790200000000001</v>
      </c>
    </row>
    <row r="1733" spans="1:3">
      <c r="A1733" s="174">
        <v>42809</v>
      </c>
      <c r="B1733" s="175">
        <v>42809</v>
      </c>
      <c r="C1733">
        <v>0.46731299999999998</v>
      </c>
    </row>
    <row r="1734" spans="1:3">
      <c r="A1734" s="174">
        <v>42808</v>
      </c>
      <c r="B1734" s="175">
        <v>42808</v>
      </c>
      <c r="C1734">
        <v>0.49595099999999998</v>
      </c>
    </row>
    <row r="1735" spans="1:3">
      <c r="A1735" s="174">
        <v>42807</v>
      </c>
      <c r="B1735" s="175">
        <v>42807</v>
      </c>
      <c r="C1735">
        <v>0.50885800000000003</v>
      </c>
    </row>
    <row r="1736" spans="1:3">
      <c r="A1736" s="174">
        <v>42804</v>
      </c>
      <c r="B1736" s="175">
        <v>42804</v>
      </c>
      <c r="C1736">
        <v>0.503834</v>
      </c>
    </row>
    <row r="1737" spans="1:3">
      <c r="A1737" s="174">
        <v>42803</v>
      </c>
      <c r="B1737" s="175">
        <v>42803</v>
      </c>
      <c r="C1737">
        <v>0.43226300000000001</v>
      </c>
    </row>
    <row r="1738" spans="1:3">
      <c r="A1738" s="174">
        <v>42802</v>
      </c>
      <c r="B1738" s="175">
        <v>42802</v>
      </c>
      <c r="C1738">
        <v>0.42077199999999998</v>
      </c>
    </row>
    <row r="1739" spans="1:3">
      <c r="A1739" s="174">
        <v>42801</v>
      </c>
      <c r="B1739" s="175">
        <v>42801</v>
      </c>
      <c r="C1739">
        <v>0.37165500000000001</v>
      </c>
    </row>
    <row r="1740" spans="1:3">
      <c r="A1740" s="174">
        <v>42800</v>
      </c>
      <c r="B1740" s="175">
        <v>42800</v>
      </c>
      <c r="C1740">
        <v>0.37180400000000002</v>
      </c>
    </row>
    <row r="1741" spans="1:3">
      <c r="A1741" s="174">
        <v>42797</v>
      </c>
      <c r="B1741" s="175">
        <v>42797</v>
      </c>
      <c r="C1741">
        <v>0.385432</v>
      </c>
    </row>
    <row r="1742" spans="1:3">
      <c r="A1742" s="174">
        <v>42796</v>
      </c>
      <c r="B1742" s="175">
        <v>42796</v>
      </c>
      <c r="C1742">
        <v>0.34534100000000001</v>
      </c>
    </row>
    <row r="1743" spans="1:3">
      <c r="A1743" s="174">
        <v>42795</v>
      </c>
      <c r="B1743" s="175">
        <v>42795</v>
      </c>
      <c r="C1743">
        <v>0.30510999999999999</v>
      </c>
    </row>
    <row r="1744" spans="1:3">
      <c r="A1744" s="174">
        <v>42794</v>
      </c>
      <c r="B1744" s="175">
        <v>42794</v>
      </c>
      <c r="C1744">
        <v>0.25214799999999998</v>
      </c>
    </row>
    <row r="1745" spans="1:3">
      <c r="A1745" s="174">
        <v>42793</v>
      </c>
      <c r="B1745" s="175">
        <v>42793</v>
      </c>
      <c r="C1745">
        <v>0.240257</v>
      </c>
    </row>
    <row r="1746" spans="1:3">
      <c r="A1746" s="174">
        <v>42790</v>
      </c>
      <c r="B1746" s="175">
        <v>42790</v>
      </c>
      <c r="C1746">
        <v>0.25050499999999998</v>
      </c>
    </row>
    <row r="1747" spans="1:3">
      <c r="A1747" s="174">
        <v>42789</v>
      </c>
      <c r="B1747" s="175">
        <v>42789</v>
      </c>
      <c r="C1747">
        <v>0.29412899999999997</v>
      </c>
    </row>
    <row r="1748" spans="1:3">
      <c r="A1748" s="174">
        <v>42788</v>
      </c>
      <c r="B1748" s="175">
        <v>42788</v>
      </c>
      <c r="C1748">
        <v>0.30891099999999999</v>
      </c>
    </row>
    <row r="1749" spans="1:3">
      <c r="A1749" s="174">
        <v>42787</v>
      </c>
      <c r="B1749" s="175">
        <v>42787</v>
      </c>
      <c r="C1749">
        <v>0.38744499999999998</v>
      </c>
    </row>
    <row r="1750" spans="1:3">
      <c r="A1750" s="174">
        <v>42786</v>
      </c>
      <c r="B1750" s="175">
        <v>42786</v>
      </c>
      <c r="C1750">
        <v>0.37087300000000001</v>
      </c>
    </row>
    <row r="1751" spans="1:3">
      <c r="A1751" s="174">
        <v>42783</v>
      </c>
      <c r="B1751" s="175">
        <v>42783</v>
      </c>
      <c r="C1751">
        <v>0.35595100000000002</v>
      </c>
    </row>
    <row r="1752" spans="1:3">
      <c r="A1752" s="174">
        <v>42782</v>
      </c>
      <c r="B1752" s="175">
        <v>42782</v>
      </c>
      <c r="C1752">
        <v>0.41713899999999998</v>
      </c>
    </row>
    <row r="1753" spans="1:3">
      <c r="A1753" s="174">
        <v>42781</v>
      </c>
      <c r="B1753" s="175">
        <v>42781</v>
      </c>
      <c r="C1753">
        <v>0.44380700000000001</v>
      </c>
    </row>
    <row r="1754" spans="1:3">
      <c r="A1754" s="174">
        <v>42780</v>
      </c>
      <c r="B1754" s="175">
        <v>42780</v>
      </c>
      <c r="C1754">
        <v>0.39845799999999998</v>
      </c>
    </row>
    <row r="1755" spans="1:3">
      <c r="A1755" s="174">
        <v>42779</v>
      </c>
      <c r="B1755" s="175">
        <v>42779</v>
      </c>
      <c r="C1755">
        <v>0.39866600000000002</v>
      </c>
    </row>
    <row r="1756" spans="1:3">
      <c r="A1756" s="174">
        <v>42776</v>
      </c>
      <c r="B1756" s="175">
        <v>42776</v>
      </c>
      <c r="C1756">
        <v>0.399113</v>
      </c>
    </row>
    <row r="1757" spans="1:3">
      <c r="A1757" s="174">
        <v>42775</v>
      </c>
      <c r="B1757" s="175">
        <v>42775</v>
      </c>
      <c r="C1757">
        <v>0.35981999999999997</v>
      </c>
    </row>
    <row r="1758" spans="1:3">
      <c r="A1758" s="174">
        <v>42774</v>
      </c>
      <c r="B1758" s="175">
        <v>42774</v>
      </c>
      <c r="C1758">
        <v>0.378548</v>
      </c>
    </row>
    <row r="1759" spans="1:3">
      <c r="A1759" s="174">
        <v>42773</v>
      </c>
      <c r="B1759" s="175">
        <v>42773</v>
      </c>
      <c r="C1759">
        <v>0.44652599999999998</v>
      </c>
    </row>
    <row r="1760" spans="1:3">
      <c r="A1760" s="174">
        <v>42772</v>
      </c>
      <c r="B1760" s="175">
        <v>42772</v>
      </c>
      <c r="C1760">
        <v>0.40808</v>
      </c>
    </row>
    <row r="1761" spans="1:3">
      <c r="A1761" s="174">
        <v>42769</v>
      </c>
      <c r="B1761" s="175">
        <v>42769</v>
      </c>
      <c r="C1761">
        <v>0.47297699999999998</v>
      </c>
    </row>
    <row r="1762" spans="1:3">
      <c r="A1762" s="174">
        <v>42768</v>
      </c>
      <c r="B1762" s="175">
        <v>42768</v>
      </c>
      <c r="C1762">
        <v>0.45732099999999998</v>
      </c>
    </row>
    <row r="1763" spans="1:3">
      <c r="A1763" s="174">
        <v>42767</v>
      </c>
      <c r="B1763" s="175">
        <v>42767</v>
      </c>
      <c r="C1763">
        <v>0.51333700000000004</v>
      </c>
    </row>
    <row r="1764" spans="1:3">
      <c r="A1764" s="174">
        <v>42766</v>
      </c>
      <c r="B1764" s="175">
        <v>42766</v>
      </c>
      <c r="C1764">
        <v>0.496979</v>
      </c>
    </row>
    <row r="1765" spans="1:3">
      <c r="A1765" s="174">
        <v>42765</v>
      </c>
      <c r="B1765" s="175">
        <v>42765</v>
      </c>
      <c r="C1765">
        <v>0.49338300000000002</v>
      </c>
    </row>
    <row r="1766" spans="1:3">
      <c r="A1766" s="174">
        <v>42762</v>
      </c>
      <c r="B1766" s="175">
        <v>42762</v>
      </c>
      <c r="C1766">
        <v>0.497228</v>
      </c>
    </row>
    <row r="1767" spans="1:3">
      <c r="A1767" s="174">
        <v>42761</v>
      </c>
      <c r="B1767" s="175">
        <v>42761</v>
      </c>
      <c r="C1767">
        <v>0.495228</v>
      </c>
    </row>
    <row r="1768" spans="1:3">
      <c r="A1768" s="174">
        <v>42760</v>
      </c>
      <c r="B1768" s="175">
        <v>42760</v>
      </c>
      <c r="C1768">
        <v>0.48877900000000002</v>
      </c>
    </row>
    <row r="1769" spans="1:3">
      <c r="A1769" s="174">
        <v>42759</v>
      </c>
      <c r="B1769" s="175">
        <v>42759</v>
      </c>
      <c r="C1769">
        <v>0.41775800000000002</v>
      </c>
    </row>
    <row r="1770" spans="1:3">
      <c r="A1770" s="174">
        <v>42758</v>
      </c>
      <c r="B1770" s="175">
        <v>42758</v>
      </c>
      <c r="C1770">
        <v>0.42246800000000001</v>
      </c>
    </row>
    <row r="1771" spans="1:3">
      <c r="A1771" s="174">
        <v>42755</v>
      </c>
      <c r="B1771" s="175">
        <v>42755</v>
      </c>
      <c r="C1771">
        <v>0.414296</v>
      </c>
    </row>
    <row r="1772" spans="1:3">
      <c r="A1772" s="174">
        <v>42754</v>
      </c>
      <c r="B1772" s="175">
        <v>42754</v>
      </c>
      <c r="C1772">
        <v>0.40244099999999999</v>
      </c>
    </row>
    <row r="1773" spans="1:3">
      <c r="A1773" s="174">
        <v>42753</v>
      </c>
      <c r="B1773" s="175">
        <v>42753</v>
      </c>
      <c r="C1773">
        <v>0.35676799999999997</v>
      </c>
    </row>
    <row r="1774" spans="1:3">
      <c r="A1774" s="174">
        <v>42752</v>
      </c>
      <c r="B1774" s="175">
        <v>42752</v>
      </c>
      <c r="C1774">
        <v>0.28861199999999998</v>
      </c>
    </row>
    <row r="1775" spans="1:3">
      <c r="A1775" s="174">
        <v>42751</v>
      </c>
      <c r="B1775" s="175">
        <v>42751</v>
      </c>
      <c r="C1775">
        <v>0.33492899999999998</v>
      </c>
    </row>
    <row r="1776" spans="1:3">
      <c r="A1776" s="174">
        <v>42748</v>
      </c>
      <c r="B1776" s="175">
        <v>42748</v>
      </c>
      <c r="C1776">
        <v>0.32904299999999997</v>
      </c>
    </row>
    <row r="1777" spans="1:3">
      <c r="A1777" s="174">
        <v>42747</v>
      </c>
      <c r="B1777" s="175">
        <v>42747</v>
      </c>
      <c r="C1777">
        <v>0.31918999999999997</v>
      </c>
    </row>
    <row r="1778" spans="1:3">
      <c r="A1778" s="174">
        <v>42746</v>
      </c>
      <c r="B1778" s="175">
        <v>42746</v>
      </c>
      <c r="C1778">
        <v>0.31919799999999998</v>
      </c>
    </row>
    <row r="1779" spans="1:3">
      <c r="A1779" s="174">
        <v>42745</v>
      </c>
      <c r="B1779" s="175">
        <v>42745</v>
      </c>
      <c r="C1779">
        <v>0.34736699999999998</v>
      </c>
    </row>
    <row r="1780" spans="1:3">
      <c r="A1780" s="174">
        <v>42744</v>
      </c>
      <c r="B1780" s="175">
        <v>42744</v>
      </c>
      <c r="C1780">
        <v>0.34727599999999997</v>
      </c>
    </row>
    <row r="1781" spans="1:3">
      <c r="A1781" s="174">
        <v>42741</v>
      </c>
      <c r="B1781" s="175">
        <v>42741</v>
      </c>
      <c r="C1781">
        <v>0.34541100000000002</v>
      </c>
    </row>
    <row r="1782" spans="1:3">
      <c r="A1782" s="174">
        <v>42740</v>
      </c>
      <c r="B1782" s="175">
        <v>42740</v>
      </c>
      <c r="C1782">
        <v>0.344468</v>
      </c>
    </row>
    <row r="1783" spans="1:3">
      <c r="A1783" s="174">
        <v>42739</v>
      </c>
      <c r="B1783" s="175">
        <v>42739</v>
      </c>
      <c r="C1783">
        <v>0.32824500000000001</v>
      </c>
    </row>
    <row r="1784" spans="1:3">
      <c r="A1784" s="174">
        <v>42738</v>
      </c>
      <c r="B1784" s="175">
        <v>42738</v>
      </c>
      <c r="C1784">
        <v>0.31561</v>
      </c>
    </row>
    <row r="1785" spans="1:3">
      <c r="A1785" s="174">
        <v>42737</v>
      </c>
      <c r="B1785" s="175">
        <v>42737</v>
      </c>
      <c r="C1785">
        <v>0.22726299999999999</v>
      </c>
    </row>
    <row r="1786" spans="1:3">
      <c r="A1786" s="174">
        <v>42734</v>
      </c>
      <c r="B1786" s="175">
        <v>42734</v>
      </c>
      <c r="C1786">
        <v>0.25812600000000002</v>
      </c>
    </row>
    <row r="1787" spans="1:3">
      <c r="A1787" s="174">
        <v>42733</v>
      </c>
      <c r="B1787" s="175">
        <v>42733</v>
      </c>
      <c r="C1787">
        <v>0.246972</v>
      </c>
    </row>
    <row r="1788" spans="1:3">
      <c r="A1788" s="174">
        <v>42732</v>
      </c>
      <c r="B1788" s="175">
        <v>42732</v>
      </c>
      <c r="C1788">
        <v>0.25604900000000003</v>
      </c>
    </row>
    <row r="1789" spans="1:3">
      <c r="A1789" s="174">
        <v>42731</v>
      </c>
      <c r="B1789" s="175">
        <v>42731</v>
      </c>
      <c r="C1789">
        <v>0.26879399999999998</v>
      </c>
    </row>
    <row r="1790" spans="1:3">
      <c r="A1790" s="174">
        <v>42727</v>
      </c>
      <c r="B1790" s="175">
        <v>42727</v>
      </c>
      <c r="C1790">
        <v>0.28479900000000002</v>
      </c>
    </row>
    <row r="1791" spans="1:3">
      <c r="A1791" s="174">
        <v>42726</v>
      </c>
      <c r="B1791" s="175">
        <v>42726</v>
      </c>
      <c r="C1791">
        <v>0.31759700000000002</v>
      </c>
    </row>
    <row r="1792" spans="1:3">
      <c r="A1792" s="174">
        <v>42725</v>
      </c>
      <c r="B1792" s="175">
        <v>42725</v>
      </c>
      <c r="C1792">
        <v>0.30962000000000001</v>
      </c>
    </row>
    <row r="1793" spans="1:3">
      <c r="A1793" s="174">
        <v>42724</v>
      </c>
      <c r="B1793" s="175">
        <v>42724</v>
      </c>
      <c r="C1793">
        <v>0.32341199999999998</v>
      </c>
    </row>
    <row r="1794" spans="1:3">
      <c r="A1794" s="174">
        <v>42723</v>
      </c>
      <c r="B1794" s="175">
        <v>42723</v>
      </c>
      <c r="C1794">
        <v>0.342636</v>
      </c>
    </row>
    <row r="1795" spans="1:3">
      <c r="A1795" s="174">
        <v>42720</v>
      </c>
      <c r="B1795" s="175">
        <v>42720</v>
      </c>
      <c r="C1795">
        <v>0.36310999999999999</v>
      </c>
    </row>
    <row r="1796" spans="1:3">
      <c r="A1796" s="174">
        <v>42719</v>
      </c>
      <c r="B1796" s="175">
        <v>42719</v>
      </c>
      <c r="C1796">
        <v>0.41156100000000001</v>
      </c>
    </row>
    <row r="1797" spans="1:3">
      <c r="A1797" s="174">
        <v>42718</v>
      </c>
      <c r="B1797" s="175">
        <v>42718</v>
      </c>
      <c r="C1797">
        <v>0.37418499999999999</v>
      </c>
    </row>
    <row r="1798" spans="1:3">
      <c r="A1798" s="174">
        <v>42717</v>
      </c>
      <c r="B1798" s="175">
        <v>42717</v>
      </c>
      <c r="C1798">
        <v>0.41127799999999998</v>
      </c>
    </row>
    <row r="1799" spans="1:3">
      <c r="A1799" s="174">
        <v>42716</v>
      </c>
      <c r="B1799" s="175">
        <v>42716</v>
      </c>
      <c r="C1799">
        <v>0.46819899999999998</v>
      </c>
    </row>
    <row r="1800" spans="1:3">
      <c r="A1800" s="174">
        <v>42713</v>
      </c>
      <c r="B1800" s="175">
        <v>42713</v>
      </c>
      <c r="C1800">
        <v>0.39288499999999998</v>
      </c>
    </row>
    <row r="1801" spans="1:3">
      <c r="A1801" s="174">
        <v>42712</v>
      </c>
      <c r="B1801" s="175">
        <v>42712</v>
      </c>
      <c r="C1801">
        <v>0.42960599999999999</v>
      </c>
    </row>
    <row r="1802" spans="1:3">
      <c r="A1802" s="174">
        <v>42711</v>
      </c>
      <c r="B1802" s="175">
        <v>42711</v>
      </c>
      <c r="C1802">
        <v>0.39217600000000002</v>
      </c>
    </row>
    <row r="1803" spans="1:3">
      <c r="A1803" s="174">
        <v>42710</v>
      </c>
      <c r="B1803" s="175">
        <v>42710</v>
      </c>
      <c r="C1803">
        <v>0.38000499999999998</v>
      </c>
    </row>
    <row r="1804" spans="1:3">
      <c r="A1804" s="174">
        <v>42709</v>
      </c>
      <c r="B1804" s="175">
        <v>42709</v>
      </c>
      <c r="C1804">
        <v>0.38429799999999997</v>
      </c>
    </row>
    <row r="1805" spans="1:3">
      <c r="A1805" s="174">
        <v>42706</v>
      </c>
      <c r="B1805" s="175">
        <v>42706</v>
      </c>
      <c r="C1805">
        <v>0.37459700000000001</v>
      </c>
    </row>
    <row r="1806" spans="1:3">
      <c r="A1806" s="174">
        <v>42705</v>
      </c>
      <c r="B1806" s="175">
        <v>42705</v>
      </c>
      <c r="C1806">
        <v>0.34829900000000003</v>
      </c>
    </row>
    <row r="1807" spans="1:3">
      <c r="A1807" s="174">
        <v>42704</v>
      </c>
      <c r="B1807" s="175">
        <v>42704</v>
      </c>
      <c r="C1807">
        <v>0.27434599999999998</v>
      </c>
    </row>
    <row r="1808" spans="1:3">
      <c r="A1808" s="174">
        <v>42703</v>
      </c>
      <c r="B1808" s="175">
        <v>42703</v>
      </c>
      <c r="C1808">
        <v>0.27226299999999998</v>
      </c>
    </row>
    <row r="1809" spans="1:3">
      <c r="A1809" s="174">
        <v>42702</v>
      </c>
      <c r="B1809" s="175">
        <v>42702</v>
      </c>
      <c r="C1809">
        <v>0.241508</v>
      </c>
    </row>
    <row r="1810" spans="1:3">
      <c r="A1810" s="174">
        <v>42699</v>
      </c>
      <c r="B1810" s="175">
        <v>42699</v>
      </c>
      <c r="C1810">
        <v>0.28633199999999998</v>
      </c>
    </row>
    <row r="1811" spans="1:3">
      <c r="A1811" s="174">
        <v>42698</v>
      </c>
      <c r="B1811" s="175">
        <v>42698</v>
      </c>
      <c r="C1811">
        <v>0.294404</v>
      </c>
    </row>
    <row r="1812" spans="1:3">
      <c r="A1812" s="174">
        <v>42697</v>
      </c>
      <c r="B1812" s="175">
        <v>42697</v>
      </c>
      <c r="C1812">
        <v>0.32914599999999999</v>
      </c>
    </row>
    <row r="1813" spans="1:3">
      <c r="A1813" s="174">
        <v>42696</v>
      </c>
      <c r="B1813" s="175">
        <v>42696</v>
      </c>
      <c r="C1813">
        <v>0.26740599999999998</v>
      </c>
    </row>
    <row r="1814" spans="1:3">
      <c r="A1814" s="174">
        <v>42695</v>
      </c>
      <c r="B1814" s="175">
        <v>42695</v>
      </c>
      <c r="C1814">
        <v>0.31418800000000002</v>
      </c>
    </row>
    <row r="1815" spans="1:3">
      <c r="A1815" s="174">
        <v>42692</v>
      </c>
      <c r="B1815" s="175">
        <v>42692</v>
      </c>
      <c r="C1815">
        <v>0.29223199999999999</v>
      </c>
    </row>
    <row r="1816" spans="1:3">
      <c r="A1816" s="174">
        <v>42691</v>
      </c>
      <c r="B1816" s="175">
        <v>42691</v>
      </c>
      <c r="C1816">
        <v>0.32613599999999998</v>
      </c>
    </row>
    <row r="1817" spans="1:3">
      <c r="A1817" s="174">
        <v>42690</v>
      </c>
      <c r="B1817" s="175">
        <v>42690</v>
      </c>
      <c r="C1817">
        <v>0.33876200000000001</v>
      </c>
    </row>
    <row r="1818" spans="1:3">
      <c r="A1818" s="174">
        <v>42689</v>
      </c>
      <c r="B1818" s="175">
        <v>42689</v>
      </c>
      <c r="C1818">
        <v>0.32645400000000002</v>
      </c>
    </row>
    <row r="1819" spans="1:3">
      <c r="A1819" s="174">
        <v>42688</v>
      </c>
      <c r="B1819" s="175">
        <v>42688</v>
      </c>
      <c r="C1819">
        <v>0.36210900000000001</v>
      </c>
    </row>
    <row r="1820" spans="1:3">
      <c r="A1820" s="174">
        <v>42685</v>
      </c>
      <c r="B1820" s="175">
        <v>42685</v>
      </c>
      <c r="C1820">
        <v>0.31346000000000002</v>
      </c>
    </row>
    <row r="1821" spans="1:3">
      <c r="A1821" s="174">
        <v>42684</v>
      </c>
      <c r="B1821" s="175">
        <v>42684</v>
      </c>
      <c r="C1821">
        <v>0.30415399999999998</v>
      </c>
    </row>
    <row r="1822" spans="1:3">
      <c r="A1822" s="174">
        <v>42683</v>
      </c>
      <c r="B1822" s="175">
        <v>42683</v>
      </c>
      <c r="C1822">
        <v>0.16533999999999999</v>
      </c>
    </row>
    <row r="1823" spans="1:3">
      <c r="A1823" s="174">
        <v>42682</v>
      </c>
      <c r="B1823" s="175">
        <v>42682</v>
      </c>
      <c r="C1823">
        <v>0.14632999999999999</v>
      </c>
    </row>
    <row r="1824" spans="1:3">
      <c r="A1824" s="174">
        <v>42681</v>
      </c>
      <c r="B1824" s="175">
        <v>42681</v>
      </c>
      <c r="C1824">
        <v>0.142677</v>
      </c>
    </row>
    <row r="1825" spans="1:3">
      <c r="A1825" s="174">
        <v>42678</v>
      </c>
      <c r="B1825" s="175">
        <v>42678</v>
      </c>
      <c r="C1825">
        <v>0.11890299999999999</v>
      </c>
    </row>
    <row r="1826" spans="1:3">
      <c r="A1826" s="174">
        <v>42677</v>
      </c>
      <c r="B1826" s="175">
        <v>42677</v>
      </c>
      <c r="C1826">
        <v>0.161632</v>
      </c>
    </row>
    <row r="1827" spans="1:3">
      <c r="A1827" s="174">
        <v>42676</v>
      </c>
      <c r="B1827" s="175">
        <v>42676</v>
      </c>
      <c r="C1827">
        <v>0.140761</v>
      </c>
    </row>
    <row r="1828" spans="1:3">
      <c r="A1828" s="174">
        <v>42675</v>
      </c>
      <c r="B1828" s="175">
        <v>42675</v>
      </c>
      <c r="C1828">
        <v>0.17682100000000001</v>
      </c>
    </row>
    <row r="1829" spans="1:3">
      <c r="A1829" s="174">
        <v>42674</v>
      </c>
      <c r="B1829" s="175">
        <v>42674</v>
      </c>
      <c r="C1829">
        <v>0.14294200000000001</v>
      </c>
    </row>
    <row r="1830" spans="1:3">
      <c r="A1830" s="174">
        <v>42671</v>
      </c>
      <c r="B1830" s="175">
        <v>42671</v>
      </c>
      <c r="C1830">
        <v>0.15592400000000001</v>
      </c>
    </row>
    <row r="1831" spans="1:3">
      <c r="A1831" s="174">
        <v>42670</v>
      </c>
      <c r="B1831" s="175">
        <v>42670</v>
      </c>
      <c r="C1831">
        <v>0.14785499999999999</v>
      </c>
    </row>
    <row r="1832" spans="1:3">
      <c r="A1832" s="174">
        <v>42669</v>
      </c>
      <c r="B1832" s="175">
        <v>42669</v>
      </c>
      <c r="C1832">
        <v>6.9672999999999999E-2</v>
      </c>
    </row>
    <row r="1833" spans="1:3">
      <c r="A1833" s="174">
        <v>42668</v>
      </c>
      <c r="B1833" s="175">
        <v>42668</v>
      </c>
      <c r="C1833">
        <v>1.0489999999999999E-2</v>
      </c>
    </row>
    <row r="1834" spans="1:3">
      <c r="A1834" s="174">
        <v>42667</v>
      </c>
      <c r="B1834" s="175">
        <v>42667</v>
      </c>
      <c r="C1834">
        <v>-7.4009999999999996E-3</v>
      </c>
    </row>
    <row r="1835" spans="1:3">
      <c r="A1835" s="174">
        <v>42664</v>
      </c>
      <c r="B1835" s="175">
        <v>42664</v>
      </c>
      <c r="C1835">
        <v>-2.5054E-2</v>
      </c>
    </row>
    <row r="1836" spans="1:3">
      <c r="A1836" s="174">
        <v>42663</v>
      </c>
      <c r="B1836" s="175">
        <v>42663</v>
      </c>
      <c r="C1836">
        <v>-6.9820000000000004E-3</v>
      </c>
    </row>
    <row r="1837" spans="1:3">
      <c r="A1837" s="174">
        <v>42662</v>
      </c>
      <c r="B1837" s="175">
        <v>42662</v>
      </c>
      <c r="C1837">
        <v>-1.8860000000000001E-3</v>
      </c>
    </row>
    <row r="1838" spans="1:3">
      <c r="A1838" s="174">
        <v>42661</v>
      </c>
      <c r="B1838" s="175">
        <v>42661</v>
      </c>
      <c r="C1838">
        <v>2.5836999999999999E-2</v>
      </c>
    </row>
    <row r="1839" spans="1:3">
      <c r="A1839" s="174">
        <v>42660</v>
      </c>
      <c r="B1839" s="175">
        <v>42660</v>
      </c>
      <c r="C1839">
        <v>3.9202000000000001E-2</v>
      </c>
    </row>
    <row r="1840" spans="1:3">
      <c r="A1840" s="174">
        <v>42657</v>
      </c>
      <c r="B1840" s="175">
        <v>42657</v>
      </c>
      <c r="C1840">
        <v>3.2679E-2</v>
      </c>
    </row>
    <row r="1841" spans="1:3">
      <c r="A1841" s="174">
        <v>42656</v>
      </c>
      <c r="B1841" s="175">
        <v>42656</v>
      </c>
      <c r="C1841">
        <v>4.7280000000000004E-3</v>
      </c>
    </row>
    <row r="1842" spans="1:3">
      <c r="A1842" s="174">
        <v>42655</v>
      </c>
      <c r="B1842" s="175">
        <v>42655</v>
      </c>
      <c r="C1842">
        <v>3.7700999999999998E-2</v>
      </c>
    </row>
    <row r="1843" spans="1:3">
      <c r="A1843" s="174">
        <v>42654</v>
      </c>
      <c r="B1843" s="175">
        <v>42654</v>
      </c>
      <c r="C1843">
        <v>2.3488999999999999E-2</v>
      </c>
    </row>
    <row r="1844" spans="1:3">
      <c r="A1844" s="174">
        <v>42653</v>
      </c>
      <c r="B1844" s="175">
        <v>42653</v>
      </c>
      <c r="C1844">
        <v>2.6096999999999999E-2</v>
      </c>
    </row>
    <row r="1845" spans="1:3">
      <c r="A1845" s="174">
        <v>42650</v>
      </c>
      <c r="B1845" s="175">
        <v>42650</v>
      </c>
      <c r="C1845">
        <v>-2.5245E-2</v>
      </c>
    </row>
    <row r="1846" spans="1:3">
      <c r="A1846" s="174">
        <v>42649</v>
      </c>
      <c r="B1846" s="175">
        <v>42649</v>
      </c>
      <c r="C1846">
        <v>-2.8150000000000001E-2</v>
      </c>
    </row>
    <row r="1847" spans="1:3">
      <c r="A1847" s="174">
        <v>42648</v>
      </c>
      <c r="B1847" s="175">
        <v>42648</v>
      </c>
      <c r="C1847">
        <v>-5.9864000000000001E-2</v>
      </c>
    </row>
    <row r="1848" spans="1:3">
      <c r="A1848" s="174">
        <v>42647</v>
      </c>
      <c r="B1848" s="175">
        <v>42647</v>
      </c>
      <c r="C1848">
        <v>-0.11533</v>
      </c>
    </row>
    <row r="1849" spans="1:3">
      <c r="A1849" s="174">
        <v>42646</v>
      </c>
      <c r="B1849" s="175">
        <v>42646</v>
      </c>
      <c r="C1849">
        <v>-0.138154</v>
      </c>
    </row>
    <row r="1850" spans="1:3">
      <c r="A1850" s="174">
        <v>42643</v>
      </c>
      <c r="B1850" s="175">
        <v>42643</v>
      </c>
      <c r="C1850">
        <v>-0.162052</v>
      </c>
    </row>
    <row r="1851" spans="1:3">
      <c r="A1851" s="174">
        <v>42642</v>
      </c>
      <c r="B1851" s="175">
        <v>42642</v>
      </c>
      <c r="C1851">
        <v>-0.141906</v>
      </c>
    </row>
    <row r="1852" spans="1:3">
      <c r="A1852" s="174">
        <v>42641</v>
      </c>
      <c r="B1852" s="175">
        <v>42641</v>
      </c>
      <c r="C1852">
        <v>-0.16612399999999999</v>
      </c>
    </row>
    <row r="1853" spans="1:3">
      <c r="A1853" s="174">
        <v>42640</v>
      </c>
      <c r="B1853" s="175">
        <v>42640</v>
      </c>
      <c r="C1853">
        <v>-0.163711</v>
      </c>
    </row>
    <row r="1854" spans="1:3">
      <c r="A1854" s="174">
        <v>42639</v>
      </c>
      <c r="B1854" s="175">
        <v>42639</v>
      </c>
      <c r="C1854">
        <v>-0.12932099999999999</v>
      </c>
    </row>
    <row r="1855" spans="1:3">
      <c r="A1855" s="174">
        <v>42636</v>
      </c>
      <c r="B1855" s="175">
        <v>42636</v>
      </c>
      <c r="C1855">
        <v>-0.10279099999999999</v>
      </c>
    </row>
    <row r="1856" spans="1:3">
      <c r="A1856" s="174">
        <v>42635</v>
      </c>
      <c r="B1856" s="175">
        <v>42635</v>
      </c>
      <c r="C1856">
        <v>-9.6530000000000005E-2</v>
      </c>
    </row>
    <row r="1857" spans="1:3">
      <c r="A1857" s="174">
        <v>42634</v>
      </c>
      <c r="B1857" s="175">
        <v>42634</v>
      </c>
      <c r="C1857">
        <v>-2.5218999999999998E-2</v>
      </c>
    </row>
    <row r="1858" spans="1:3">
      <c r="A1858" s="174">
        <v>42633</v>
      </c>
      <c r="B1858" s="175">
        <v>42633</v>
      </c>
      <c r="C1858">
        <v>-3.8920000000000003E-2</v>
      </c>
    </row>
    <row r="1859" spans="1:3">
      <c r="A1859" s="174">
        <v>42632</v>
      </c>
      <c r="B1859" s="175">
        <v>42632</v>
      </c>
      <c r="C1859">
        <v>-2.5430000000000001E-3</v>
      </c>
    </row>
    <row r="1860" spans="1:3">
      <c r="A1860" s="174">
        <v>42629</v>
      </c>
      <c r="B1860" s="175">
        <v>42629</v>
      </c>
      <c r="C1860">
        <v>-7.2300000000000003E-3</v>
      </c>
    </row>
    <row r="1861" spans="1:3">
      <c r="A1861" s="174">
        <v>42628</v>
      </c>
      <c r="B1861" s="175">
        <v>42628</v>
      </c>
      <c r="C1861">
        <v>2.9610000000000001E-2</v>
      </c>
    </row>
    <row r="1862" spans="1:3">
      <c r="A1862" s="174">
        <v>42627</v>
      </c>
      <c r="B1862" s="175">
        <v>42627</v>
      </c>
      <c r="C1862">
        <v>-1.0280000000000001E-3</v>
      </c>
    </row>
    <row r="1863" spans="1:3">
      <c r="A1863" s="174">
        <v>42626</v>
      </c>
      <c r="B1863" s="175">
        <v>42626</v>
      </c>
      <c r="C1863">
        <v>-2.0309999999999998E-3</v>
      </c>
    </row>
    <row r="1864" spans="1:3">
      <c r="A1864" s="174">
        <v>42625</v>
      </c>
      <c r="B1864" s="175">
        <v>42625</v>
      </c>
      <c r="C1864">
        <v>-2.604E-3</v>
      </c>
    </row>
    <row r="1865" spans="1:3">
      <c r="A1865" s="174">
        <v>42622</v>
      </c>
      <c r="B1865" s="175">
        <v>42622</v>
      </c>
      <c r="C1865">
        <v>-2.5405E-2</v>
      </c>
    </row>
    <row r="1866" spans="1:3">
      <c r="A1866" s="174">
        <v>42621</v>
      </c>
      <c r="B1866" s="175">
        <v>42621</v>
      </c>
      <c r="C1866">
        <v>-0.12560499999999999</v>
      </c>
    </row>
    <row r="1867" spans="1:3">
      <c r="A1867" s="174">
        <v>42620</v>
      </c>
      <c r="B1867" s="175">
        <v>42620</v>
      </c>
      <c r="C1867">
        <v>-0.15612100000000001</v>
      </c>
    </row>
    <row r="1868" spans="1:3">
      <c r="A1868" s="174">
        <v>42619</v>
      </c>
      <c r="B1868" s="175">
        <v>42619</v>
      </c>
      <c r="C1868">
        <v>-0.105098</v>
      </c>
    </row>
    <row r="1869" spans="1:3">
      <c r="A1869" s="174">
        <v>42618</v>
      </c>
      <c r="B1869" s="175">
        <v>42618</v>
      </c>
      <c r="C1869">
        <v>-7.1919999999999998E-2</v>
      </c>
    </row>
    <row r="1870" spans="1:3">
      <c r="A1870" s="174">
        <v>42615</v>
      </c>
      <c r="B1870" s="175">
        <v>42615</v>
      </c>
      <c r="C1870">
        <v>-7.2294999999999998E-2</v>
      </c>
    </row>
    <row r="1871" spans="1:3">
      <c r="A1871" s="174">
        <v>42614</v>
      </c>
      <c r="B1871" s="175">
        <v>42614</v>
      </c>
      <c r="C1871">
        <v>-6.8115999999999996E-2</v>
      </c>
    </row>
    <row r="1872" spans="1:3">
      <c r="A1872" s="174">
        <v>42613</v>
      </c>
      <c r="B1872" s="175">
        <v>42613</v>
      </c>
      <c r="C1872">
        <v>-0.11769399999999999</v>
      </c>
    </row>
    <row r="1873" spans="1:3">
      <c r="A1873" s="174">
        <v>42612</v>
      </c>
      <c r="B1873" s="175">
        <v>42612</v>
      </c>
      <c r="C1873">
        <v>-0.124288</v>
      </c>
    </row>
    <row r="1874" spans="1:3">
      <c r="A1874" s="174">
        <v>42611</v>
      </c>
      <c r="B1874" s="175">
        <v>42611</v>
      </c>
      <c r="C1874">
        <v>-0.103882</v>
      </c>
    </row>
    <row r="1875" spans="1:3">
      <c r="A1875" s="174">
        <v>42608</v>
      </c>
      <c r="B1875" s="175">
        <v>42608</v>
      </c>
      <c r="C1875">
        <v>-0.11026</v>
      </c>
    </row>
    <row r="1876" spans="1:3">
      <c r="A1876" s="174">
        <v>42607</v>
      </c>
      <c r="B1876" s="175">
        <v>42607</v>
      </c>
      <c r="C1876">
        <v>-9.7985000000000003E-2</v>
      </c>
    </row>
    <row r="1877" spans="1:3">
      <c r="A1877" s="174">
        <v>42606</v>
      </c>
      <c r="B1877" s="175">
        <v>42606</v>
      </c>
      <c r="C1877">
        <v>-0.12715699999999999</v>
      </c>
    </row>
    <row r="1878" spans="1:3">
      <c r="A1878" s="174">
        <v>42605</v>
      </c>
      <c r="B1878" s="175">
        <v>42605</v>
      </c>
      <c r="C1878">
        <v>-0.13781399999999999</v>
      </c>
    </row>
    <row r="1879" spans="1:3">
      <c r="A1879" s="174">
        <v>42604</v>
      </c>
      <c r="B1879" s="175">
        <v>42604</v>
      </c>
      <c r="C1879">
        <v>-0.12188499999999999</v>
      </c>
    </row>
    <row r="1880" spans="1:3">
      <c r="A1880" s="174">
        <v>42601</v>
      </c>
      <c r="B1880" s="175">
        <v>42601</v>
      </c>
      <c r="C1880">
        <v>-0.108128</v>
      </c>
    </row>
    <row r="1881" spans="1:3">
      <c r="A1881" s="174">
        <v>42600</v>
      </c>
      <c r="B1881" s="175">
        <v>42600</v>
      </c>
      <c r="C1881">
        <v>-0.12868299999999999</v>
      </c>
    </row>
    <row r="1882" spans="1:3">
      <c r="A1882" s="174">
        <v>42599</v>
      </c>
      <c r="B1882" s="175">
        <v>42599</v>
      </c>
      <c r="C1882">
        <v>-9.4528000000000001E-2</v>
      </c>
    </row>
    <row r="1883" spans="1:3">
      <c r="A1883" s="174">
        <v>42598</v>
      </c>
      <c r="B1883" s="175">
        <v>42598</v>
      </c>
      <c r="C1883">
        <v>-9.6889000000000003E-2</v>
      </c>
    </row>
    <row r="1884" spans="1:3">
      <c r="A1884" s="174">
        <v>42597</v>
      </c>
      <c r="B1884" s="175">
        <v>42597</v>
      </c>
      <c r="C1884">
        <v>-0.113898</v>
      </c>
    </row>
    <row r="1885" spans="1:3">
      <c r="A1885" s="174">
        <v>42594</v>
      </c>
      <c r="B1885" s="175">
        <v>42594</v>
      </c>
      <c r="C1885">
        <v>-0.14938399999999999</v>
      </c>
    </row>
    <row r="1886" spans="1:3">
      <c r="A1886" s="174">
        <v>42593</v>
      </c>
      <c r="B1886" s="175">
        <v>42593</v>
      </c>
      <c r="C1886">
        <v>-0.14677100000000001</v>
      </c>
    </row>
    <row r="1887" spans="1:3">
      <c r="A1887" s="174">
        <v>42592</v>
      </c>
      <c r="B1887" s="175">
        <v>42592</v>
      </c>
      <c r="C1887">
        <v>-0.14610000000000001</v>
      </c>
    </row>
    <row r="1888" spans="1:3">
      <c r="A1888" s="174">
        <v>42591</v>
      </c>
      <c r="B1888" s="175">
        <v>42591</v>
      </c>
      <c r="C1888">
        <v>-0.113569</v>
      </c>
    </row>
    <row r="1889" spans="1:3">
      <c r="A1889" s="174">
        <v>42590</v>
      </c>
      <c r="B1889" s="175">
        <v>42590</v>
      </c>
      <c r="C1889">
        <v>-8.7980000000000003E-2</v>
      </c>
    </row>
    <row r="1890" spans="1:3">
      <c r="A1890" s="174">
        <v>42587</v>
      </c>
      <c r="B1890" s="175">
        <v>42587</v>
      </c>
      <c r="C1890">
        <v>-0.113774</v>
      </c>
    </row>
    <row r="1891" spans="1:3">
      <c r="A1891" s="174">
        <v>42586</v>
      </c>
      <c r="B1891" s="175">
        <v>42586</v>
      </c>
      <c r="C1891">
        <v>-0.13626099999999999</v>
      </c>
    </row>
    <row r="1892" spans="1:3">
      <c r="A1892" s="174">
        <v>42585</v>
      </c>
      <c r="B1892" s="175">
        <v>42585</v>
      </c>
      <c r="C1892">
        <v>-9.3507999999999994E-2</v>
      </c>
    </row>
    <row r="1893" spans="1:3">
      <c r="A1893" s="174">
        <v>42584</v>
      </c>
      <c r="B1893" s="175">
        <v>42584</v>
      </c>
      <c r="C1893">
        <v>-7.9923999999999995E-2</v>
      </c>
    </row>
    <row r="1894" spans="1:3">
      <c r="A1894" s="174">
        <v>42583</v>
      </c>
      <c r="B1894" s="175">
        <v>42583</v>
      </c>
      <c r="C1894">
        <v>-0.15421899999999999</v>
      </c>
    </row>
    <row r="1895" spans="1:3">
      <c r="A1895" s="174">
        <v>42580</v>
      </c>
      <c r="B1895" s="175">
        <v>42580</v>
      </c>
      <c r="C1895">
        <v>-0.15179699999999999</v>
      </c>
    </row>
    <row r="1896" spans="1:3">
      <c r="A1896" s="174">
        <v>42579</v>
      </c>
      <c r="B1896" s="175">
        <v>42579</v>
      </c>
      <c r="C1896">
        <v>-0.12180199999999999</v>
      </c>
    </row>
    <row r="1897" spans="1:3">
      <c r="A1897" s="174">
        <v>42578</v>
      </c>
      <c r="B1897" s="175">
        <v>42578</v>
      </c>
      <c r="C1897">
        <v>-0.107934</v>
      </c>
    </row>
    <row r="1898" spans="1:3">
      <c r="A1898" s="174">
        <v>42577</v>
      </c>
      <c r="B1898" s="175">
        <v>42577</v>
      </c>
      <c r="C1898">
        <v>-8.4005999999999997E-2</v>
      </c>
    </row>
    <row r="1899" spans="1:3">
      <c r="A1899" s="174">
        <v>42576</v>
      </c>
      <c r="B1899" s="175">
        <v>42576</v>
      </c>
      <c r="C1899">
        <v>-8.7805999999999995E-2</v>
      </c>
    </row>
    <row r="1900" spans="1:3">
      <c r="A1900" s="174">
        <v>42573</v>
      </c>
      <c r="B1900" s="175">
        <v>42573</v>
      </c>
      <c r="C1900">
        <v>-5.2533000000000003E-2</v>
      </c>
    </row>
    <row r="1901" spans="1:3">
      <c r="A1901" s="174">
        <v>42572</v>
      </c>
      <c r="B1901" s="175">
        <v>42572</v>
      </c>
      <c r="C1901">
        <v>-3.5895999999999997E-2</v>
      </c>
    </row>
    <row r="1902" spans="1:3">
      <c r="A1902" s="174">
        <v>42571</v>
      </c>
      <c r="B1902" s="175">
        <v>42571</v>
      </c>
      <c r="C1902">
        <v>-5.9788000000000001E-2</v>
      </c>
    </row>
    <row r="1903" spans="1:3">
      <c r="A1903" s="174">
        <v>42570</v>
      </c>
      <c r="B1903" s="175">
        <v>42570</v>
      </c>
      <c r="C1903">
        <v>-6.6590999999999997E-2</v>
      </c>
    </row>
    <row r="1904" spans="1:3">
      <c r="A1904" s="174">
        <v>42569</v>
      </c>
      <c r="B1904" s="175">
        <v>42569</v>
      </c>
      <c r="C1904">
        <v>-7.5357999999999994E-2</v>
      </c>
    </row>
    <row r="1905" spans="1:3">
      <c r="A1905" s="174">
        <v>42566</v>
      </c>
      <c r="B1905" s="175">
        <v>42566</v>
      </c>
      <c r="C1905">
        <v>-5.6794999999999998E-2</v>
      </c>
    </row>
    <row r="1906" spans="1:3">
      <c r="A1906" s="174">
        <v>42565</v>
      </c>
      <c r="B1906" s="175">
        <v>42565</v>
      </c>
      <c r="C1906">
        <v>-6.5372E-2</v>
      </c>
    </row>
    <row r="1907" spans="1:3">
      <c r="A1907" s="174">
        <v>42564</v>
      </c>
      <c r="B1907" s="175">
        <v>42564</v>
      </c>
      <c r="C1907">
        <v>-0.124496</v>
      </c>
    </row>
    <row r="1908" spans="1:3">
      <c r="A1908" s="174">
        <v>42563</v>
      </c>
      <c r="B1908" s="175">
        <v>42563</v>
      </c>
      <c r="C1908">
        <v>-9.4686000000000006E-2</v>
      </c>
    </row>
    <row r="1909" spans="1:3">
      <c r="A1909" s="174">
        <v>42562</v>
      </c>
      <c r="B1909" s="175">
        <v>42562</v>
      </c>
      <c r="C1909">
        <v>-0.16182099999999999</v>
      </c>
    </row>
    <row r="1910" spans="1:3">
      <c r="A1910" s="174">
        <v>42559</v>
      </c>
      <c r="B1910" s="175">
        <v>42559</v>
      </c>
      <c r="C1910">
        <v>-0.16012000000000001</v>
      </c>
    </row>
    <row r="1911" spans="1:3">
      <c r="A1911" s="174">
        <v>42558</v>
      </c>
      <c r="B1911" s="175">
        <v>42558</v>
      </c>
      <c r="C1911">
        <v>-0.13092799999999999</v>
      </c>
    </row>
    <row r="1912" spans="1:3">
      <c r="A1912" s="174">
        <v>42557</v>
      </c>
      <c r="B1912" s="175">
        <v>42557</v>
      </c>
      <c r="C1912">
        <v>-0.15457199999999999</v>
      </c>
    </row>
    <row r="1913" spans="1:3">
      <c r="A1913" s="174">
        <v>42556</v>
      </c>
      <c r="B1913" s="175">
        <v>42556</v>
      </c>
      <c r="C1913">
        <v>-0.13959299999999999</v>
      </c>
    </row>
    <row r="1914" spans="1:3">
      <c r="A1914" s="174">
        <v>42555</v>
      </c>
      <c r="B1914" s="175">
        <v>42555</v>
      </c>
      <c r="C1914">
        <v>-0.10745200000000001</v>
      </c>
    </row>
    <row r="1915" spans="1:3">
      <c r="A1915" s="174">
        <v>42552</v>
      </c>
      <c r="B1915" s="175">
        <v>42552</v>
      </c>
      <c r="C1915">
        <v>-0.109504</v>
      </c>
    </row>
    <row r="1916" spans="1:3">
      <c r="A1916" s="174">
        <v>42551</v>
      </c>
      <c r="B1916" s="175">
        <v>42551</v>
      </c>
      <c r="C1916">
        <v>-0.104426</v>
      </c>
    </row>
    <row r="1917" spans="1:3">
      <c r="A1917" s="174">
        <v>42550</v>
      </c>
      <c r="B1917" s="175">
        <v>42550</v>
      </c>
      <c r="C1917">
        <v>-9.3658000000000005E-2</v>
      </c>
    </row>
    <row r="1918" spans="1:3">
      <c r="A1918" s="174">
        <v>42549</v>
      </c>
      <c r="B1918" s="175">
        <v>42549</v>
      </c>
      <c r="C1918">
        <v>-6.3833000000000001E-2</v>
      </c>
    </row>
    <row r="1919" spans="1:3">
      <c r="A1919" s="174">
        <v>42548</v>
      </c>
      <c r="B1919" s="175">
        <v>42548</v>
      </c>
      <c r="C1919">
        <v>-6.9988999999999996E-2</v>
      </c>
    </row>
    <row r="1920" spans="1:3">
      <c r="A1920" s="174">
        <v>42545</v>
      </c>
      <c r="B1920" s="175">
        <v>42545</v>
      </c>
      <c r="C1920">
        <v>-2.4514999999999999E-2</v>
      </c>
    </row>
    <row r="1921" spans="1:3">
      <c r="A1921" s="174">
        <v>42544</v>
      </c>
      <c r="B1921" s="175">
        <v>42544</v>
      </c>
      <c r="C1921">
        <v>0.111738</v>
      </c>
    </row>
    <row r="1922" spans="1:3">
      <c r="A1922" s="174">
        <v>42543</v>
      </c>
      <c r="B1922" s="175">
        <v>42543</v>
      </c>
      <c r="C1922">
        <v>9.0427999999999994E-2</v>
      </c>
    </row>
    <row r="1923" spans="1:3">
      <c r="A1923" s="174">
        <v>42542</v>
      </c>
      <c r="B1923" s="175">
        <v>42542</v>
      </c>
      <c r="C1923">
        <v>7.4357999999999994E-2</v>
      </c>
    </row>
    <row r="1924" spans="1:3">
      <c r="A1924" s="174">
        <v>42541</v>
      </c>
      <c r="B1924" s="175">
        <v>42541</v>
      </c>
      <c r="C1924">
        <v>8.4387000000000004E-2</v>
      </c>
    </row>
    <row r="1925" spans="1:3">
      <c r="A1925" s="174">
        <v>42538</v>
      </c>
      <c r="B1925" s="175">
        <v>42538</v>
      </c>
      <c r="C1925">
        <v>4.8405999999999998E-2</v>
      </c>
    </row>
    <row r="1926" spans="1:3">
      <c r="A1926" s="174">
        <v>42537</v>
      </c>
      <c r="B1926" s="175">
        <v>42537</v>
      </c>
      <c r="C1926">
        <v>1.9077E-2</v>
      </c>
    </row>
    <row r="1927" spans="1:3">
      <c r="A1927" s="174">
        <v>42536</v>
      </c>
      <c r="B1927" s="175">
        <v>42536</v>
      </c>
      <c r="C1927">
        <v>3.0735999999999999E-2</v>
      </c>
    </row>
    <row r="1928" spans="1:3">
      <c r="A1928" s="174">
        <v>42535</v>
      </c>
      <c r="B1928" s="175">
        <v>42535</v>
      </c>
      <c r="C1928">
        <v>3.6635000000000001E-2</v>
      </c>
    </row>
    <row r="1929" spans="1:3">
      <c r="A1929" s="174">
        <v>42534</v>
      </c>
      <c r="B1929" s="175">
        <v>42534</v>
      </c>
      <c r="C1929">
        <v>5.7764999999999997E-2</v>
      </c>
    </row>
    <row r="1930" spans="1:3">
      <c r="A1930" s="174">
        <v>42531</v>
      </c>
      <c r="B1930" s="175">
        <v>42531</v>
      </c>
      <c r="C1930">
        <v>4.6563E-2</v>
      </c>
    </row>
    <row r="1931" spans="1:3">
      <c r="A1931" s="174">
        <v>42530</v>
      </c>
      <c r="B1931" s="175">
        <v>42530</v>
      </c>
      <c r="C1931">
        <v>5.9594000000000001E-2</v>
      </c>
    </row>
    <row r="1932" spans="1:3">
      <c r="A1932" s="174">
        <v>42529</v>
      </c>
      <c r="B1932" s="175">
        <v>42529</v>
      </c>
      <c r="C1932">
        <v>9.7205E-2</v>
      </c>
    </row>
    <row r="1933" spans="1:3">
      <c r="A1933" s="174">
        <v>42528</v>
      </c>
      <c r="B1933" s="175">
        <v>42528</v>
      </c>
      <c r="C1933">
        <v>0.106091</v>
      </c>
    </row>
    <row r="1934" spans="1:3">
      <c r="A1934" s="174">
        <v>42527</v>
      </c>
      <c r="B1934" s="175">
        <v>42527</v>
      </c>
      <c r="C1934">
        <v>0.13138</v>
      </c>
    </row>
    <row r="1935" spans="1:3">
      <c r="A1935" s="174">
        <v>42524</v>
      </c>
      <c r="B1935" s="175">
        <v>42524</v>
      </c>
      <c r="C1935">
        <v>0.12370200000000001</v>
      </c>
    </row>
    <row r="1936" spans="1:3">
      <c r="A1936" s="174">
        <v>42523</v>
      </c>
      <c r="B1936" s="175">
        <v>42523</v>
      </c>
      <c r="C1936">
        <v>0.175786</v>
      </c>
    </row>
    <row r="1937" spans="1:3">
      <c r="A1937" s="174">
        <v>42522</v>
      </c>
      <c r="B1937" s="175">
        <v>42522</v>
      </c>
      <c r="C1937">
        <v>0.17550299999999999</v>
      </c>
    </row>
    <row r="1938" spans="1:3">
      <c r="A1938" s="174">
        <v>42521</v>
      </c>
      <c r="B1938" s="175">
        <v>42521</v>
      </c>
      <c r="C1938">
        <v>0.22240799999999999</v>
      </c>
    </row>
    <row r="1939" spans="1:3">
      <c r="A1939" s="174">
        <v>42520</v>
      </c>
      <c r="B1939" s="175">
        <v>42520</v>
      </c>
      <c r="C1939">
        <v>0.223634</v>
      </c>
    </row>
    <row r="1940" spans="1:3">
      <c r="A1940" s="174">
        <v>42517</v>
      </c>
      <c r="B1940" s="175">
        <v>42517</v>
      </c>
      <c r="C1940">
        <v>0.17086000000000001</v>
      </c>
    </row>
    <row r="1941" spans="1:3">
      <c r="A1941" s="174">
        <v>42516</v>
      </c>
      <c r="B1941" s="175">
        <v>42516</v>
      </c>
      <c r="C1941">
        <v>0.19892399999999999</v>
      </c>
    </row>
    <row r="1942" spans="1:3">
      <c r="A1942" s="174">
        <v>42515</v>
      </c>
      <c r="B1942" s="175">
        <v>42515</v>
      </c>
      <c r="C1942">
        <v>0.20360400000000001</v>
      </c>
    </row>
    <row r="1943" spans="1:3">
      <c r="A1943" s="174">
        <v>42514</v>
      </c>
      <c r="B1943" s="175">
        <v>42514</v>
      </c>
      <c r="C1943">
        <v>0.2223</v>
      </c>
    </row>
    <row r="1944" spans="1:3">
      <c r="A1944" s="174">
        <v>42513</v>
      </c>
      <c r="B1944" s="175">
        <v>42513</v>
      </c>
      <c r="C1944">
        <v>0.22858700000000001</v>
      </c>
    </row>
    <row r="1945" spans="1:3">
      <c r="A1945" s="174">
        <v>42510</v>
      </c>
      <c r="B1945" s="175">
        <v>42510</v>
      </c>
      <c r="C1945">
        <v>0.228127</v>
      </c>
    </row>
    <row r="1946" spans="1:3">
      <c r="A1946" s="174">
        <v>42509</v>
      </c>
      <c r="B1946" s="175">
        <v>42509</v>
      </c>
      <c r="C1946">
        <v>0.20882100000000001</v>
      </c>
    </row>
    <row r="1947" spans="1:3">
      <c r="A1947" s="174">
        <v>42508</v>
      </c>
      <c r="B1947" s="175">
        <v>42508</v>
      </c>
      <c r="C1947">
        <v>0.23441899999999999</v>
      </c>
    </row>
    <row r="1948" spans="1:3">
      <c r="A1948" s="174">
        <v>42507</v>
      </c>
      <c r="B1948" s="175">
        <v>42507</v>
      </c>
      <c r="C1948">
        <v>0.18679499999999999</v>
      </c>
    </row>
    <row r="1949" spans="1:3">
      <c r="A1949" s="174">
        <v>42506</v>
      </c>
      <c r="B1949" s="175">
        <v>42506</v>
      </c>
      <c r="C1949">
        <v>0.20071900000000001</v>
      </c>
    </row>
    <row r="1950" spans="1:3">
      <c r="A1950" s="174">
        <v>42503</v>
      </c>
      <c r="B1950" s="175">
        <v>42503</v>
      </c>
      <c r="C1950">
        <v>0.190387</v>
      </c>
    </row>
    <row r="1951" spans="1:3">
      <c r="A1951" s="174">
        <v>42502</v>
      </c>
      <c r="B1951" s="175">
        <v>42502</v>
      </c>
      <c r="C1951">
        <v>0.196965</v>
      </c>
    </row>
    <row r="1952" spans="1:3">
      <c r="A1952" s="174">
        <v>42501</v>
      </c>
      <c r="B1952" s="175">
        <v>42501</v>
      </c>
      <c r="C1952">
        <v>0.16988900000000001</v>
      </c>
    </row>
    <row r="1953" spans="1:3">
      <c r="A1953" s="174">
        <v>42500</v>
      </c>
      <c r="B1953" s="175">
        <v>42500</v>
      </c>
      <c r="C1953">
        <v>0.17202700000000001</v>
      </c>
    </row>
    <row r="1954" spans="1:3">
      <c r="A1954" s="174">
        <v>42499</v>
      </c>
      <c r="B1954" s="175">
        <v>42499</v>
      </c>
      <c r="C1954">
        <v>0.19720399999999999</v>
      </c>
    </row>
    <row r="1955" spans="1:3">
      <c r="A1955" s="174">
        <v>42496</v>
      </c>
      <c r="B1955" s="175">
        <v>42496</v>
      </c>
      <c r="C1955">
        <v>0.22068399999999999</v>
      </c>
    </row>
    <row r="1956" spans="1:3">
      <c r="A1956" s="174">
        <v>42495</v>
      </c>
      <c r="B1956" s="175">
        <v>42495</v>
      </c>
      <c r="C1956">
        <v>0.24156900000000001</v>
      </c>
    </row>
    <row r="1957" spans="1:3">
      <c r="A1957" s="174">
        <v>42494</v>
      </c>
      <c r="B1957" s="175">
        <v>42494</v>
      </c>
      <c r="C1957">
        <v>0.27707500000000002</v>
      </c>
    </row>
    <row r="1958" spans="1:3">
      <c r="A1958" s="174">
        <v>42493</v>
      </c>
      <c r="B1958" s="175">
        <v>42493</v>
      </c>
      <c r="C1958">
        <v>0.25394600000000001</v>
      </c>
    </row>
    <row r="1959" spans="1:3">
      <c r="A1959" s="174">
        <v>42492</v>
      </c>
      <c r="B1959" s="175">
        <v>42492</v>
      </c>
      <c r="C1959">
        <v>0.32866899999999999</v>
      </c>
    </row>
    <row r="1960" spans="1:3">
      <c r="A1960" s="174">
        <v>42489</v>
      </c>
      <c r="B1960" s="175">
        <v>42489</v>
      </c>
      <c r="C1960">
        <v>0.34319499999999997</v>
      </c>
    </row>
    <row r="1961" spans="1:3">
      <c r="A1961" s="174">
        <v>42488</v>
      </c>
      <c r="B1961" s="175">
        <v>42488</v>
      </c>
      <c r="C1961">
        <v>0.31831799999999999</v>
      </c>
    </row>
    <row r="1962" spans="1:3">
      <c r="A1962" s="174">
        <v>42487</v>
      </c>
      <c r="B1962" s="175">
        <v>42487</v>
      </c>
      <c r="C1962">
        <v>0.35677999999999999</v>
      </c>
    </row>
    <row r="1963" spans="1:3">
      <c r="A1963" s="174">
        <v>42486</v>
      </c>
      <c r="B1963" s="175">
        <v>42486</v>
      </c>
      <c r="C1963">
        <v>0.34532000000000002</v>
      </c>
    </row>
    <row r="1964" spans="1:3">
      <c r="A1964" s="174">
        <v>42485</v>
      </c>
      <c r="B1964" s="175">
        <v>42485</v>
      </c>
      <c r="C1964">
        <v>0.32716899999999999</v>
      </c>
    </row>
    <row r="1965" spans="1:3">
      <c r="A1965" s="174">
        <v>42482</v>
      </c>
      <c r="B1965" s="175">
        <v>42482</v>
      </c>
      <c r="C1965">
        <v>0.28849399999999997</v>
      </c>
    </row>
    <row r="1966" spans="1:3">
      <c r="A1966" s="174">
        <v>42481</v>
      </c>
      <c r="B1966" s="175">
        <v>42481</v>
      </c>
      <c r="C1966">
        <v>0.26051000000000002</v>
      </c>
    </row>
    <row r="1967" spans="1:3">
      <c r="A1967" s="174">
        <v>42480</v>
      </c>
      <c r="B1967" s="175">
        <v>42480</v>
      </c>
      <c r="C1967">
        <v>0.20102500000000001</v>
      </c>
    </row>
    <row r="1968" spans="1:3">
      <c r="A1968" s="174">
        <v>42479</v>
      </c>
      <c r="B1968" s="175">
        <v>42479</v>
      </c>
      <c r="C1968">
        <v>0.228404</v>
      </c>
    </row>
    <row r="1969" spans="1:3">
      <c r="A1969" s="174">
        <v>42478</v>
      </c>
      <c r="B1969" s="175">
        <v>42478</v>
      </c>
      <c r="C1969">
        <v>0.20152600000000001</v>
      </c>
    </row>
    <row r="1970" spans="1:3">
      <c r="A1970" s="174">
        <v>42475</v>
      </c>
      <c r="B1970" s="175">
        <v>42475</v>
      </c>
      <c r="C1970">
        <v>0.185694</v>
      </c>
    </row>
    <row r="1971" spans="1:3">
      <c r="A1971" s="174">
        <v>42474</v>
      </c>
      <c r="B1971" s="175">
        <v>42474</v>
      </c>
      <c r="C1971">
        <v>0.20532600000000001</v>
      </c>
    </row>
    <row r="1972" spans="1:3">
      <c r="A1972" s="174">
        <v>42473</v>
      </c>
      <c r="B1972" s="175">
        <v>42473</v>
      </c>
      <c r="C1972">
        <v>0.20350599999999999</v>
      </c>
    </row>
    <row r="1973" spans="1:3">
      <c r="A1973" s="174">
        <v>42472</v>
      </c>
      <c r="B1973" s="175">
        <v>42472</v>
      </c>
      <c r="C1973">
        <v>0.200908</v>
      </c>
    </row>
    <row r="1974" spans="1:3">
      <c r="A1974" s="174">
        <v>42471</v>
      </c>
      <c r="B1974" s="175">
        <v>42471</v>
      </c>
      <c r="C1974">
        <v>0.23386199999999999</v>
      </c>
    </row>
    <row r="1975" spans="1:3">
      <c r="A1975" s="174">
        <v>42468</v>
      </c>
      <c r="B1975" s="175">
        <v>42468</v>
      </c>
      <c r="C1975">
        <v>0.19536400000000001</v>
      </c>
    </row>
    <row r="1976" spans="1:3">
      <c r="A1976" s="174">
        <v>42467</v>
      </c>
      <c r="B1976" s="175">
        <v>42467</v>
      </c>
      <c r="C1976">
        <v>0.18575</v>
      </c>
    </row>
    <row r="1977" spans="1:3">
      <c r="A1977" s="174">
        <v>42466</v>
      </c>
      <c r="B1977" s="175">
        <v>42466</v>
      </c>
      <c r="C1977">
        <v>0.20966899999999999</v>
      </c>
    </row>
    <row r="1978" spans="1:3">
      <c r="A1978" s="174">
        <v>42465</v>
      </c>
      <c r="B1978" s="175">
        <v>42465</v>
      </c>
      <c r="C1978">
        <v>0.18237500000000001</v>
      </c>
    </row>
    <row r="1979" spans="1:3">
      <c r="A1979" s="174">
        <v>42464</v>
      </c>
      <c r="B1979" s="175">
        <v>42464</v>
      </c>
      <c r="C1979">
        <v>0.22664699999999999</v>
      </c>
    </row>
    <row r="1980" spans="1:3">
      <c r="A1980" s="174">
        <v>42461</v>
      </c>
      <c r="B1980" s="175">
        <v>42461</v>
      </c>
      <c r="C1980">
        <v>0.225442</v>
      </c>
    </row>
    <row r="1981" spans="1:3">
      <c r="A1981" s="174">
        <v>42460</v>
      </c>
      <c r="B1981" s="175">
        <v>42460</v>
      </c>
      <c r="C1981">
        <v>0.26259199999999999</v>
      </c>
    </row>
    <row r="1982" spans="1:3">
      <c r="A1982" s="174">
        <v>42459</v>
      </c>
      <c r="B1982" s="175">
        <v>42459</v>
      </c>
      <c r="C1982">
        <v>0.266185</v>
      </c>
    </row>
    <row r="1983" spans="1:3">
      <c r="A1983" s="174">
        <v>42458</v>
      </c>
      <c r="B1983" s="175">
        <v>42458</v>
      </c>
      <c r="C1983">
        <v>0.248642</v>
      </c>
    </row>
    <row r="1984" spans="1:3">
      <c r="A1984" s="174">
        <v>42453</v>
      </c>
      <c r="B1984" s="175">
        <v>42453</v>
      </c>
      <c r="C1984">
        <v>0.28648899999999999</v>
      </c>
    </row>
    <row r="1985" spans="1:3">
      <c r="A1985" s="174">
        <v>42452</v>
      </c>
      <c r="B1985" s="175">
        <v>42452</v>
      </c>
      <c r="C1985">
        <v>0.33157199999999998</v>
      </c>
    </row>
    <row r="1986" spans="1:3">
      <c r="A1986" s="174">
        <v>42451</v>
      </c>
      <c r="B1986" s="175">
        <v>42451</v>
      </c>
      <c r="C1986">
        <v>0.31925100000000001</v>
      </c>
    </row>
    <row r="1987" spans="1:3">
      <c r="A1987" s="174">
        <v>42450</v>
      </c>
      <c r="B1987" s="175">
        <v>42450</v>
      </c>
      <c r="C1987">
        <v>0.32181599999999999</v>
      </c>
    </row>
    <row r="1988" spans="1:3">
      <c r="A1988" s="174">
        <v>42447</v>
      </c>
      <c r="B1988" s="175">
        <v>42447</v>
      </c>
      <c r="C1988">
        <v>0.302116</v>
      </c>
    </row>
    <row r="1989" spans="1:3">
      <c r="A1989" s="174">
        <v>42446</v>
      </c>
      <c r="B1989" s="175">
        <v>42446</v>
      </c>
      <c r="C1989">
        <v>0.33252199999999998</v>
      </c>
    </row>
    <row r="1990" spans="1:3">
      <c r="A1990" s="174">
        <v>42445</v>
      </c>
      <c r="B1990" s="175">
        <v>42445</v>
      </c>
      <c r="C1990">
        <v>0.37650099999999997</v>
      </c>
    </row>
    <row r="1991" spans="1:3">
      <c r="A1991" s="174">
        <v>42444</v>
      </c>
      <c r="B1991" s="175">
        <v>42444</v>
      </c>
      <c r="C1991">
        <v>0.40593099999999999</v>
      </c>
    </row>
    <row r="1992" spans="1:3">
      <c r="A1992" s="174">
        <v>42443</v>
      </c>
      <c r="B1992" s="175">
        <v>42443</v>
      </c>
      <c r="C1992">
        <v>0.35674099999999997</v>
      </c>
    </row>
    <row r="1993" spans="1:3">
      <c r="A1993" s="174">
        <v>42440</v>
      </c>
      <c r="B1993" s="175">
        <v>42440</v>
      </c>
      <c r="C1993">
        <v>0.369672</v>
      </c>
    </row>
    <row r="1994" spans="1:3">
      <c r="A1994" s="174">
        <v>42439</v>
      </c>
      <c r="B1994" s="175">
        <v>42439</v>
      </c>
      <c r="C1994">
        <v>0.32100200000000001</v>
      </c>
    </row>
    <row r="1995" spans="1:3">
      <c r="A1995" s="174">
        <v>42438</v>
      </c>
      <c r="B1995" s="175">
        <v>42438</v>
      </c>
      <c r="C1995">
        <v>0.34438999999999997</v>
      </c>
    </row>
    <row r="1996" spans="1:3">
      <c r="A1996" s="174">
        <v>42437</v>
      </c>
      <c r="B1996" s="175">
        <v>42437</v>
      </c>
      <c r="C1996">
        <v>0.289074</v>
      </c>
    </row>
    <row r="1997" spans="1:3">
      <c r="A1997" s="174">
        <v>42436</v>
      </c>
      <c r="B1997" s="175">
        <v>42436</v>
      </c>
      <c r="C1997">
        <v>0.328901</v>
      </c>
    </row>
    <row r="1998" spans="1:3">
      <c r="A1998" s="174">
        <v>42433</v>
      </c>
      <c r="B1998" s="175">
        <v>42433</v>
      </c>
      <c r="C1998">
        <v>0.32664700000000002</v>
      </c>
    </row>
    <row r="1999" spans="1:3">
      <c r="A1999" s="174">
        <v>42432</v>
      </c>
      <c r="B1999" s="175">
        <v>42432</v>
      </c>
      <c r="C1999">
        <v>0.31064199999999997</v>
      </c>
    </row>
    <row r="2000" spans="1:3">
      <c r="A2000" s="174">
        <v>42431</v>
      </c>
      <c r="B2000" s="175">
        <v>42431</v>
      </c>
      <c r="C2000">
        <v>0.30859900000000001</v>
      </c>
    </row>
    <row r="2001" spans="1:3">
      <c r="A2001" s="174">
        <v>42430</v>
      </c>
      <c r="B2001" s="175">
        <v>42430</v>
      </c>
      <c r="C2001">
        <v>0.252332</v>
      </c>
    </row>
    <row r="2002" spans="1:3">
      <c r="A2002" s="174">
        <v>42429</v>
      </c>
      <c r="B2002" s="175">
        <v>42429</v>
      </c>
      <c r="C2002">
        <v>0.21882799999999999</v>
      </c>
    </row>
    <row r="2003" spans="1:3">
      <c r="A2003" s="174">
        <v>42426</v>
      </c>
      <c r="B2003" s="175">
        <v>42426</v>
      </c>
      <c r="C2003">
        <v>0.25714900000000002</v>
      </c>
    </row>
    <row r="2004" spans="1:3">
      <c r="A2004" s="174">
        <v>42425</v>
      </c>
      <c r="B2004" s="175">
        <v>42425</v>
      </c>
      <c r="C2004">
        <v>0.25803300000000001</v>
      </c>
    </row>
    <row r="2005" spans="1:3">
      <c r="A2005" s="174">
        <v>42424</v>
      </c>
      <c r="B2005" s="175">
        <v>42424</v>
      </c>
      <c r="C2005">
        <v>0.24212600000000001</v>
      </c>
    </row>
    <row r="2006" spans="1:3">
      <c r="A2006" s="174">
        <v>42423</v>
      </c>
      <c r="B2006" s="175">
        <v>42423</v>
      </c>
      <c r="C2006">
        <v>0.32482</v>
      </c>
    </row>
    <row r="2007" spans="1:3">
      <c r="A2007" s="174">
        <v>42422</v>
      </c>
      <c r="B2007" s="175">
        <v>42422</v>
      </c>
      <c r="C2007">
        <v>0.293124</v>
      </c>
    </row>
    <row r="2008" spans="1:3">
      <c r="A2008" s="174">
        <v>42419</v>
      </c>
      <c r="B2008" s="175">
        <v>42419</v>
      </c>
      <c r="C2008">
        <v>0.29887999999999998</v>
      </c>
    </row>
    <row r="2009" spans="1:3">
      <c r="A2009" s="174">
        <v>42418</v>
      </c>
      <c r="B2009" s="175">
        <v>42418</v>
      </c>
      <c r="C2009">
        <v>0.33232099999999998</v>
      </c>
    </row>
    <row r="2010" spans="1:3">
      <c r="A2010" s="174">
        <v>42417</v>
      </c>
      <c r="B2010" s="175">
        <v>42417</v>
      </c>
      <c r="C2010">
        <v>0.37711600000000001</v>
      </c>
    </row>
    <row r="2011" spans="1:3">
      <c r="A2011" s="174">
        <v>42416</v>
      </c>
      <c r="B2011" s="175">
        <v>42416</v>
      </c>
      <c r="C2011">
        <v>0.38528699999999999</v>
      </c>
    </row>
    <row r="2012" spans="1:3">
      <c r="A2012" s="174">
        <v>42415</v>
      </c>
      <c r="B2012" s="175">
        <v>42415</v>
      </c>
      <c r="C2012">
        <v>0.36114600000000002</v>
      </c>
    </row>
    <row r="2013" spans="1:3">
      <c r="A2013" s="174">
        <v>42412</v>
      </c>
      <c r="B2013" s="175">
        <v>42412</v>
      </c>
      <c r="C2013">
        <v>0.33597100000000002</v>
      </c>
    </row>
    <row r="2014" spans="1:3">
      <c r="A2014" s="174">
        <v>42411</v>
      </c>
      <c r="B2014" s="175">
        <v>42411</v>
      </c>
      <c r="C2014">
        <v>0.31079800000000002</v>
      </c>
    </row>
    <row r="2015" spans="1:3">
      <c r="A2015" s="174">
        <v>42410</v>
      </c>
      <c r="B2015" s="175">
        <v>42410</v>
      </c>
      <c r="C2015">
        <v>0.35818899999999998</v>
      </c>
    </row>
    <row r="2016" spans="1:3">
      <c r="A2016" s="174">
        <v>42409</v>
      </c>
      <c r="B2016" s="175">
        <v>42409</v>
      </c>
      <c r="C2016">
        <v>0.359516</v>
      </c>
    </row>
    <row r="2017" spans="1:3">
      <c r="A2017" s="174">
        <v>42408</v>
      </c>
      <c r="B2017" s="175">
        <v>42408</v>
      </c>
      <c r="C2017">
        <v>0.34631200000000001</v>
      </c>
    </row>
    <row r="2018" spans="1:3">
      <c r="A2018" s="174">
        <v>42405</v>
      </c>
      <c r="B2018" s="175">
        <v>42405</v>
      </c>
      <c r="C2018">
        <v>0.40979599999999999</v>
      </c>
    </row>
    <row r="2019" spans="1:3">
      <c r="A2019" s="174">
        <v>42404</v>
      </c>
      <c r="B2019" s="175">
        <v>42404</v>
      </c>
      <c r="C2019">
        <v>0.40124199999999999</v>
      </c>
    </row>
    <row r="2020" spans="1:3">
      <c r="A2020" s="174">
        <v>42403</v>
      </c>
      <c r="B2020" s="175">
        <v>42403</v>
      </c>
      <c r="C2020">
        <v>0.40574900000000003</v>
      </c>
    </row>
    <row r="2021" spans="1:3">
      <c r="A2021" s="174">
        <v>42402</v>
      </c>
      <c r="B2021" s="175">
        <v>42402</v>
      </c>
      <c r="C2021">
        <v>0.40519500000000003</v>
      </c>
    </row>
    <row r="2022" spans="1:3">
      <c r="A2022" s="174">
        <v>42401</v>
      </c>
      <c r="B2022" s="175">
        <v>42401</v>
      </c>
      <c r="C2022">
        <v>0.42952299999999999</v>
      </c>
    </row>
    <row r="2023" spans="1:3">
      <c r="A2023" s="174">
        <v>42398</v>
      </c>
      <c r="B2023" s="175">
        <v>42398</v>
      </c>
      <c r="C2023">
        <v>0.43939</v>
      </c>
    </row>
    <row r="2024" spans="1:3">
      <c r="A2024" s="174">
        <v>42397</v>
      </c>
      <c r="B2024" s="175">
        <v>42397</v>
      </c>
      <c r="C2024">
        <v>0.49814999999999998</v>
      </c>
    </row>
    <row r="2025" spans="1:3">
      <c r="A2025" s="174">
        <v>42396</v>
      </c>
      <c r="B2025" s="175">
        <v>42396</v>
      </c>
      <c r="C2025">
        <v>0.55105000000000004</v>
      </c>
    </row>
    <row r="2026" spans="1:3">
      <c r="A2026" s="174">
        <v>42395</v>
      </c>
      <c r="B2026" s="175">
        <v>42395</v>
      </c>
      <c r="C2026">
        <v>0.54419600000000001</v>
      </c>
    </row>
    <row r="2027" spans="1:3">
      <c r="A2027" s="174">
        <v>42394</v>
      </c>
      <c r="B2027" s="175">
        <v>42394</v>
      </c>
      <c r="C2027">
        <v>0.57069099999999995</v>
      </c>
    </row>
    <row r="2028" spans="1:3">
      <c r="A2028" s="174">
        <v>42391</v>
      </c>
      <c r="B2028" s="175">
        <v>42391</v>
      </c>
      <c r="C2028">
        <v>0.59148999999999996</v>
      </c>
    </row>
    <row r="2029" spans="1:3">
      <c r="A2029" s="174">
        <v>42390</v>
      </c>
      <c r="B2029" s="175">
        <v>42390</v>
      </c>
      <c r="C2029">
        <v>0.53601100000000002</v>
      </c>
    </row>
    <row r="2030" spans="1:3">
      <c r="A2030" s="174">
        <v>42389</v>
      </c>
      <c r="B2030" s="175">
        <v>42389</v>
      </c>
      <c r="C2030">
        <v>0.58629200000000004</v>
      </c>
    </row>
    <row r="2031" spans="1:3">
      <c r="A2031" s="174">
        <v>42388</v>
      </c>
      <c r="B2031" s="175">
        <v>42388</v>
      </c>
      <c r="C2031">
        <v>0.64514000000000005</v>
      </c>
    </row>
    <row r="2032" spans="1:3">
      <c r="A2032" s="174">
        <v>42387</v>
      </c>
      <c r="B2032" s="175">
        <v>42387</v>
      </c>
      <c r="C2032">
        <v>0.63243400000000005</v>
      </c>
    </row>
    <row r="2033" spans="1:3">
      <c r="A2033" s="174">
        <v>42384</v>
      </c>
      <c r="B2033" s="175">
        <v>42384</v>
      </c>
      <c r="C2033">
        <v>0.62903399999999998</v>
      </c>
    </row>
    <row r="2034" spans="1:3">
      <c r="A2034" s="174">
        <v>42383</v>
      </c>
      <c r="B2034" s="175">
        <v>42383</v>
      </c>
      <c r="C2034">
        <v>0.64598199999999995</v>
      </c>
    </row>
    <row r="2035" spans="1:3">
      <c r="A2035" s="174">
        <v>42382</v>
      </c>
      <c r="B2035" s="175">
        <v>42382</v>
      </c>
      <c r="C2035">
        <v>0.67646600000000001</v>
      </c>
    </row>
    <row r="2036" spans="1:3">
      <c r="A2036" s="174">
        <v>42381</v>
      </c>
      <c r="B2036" s="175">
        <v>42381</v>
      </c>
      <c r="C2036">
        <v>0.72643400000000002</v>
      </c>
    </row>
    <row r="2037" spans="1:3">
      <c r="A2037" s="174">
        <v>42380</v>
      </c>
      <c r="B2037" s="175">
        <v>42380</v>
      </c>
      <c r="C2037">
        <v>0.70312200000000002</v>
      </c>
    </row>
    <row r="2038" spans="1:3">
      <c r="A2038" s="174">
        <v>42377</v>
      </c>
      <c r="B2038" s="175">
        <v>42377</v>
      </c>
      <c r="C2038">
        <v>0.67613999999999996</v>
      </c>
    </row>
    <row r="2039" spans="1:3">
      <c r="A2039" s="174">
        <v>42376</v>
      </c>
      <c r="B2039" s="175">
        <v>42376</v>
      </c>
      <c r="C2039">
        <v>0.70122499999999999</v>
      </c>
    </row>
    <row r="2040" spans="1:3">
      <c r="A2040" s="174">
        <v>42375</v>
      </c>
      <c r="B2040" s="175">
        <v>42375</v>
      </c>
      <c r="C2040">
        <v>0.66395300000000002</v>
      </c>
    </row>
    <row r="2041" spans="1:3">
      <c r="A2041" s="174">
        <v>42374</v>
      </c>
      <c r="B2041" s="175">
        <v>42374</v>
      </c>
      <c r="C2041">
        <v>0.69644399999999995</v>
      </c>
    </row>
    <row r="2042" spans="1:3">
      <c r="A2042" s="174">
        <v>42373</v>
      </c>
      <c r="B2042" s="175">
        <v>42373</v>
      </c>
      <c r="C2042">
        <v>0.70271300000000003</v>
      </c>
    </row>
    <row r="2043" spans="1:3">
      <c r="A2043" s="174">
        <v>42368</v>
      </c>
      <c r="B2043" s="175">
        <v>42368</v>
      </c>
      <c r="C2043">
        <v>0.76897000000000004</v>
      </c>
    </row>
    <row r="2044" spans="1:3">
      <c r="A2044" s="174">
        <v>42367</v>
      </c>
      <c r="B2044" s="175">
        <v>42367</v>
      </c>
      <c r="C2044">
        <v>0.76879500000000001</v>
      </c>
    </row>
    <row r="2045" spans="1:3">
      <c r="A2045" s="174">
        <v>42366</v>
      </c>
      <c r="B2045" s="175">
        <v>42366</v>
      </c>
      <c r="C2045">
        <v>0.73697800000000002</v>
      </c>
    </row>
    <row r="2046" spans="1:3">
      <c r="A2046" s="174">
        <v>42361</v>
      </c>
      <c r="B2046" s="175">
        <v>42361</v>
      </c>
      <c r="C2046">
        <v>0.75332900000000003</v>
      </c>
    </row>
    <row r="2047" spans="1:3">
      <c r="A2047" s="174">
        <v>42360</v>
      </c>
      <c r="B2047" s="175">
        <v>42360</v>
      </c>
      <c r="C2047">
        <v>0.70572199999999996</v>
      </c>
    </row>
    <row r="2048" spans="1:3">
      <c r="A2048" s="174">
        <v>42359</v>
      </c>
      <c r="B2048" s="175">
        <v>42359</v>
      </c>
      <c r="C2048">
        <v>0.66875899999999999</v>
      </c>
    </row>
    <row r="2049" spans="1:3">
      <c r="A2049" s="174">
        <v>42356</v>
      </c>
      <c r="B2049" s="175">
        <v>42356</v>
      </c>
      <c r="C2049">
        <v>0.67322300000000002</v>
      </c>
    </row>
    <row r="2050" spans="1:3">
      <c r="A2050" s="174">
        <v>42355</v>
      </c>
      <c r="B2050" s="175">
        <v>42355</v>
      </c>
      <c r="C2050">
        <v>0.731707</v>
      </c>
    </row>
    <row r="2051" spans="1:3">
      <c r="A2051" s="174">
        <v>42354</v>
      </c>
      <c r="B2051" s="175">
        <v>42354</v>
      </c>
      <c r="C2051">
        <v>0.77807499999999996</v>
      </c>
    </row>
    <row r="2052" spans="1:3">
      <c r="A2052" s="174">
        <v>42353</v>
      </c>
      <c r="B2052" s="175">
        <v>42353</v>
      </c>
      <c r="C2052">
        <v>0.76664500000000002</v>
      </c>
    </row>
    <row r="2053" spans="1:3">
      <c r="A2053" s="174">
        <v>42352</v>
      </c>
      <c r="B2053" s="175">
        <v>42352</v>
      </c>
      <c r="C2053">
        <v>0.68734799999999996</v>
      </c>
    </row>
    <row r="2054" spans="1:3">
      <c r="A2054" s="174">
        <v>42349</v>
      </c>
      <c r="B2054" s="175">
        <v>42349</v>
      </c>
      <c r="C2054">
        <v>0.64501299999999995</v>
      </c>
    </row>
    <row r="2055" spans="1:3">
      <c r="A2055" s="174">
        <v>42348</v>
      </c>
      <c r="B2055" s="175">
        <v>42348</v>
      </c>
      <c r="C2055">
        <v>0.69218599999999997</v>
      </c>
    </row>
    <row r="2056" spans="1:3">
      <c r="A2056" s="174">
        <v>42347</v>
      </c>
      <c r="B2056" s="175">
        <v>42347</v>
      </c>
      <c r="C2056">
        <v>0.69648500000000002</v>
      </c>
    </row>
    <row r="2057" spans="1:3">
      <c r="A2057" s="174">
        <v>42346</v>
      </c>
      <c r="B2057" s="175">
        <v>42346</v>
      </c>
      <c r="C2057">
        <v>0.68679900000000005</v>
      </c>
    </row>
    <row r="2058" spans="1:3">
      <c r="A2058" s="174">
        <v>42345</v>
      </c>
      <c r="B2058" s="175">
        <v>42345</v>
      </c>
      <c r="C2058">
        <v>0.71306199999999997</v>
      </c>
    </row>
    <row r="2059" spans="1:3">
      <c r="A2059" s="174">
        <v>42342</v>
      </c>
      <c r="B2059" s="175">
        <v>42342</v>
      </c>
      <c r="C2059">
        <v>0.78876299999999999</v>
      </c>
    </row>
    <row r="2060" spans="1:3">
      <c r="A2060" s="174">
        <v>42341</v>
      </c>
      <c r="B2060" s="175">
        <v>42341</v>
      </c>
      <c r="C2060">
        <v>0.70951500000000001</v>
      </c>
    </row>
    <row r="2061" spans="1:3">
      <c r="A2061" s="174">
        <v>42340</v>
      </c>
      <c r="B2061" s="175">
        <v>42340</v>
      </c>
      <c r="C2061">
        <v>0.58474499999999996</v>
      </c>
    </row>
    <row r="2062" spans="1:3">
      <c r="A2062" s="174">
        <v>42339</v>
      </c>
      <c r="B2062" s="175">
        <v>42339</v>
      </c>
      <c r="C2062">
        <v>0.58501800000000004</v>
      </c>
    </row>
    <row r="2063" spans="1:3">
      <c r="A2063" s="174">
        <v>42338</v>
      </c>
      <c r="B2063" s="175">
        <v>42338</v>
      </c>
      <c r="C2063">
        <v>0.58039099999999999</v>
      </c>
    </row>
    <row r="2064" spans="1:3">
      <c r="A2064" s="174">
        <v>42335</v>
      </c>
      <c r="B2064" s="175">
        <v>42335</v>
      </c>
      <c r="C2064">
        <v>0.55555699999999997</v>
      </c>
    </row>
    <row r="2065" spans="1:3">
      <c r="A2065" s="174">
        <v>42334</v>
      </c>
      <c r="B2065" s="175">
        <v>42334</v>
      </c>
      <c r="C2065">
        <v>0.58307900000000001</v>
      </c>
    </row>
    <row r="2066" spans="1:3">
      <c r="A2066" s="174">
        <v>42333</v>
      </c>
      <c r="B2066" s="175">
        <v>42333</v>
      </c>
      <c r="C2066">
        <v>0.57296800000000003</v>
      </c>
    </row>
    <row r="2067" spans="1:3">
      <c r="A2067" s="174">
        <v>42332</v>
      </c>
      <c r="B2067" s="175">
        <v>42332</v>
      </c>
      <c r="C2067">
        <v>0.61469300000000004</v>
      </c>
    </row>
    <row r="2068" spans="1:3">
      <c r="A2068" s="174">
        <v>42331</v>
      </c>
      <c r="B2068" s="175">
        <v>42331</v>
      </c>
      <c r="C2068">
        <v>0.629216</v>
      </c>
    </row>
    <row r="2069" spans="1:3">
      <c r="A2069" s="174">
        <v>42328</v>
      </c>
      <c r="B2069" s="175">
        <v>42328</v>
      </c>
      <c r="C2069">
        <v>0.57655100000000004</v>
      </c>
    </row>
    <row r="2070" spans="1:3">
      <c r="A2070" s="174">
        <v>42327</v>
      </c>
      <c r="B2070" s="175">
        <v>42327</v>
      </c>
      <c r="C2070">
        <v>0.59505300000000005</v>
      </c>
    </row>
    <row r="2071" spans="1:3">
      <c r="A2071" s="174">
        <v>42326</v>
      </c>
      <c r="B2071" s="175">
        <v>42326</v>
      </c>
      <c r="C2071">
        <v>0.63597099999999995</v>
      </c>
    </row>
    <row r="2072" spans="1:3">
      <c r="A2072" s="174">
        <v>42325</v>
      </c>
      <c r="B2072" s="175">
        <v>42325</v>
      </c>
      <c r="C2072">
        <v>0.64976400000000001</v>
      </c>
    </row>
    <row r="2073" spans="1:3">
      <c r="A2073" s="174">
        <v>42324</v>
      </c>
      <c r="B2073" s="175">
        <v>42324</v>
      </c>
      <c r="C2073">
        <v>0.64838799999999996</v>
      </c>
    </row>
    <row r="2074" spans="1:3">
      <c r="A2074" s="174">
        <v>42321</v>
      </c>
      <c r="B2074" s="175">
        <v>42321</v>
      </c>
      <c r="C2074">
        <v>0.66698199999999996</v>
      </c>
    </row>
    <row r="2075" spans="1:3">
      <c r="A2075" s="174">
        <v>42320</v>
      </c>
      <c r="B2075" s="175">
        <v>42320</v>
      </c>
      <c r="C2075">
        <v>0.72557199999999999</v>
      </c>
    </row>
    <row r="2076" spans="1:3">
      <c r="A2076" s="174">
        <v>42319</v>
      </c>
      <c r="B2076" s="175">
        <v>42319</v>
      </c>
      <c r="C2076">
        <v>0.73697900000000005</v>
      </c>
    </row>
    <row r="2077" spans="1:3">
      <c r="A2077" s="174">
        <v>42318</v>
      </c>
      <c r="B2077" s="175">
        <v>42318</v>
      </c>
      <c r="C2077">
        <v>0.75582800000000006</v>
      </c>
    </row>
    <row r="2078" spans="1:3">
      <c r="A2078" s="174">
        <v>42317</v>
      </c>
      <c r="B2078" s="175">
        <v>42317</v>
      </c>
      <c r="C2078">
        <v>0.80001</v>
      </c>
    </row>
    <row r="2079" spans="1:3">
      <c r="A2079" s="174">
        <v>42314</v>
      </c>
      <c r="B2079" s="175">
        <v>42314</v>
      </c>
      <c r="C2079">
        <v>0.78224499999999997</v>
      </c>
    </row>
    <row r="2080" spans="1:3">
      <c r="A2080" s="174">
        <v>42313</v>
      </c>
      <c r="B2080" s="175">
        <v>42313</v>
      </c>
      <c r="C2080">
        <v>0.70868399999999998</v>
      </c>
    </row>
    <row r="2081" spans="1:3">
      <c r="A2081" s="174">
        <v>42312</v>
      </c>
      <c r="B2081" s="175">
        <v>42312</v>
      </c>
      <c r="C2081">
        <v>0.67591800000000002</v>
      </c>
    </row>
    <row r="2082" spans="1:3">
      <c r="A2082" s="174">
        <v>42311</v>
      </c>
      <c r="B2082" s="175">
        <v>42311</v>
      </c>
      <c r="C2082">
        <v>0.67321900000000001</v>
      </c>
    </row>
    <row r="2083" spans="1:3">
      <c r="A2083" s="174">
        <v>42310</v>
      </c>
      <c r="B2083" s="175">
        <v>42310</v>
      </c>
      <c r="C2083">
        <v>0.67216799999999999</v>
      </c>
    </row>
    <row r="2084" spans="1:3">
      <c r="A2084" s="174">
        <v>42307</v>
      </c>
      <c r="B2084" s="175">
        <v>42307</v>
      </c>
      <c r="C2084">
        <v>0.62998799999999999</v>
      </c>
    </row>
    <row r="2085" spans="1:3">
      <c r="A2085" s="174">
        <v>42306</v>
      </c>
      <c r="B2085" s="175">
        <v>42306</v>
      </c>
      <c r="C2085">
        <v>0.60706199999999999</v>
      </c>
    </row>
    <row r="2086" spans="1:3">
      <c r="A2086" s="174">
        <v>42305</v>
      </c>
      <c r="B2086" s="175">
        <v>42305</v>
      </c>
      <c r="C2086">
        <v>0.56780399999999998</v>
      </c>
    </row>
    <row r="2087" spans="1:3">
      <c r="A2087" s="174">
        <v>42304</v>
      </c>
      <c r="B2087" s="175">
        <v>42304</v>
      </c>
      <c r="C2087">
        <v>0.54871700000000001</v>
      </c>
    </row>
    <row r="2088" spans="1:3">
      <c r="A2088" s="174">
        <v>42303</v>
      </c>
      <c r="B2088" s="175">
        <v>42303</v>
      </c>
      <c r="C2088">
        <v>0.59575</v>
      </c>
    </row>
    <row r="2089" spans="1:3">
      <c r="A2089" s="174">
        <v>42300</v>
      </c>
      <c r="B2089" s="175">
        <v>42300</v>
      </c>
      <c r="C2089">
        <v>0.61069700000000005</v>
      </c>
    </row>
    <row r="2090" spans="1:3">
      <c r="A2090" s="174">
        <v>42299</v>
      </c>
      <c r="B2090" s="175">
        <v>42299</v>
      </c>
      <c r="C2090">
        <v>0.57697299999999996</v>
      </c>
    </row>
    <row r="2091" spans="1:3">
      <c r="A2091" s="174">
        <v>42298</v>
      </c>
      <c r="B2091" s="175">
        <v>42298</v>
      </c>
      <c r="C2091">
        <v>0.68619799999999997</v>
      </c>
    </row>
    <row r="2092" spans="1:3">
      <c r="A2092" s="174">
        <v>42297</v>
      </c>
      <c r="B2092" s="175">
        <v>42297</v>
      </c>
      <c r="C2092">
        <v>0.73309899999999995</v>
      </c>
    </row>
    <row r="2093" spans="1:3">
      <c r="A2093" s="174">
        <v>42296</v>
      </c>
      <c r="B2093" s="175">
        <v>42296</v>
      </c>
      <c r="C2093">
        <v>0.66664999999999996</v>
      </c>
    </row>
    <row r="2094" spans="1:3">
      <c r="A2094" s="174">
        <v>42293</v>
      </c>
      <c r="B2094" s="175">
        <v>42293</v>
      </c>
      <c r="C2094">
        <v>0.65429099999999996</v>
      </c>
    </row>
    <row r="2095" spans="1:3">
      <c r="A2095" s="174">
        <v>42292</v>
      </c>
      <c r="B2095" s="175">
        <v>42292</v>
      </c>
      <c r="C2095">
        <v>0.65193199999999996</v>
      </c>
    </row>
    <row r="2096" spans="1:3">
      <c r="A2096" s="174">
        <v>42291</v>
      </c>
      <c r="B2096" s="175">
        <v>42291</v>
      </c>
      <c r="C2096">
        <v>0.65874500000000002</v>
      </c>
    </row>
    <row r="2097" spans="1:3">
      <c r="A2097" s="174">
        <v>42290</v>
      </c>
      <c r="B2097" s="175">
        <v>42290</v>
      </c>
      <c r="C2097">
        <v>0.69163699999999995</v>
      </c>
    </row>
    <row r="2098" spans="1:3">
      <c r="A2098" s="174">
        <v>42289</v>
      </c>
      <c r="B2098" s="175">
        <v>42289</v>
      </c>
      <c r="C2098">
        <v>0.67734000000000005</v>
      </c>
    </row>
    <row r="2099" spans="1:3">
      <c r="A2099" s="174">
        <v>42286</v>
      </c>
      <c r="B2099" s="175">
        <v>42286</v>
      </c>
      <c r="C2099">
        <v>0.71106999999999998</v>
      </c>
    </row>
    <row r="2100" spans="1:3">
      <c r="A2100" s="174">
        <v>42285</v>
      </c>
      <c r="B2100" s="175">
        <v>42285</v>
      </c>
      <c r="C2100">
        <v>0.68144400000000005</v>
      </c>
    </row>
    <row r="2101" spans="1:3">
      <c r="A2101" s="174">
        <v>42284</v>
      </c>
      <c r="B2101" s="175">
        <v>42284</v>
      </c>
      <c r="C2101">
        <v>0.711642</v>
      </c>
    </row>
    <row r="2102" spans="1:3">
      <c r="A2102" s="174">
        <v>42283</v>
      </c>
      <c r="B2102" s="175">
        <v>42283</v>
      </c>
      <c r="C2102">
        <v>0.71863999999999995</v>
      </c>
    </row>
    <row r="2103" spans="1:3">
      <c r="A2103" s="174">
        <v>42282</v>
      </c>
      <c r="B2103" s="175">
        <v>42282</v>
      </c>
      <c r="C2103">
        <v>0.65367200000000003</v>
      </c>
    </row>
    <row r="2104" spans="1:3">
      <c r="A2104" s="174">
        <v>42279</v>
      </c>
      <c r="B2104" s="175">
        <v>42279</v>
      </c>
      <c r="C2104">
        <v>0.59107399999999999</v>
      </c>
    </row>
    <row r="2105" spans="1:3">
      <c r="A2105" s="174">
        <v>42278</v>
      </c>
      <c r="B2105" s="175">
        <v>42278</v>
      </c>
      <c r="C2105">
        <v>0.65041300000000002</v>
      </c>
    </row>
    <row r="2106" spans="1:3">
      <c r="A2106" s="174">
        <v>42277</v>
      </c>
      <c r="B2106" s="175">
        <v>42277</v>
      </c>
      <c r="C2106">
        <v>0.703349</v>
      </c>
    </row>
    <row r="2107" spans="1:3">
      <c r="A2107" s="174">
        <v>42276</v>
      </c>
      <c r="B2107" s="175">
        <v>42276</v>
      </c>
      <c r="C2107">
        <v>0.69845900000000005</v>
      </c>
    </row>
    <row r="2108" spans="1:3">
      <c r="A2108" s="174">
        <v>42275</v>
      </c>
      <c r="B2108" s="175">
        <v>42275</v>
      </c>
      <c r="C2108">
        <v>0.70889100000000005</v>
      </c>
    </row>
    <row r="2109" spans="1:3">
      <c r="A2109" s="174">
        <v>42272</v>
      </c>
      <c r="B2109" s="175">
        <v>42272</v>
      </c>
      <c r="C2109">
        <v>0.749857</v>
      </c>
    </row>
    <row r="2110" spans="1:3">
      <c r="A2110" s="174">
        <v>42271</v>
      </c>
      <c r="B2110" s="175">
        <v>42271</v>
      </c>
      <c r="C2110">
        <v>0.67208500000000004</v>
      </c>
    </row>
    <row r="2111" spans="1:3">
      <c r="A2111" s="174">
        <v>42270</v>
      </c>
      <c r="B2111" s="175">
        <v>42270</v>
      </c>
      <c r="C2111">
        <v>0.70216000000000001</v>
      </c>
    </row>
    <row r="2112" spans="1:3">
      <c r="A2112" s="174">
        <v>42269</v>
      </c>
      <c r="B2112" s="175">
        <v>42269</v>
      </c>
      <c r="C2112">
        <v>0.71316000000000002</v>
      </c>
    </row>
    <row r="2113" spans="1:3">
      <c r="A2113" s="174">
        <v>42268</v>
      </c>
      <c r="B2113" s="175">
        <v>42268</v>
      </c>
      <c r="C2113">
        <v>0.77637299999999998</v>
      </c>
    </row>
    <row r="2114" spans="1:3">
      <c r="A2114" s="174">
        <v>42265</v>
      </c>
      <c r="B2114" s="175">
        <v>42265</v>
      </c>
      <c r="C2114">
        <v>0.73990500000000003</v>
      </c>
    </row>
    <row r="2115" spans="1:3">
      <c r="A2115" s="174">
        <v>42264</v>
      </c>
      <c r="B2115" s="175">
        <v>42264</v>
      </c>
      <c r="C2115">
        <v>0.87224500000000005</v>
      </c>
    </row>
    <row r="2116" spans="1:3">
      <c r="A2116" s="174">
        <v>42263</v>
      </c>
      <c r="B2116" s="175">
        <v>42263</v>
      </c>
      <c r="C2116">
        <v>0.85921700000000001</v>
      </c>
    </row>
    <row r="2117" spans="1:3">
      <c r="A2117" s="174">
        <v>42262</v>
      </c>
      <c r="B2117" s="175">
        <v>42262</v>
      </c>
      <c r="C2117">
        <v>0.81915000000000004</v>
      </c>
    </row>
    <row r="2118" spans="1:3">
      <c r="A2118" s="174">
        <v>42261</v>
      </c>
      <c r="B2118" s="175">
        <v>42261</v>
      </c>
      <c r="C2118">
        <v>0.738626</v>
      </c>
    </row>
    <row r="2119" spans="1:3">
      <c r="A2119" s="174">
        <v>42258</v>
      </c>
      <c r="B2119" s="175">
        <v>42258</v>
      </c>
      <c r="C2119">
        <v>0.76026300000000002</v>
      </c>
    </row>
    <row r="2120" spans="1:3">
      <c r="A2120" s="174">
        <v>42257</v>
      </c>
      <c r="B2120" s="175">
        <v>42257</v>
      </c>
      <c r="C2120">
        <v>0.78404200000000002</v>
      </c>
    </row>
    <row r="2121" spans="1:3">
      <c r="A2121" s="174">
        <v>42256</v>
      </c>
      <c r="B2121" s="175">
        <v>42256</v>
      </c>
      <c r="C2121">
        <v>0.81298700000000002</v>
      </c>
    </row>
    <row r="2122" spans="1:3">
      <c r="A2122" s="174">
        <v>42255</v>
      </c>
      <c r="B2122" s="175">
        <v>42255</v>
      </c>
      <c r="C2122">
        <v>0.77465200000000001</v>
      </c>
    </row>
    <row r="2123" spans="1:3">
      <c r="A2123" s="174">
        <v>42254</v>
      </c>
      <c r="B2123" s="175">
        <v>42254</v>
      </c>
      <c r="C2123">
        <v>0.76257200000000003</v>
      </c>
    </row>
    <row r="2124" spans="1:3">
      <c r="A2124" s="174">
        <v>42251</v>
      </c>
      <c r="B2124" s="175">
        <v>42251</v>
      </c>
      <c r="C2124">
        <v>0.77922999999999998</v>
      </c>
    </row>
    <row r="2125" spans="1:3">
      <c r="A2125" s="174">
        <v>42250</v>
      </c>
      <c r="B2125" s="175">
        <v>42250</v>
      </c>
      <c r="C2125">
        <v>0.84170400000000001</v>
      </c>
    </row>
    <row r="2126" spans="1:3">
      <c r="A2126" s="174">
        <v>42249</v>
      </c>
      <c r="B2126" s="175">
        <v>42249</v>
      </c>
      <c r="C2126">
        <v>0.90077399999999996</v>
      </c>
    </row>
    <row r="2127" spans="1:3">
      <c r="A2127" s="174">
        <v>42248</v>
      </c>
      <c r="B2127" s="175">
        <v>42248</v>
      </c>
      <c r="C2127">
        <v>0.89865799999999996</v>
      </c>
    </row>
    <row r="2128" spans="1:3">
      <c r="A2128" s="174">
        <v>42247</v>
      </c>
      <c r="B2128" s="175">
        <v>42247</v>
      </c>
      <c r="C2128">
        <v>0.82005700000000004</v>
      </c>
    </row>
    <row r="2129" spans="1:3">
      <c r="A2129" s="174">
        <v>42244</v>
      </c>
      <c r="B2129" s="175">
        <v>42244</v>
      </c>
      <c r="C2129">
        <v>0.78926799999999997</v>
      </c>
    </row>
    <row r="2130" spans="1:3">
      <c r="A2130" s="174">
        <v>42243</v>
      </c>
      <c r="B2130" s="175">
        <v>42243</v>
      </c>
      <c r="C2130">
        <v>0.828685</v>
      </c>
    </row>
    <row r="2131" spans="1:3">
      <c r="A2131" s="174">
        <v>42242</v>
      </c>
      <c r="B2131" s="175">
        <v>42242</v>
      </c>
      <c r="C2131">
        <v>0.80875900000000001</v>
      </c>
    </row>
    <row r="2132" spans="1:3">
      <c r="A2132" s="174">
        <v>42241</v>
      </c>
      <c r="B2132" s="175">
        <v>42241</v>
      </c>
      <c r="C2132">
        <v>0.81254300000000002</v>
      </c>
    </row>
    <row r="2133" spans="1:3">
      <c r="A2133" s="174">
        <v>42240</v>
      </c>
      <c r="B2133" s="175">
        <v>42240</v>
      </c>
      <c r="C2133">
        <v>0.63728700000000005</v>
      </c>
    </row>
    <row r="2134" spans="1:3">
      <c r="A2134" s="174">
        <v>42237</v>
      </c>
      <c r="B2134" s="175">
        <v>42237</v>
      </c>
      <c r="C2134">
        <v>0.68035400000000001</v>
      </c>
    </row>
    <row r="2135" spans="1:3">
      <c r="A2135" s="174">
        <v>42236</v>
      </c>
      <c r="B2135" s="175">
        <v>42236</v>
      </c>
      <c r="C2135">
        <v>0.66927000000000003</v>
      </c>
    </row>
    <row r="2136" spans="1:3">
      <c r="A2136" s="174">
        <v>42235</v>
      </c>
      <c r="B2136" s="175">
        <v>42235</v>
      </c>
      <c r="C2136">
        <v>0.74065499999999995</v>
      </c>
    </row>
    <row r="2137" spans="1:3">
      <c r="A2137" s="174">
        <v>42234</v>
      </c>
      <c r="B2137" s="175">
        <v>42234</v>
      </c>
      <c r="C2137">
        <v>0.72638000000000003</v>
      </c>
    </row>
    <row r="2138" spans="1:3">
      <c r="A2138" s="174">
        <v>42233</v>
      </c>
      <c r="B2138" s="175">
        <v>42233</v>
      </c>
      <c r="C2138">
        <v>0.70474499999999995</v>
      </c>
    </row>
    <row r="2139" spans="1:3">
      <c r="A2139" s="174">
        <v>42230</v>
      </c>
      <c r="B2139" s="175">
        <v>42230</v>
      </c>
      <c r="C2139">
        <v>0.730097</v>
      </c>
    </row>
    <row r="2140" spans="1:3">
      <c r="A2140" s="174">
        <v>42229</v>
      </c>
      <c r="B2140" s="175">
        <v>42229</v>
      </c>
      <c r="C2140">
        <v>0.71821299999999999</v>
      </c>
    </row>
    <row r="2141" spans="1:3">
      <c r="A2141" s="174">
        <v>42228</v>
      </c>
      <c r="B2141" s="175">
        <v>42228</v>
      </c>
      <c r="C2141">
        <v>0.69413199999999997</v>
      </c>
    </row>
    <row r="2142" spans="1:3">
      <c r="A2142" s="174">
        <v>42227</v>
      </c>
      <c r="B2142" s="175">
        <v>42227</v>
      </c>
      <c r="C2142">
        <v>0.70855000000000001</v>
      </c>
    </row>
    <row r="2143" spans="1:3">
      <c r="A2143" s="174">
        <v>42226</v>
      </c>
      <c r="B2143" s="175">
        <v>42226</v>
      </c>
      <c r="C2143">
        <v>0.75763499999999995</v>
      </c>
    </row>
    <row r="2144" spans="1:3">
      <c r="A2144" s="174">
        <v>42223</v>
      </c>
      <c r="B2144" s="175">
        <v>42223</v>
      </c>
      <c r="C2144">
        <v>0.75034699999999999</v>
      </c>
    </row>
    <row r="2145" spans="1:3">
      <c r="A2145" s="174">
        <v>42222</v>
      </c>
      <c r="B2145" s="175">
        <v>42222</v>
      </c>
      <c r="C2145">
        <v>0.79560600000000004</v>
      </c>
    </row>
    <row r="2146" spans="1:3">
      <c r="A2146" s="174">
        <v>42221</v>
      </c>
      <c r="B2146" s="175">
        <v>42221</v>
      </c>
      <c r="C2146">
        <v>0.82489999999999997</v>
      </c>
    </row>
    <row r="2147" spans="1:3">
      <c r="A2147" s="174">
        <v>42220</v>
      </c>
      <c r="B2147" s="175">
        <v>42220</v>
      </c>
      <c r="C2147">
        <v>0.72238599999999997</v>
      </c>
    </row>
    <row r="2148" spans="1:3">
      <c r="A2148" s="174">
        <v>42219</v>
      </c>
      <c r="B2148" s="175">
        <v>42219</v>
      </c>
      <c r="C2148">
        <v>0.699712</v>
      </c>
    </row>
    <row r="2149" spans="1:3">
      <c r="A2149" s="174">
        <v>42216</v>
      </c>
      <c r="B2149" s="175">
        <v>42216</v>
      </c>
      <c r="C2149">
        <v>0.72863900000000004</v>
      </c>
    </row>
    <row r="2150" spans="1:3">
      <c r="A2150" s="174">
        <v>42215</v>
      </c>
      <c r="B2150" s="175">
        <v>42215</v>
      </c>
      <c r="C2150">
        <v>0.74244100000000002</v>
      </c>
    </row>
    <row r="2151" spans="1:3">
      <c r="A2151" s="174">
        <v>42214</v>
      </c>
      <c r="B2151" s="175">
        <v>42214</v>
      </c>
      <c r="C2151">
        <v>0.78490300000000002</v>
      </c>
    </row>
    <row r="2152" spans="1:3">
      <c r="A2152" s="174">
        <v>42213</v>
      </c>
      <c r="B2152" s="175">
        <v>42213</v>
      </c>
      <c r="C2152">
        <v>0.782165</v>
      </c>
    </row>
    <row r="2153" spans="1:3">
      <c r="A2153" s="174">
        <v>42212</v>
      </c>
      <c r="B2153" s="175">
        <v>42212</v>
      </c>
      <c r="C2153">
        <v>0.75177899999999998</v>
      </c>
    </row>
    <row r="2154" spans="1:3">
      <c r="A2154" s="174">
        <v>42209</v>
      </c>
      <c r="B2154" s="175">
        <v>42209</v>
      </c>
      <c r="C2154">
        <v>0.77431799999999995</v>
      </c>
    </row>
    <row r="2155" spans="1:3">
      <c r="A2155" s="174">
        <v>42208</v>
      </c>
      <c r="B2155" s="175">
        <v>42208</v>
      </c>
      <c r="C2155">
        <v>0.82576899999999998</v>
      </c>
    </row>
    <row r="2156" spans="1:3">
      <c r="A2156" s="174">
        <v>42207</v>
      </c>
      <c r="B2156" s="175">
        <v>42207</v>
      </c>
      <c r="C2156">
        <v>0.83239300000000005</v>
      </c>
    </row>
    <row r="2157" spans="1:3">
      <c r="A2157" s="174">
        <v>42206</v>
      </c>
      <c r="B2157" s="175">
        <v>42206</v>
      </c>
      <c r="C2157">
        <v>0.85415099999999999</v>
      </c>
    </row>
    <row r="2158" spans="1:3">
      <c r="A2158" s="174">
        <v>42205</v>
      </c>
      <c r="B2158" s="175">
        <v>42205</v>
      </c>
      <c r="C2158">
        <v>0.83249300000000004</v>
      </c>
    </row>
    <row r="2159" spans="1:3">
      <c r="A2159" s="174">
        <v>42202</v>
      </c>
      <c r="B2159" s="175">
        <v>42202</v>
      </c>
      <c r="C2159">
        <v>0.86138899999999996</v>
      </c>
    </row>
    <row r="2160" spans="1:3">
      <c r="A2160" s="174">
        <v>42201</v>
      </c>
      <c r="B2160" s="175">
        <v>42201</v>
      </c>
      <c r="C2160">
        <v>0.94922099999999998</v>
      </c>
    </row>
    <row r="2161" spans="1:3">
      <c r="A2161" s="174">
        <v>42200</v>
      </c>
      <c r="B2161" s="175">
        <v>42200</v>
      </c>
      <c r="C2161">
        <v>0.91975399999999996</v>
      </c>
    </row>
    <row r="2162" spans="1:3">
      <c r="A2162" s="174">
        <v>42199</v>
      </c>
      <c r="B2162" s="175">
        <v>42199</v>
      </c>
      <c r="C2162">
        <v>1.000934</v>
      </c>
    </row>
    <row r="2163" spans="1:3">
      <c r="A2163" s="174">
        <v>42198</v>
      </c>
      <c r="B2163" s="175">
        <v>42198</v>
      </c>
      <c r="C2163">
        <v>1.033385</v>
      </c>
    </row>
    <row r="2164" spans="1:3">
      <c r="A2164" s="174">
        <v>42195</v>
      </c>
      <c r="B2164" s="175">
        <v>42195</v>
      </c>
      <c r="C2164">
        <v>1.038098</v>
      </c>
    </row>
    <row r="2165" spans="1:3">
      <c r="A2165" s="174">
        <v>42194</v>
      </c>
      <c r="B2165" s="175">
        <v>42194</v>
      </c>
      <c r="C2165">
        <v>0.88267600000000002</v>
      </c>
    </row>
    <row r="2166" spans="1:3">
      <c r="A2166" s="174">
        <v>42193</v>
      </c>
      <c r="B2166" s="175">
        <v>42193</v>
      </c>
      <c r="C2166">
        <v>0.84010499999999999</v>
      </c>
    </row>
    <row r="2167" spans="1:3">
      <c r="A2167" s="174">
        <v>42192</v>
      </c>
      <c r="B2167" s="175">
        <v>42192</v>
      </c>
      <c r="C2167">
        <v>0.83620399999999995</v>
      </c>
    </row>
    <row r="2168" spans="1:3">
      <c r="A2168" s="174">
        <v>42191</v>
      </c>
      <c r="B2168" s="175">
        <v>42191</v>
      </c>
      <c r="C2168">
        <v>0.94395300000000004</v>
      </c>
    </row>
    <row r="2169" spans="1:3">
      <c r="A2169" s="174">
        <v>42188</v>
      </c>
      <c r="B2169" s="175">
        <v>42188</v>
      </c>
      <c r="C2169">
        <v>0.99179700000000004</v>
      </c>
    </row>
    <row r="2170" spans="1:3">
      <c r="A2170" s="174">
        <v>42187</v>
      </c>
      <c r="B2170" s="175">
        <v>42187</v>
      </c>
      <c r="C2170">
        <v>1.038621</v>
      </c>
    </row>
    <row r="2171" spans="1:3">
      <c r="A2171" s="174">
        <v>42186</v>
      </c>
      <c r="B2171" s="175">
        <v>42186</v>
      </c>
      <c r="C2171">
        <v>1.0116639999999999</v>
      </c>
    </row>
    <row r="2172" spans="1:3">
      <c r="A2172" s="174">
        <v>42185</v>
      </c>
      <c r="B2172" s="175">
        <v>42185</v>
      </c>
      <c r="C2172">
        <v>0.95284100000000005</v>
      </c>
    </row>
    <row r="2173" spans="1:3">
      <c r="A2173" s="174">
        <v>42184</v>
      </c>
      <c r="B2173" s="175">
        <v>42184</v>
      </c>
      <c r="C2173">
        <v>0.98615799999999998</v>
      </c>
    </row>
    <row r="2174" spans="1:3">
      <c r="A2174" s="174">
        <v>42181</v>
      </c>
      <c r="B2174" s="175">
        <v>42181</v>
      </c>
      <c r="C2174">
        <v>1.0728260000000001</v>
      </c>
    </row>
    <row r="2175" spans="1:3">
      <c r="A2175" s="174">
        <v>42180</v>
      </c>
      <c r="B2175" s="175">
        <v>42180</v>
      </c>
      <c r="C2175">
        <v>1.003144</v>
      </c>
    </row>
    <row r="2176" spans="1:3">
      <c r="A2176" s="174">
        <v>42179</v>
      </c>
      <c r="B2176" s="175">
        <v>42179</v>
      </c>
      <c r="C2176">
        <v>0.96825000000000006</v>
      </c>
    </row>
    <row r="2177" spans="1:3">
      <c r="A2177" s="174">
        <v>42178</v>
      </c>
      <c r="B2177" s="175">
        <v>42178</v>
      </c>
      <c r="C2177">
        <v>1.0270300000000001</v>
      </c>
    </row>
    <row r="2178" spans="1:3">
      <c r="A2178" s="174">
        <v>42177</v>
      </c>
      <c r="B2178" s="175">
        <v>42177</v>
      </c>
      <c r="C2178">
        <v>1.0247299999999999</v>
      </c>
    </row>
    <row r="2179" spans="1:3">
      <c r="A2179" s="174">
        <v>42174</v>
      </c>
      <c r="B2179" s="175">
        <v>42174</v>
      </c>
      <c r="C2179">
        <v>0.91387200000000002</v>
      </c>
    </row>
    <row r="2180" spans="1:3">
      <c r="A2180" s="174">
        <v>42173</v>
      </c>
      <c r="B2180" s="175">
        <v>42173</v>
      </c>
      <c r="C2180">
        <v>0.94330099999999995</v>
      </c>
    </row>
    <row r="2181" spans="1:3">
      <c r="A2181" s="174">
        <v>42172</v>
      </c>
      <c r="B2181" s="175">
        <v>42172</v>
      </c>
      <c r="C2181">
        <v>0.96094500000000005</v>
      </c>
    </row>
    <row r="2182" spans="1:3">
      <c r="A2182" s="174">
        <v>42171</v>
      </c>
      <c r="B2182" s="175">
        <v>42171</v>
      </c>
      <c r="C2182">
        <v>0.96097500000000002</v>
      </c>
    </row>
    <row r="2183" spans="1:3">
      <c r="A2183" s="174">
        <v>42170</v>
      </c>
      <c r="B2183" s="175">
        <v>42170</v>
      </c>
      <c r="C2183">
        <v>0.94513800000000003</v>
      </c>
    </row>
    <row r="2184" spans="1:3">
      <c r="A2184" s="174">
        <v>42167</v>
      </c>
      <c r="B2184" s="175">
        <v>42167</v>
      </c>
      <c r="C2184">
        <v>0.98190999999999995</v>
      </c>
    </row>
    <row r="2185" spans="1:3">
      <c r="A2185" s="174">
        <v>42166</v>
      </c>
      <c r="B2185" s="175">
        <v>42166</v>
      </c>
      <c r="C2185">
        <v>1.016462</v>
      </c>
    </row>
    <row r="2186" spans="1:3">
      <c r="A2186" s="174">
        <v>42165</v>
      </c>
      <c r="B2186" s="175">
        <v>42165</v>
      </c>
      <c r="C2186">
        <v>1.075466</v>
      </c>
    </row>
    <row r="2187" spans="1:3">
      <c r="A2187" s="174">
        <v>42164</v>
      </c>
      <c r="B2187" s="175">
        <v>42164</v>
      </c>
      <c r="C2187">
        <v>1.056273</v>
      </c>
    </row>
    <row r="2188" spans="1:3">
      <c r="A2188" s="174">
        <v>42163</v>
      </c>
      <c r="B2188" s="175">
        <v>42163</v>
      </c>
      <c r="C2188">
        <v>0.976711</v>
      </c>
    </row>
    <row r="2189" spans="1:3">
      <c r="A2189" s="174">
        <v>42160</v>
      </c>
      <c r="B2189" s="175">
        <v>42160</v>
      </c>
      <c r="C2189">
        <v>0.95403499999999997</v>
      </c>
    </row>
    <row r="2190" spans="1:3">
      <c r="A2190" s="174">
        <v>42159</v>
      </c>
      <c r="B2190" s="175">
        <v>42159</v>
      </c>
      <c r="C2190">
        <v>0.92718299999999998</v>
      </c>
    </row>
    <row r="2191" spans="1:3">
      <c r="A2191" s="174">
        <v>42158</v>
      </c>
      <c r="B2191" s="175">
        <v>42158</v>
      </c>
      <c r="C2191">
        <v>0.93054999999999999</v>
      </c>
    </row>
    <row r="2192" spans="1:3">
      <c r="A2192" s="174">
        <v>42157</v>
      </c>
      <c r="B2192" s="175">
        <v>42157</v>
      </c>
      <c r="C2192">
        <v>0.75304599999999999</v>
      </c>
    </row>
    <row r="2193" spans="1:3">
      <c r="A2193" s="174">
        <v>42156</v>
      </c>
      <c r="B2193" s="175">
        <v>42156</v>
      </c>
      <c r="C2193">
        <v>0.59229100000000001</v>
      </c>
    </row>
    <row r="2194" spans="1:3">
      <c r="A2194" s="174">
        <v>42153</v>
      </c>
      <c r="B2194" s="175">
        <v>42153</v>
      </c>
      <c r="C2194">
        <v>0.60900900000000002</v>
      </c>
    </row>
    <row r="2195" spans="1:3">
      <c r="A2195" s="174">
        <v>42152</v>
      </c>
      <c r="B2195" s="175">
        <v>42152</v>
      </c>
      <c r="C2195">
        <v>0.62807299999999999</v>
      </c>
    </row>
    <row r="2196" spans="1:3">
      <c r="A2196" s="174">
        <v>42151</v>
      </c>
      <c r="B2196" s="175">
        <v>42151</v>
      </c>
      <c r="C2196">
        <v>0.65933299999999995</v>
      </c>
    </row>
    <row r="2197" spans="1:3">
      <c r="A2197" s="174">
        <v>42150</v>
      </c>
      <c r="B2197" s="175">
        <v>42150</v>
      </c>
      <c r="C2197">
        <v>0.677674</v>
      </c>
    </row>
    <row r="2198" spans="1:3">
      <c r="A2198" s="174">
        <v>42149</v>
      </c>
      <c r="B2198" s="175">
        <v>42149</v>
      </c>
      <c r="C2198">
        <v>0.70847599999999999</v>
      </c>
    </row>
    <row r="2199" spans="1:3">
      <c r="A2199" s="174">
        <v>42146</v>
      </c>
      <c r="B2199" s="175">
        <v>42146</v>
      </c>
      <c r="C2199">
        <v>0.708951</v>
      </c>
    </row>
    <row r="2200" spans="1:3">
      <c r="A2200" s="174">
        <v>42145</v>
      </c>
      <c r="B2200" s="175">
        <v>42145</v>
      </c>
      <c r="C2200">
        <v>0.72482800000000003</v>
      </c>
    </row>
    <row r="2201" spans="1:3">
      <c r="A2201" s="174">
        <v>42144</v>
      </c>
      <c r="B2201" s="175">
        <v>42144</v>
      </c>
      <c r="C2201">
        <v>0.70045299999999999</v>
      </c>
    </row>
    <row r="2202" spans="1:3">
      <c r="A2202" s="174">
        <v>42143</v>
      </c>
      <c r="B2202" s="175">
        <v>42143</v>
      </c>
      <c r="C2202">
        <v>0.70865800000000001</v>
      </c>
    </row>
    <row r="2203" spans="1:3">
      <c r="A2203" s="174">
        <v>42142</v>
      </c>
      <c r="B2203" s="175">
        <v>42142</v>
      </c>
      <c r="C2203">
        <v>0.74621800000000005</v>
      </c>
    </row>
    <row r="2204" spans="1:3">
      <c r="A2204" s="174">
        <v>42139</v>
      </c>
      <c r="B2204" s="175">
        <v>42139</v>
      </c>
      <c r="C2204">
        <v>0.73762700000000003</v>
      </c>
    </row>
    <row r="2205" spans="1:3">
      <c r="A2205" s="174">
        <v>42138</v>
      </c>
      <c r="B2205" s="175">
        <v>42138</v>
      </c>
      <c r="C2205">
        <v>0.79002399999999995</v>
      </c>
    </row>
    <row r="2206" spans="1:3">
      <c r="A2206" s="174">
        <v>42137</v>
      </c>
      <c r="B2206" s="175">
        <v>42137</v>
      </c>
      <c r="C2206">
        <v>0.73817900000000003</v>
      </c>
    </row>
    <row r="2207" spans="1:3">
      <c r="A2207" s="174">
        <v>42136</v>
      </c>
      <c r="B2207" s="175">
        <v>42136</v>
      </c>
      <c r="C2207">
        <v>0.77401399999999998</v>
      </c>
    </row>
    <row r="2208" spans="1:3">
      <c r="A2208" s="174">
        <v>42135</v>
      </c>
      <c r="B2208" s="175">
        <v>42135</v>
      </c>
      <c r="C2208">
        <v>0.65687700000000004</v>
      </c>
    </row>
    <row r="2209" spans="1:3">
      <c r="A2209" s="174">
        <v>42132</v>
      </c>
      <c r="B2209" s="175">
        <v>42132</v>
      </c>
      <c r="C2209">
        <v>0.62184300000000003</v>
      </c>
    </row>
    <row r="2210" spans="1:3">
      <c r="A2210" s="174">
        <v>42131</v>
      </c>
      <c r="B2210" s="175">
        <v>42131</v>
      </c>
      <c r="C2210">
        <v>0.65692600000000001</v>
      </c>
    </row>
    <row r="2211" spans="1:3">
      <c r="A2211" s="174">
        <v>42130</v>
      </c>
      <c r="B2211" s="175">
        <v>42130</v>
      </c>
      <c r="C2211">
        <v>0.62851199999999996</v>
      </c>
    </row>
    <row r="2212" spans="1:3">
      <c r="A2212" s="174">
        <v>42129</v>
      </c>
      <c r="B2212" s="175">
        <v>42129</v>
      </c>
      <c r="C2212">
        <v>0.54027400000000003</v>
      </c>
    </row>
    <row r="2213" spans="1:3">
      <c r="A2213" s="174">
        <v>42128</v>
      </c>
      <c r="B2213" s="175">
        <v>42128</v>
      </c>
      <c r="C2213">
        <v>0.48169499999999998</v>
      </c>
    </row>
    <row r="2214" spans="1:3">
      <c r="A2214" s="174">
        <v>42124</v>
      </c>
      <c r="B2214" s="175">
        <v>42124</v>
      </c>
      <c r="C2214">
        <v>0.41684599999999999</v>
      </c>
    </row>
    <row r="2215" spans="1:3">
      <c r="A2215" s="174">
        <v>42123</v>
      </c>
      <c r="B2215" s="175">
        <v>42123</v>
      </c>
      <c r="C2215">
        <v>0.32488899999999998</v>
      </c>
    </row>
    <row r="2216" spans="1:3">
      <c r="A2216" s="174">
        <v>42122</v>
      </c>
      <c r="B2216" s="175">
        <v>42122</v>
      </c>
      <c r="C2216">
        <v>0.22189700000000001</v>
      </c>
    </row>
    <row r="2217" spans="1:3">
      <c r="A2217" s="174">
        <v>42121</v>
      </c>
      <c r="B2217" s="175">
        <v>42121</v>
      </c>
      <c r="C2217">
        <v>0.23375899999999999</v>
      </c>
    </row>
    <row r="2218" spans="1:3">
      <c r="A2218" s="174">
        <v>42118</v>
      </c>
      <c r="B2218" s="175">
        <v>42118</v>
      </c>
      <c r="C2218">
        <v>0.22745299999999999</v>
      </c>
    </row>
    <row r="2219" spans="1:3">
      <c r="A2219" s="174">
        <v>42117</v>
      </c>
      <c r="B2219" s="175">
        <v>42117</v>
      </c>
      <c r="C2219">
        <v>0.22489000000000001</v>
      </c>
    </row>
    <row r="2220" spans="1:3">
      <c r="A2220" s="174">
        <v>42116</v>
      </c>
      <c r="B2220" s="175">
        <v>42116</v>
      </c>
      <c r="C2220">
        <v>0.20010800000000001</v>
      </c>
    </row>
    <row r="2221" spans="1:3">
      <c r="A2221" s="174">
        <v>42115</v>
      </c>
      <c r="B2221" s="175">
        <v>42115</v>
      </c>
      <c r="C2221">
        <v>0.16267599999999999</v>
      </c>
    </row>
    <row r="2222" spans="1:3">
      <c r="A2222" s="174">
        <v>42114</v>
      </c>
      <c r="B2222" s="175">
        <v>42114</v>
      </c>
      <c r="C2222">
        <v>0.134185</v>
      </c>
    </row>
    <row r="2223" spans="1:3">
      <c r="A2223" s="174">
        <v>42111</v>
      </c>
      <c r="B2223" s="175">
        <v>42111</v>
      </c>
      <c r="C2223">
        <v>0.13766200000000001</v>
      </c>
    </row>
    <row r="2224" spans="1:3">
      <c r="A2224" s="174">
        <v>42110</v>
      </c>
      <c r="B2224" s="175">
        <v>42110</v>
      </c>
      <c r="C2224">
        <v>0.15323400000000001</v>
      </c>
    </row>
    <row r="2225" spans="1:3">
      <c r="A2225" s="174">
        <v>42109</v>
      </c>
      <c r="B2225" s="175">
        <v>42109</v>
      </c>
      <c r="C2225">
        <v>0.17318900000000001</v>
      </c>
    </row>
    <row r="2226" spans="1:3">
      <c r="A2226" s="174">
        <v>42108</v>
      </c>
      <c r="B2226" s="175">
        <v>42108</v>
      </c>
      <c r="C2226">
        <v>0.210035</v>
      </c>
    </row>
    <row r="2227" spans="1:3">
      <c r="A2227" s="174">
        <v>42107</v>
      </c>
      <c r="B2227" s="175">
        <v>42107</v>
      </c>
      <c r="C2227">
        <v>0.22672300000000001</v>
      </c>
    </row>
    <row r="2228" spans="1:3">
      <c r="A2228" s="174">
        <v>42104</v>
      </c>
      <c r="B2228" s="175">
        <v>42104</v>
      </c>
      <c r="C2228">
        <v>0.23590700000000001</v>
      </c>
    </row>
    <row r="2229" spans="1:3">
      <c r="A2229" s="174">
        <v>42103</v>
      </c>
      <c r="B2229" s="175">
        <v>42103</v>
      </c>
      <c r="C2229">
        <v>0.23759</v>
      </c>
    </row>
    <row r="2230" spans="1:3">
      <c r="A2230" s="174">
        <v>42102</v>
      </c>
      <c r="B2230" s="175">
        <v>42102</v>
      </c>
      <c r="C2230">
        <v>0.255525</v>
      </c>
    </row>
    <row r="2231" spans="1:3">
      <c r="A2231" s="174">
        <v>42101</v>
      </c>
      <c r="B2231" s="175">
        <v>42101</v>
      </c>
      <c r="C2231">
        <v>0.26926899999999998</v>
      </c>
    </row>
    <row r="2232" spans="1:3">
      <c r="A2232" s="174">
        <v>42096</v>
      </c>
      <c r="B2232" s="175">
        <v>42096</v>
      </c>
      <c r="C2232">
        <v>0.26280300000000001</v>
      </c>
    </row>
    <row r="2233" spans="1:3">
      <c r="A2233" s="174">
        <v>42095</v>
      </c>
      <c r="B2233" s="175">
        <v>42095</v>
      </c>
      <c r="C2233">
        <v>0.23672699999999999</v>
      </c>
    </row>
    <row r="2234" spans="1:3">
      <c r="A2234" s="174">
        <v>42094</v>
      </c>
      <c r="B2234" s="175">
        <v>42094</v>
      </c>
      <c r="C2234">
        <v>0.26393</v>
      </c>
    </row>
    <row r="2235" spans="1:3">
      <c r="A2235" s="174">
        <v>42093</v>
      </c>
      <c r="B2235" s="175">
        <v>42093</v>
      </c>
      <c r="C2235">
        <v>0.27316099999999999</v>
      </c>
    </row>
    <row r="2236" spans="1:3">
      <c r="A2236" s="174">
        <v>42090</v>
      </c>
      <c r="B2236" s="175">
        <v>42090</v>
      </c>
      <c r="C2236">
        <v>0.28956500000000002</v>
      </c>
    </row>
    <row r="2237" spans="1:3">
      <c r="A2237" s="174">
        <v>42089</v>
      </c>
      <c r="B2237" s="175">
        <v>42089</v>
      </c>
      <c r="C2237">
        <v>0.29832599999999998</v>
      </c>
    </row>
    <row r="2238" spans="1:3">
      <c r="A2238" s="174">
        <v>42088</v>
      </c>
      <c r="B2238" s="175">
        <v>42088</v>
      </c>
      <c r="C2238">
        <v>0.29785499999999998</v>
      </c>
    </row>
    <row r="2239" spans="1:3">
      <c r="A2239" s="174">
        <v>42087</v>
      </c>
      <c r="B2239" s="175">
        <v>42087</v>
      </c>
      <c r="C2239">
        <v>0.29033199999999998</v>
      </c>
    </row>
    <row r="2240" spans="1:3">
      <c r="A2240" s="174">
        <v>42086</v>
      </c>
      <c r="B2240" s="175">
        <v>42086</v>
      </c>
      <c r="C2240">
        <v>0.27743800000000002</v>
      </c>
    </row>
    <row r="2241" spans="1:3">
      <c r="A2241" s="174">
        <v>42083</v>
      </c>
      <c r="B2241" s="175">
        <v>42083</v>
      </c>
      <c r="C2241">
        <v>0.240699</v>
      </c>
    </row>
    <row r="2242" spans="1:3">
      <c r="A2242" s="174">
        <v>42082</v>
      </c>
      <c r="B2242" s="175">
        <v>42082</v>
      </c>
      <c r="C2242">
        <v>0.24447199999999999</v>
      </c>
    </row>
    <row r="2243" spans="1:3">
      <c r="A2243" s="174">
        <v>42081</v>
      </c>
      <c r="B2243" s="175">
        <v>42081</v>
      </c>
      <c r="C2243">
        <v>0.25637199999999999</v>
      </c>
    </row>
    <row r="2244" spans="1:3">
      <c r="A2244" s="174">
        <v>42080</v>
      </c>
      <c r="B2244" s="175">
        <v>42080</v>
      </c>
      <c r="C2244">
        <v>0.31906099999999998</v>
      </c>
    </row>
    <row r="2245" spans="1:3">
      <c r="A2245" s="174">
        <v>42079</v>
      </c>
      <c r="B2245" s="175">
        <v>42079</v>
      </c>
      <c r="C2245">
        <v>0.29257</v>
      </c>
    </row>
    <row r="2246" spans="1:3">
      <c r="A2246" s="174">
        <v>42076</v>
      </c>
      <c r="B2246" s="175">
        <v>42076</v>
      </c>
      <c r="C2246">
        <v>0.29800399999999999</v>
      </c>
    </row>
    <row r="2247" spans="1:3">
      <c r="A2247" s="174">
        <v>42075</v>
      </c>
      <c r="B2247" s="175">
        <v>42075</v>
      </c>
      <c r="C2247">
        <v>0.26753500000000002</v>
      </c>
    </row>
    <row r="2248" spans="1:3">
      <c r="A2248" s="174">
        <v>42074</v>
      </c>
      <c r="B2248" s="175">
        <v>42074</v>
      </c>
      <c r="C2248">
        <v>0.239706</v>
      </c>
    </row>
    <row r="2249" spans="1:3">
      <c r="A2249" s="174">
        <v>42073</v>
      </c>
      <c r="B2249" s="175">
        <v>42073</v>
      </c>
      <c r="C2249">
        <v>0.26822299999999999</v>
      </c>
    </row>
    <row r="2250" spans="1:3">
      <c r="A2250" s="174">
        <v>42072</v>
      </c>
      <c r="B2250" s="175">
        <v>42072</v>
      </c>
      <c r="C2250">
        <v>0.35305700000000001</v>
      </c>
    </row>
    <row r="2251" spans="1:3">
      <c r="A2251" s="174">
        <v>42069</v>
      </c>
      <c r="B2251" s="175">
        <v>42069</v>
      </c>
      <c r="C2251">
        <v>0.41265099999999999</v>
      </c>
    </row>
    <row r="2252" spans="1:3">
      <c r="A2252" s="174">
        <v>42068</v>
      </c>
      <c r="B2252" s="175">
        <v>42068</v>
      </c>
      <c r="C2252">
        <v>0.39372099999999999</v>
      </c>
    </row>
    <row r="2253" spans="1:3">
      <c r="A2253" s="174">
        <v>42067</v>
      </c>
      <c r="B2253" s="175">
        <v>42067</v>
      </c>
      <c r="C2253">
        <v>0.42191699999999999</v>
      </c>
    </row>
    <row r="2254" spans="1:3">
      <c r="A2254" s="174">
        <v>42066</v>
      </c>
      <c r="B2254" s="175">
        <v>42066</v>
      </c>
      <c r="C2254">
        <v>0.41445399999999999</v>
      </c>
    </row>
    <row r="2255" spans="1:3">
      <c r="A2255" s="174">
        <v>42065</v>
      </c>
      <c r="B2255" s="175">
        <v>42065</v>
      </c>
      <c r="C2255">
        <v>0.38026500000000002</v>
      </c>
    </row>
    <row r="2256" spans="1:3">
      <c r="A2256" s="174">
        <v>42062</v>
      </c>
      <c r="B2256" s="175">
        <v>42062</v>
      </c>
      <c r="C2256">
        <v>0.36913299999999999</v>
      </c>
    </row>
    <row r="2257" spans="1:3">
      <c r="A2257" s="174">
        <v>42061</v>
      </c>
      <c r="B2257" s="175">
        <v>42061</v>
      </c>
      <c r="C2257">
        <v>0.34639700000000001</v>
      </c>
    </row>
    <row r="2258" spans="1:3">
      <c r="A2258" s="174">
        <v>42060</v>
      </c>
      <c r="B2258" s="175">
        <v>42060</v>
      </c>
      <c r="C2258">
        <v>0.39375700000000002</v>
      </c>
    </row>
    <row r="2259" spans="1:3">
      <c r="A2259" s="174">
        <v>42059</v>
      </c>
      <c r="B2259" s="175">
        <v>42059</v>
      </c>
      <c r="C2259">
        <v>0.44793500000000003</v>
      </c>
    </row>
    <row r="2260" spans="1:3">
      <c r="A2260" s="174">
        <v>42058</v>
      </c>
      <c r="B2260" s="175">
        <v>42058</v>
      </c>
      <c r="C2260">
        <v>0.43132599999999999</v>
      </c>
    </row>
    <row r="2261" spans="1:3">
      <c r="A2261" s="174">
        <v>42055</v>
      </c>
      <c r="B2261" s="175">
        <v>42055</v>
      </c>
      <c r="C2261">
        <v>0.41088200000000002</v>
      </c>
    </row>
    <row r="2262" spans="1:3">
      <c r="A2262" s="174">
        <v>42054</v>
      </c>
      <c r="B2262" s="175">
        <v>42054</v>
      </c>
      <c r="C2262">
        <v>0.44899499999999998</v>
      </c>
    </row>
    <row r="2263" spans="1:3">
      <c r="A2263" s="174">
        <v>42053</v>
      </c>
      <c r="B2263" s="175">
        <v>42053</v>
      </c>
      <c r="C2263">
        <v>0.45052999999999999</v>
      </c>
    </row>
    <row r="2264" spans="1:3">
      <c r="A2264" s="174">
        <v>42052</v>
      </c>
      <c r="B2264" s="175">
        <v>42052</v>
      </c>
      <c r="C2264">
        <v>0.415549</v>
      </c>
    </row>
    <row r="2265" spans="1:3">
      <c r="A2265" s="174">
        <v>42051</v>
      </c>
      <c r="B2265" s="175">
        <v>42051</v>
      </c>
      <c r="C2265">
        <v>0.40551900000000002</v>
      </c>
    </row>
    <row r="2266" spans="1:3">
      <c r="A2266" s="174">
        <v>42048</v>
      </c>
      <c r="B2266" s="175">
        <v>42048</v>
      </c>
      <c r="C2266">
        <v>0.39789000000000002</v>
      </c>
    </row>
    <row r="2267" spans="1:3">
      <c r="A2267" s="174">
        <v>42047</v>
      </c>
      <c r="B2267" s="175">
        <v>42047</v>
      </c>
      <c r="C2267">
        <v>0.401667</v>
      </c>
    </row>
    <row r="2268" spans="1:3">
      <c r="A2268" s="174">
        <v>42046</v>
      </c>
      <c r="B2268" s="175">
        <v>42046</v>
      </c>
      <c r="C2268">
        <v>0.42926199999999998</v>
      </c>
    </row>
    <row r="2269" spans="1:3">
      <c r="A2269" s="174">
        <v>42045</v>
      </c>
      <c r="B2269" s="175">
        <v>42045</v>
      </c>
      <c r="C2269">
        <v>0.44189499999999998</v>
      </c>
    </row>
    <row r="2270" spans="1:3">
      <c r="A2270" s="174">
        <v>42044</v>
      </c>
      <c r="B2270" s="175">
        <v>42044</v>
      </c>
      <c r="C2270">
        <v>0.418105</v>
      </c>
    </row>
    <row r="2271" spans="1:3">
      <c r="A2271" s="174">
        <v>42041</v>
      </c>
      <c r="B2271" s="175">
        <v>42041</v>
      </c>
      <c r="C2271">
        <v>0.40917599999999998</v>
      </c>
    </row>
    <row r="2272" spans="1:3">
      <c r="A2272" s="174">
        <v>42040</v>
      </c>
      <c r="B2272" s="175">
        <v>42040</v>
      </c>
      <c r="C2272">
        <v>0.416132</v>
      </c>
    </row>
    <row r="2273" spans="1:3">
      <c r="A2273" s="174">
        <v>42039</v>
      </c>
      <c r="B2273" s="175">
        <v>42039</v>
      </c>
      <c r="C2273">
        <v>0.40873799999999999</v>
      </c>
    </row>
    <row r="2274" spans="1:3">
      <c r="A2274" s="174">
        <v>42038</v>
      </c>
      <c r="B2274" s="175">
        <v>42038</v>
      </c>
      <c r="C2274">
        <v>0.38482100000000002</v>
      </c>
    </row>
    <row r="2275" spans="1:3">
      <c r="A2275" s="174">
        <v>42037</v>
      </c>
      <c r="B2275" s="175">
        <v>42037</v>
      </c>
      <c r="C2275">
        <v>0.35317700000000002</v>
      </c>
    </row>
    <row r="2276" spans="1:3">
      <c r="A2276" s="174">
        <v>42034</v>
      </c>
      <c r="B2276" s="175">
        <v>42034</v>
      </c>
      <c r="C2276">
        <v>0.39362000000000003</v>
      </c>
    </row>
    <row r="2277" spans="1:3">
      <c r="A2277" s="174">
        <v>42033</v>
      </c>
      <c r="B2277" s="175">
        <v>42033</v>
      </c>
      <c r="C2277">
        <v>0.414661</v>
      </c>
    </row>
    <row r="2278" spans="1:3">
      <c r="A2278" s="174">
        <v>42032</v>
      </c>
      <c r="B2278" s="175">
        <v>42032</v>
      </c>
      <c r="C2278">
        <v>0.433166</v>
      </c>
    </row>
    <row r="2279" spans="1:3">
      <c r="A2279" s="174">
        <v>42031</v>
      </c>
      <c r="B2279" s="175">
        <v>42031</v>
      </c>
      <c r="C2279">
        <v>0.43931799999999999</v>
      </c>
    </row>
    <row r="2280" spans="1:3">
      <c r="A2280" s="174">
        <v>42030</v>
      </c>
      <c r="B2280" s="175">
        <v>42030</v>
      </c>
      <c r="C2280">
        <v>0.42343399999999998</v>
      </c>
    </row>
    <row r="2281" spans="1:3">
      <c r="A2281" s="174">
        <v>42027</v>
      </c>
      <c r="B2281" s="175">
        <v>42027</v>
      </c>
      <c r="C2281">
        <v>0.42174499999999998</v>
      </c>
    </row>
    <row r="2282" spans="1:3">
      <c r="A2282" s="174">
        <v>42026</v>
      </c>
      <c r="B2282" s="175">
        <v>42026</v>
      </c>
      <c r="C2282">
        <v>0.61478999999999995</v>
      </c>
    </row>
    <row r="2283" spans="1:3">
      <c r="A2283" s="174">
        <v>42025</v>
      </c>
      <c r="B2283" s="175">
        <v>42025</v>
      </c>
      <c r="C2283">
        <v>0.54573499999999997</v>
      </c>
    </row>
    <row r="2284" spans="1:3">
      <c r="A2284" s="174">
        <v>42024</v>
      </c>
      <c r="B2284" s="175">
        <v>42024</v>
      </c>
      <c r="C2284">
        <v>0.50129900000000005</v>
      </c>
    </row>
    <row r="2285" spans="1:3">
      <c r="A2285" s="174">
        <v>42023</v>
      </c>
      <c r="B2285" s="175">
        <v>42023</v>
      </c>
      <c r="C2285">
        <v>0.484039</v>
      </c>
    </row>
    <row r="2286" spans="1:3">
      <c r="A2286" s="174">
        <v>42020</v>
      </c>
      <c r="B2286" s="175">
        <v>42020</v>
      </c>
      <c r="C2286">
        <v>0.48574200000000001</v>
      </c>
    </row>
    <row r="2287" spans="1:3">
      <c r="A2287" s="174">
        <v>42019</v>
      </c>
      <c r="B2287" s="175">
        <v>42019</v>
      </c>
      <c r="C2287">
        <v>0.49567699999999998</v>
      </c>
    </row>
    <row r="2288" spans="1:3">
      <c r="A2288" s="174">
        <v>42018</v>
      </c>
      <c r="B2288" s="175">
        <v>42018</v>
      </c>
      <c r="C2288">
        <v>0.49293799999999999</v>
      </c>
    </row>
    <row r="2289" spans="1:3">
      <c r="A2289" s="174">
        <v>42017</v>
      </c>
      <c r="B2289" s="175">
        <v>42017</v>
      </c>
      <c r="C2289">
        <v>0.55219700000000005</v>
      </c>
    </row>
    <row r="2290" spans="1:3">
      <c r="A2290" s="174">
        <v>42016</v>
      </c>
      <c r="B2290" s="175">
        <v>42016</v>
      </c>
      <c r="C2290">
        <v>0.55543900000000002</v>
      </c>
    </row>
    <row r="2291" spans="1:3">
      <c r="A2291" s="174">
        <v>42013</v>
      </c>
      <c r="B2291" s="175">
        <v>42013</v>
      </c>
      <c r="C2291">
        <v>0.61021300000000001</v>
      </c>
    </row>
    <row r="2292" spans="1:3">
      <c r="A2292" s="174">
        <v>42012</v>
      </c>
      <c r="B2292" s="175">
        <v>42012</v>
      </c>
      <c r="C2292">
        <v>0.59870999999999996</v>
      </c>
    </row>
    <row r="2293" spans="1:3">
      <c r="A2293" s="174">
        <v>42011</v>
      </c>
      <c r="B2293" s="175">
        <v>42011</v>
      </c>
      <c r="C2293">
        <v>0.56440699999999999</v>
      </c>
    </row>
    <row r="2294" spans="1:3">
      <c r="A2294" s="174">
        <v>42010</v>
      </c>
      <c r="B2294" s="175">
        <v>42010</v>
      </c>
      <c r="C2294">
        <v>0.53098800000000002</v>
      </c>
    </row>
    <row r="2295" spans="1:3">
      <c r="A2295" s="174">
        <v>42009</v>
      </c>
      <c r="B2295" s="175">
        <v>42009</v>
      </c>
      <c r="C2295">
        <v>0.59180100000000002</v>
      </c>
    </row>
    <row r="2296" spans="1:3">
      <c r="A2296" s="174">
        <v>42006</v>
      </c>
      <c r="B2296" s="175">
        <v>42006</v>
      </c>
      <c r="C2296">
        <v>0.61141100000000004</v>
      </c>
    </row>
    <row r="2297" spans="1:3">
      <c r="A2297" s="174">
        <v>42004</v>
      </c>
      <c r="B2297" s="175">
        <v>42004</v>
      </c>
      <c r="C2297">
        <v>0.64863199999999999</v>
      </c>
    </row>
    <row r="2298" spans="1:3">
      <c r="A2298" s="174">
        <v>42003</v>
      </c>
      <c r="B2298" s="175">
        <v>42003</v>
      </c>
      <c r="C2298">
        <v>0.648034</v>
      </c>
    </row>
    <row r="2299" spans="1:3">
      <c r="A2299" s="174">
        <v>42002</v>
      </c>
      <c r="B2299" s="175">
        <v>42002</v>
      </c>
      <c r="C2299">
        <v>0.66444899999999996</v>
      </c>
    </row>
    <row r="2300" spans="1:3">
      <c r="A2300" s="174">
        <v>41997</v>
      </c>
      <c r="B2300" s="175">
        <v>41997</v>
      </c>
      <c r="C2300">
        <v>0.71126199999999995</v>
      </c>
    </row>
    <row r="2301" spans="1:3">
      <c r="A2301" s="174">
        <v>41996</v>
      </c>
      <c r="B2301" s="175">
        <v>41996</v>
      </c>
      <c r="C2301">
        <v>0.71067199999999997</v>
      </c>
    </row>
    <row r="2302" spans="1:3">
      <c r="A2302" s="174">
        <v>41995</v>
      </c>
      <c r="B2302" s="175">
        <v>41995</v>
      </c>
      <c r="C2302">
        <v>0.71677500000000005</v>
      </c>
    </row>
    <row r="2303" spans="1:3">
      <c r="A2303" s="174">
        <v>41992</v>
      </c>
      <c r="B2303" s="175">
        <v>41992</v>
      </c>
      <c r="C2303">
        <v>0.72322500000000001</v>
      </c>
    </row>
    <row r="2304" spans="1:3">
      <c r="A2304" s="174">
        <v>41991</v>
      </c>
      <c r="B2304" s="175">
        <v>41991</v>
      </c>
      <c r="C2304">
        <v>0.73551800000000001</v>
      </c>
    </row>
    <row r="2305" spans="1:3">
      <c r="A2305" s="174">
        <v>41990</v>
      </c>
      <c r="B2305" s="175">
        <v>41990</v>
      </c>
      <c r="C2305">
        <v>0.696604</v>
      </c>
    </row>
    <row r="2306" spans="1:3">
      <c r="A2306" s="174">
        <v>41989</v>
      </c>
      <c r="B2306" s="175">
        <v>41989</v>
      </c>
      <c r="C2306">
        <v>0.69177900000000003</v>
      </c>
    </row>
    <row r="2307" spans="1:3">
      <c r="A2307" s="174">
        <v>41988</v>
      </c>
      <c r="B2307" s="175">
        <v>41988</v>
      </c>
      <c r="C2307">
        <v>0.74891200000000002</v>
      </c>
    </row>
    <row r="2308" spans="1:3">
      <c r="A2308" s="174">
        <v>41985</v>
      </c>
      <c r="B2308" s="175">
        <v>41985</v>
      </c>
      <c r="C2308">
        <v>0.74613399999999996</v>
      </c>
    </row>
    <row r="2309" spans="1:3">
      <c r="A2309" s="174">
        <v>41984</v>
      </c>
      <c r="B2309" s="175">
        <v>41984</v>
      </c>
      <c r="C2309">
        <v>0.77620900000000004</v>
      </c>
    </row>
    <row r="2310" spans="1:3">
      <c r="A2310" s="174">
        <v>41983</v>
      </c>
      <c r="B2310" s="175">
        <v>41983</v>
      </c>
      <c r="C2310">
        <v>0.79411900000000002</v>
      </c>
    </row>
    <row r="2311" spans="1:3">
      <c r="A2311" s="174">
        <v>41982</v>
      </c>
      <c r="B2311" s="175">
        <v>41982</v>
      </c>
      <c r="C2311">
        <v>0.80305400000000005</v>
      </c>
    </row>
    <row r="2312" spans="1:3">
      <c r="A2312" s="174">
        <v>41981</v>
      </c>
      <c r="B2312" s="175">
        <v>41981</v>
      </c>
      <c r="C2312">
        <v>0.82335999999999998</v>
      </c>
    </row>
    <row r="2313" spans="1:3">
      <c r="A2313" s="174">
        <v>41978</v>
      </c>
      <c r="B2313" s="175">
        <v>41978</v>
      </c>
      <c r="C2313">
        <v>0.874</v>
      </c>
    </row>
    <row r="2314" spans="1:3">
      <c r="A2314" s="174">
        <v>41977</v>
      </c>
      <c r="B2314" s="175">
        <v>41977</v>
      </c>
      <c r="C2314">
        <v>0.85561200000000004</v>
      </c>
    </row>
    <row r="2315" spans="1:3">
      <c r="A2315" s="174">
        <v>41976</v>
      </c>
      <c r="B2315" s="175">
        <v>41976</v>
      </c>
      <c r="C2315">
        <v>0.86388100000000001</v>
      </c>
    </row>
    <row r="2316" spans="1:3">
      <c r="A2316" s="174">
        <v>41975</v>
      </c>
      <c r="B2316" s="175">
        <v>41975</v>
      </c>
      <c r="C2316">
        <v>0.85425200000000001</v>
      </c>
    </row>
    <row r="2317" spans="1:3">
      <c r="A2317" s="174">
        <v>41974</v>
      </c>
      <c r="B2317" s="175">
        <v>41974</v>
      </c>
      <c r="C2317">
        <v>0.80789900000000003</v>
      </c>
    </row>
    <row r="2318" spans="1:3">
      <c r="A2318" s="174">
        <v>41971</v>
      </c>
      <c r="B2318" s="175">
        <v>41971</v>
      </c>
      <c r="C2318">
        <v>0.80152400000000001</v>
      </c>
    </row>
    <row r="2319" spans="1:3">
      <c r="A2319" s="174">
        <v>41970</v>
      </c>
      <c r="B2319" s="175">
        <v>41970</v>
      </c>
      <c r="C2319">
        <v>0.81118199999999996</v>
      </c>
    </row>
    <row r="2320" spans="1:3">
      <c r="A2320" s="174">
        <v>41969</v>
      </c>
      <c r="B2320" s="175">
        <v>41969</v>
      </c>
      <c r="C2320">
        <v>0.84959899999999999</v>
      </c>
    </row>
    <row r="2321" spans="1:3">
      <c r="A2321" s="174">
        <v>41968</v>
      </c>
      <c r="B2321" s="175">
        <v>41968</v>
      </c>
      <c r="C2321">
        <v>0.865865</v>
      </c>
    </row>
    <row r="2322" spans="1:3">
      <c r="A2322" s="174">
        <v>41967</v>
      </c>
      <c r="B2322" s="175">
        <v>41967</v>
      </c>
      <c r="C2322">
        <v>0.89358300000000002</v>
      </c>
    </row>
    <row r="2323" spans="1:3">
      <c r="A2323" s="174">
        <v>41964</v>
      </c>
      <c r="B2323" s="175">
        <v>41964</v>
      </c>
      <c r="C2323">
        <v>0.88930699999999996</v>
      </c>
    </row>
    <row r="2324" spans="1:3">
      <c r="A2324" s="174">
        <v>41963</v>
      </c>
      <c r="B2324" s="175">
        <v>41963</v>
      </c>
      <c r="C2324">
        <v>0.92149899999999996</v>
      </c>
    </row>
    <row r="2325" spans="1:3">
      <c r="A2325" s="174">
        <v>41962</v>
      </c>
      <c r="B2325" s="175">
        <v>41962</v>
      </c>
      <c r="C2325">
        <v>0.95725499999999997</v>
      </c>
    </row>
    <row r="2326" spans="1:3">
      <c r="A2326" s="174">
        <v>41961</v>
      </c>
      <c r="B2326" s="175">
        <v>41961</v>
      </c>
      <c r="C2326">
        <v>0.90913699999999997</v>
      </c>
    </row>
    <row r="2327" spans="1:3">
      <c r="A2327" s="174">
        <v>41960</v>
      </c>
      <c r="B2327" s="175">
        <v>41960</v>
      </c>
      <c r="C2327">
        <v>0.91805000000000003</v>
      </c>
    </row>
    <row r="2328" spans="1:3">
      <c r="A2328" s="174">
        <v>41957</v>
      </c>
      <c r="B2328" s="175">
        <v>41957</v>
      </c>
      <c r="C2328">
        <v>0.90689699999999995</v>
      </c>
    </row>
    <row r="2329" spans="1:3">
      <c r="A2329" s="174">
        <v>41956</v>
      </c>
      <c r="B2329" s="175">
        <v>41956</v>
      </c>
      <c r="C2329">
        <v>0.91591299999999998</v>
      </c>
    </row>
    <row r="2330" spans="1:3">
      <c r="A2330" s="174">
        <v>41955</v>
      </c>
      <c r="B2330" s="175">
        <v>41955</v>
      </c>
      <c r="C2330">
        <v>0.91472200000000004</v>
      </c>
    </row>
    <row r="2331" spans="1:3">
      <c r="A2331" s="174">
        <v>41954</v>
      </c>
      <c r="B2331" s="175">
        <v>41954</v>
      </c>
      <c r="C2331">
        <v>0.93890300000000004</v>
      </c>
    </row>
    <row r="2332" spans="1:3">
      <c r="A2332" s="174">
        <v>41953</v>
      </c>
      <c r="B2332" s="175">
        <v>41953</v>
      </c>
      <c r="C2332">
        <v>0.936415</v>
      </c>
    </row>
    <row r="2333" spans="1:3">
      <c r="A2333" s="174">
        <v>41950</v>
      </c>
      <c r="B2333" s="175">
        <v>41950</v>
      </c>
      <c r="C2333">
        <v>0.94545500000000005</v>
      </c>
    </row>
    <row r="2334" spans="1:3">
      <c r="A2334" s="174">
        <v>41949</v>
      </c>
      <c r="B2334" s="175">
        <v>41949</v>
      </c>
      <c r="C2334">
        <v>0.94645999999999997</v>
      </c>
    </row>
    <row r="2335" spans="1:3">
      <c r="A2335" s="174">
        <v>41948</v>
      </c>
      <c r="B2335" s="175">
        <v>41948</v>
      </c>
      <c r="C2335">
        <v>0.94294999999999995</v>
      </c>
    </row>
    <row r="2336" spans="1:3">
      <c r="A2336" s="174">
        <v>41947</v>
      </c>
      <c r="B2336" s="175">
        <v>41947</v>
      </c>
      <c r="C2336">
        <v>0.93084699999999998</v>
      </c>
    </row>
    <row r="2337" spans="1:3">
      <c r="A2337" s="174">
        <v>41946</v>
      </c>
      <c r="B2337" s="175">
        <v>41946</v>
      </c>
      <c r="C2337">
        <v>0.96480900000000003</v>
      </c>
    </row>
    <row r="2338" spans="1:3">
      <c r="A2338" s="174">
        <v>41943</v>
      </c>
      <c r="B2338" s="175">
        <v>41943</v>
      </c>
      <c r="C2338">
        <v>0.96383600000000003</v>
      </c>
    </row>
    <row r="2339" spans="1:3">
      <c r="A2339" s="174">
        <v>41942</v>
      </c>
      <c r="B2339" s="175">
        <v>41942</v>
      </c>
      <c r="C2339">
        <v>0.97326100000000004</v>
      </c>
    </row>
    <row r="2340" spans="1:3">
      <c r="A2340" s="174">
        <v>41941</v>
      </c>
      <c r="B2340" s="175">
        <v>41941</v>
      </c>
      <c r="C2340">
        <v>1.014564</v>
      </c>
    </row>
    <row r="2341" spans="1:3">
      <c r="A2341" s="174">
        <v>41940</v>
      </c>
      <c r="B2341" s="175">
        <v>41940</v>
      </c>
      <c r="C2341">
        <v>1.013628</v>
      </c>
    </row>
    <row r="2342" spans="1:3">
      <c r="A2342" s="174">
        <v>41939</v>
      </c>
      <c r="B2342" s="175">
        <v>41939</v>
      </c>
      <c r="C2342">
        <v>1.0080709999999999</v>
      </c>
    </row>
    <row r="2343" spans="1:3">
      <c r="A2343" s="174">
        <v>41936</v>
      </c>
      <c r="B2343" s="175">
        <v>41936</v>
      </c>
      <c r="C2343">
        <v>1.0194970000000001</v>
      </c>
    </row>
    <row r="2344" spans="1:3">
      <c r="A2344" s="174">
        <v>41935</v>
      </c>
      <c r="B2344" s="175">
        <v>41935</v>
      </c>
      <c r="C2344">
        <v>1.0197350000000001</v>
      </c>
    </row>
    <row r="2345" spans="1:3">
      <c r="A2345" s="174">
        <v>41934</v>
      </c>
      <c r="B2345" s="175">
        <v>41934</v>
      </c>
      <c r="C2345">
        <v>1.011028</v>
      </c>
    </row>
    <row r="2346" spans="1:3">
      <c r="A2346" s="174">
        <v>41933</v>
      </c>
      <c r="B2346" s="175">
        <v>41933</v>
      </c>
      <c r="C2346">
        <v>1.0091289999999999</v>
      </c>
    </row>
    <row r="2347" spans="1:3">
      <c r="A2347" s="174">
        <v>41932</v>
      </c>
      <c r="B2347" s="175">
        <v>41932</v>
      </c>
      <c r="C2347">
        <v>0.98597100000000004</v>
      </c>
    </row>
    <row r="2348" spans="1:3">
      <c r="A2348" s="174">
        <v>41929</v>
      </c>
      <c r="B2348" s="175">
        <v>41929</v>
      </c>
      <c r="C2348">
        <v>1.007873</v>
      </c>
    </row>
    <row r="2349" spans="1:3">
      <c r="A2349" s="174">
        <v>41928</v>
      </c>
      <c r="B2349" s="175">
        <v>41928</v>
      </c>
      <c r="C2349">
        <v>0.93140800000000001</v>
      </c>
    </row>
    <row r="2350" spans="1:3">
      <c r="A2350" s="174">
        <v>41927</v>
      </c>
      <c r="B2350" s="175">
        <v>41927</v>
      </c>
      <c r="C2350">
        <v>0.89322800000000002</v>
      </c>
    </row>
    <row r="2351" spans="1:3">
      <c r="A2351" s="174">
        <v>41926</v>
      </c>
      <c r="B2351" s="175">
        <v>41926</v>
      </c>
      <c r="C2351">
        <v>0.97166399999999997</v>
      </c>
    </row>
    <row r="2352" spans="1:3">
      <c r="A2352" s="174">
        <v>41925</v>
      </c>
      <c r="B2352" s="175">
        <v>41925</v>
      </c>
      <c r="C2352">
        <v>1.0241739999999999</v>
      </c>
    </row>
    <row r="2353" spans="1:3">
      <c r="A2353" s="174">
        <v>41922</v>
      </c>
      <c r="B2353" s="175">
        <v>41922</v>
      </c>
      <c r="C2353">
        <v>1.010721</v>
      </c>
    </row>
    <row r="2354" spans="1:3">
      <c r="A2354" s="174">
        <v>41921</v>
      </c>
      <c r="B2354" s="175">
        <v>41921</v>
      </c>
      <c r="C2354">
        <v>1.008132</v>
      </c>
    </row>
    <row r="2355" spans="1:3">
      <c r="A2355" s="174">
        <v>41920</v>
      </c>
      <c r="B2355" s="175">
        <v>41920</v>
      </c>
      <c r="C2355">
        <v>1.0158990000000001</v>
      </c>
    </row>
    <row r="2356" spans="1:3">
      <c r="A2356" s="174">
        <v>41919</v>
      </c>
      <c r="B2356" s="175">
        <v>41919</v>
      </c>
      <c r="C2356">
        <v>1.0342260000000001</v>
      </c>
    </row>
    <row r="2357" spans="1:3">
      <c r="A2357" s="174">
        <v>41918</v>
      </c>
      <c r="B2357" s="175">
        <v>41918</v>
      </c>
      <c r="C2357">
        <v>1.037633</v>
      </c>
    </row>
    <row r="2358" spans="1:3">
      <c r="A2358" s="174">
        <v>41915</v>
      </c>
      <c r="B2358" s="175">
        <v>41915</v>
      </c>
      <c r="C2358">
        <v>1.055803</v>
      </c>
    </row>
    <row r="2359" spans="1:3">
      <c r="A2359" s="174">
        <v>41914</v>
      </c>
      <c r="B2359" s="175">
        <v>41914</v>
      </c>
      <c r="C2359">
        <v>1.036362</v>
      </c>
    </row>
    <row r="2360" spans="1:3">
      <c r="A2360" s="174">
        <v>41913</v>
      </c>
      <c r="B2360" s="175">
        <v>41913</v>
      </c>
      <c r="C2360">
        <v>1.013325</v>
      </c>
    </row>
    <row r="2361" spans="1:3">
      <c r="A2361" s="174">
        <v>41912</v>
      </c>
      <c r="B2361" s="175">
        <v>41912</v>
      </c>
      <c r="C2361">
        <v>1.0588500000000001</v>
      </c>
    </row>
    <row r="2362" spans="1:3">
      <c r="A2362" s="174">
        <v>41911</v>
      </c>
      <c r="B2362" s="175">
        <v>41911</v>
      </c>
      <c r="C2362">
        <v>1.0716570000000001</v>
      </c>
    </row>
    <row r="2363" spans="1:3">
      <c r="A2363" s="174">
        <v>41908</v>
      </c>
      <c r="B2363" s="175">
        <v>41908</v>
      </c>
      <c r="C2363">
        <v>1.090568</v>
      </c>
    </row>
    <row r="2364" spans="1:3">
      <c r="A2364" s="174">
        <v>41907</v>
      </c>
      <c r="B2364" s="175">
        <v>41907</v>
      </c>
      <c r="C2364">
        <v>1.0931489999999999</v>
      </c>
    </row>
    <row r="2365" spans="1:3">
      <c r="A2365" s="174">
        <v>41906</v>
      </c>
      <c r="B2365" s="175">
        <v>41906</v>
      </c>
      <c r="C2365">
        <v>1.111688</v>
      </c>
    </row>
    <row r="2366" spans="1:3">
      <c r="A2366" s="174">
        <v>41905</v>
      </c>
      <c r="B2366" s="175">
        <v>41905</v>
      </c>
      <c r="C2366">
        <v>1.1341840000000001</v>
      </c>
    </row>
    <row r="2367" spans="1:3">
      <c r="A2367" s="174">
        <v>41904</v>
      </c>
      <c r="B2367" s="175">
        <v>41904</v>
      </c>
      <c r="C2367">
        <v>1.14273</v>
      </c>
    </row>
    <row r="2368" spans="1:3">
      <c r="A2368" s="174">
        <v>41901</v>
      </c>
      <c r="B2368" s="175">
        <v>41901</v>
      </c>
      <c r="C2368">
        <v>1.171465</v>
      </c>
    </row>
    <row r="2369" spans="1:3">
      <c r="A2369" s="174">
        <v>41900</v>
      </c>
      <c r="B2369" s="175">
        <v>41900</v>
      </c>
      <c r="C2369">
        <v>1.22231</v>
      </c>
    </row>
    <row r="2370" spans="1:3">
      <c r="A2370" s="174">
        <v>41899</v>
      </c>
      <c r="B2370" s="175">
        <v>41899</v>
      </c>
      <c r="C2370">
        <v>1.180733</v>
      </c>
    </row>
    <row r="2371" spans="1:3">
      <c r="A2371" s="174">
        <v>41898</v>
      </c>
      <c r="B2371" s="175">
        <v>41898</v>
      </c>
      <c r="C2371">
        <v>1.18604</v>
      </c>
    </row>
    <row r="2372" spans="1:3">
      <c r="A2372" s="174">
        <v>41897</v>
      </c>
      <c r="B2372" s="175">
        <v>41897</v>
      </c>
      <c r="C2372">
        <v>1.1743110000000001</v>
      </c>
    </row>
    <row r="2373" spans="1:3">
      <c r="A2373" s="174">
        <v>41894</v>
      </c>
      <c r="B2373" s="175">
        <v>41894</v>
      </c>
      <c r="C2373">
        <v>1.208048</v>
      </c>
    </row>
    <row r="2374" spans="1:3">
      <c r="A2374" s="174">
        <v>41893</v>
      </c>
      <c r="B2374" s="175">
        <v>41893</v>
      </c>
      <c r="C2374">
        <v>1.158129</v>
      </c>
    </row>
    <row r="2375" spans="1:3">
      <c r="A2375" s="174">
        <v>41892</v>
      </c>
      <c r="B2375" s="175">
        <v>41892</v>
      </c>
      <c r="C2375">
        <v>1.1666259999999999</v>
      </c>
    </row>
    <row r="2376" spans="1:3">
      <c r="A2376" s="174">
        <v>41891</v>
      </c>
      <c r="B2376" s="175">
        <v>41891</v>
      </c>
      <c r="C2376">
        <v>1.1477790000000001</v>
      </c>
    </row>
    <row r="2377" spans="1:3">
      <c r="A2377" s="174">
        <v>41890</v>
      </c>
      <c r="B2377" s="175">
        <v>41890</v>
      </c>
      <c r="C2377">
        <v>1.068597</v>
      </c>
    </row>
    <row r="2378" spans="1:3">
      <c r="A2378" s="174">
        <v>41887</v>
      </c>
      <c r="B2378" s="175">
        <v>41887</v>
      </c>
      <c r="C2378">
        <v>1.0756349999999999</v>
      </c>
    </row>
    <row r="2379" spans="1:3">
      <c r="A2379" s="174">
        <v>41886</v>
      </c>
      <c r="B2379" s="175">
        <v>41886</v>
      </c>
      <c r="C2379">
        <v>1.1020270000000001</v>
      </c>
    </row>
    <row r="2380" spans="1:3">
      <c r="A2380" s="174">
        <v>41885</v>
      </c>
      <c r="B2380" s="175">
        <v>41885</v>
      </c>
      <c r="C2380">
        <v>1.110803</v>
      </c>
    </row>
    <row r="2381" spans="1:3">
      <c r="A2381" s="174">
        <v>41884</v>
      </c>
      <c r="B2381" s="175">
        <v>41884</v>
      </c>
      <c r="C2381">
        <v>1.0893379999999999</v>
      </c>
    </row>
    <row r="2382" spans="1:3">
      <c r="A2382" s="174">
        <v>41883</v>
      </c>
      <c r="B2382" s="175">
        <v>41883</v>
      </c>
      <c r="C2382">
        <v>1.0363690000000001</v>
      </c>
    </row>
    <row r="2383" spans="1:3">
      <c r="A2383" s="174">
        <v>41880</v>
      </c>
      <c r="B2383" s="175">
        <v>41880</v>
      </c>
      <c r="C2383">
        <v>1.0315179999999999</v>
      </c>
    </row>
    <row r="2384" spans="1:3">
      <c r="A2384" s="174">
        <v>41879</v>
      </c>
      <c r="B2384" s="175">
        <v>41879</v>
      </c>
      <c r="C2384">
        <v>1.014556</v>
      </c>
    </row>
    <row r="2385" spans="1:3">
      <c r="A2385" s="174">
        <v>41878</v>
      </c>
      <c r="B2385" s="175">
        <v>41878</v>
      </c>
      <c r="C2385">
        <v>1.025425</v>
      </c>
    </row>
    <row r="2386" spans="1:3">
      <c r="A2386" s="174">
        <v>41877</v>
      </c>
      <c r="B2386" s="175">
        <v>41877</v>
      </c>
      <c r="C2386">
        <v>1.077615</v>
      </c>
    </row>
    <row r="2387" spans="1:3">
      <c r="A2387" s="174">
        <v>41876</v>
      </c>
      <c r="B2387" s="175">
        <v>41876</v>
      </c>
      <c r="C2387">
        <v>1.0898969999999999</v>
      </c>
    </row>
    <row r="2388" spans="1:3">
      <c r="A2388" s="174">
        <v>41873</v>
      </c>
      <c r="B2388" s="175">
        <v>41873</v>
      </c>
      <c r="C2388">
        <v>1.1319030000000001</v>
      </c>
    </row>
    <row r="2389" spans="1:3">
      <c r="A2389" s="174">
        <v>41872</v>
      </c>
      <c r="B2389" s="175">
        <v>41872</v>
      </c>
      <c r="C2389">
        <v>1.138582</v>
      </c>
    </row>
    <row r="2390" spans="1:3">
      <c r="A2390" s="174">
        <v>41871</v>
      </c>
      <c r="B2390" s="175">
        <v>41871</v>
      </c>
      <c r="C2390">
        <v>1.139583</v>
      </c>
    </row>
    <row r="2391" spans="1:3">
      <c r="A2391" s="174">
        <v>41870</v>
      </c>
      <c r="B2391" s="175">
        <v>41870</v>
      </c>
      <c r="C2391">
        <v>1.161486</v>
      </c>
    </row>
    <row r="2392" spans="1:3">
      <c r="A2392" s="174">
        <v>41869</v>
      </c>
      <c r="B2392" s="175">
        <v>41869</v>
      </c>
      <c r="C2392">
        <v>1.1776759999999999</v>
      </c>
    </row>
    <row r="2393" spans="1:3">
      <c r="A2393" s="174">
        <v>41866</v>
      </c>
      <c r="B2393" s="175">
        <v>41866</v>
      </c>
      <c r="C2393">
        <v>1.16103</v>
      </c>
    </row>
    <row r="2394" spans="1:3">
      <c r="A2394" s="174">
        <v>41865</v>
      </c>
      <c r="B2394" s="175">
        <v>41865</v>
      </c>
      <c r="C2394">
        <v>1.17082</v>
      </c>
    </row>
    <row r="2395" spans="1:3">
      <c r="A2395" s="174">
        <v>41864</v>
      </c>
      <c r="B2395" s="175">
        <v>41864</v>
      </c>
      <c r="C2395">
        <v>1.2059899999999999</v>
      </c>
    </row>
    <row r="2396" spans="1:3">
      <c r="A2396" s="174">
        <v>41863</v>
      </c>
      <c r="B2396" s="175">
        <v>41863</v>
      </c>
      <c r="C2396">
        <v>1.217149</v>
      </c>
    </row>
    <row r="2397" spans="1:3">
      <c r="A2397" s="174">
        <v>41862</v>
      </c>
      <c r="B2397" s="175">
        <v>41862</v>
      </c>
      <c r="C2397">
        <v>1.212842</v>
      </c>
    </row>
    <row r="2398" spans="1:3">
      <c r="A2398" s="174">
        <v>41859</v>
      </c>
      <c r="B2398" s="175">
        <v>41859</v>
      </c>
      <c r="C2398">
        <v>1.202852</v>
      </c>
    </row>
    <row r="2399" spans="1:3">
      <c r="A2399" s="174">
        <v>41858</v>
      </c>
      <c r="B2399" s="175">
        <v>41858</v>
      </c>
      <c r="C2399">
        <v>1.242624</v>
      </c>
    </row>
    <row r="2400" spans="1:3">
      <c r="A2400" s="174">
        <v>41857</v>
      </c>
      <c r="B2400" s="175">
        <v>41857</v>
      </c>
      <c r="C2400">
        <v>1.2585550000000001</v>
      </c>
    </row>
    <row r="2401" spans="1:3">
      <c r="A2401" s="174">
        <v>41856</v>
      </c>
      <c r="B2401" s="175">
        <v>41856</v>
      </c>
      <c r="C2401">
        <v>1.3197570000000001</v>
      </c>
    </row>
    <row r="2402" spans="1:3">
      <c r="A2402" s="174">
        <v>41855</v>
      </c>
      <c r="B2402" s="175">
        <v>41855</v>
      </c>
      <c r="C2402">
        <v>1.2829440000000001</v>
      </c>
    </row>
    <row r="2403" spans="1:3">
      <c r="A2403" s="174">
        <v>41852</v>
      </c>
      <c r="B2403" s="175">
        <v>41852</v>
      </c>
      <c r="C2403">
        <v>1.3161080000000001</v>
      </c>
    </row>
    <row r="2404" spans="1:3">
      <c r="A2404" s="174">
        <v>41851</v>
      </c>
      <c r="B2404" s="175">
        <v>41851</v>
      </c>
      <c r="C2404">
        <v>1.3383149999999999</v>
      </c>
    </row>
    <row r="2405" spans="1:3">
      <c r="A2405" s="174">
        <v>41850</v>
      </c>
      <c r="B2405" s="175">
        <v>41850</v>
      </c>
      <c r="C2405">
        <v>1.292014</v>
      </c>
    </row>
    <row r="2406" spans="1:3">
      <c r="A2406" s="174">
        <v>41849</v>
      </c>
      <c r="B2406" s="175">
        <v>41849</v>
      </c>
      <c r="C2406">
        <v>1.265897</v>
      </c>
    </row>
    <row r="2407" spans="1:3">
      <c r="A2407" s="174">
        <v>41848</v>
      </c>
      <c r="B2407" s="175">
        <v>41848</v>
      </c>
      <c r="C2407">
        <v>1.289876</v>
      </c>
    </row>
    <row r="2408" spans="1:3">
      <c r="A2408" s="174">
        <v>41845</v>
      </c>
      <c r="B2408" s="175">
        <v>41845</v>
      </c>
      <c r="C2408">
        <v>1.305731</v>
      </c>
    </row>
    <row r="2409" spans="1:3">
      <c r="A2409" s="174">
        <v>41844</v>
      </c>
      <c r="B2409" s="175">
        <v>41844</v>
      </c>
      <c r="C2409">
        <v>1.3353539999999999</v>
      </c>
    </row>
    <row r="2410" spans="1:3">
      <c r="A2410" s="174">
        <v>41843</v>
      </c>
      <c r="B2410" s="175">
        <v>41843</v>
      </c>
      <c r="C2410">
        <v>1.295323</v>
      </c>
    </row>
    <row r="2411" spans="1:3">
      <c r="A2411" s="174">
        <v>41842</v>
      </c>
      <c r="B2411" s="175">
        <v>41842</v>
      </c>
      <c r="C2411">
        <v>1.3250150000000001</v>
      </c>
    </row>
    <row r="2412" spans="1:3">
      <c r="A2412" s="174">
        <v>41841</v>
      </c>
      <c r="B2412" s="175">
        <v>41841</v>
      </c>
      <c r="C2412">
        <v>1.30278</v>
      </c>
    </row>
    <row r="2413" spans="1:3">
      <c r="A2413" s="174">
        <v>41838</v>
      </c>
      <c r="B2413" s="175">
        <v>41838</v>
      </c>
      <c r="C2413">
        <v>1.3081389999999999</v>
      </c>
    </row>
    <row r="2414" spans="1:3">
      <c r="A2414" s="174">
        <v>41837</v>
      </c>
      <c r="B2414" s="175">
        <v>41837</v>
      </c>
      <c r="C2414">
        <v>1.330168</v>
      </c>
    </row>
    <row r="2415" spans="1:3">
      <c r="A2415" s="174">
        <v>41836</v>
      </c>
      <c r="B2415" s="175">
        <v>41836</v>
      </c>
      <c r="C2415">
        <v>1.3558060000000001</v>
      </c>
    </row>
    <row r="2416" spans="1:3">
      <c r="A2416" s="174">
        <v>41835</v>
      </c>
      <c r="B2416" s="175">
        <v>41835</v>
      </c>
      <c r="C2416">
        <v>1.3492299999999999</v>
      </c>
    </row>
    <row r="2417" spans="1:3">
      <c r="A2417" s="174">
        <v>41834</v>
      </c>
      <c r="B2417" s="175">
        <v>41834</v>
      </c>
      <c r="C2417">
        <v>1.378074</v>
      </c>
    </row>
    <row r="2418" spans="1:3">
      <c r="A2418" s="174">
        <v>41831</v>
      </c>
      <c r="B2418" s="175">
        <v>41831</v>
      </c>
      <c r="C2418">
        <v>1.3674109999999999</v>
      </c>
    </row>
    <row r="2419" spans="1:3">
      <c r="A2419" s="174">
        <v>41830</v>
      </c>
      <c r="B2419" s="175">
        <v>41830</v>
      </c>
      <c r="C2419">
        <v>1.359656</v>
      </c>
    </row>
    <row r="2420" spans="1:3">
      <c r="A2420" s="174">
        <v>41829</v>
      </c>
      <c r="B2420" s="175">
        <v>41829</v>
      </c>
      <c r="C2420">
        <v>1.3918790000000001</v>
      </c>
    </row>
    <row r="2421" spans="1:3">
      <c r="A2421" s="174">
        <v>41828</v>
      </c>
      <c r="B2421" s="175">
        <v>41828</v>
      </c>
      <c r="C2421">
        <v>1.3952329999999999</v>
      </c>
    </row>
    <row r="2422" spans="1:3">
      <c r="A2422" s="174">
        <v>41827</v>
      </c>
      <c r="B2422" s="175">
        <v>41827</v>
      </c>
      <c r="C2422">
        <v>1.434442</v>
      </c>
    </row>
    <row r="2423" spans="1:3">
      <c r="A2423" s="174">
        <v>41824</v>
      </c>
      <c r="B2423" s="175">
        <v>41824</v>
      </c>
      <c r="C2423">
        <v>1.4299189999999999</v>
      </c>
    </row>
    <row r="2424" spans="1:3">
      <c r="A2424" s="174">
        <v>41823</v>
      </c>
      <c r="B2424" s="175">
        <v>41823</v>
      </c>
      <c r="C2424">
        <v>1.4796769999999999</v>
      </c>
    </row>
    <row r="2425" spans="1:3">
      <c r="A2425" s="174">
        <v>41822</v>
      </c>
      <c r="B2425" s="175">
        <v>41822</v>
      </c>
      <c r="C2425">
        <v>1.4544870000000001</v>
      </c>
    </row>
    <row r="2426" spans="1:3">
      <c r="A2426" s="174">
        <v>41821</v>
      </c>
      <c r="B2426" s="175">
        <v>41821</v>
      </c>
      <c r="C2426">
        <v>1.4262950000000001</v>
      </c>
    </row>
    <row r="2427" spans="1:3">
      <c r="A2427" s="174">
        <v>41820</v>
      </c>
      <c r="B2427" s="175">
        <v>41820</v>
      </c>
      <c r="C2427">
        <v>1.438463</v>
      </c>
    </row>
    <row r="2428" spans="1:3">
      <c r="A2428" s="174">
        <v>41817</v>
      </c>
      <c r="B2428" s="175">
        <v>41817</v>
      </c>
      <c r="C2428">
        <v>1.4382299999999999</v>
      </c>
    </row>
    <row r="2429" spans="1:3">
      <c r="A2429" s="174">
        <v>41816</v>
      </c>
      <c r="B2429" s="175">
        <v>41816</v>
      </c>
      <c r="C2429">
        <v>1.4272629999999999</v>
      </c>
    </row>
    <row r="2430" spans="1:3">
      <c r="A2430" s="174">
        <v>41815</v>
      </c>
      <c r="B2430" s="175">
        <v>41815</v>
      </c>
      <c r="C2430">
        <v>1.457136</v>
      </c>
    </row>
    <row r="2431" spans="1:3">
      <c r="A2431" s="174">
        <v>41814</v>
      </c>
      <c r="B2431" s="175">
        <v>41814</v>
      </c>
      <c r="C2431">
        <v>1.5115430000000001</v>
      </c>
    </row>
    <row r="2432" spans="1:3">
      <c r="A2432" s="174">
        <v>41813</v>
      </c>
      <c r="B2432" s="175">
        <v>41813</v>
      </c>
      <c r="C2432">
        <v>1.507952</v>
      </c>
    </row>
    <row r="2433" spans="1:3">
      <c r="A2433" s="174">
        <v>41810</v>
      </c>
      <c r="B2433" s="175">
        <v>41810</v>
      </c>
      <c r="C2433">
        <v>1.537123</v>
      </c>
    </row>
    <row r="2434" spans="1:3">
      <c r="A2434" s="174">
        <v>41809</v>
      </c>
      <c r="B2434" s="175">
        <v>41809</v>
      </c>
      <c r="C2434">
        <v>1.4913510000000001</v>
      </c>
    </row>
    <row r="2435" spans="1:3">
      <c r="A2435" s="174">
        <v>41808</v>
      </c>
      <c r="B2435" s="175">
        <v>41808</v>
      </c>
      <c r="C2435">
        <v>1.5650269999999999</v>
      </c>
    </row>
    <row r="2436" spans="1:3">
      <c r="A2436" s="174">
        <v>41807</v>
      </c>
      <c r="B2436" s="175">
        <v>41807</v>
      </c>
      <c r="C2436">
        <v>1.5823</v>
      </c>
    </row>
    <row r="2437" spans="1:3">
      <c r="A2437" s="174">
        <v>41806</v>
      </c>
      <c r="B2437" s="175">
        <v>41806</v>
      </c>
      <c r="C2437">
        <v>1.539644</v>
      </c>
    </row>
    <row r="2438" spans="1:3">
      <c r="A2438" s="174">
        <v>41803</v>
      </c>
      <c r="B2438" s="175">
        <v>41803</v>
      </c>
      <c r="C2438">
        <v>1.569258</v>
      </c>
    </row>
    <row r="2439" spans="1:3">
      <c r="A2439" s="174">
        <v>41802</v>
      </c>
      <c r="B2439" s="175">
        <v>41802</v>
      </c>
      <c r="C2439">
        <v>1.5825659999999999</v>
      </c>
    </row>
    <row r="2440" spans="1:3">
      <c r="A2440" s="174">
        <v>41801</v>
      </c>
      <c r="B2440" s="175">
        <v>41801</v>
      </c>
      <c r="C2440">
        <v>1.5765670000000001</v>
      </c>
    </row>
    <row r="2441" spans="1:3">
      <c r="A2441" s="174">
        <v>41800</v>
      </c>
      <c r="B2441" s="175">
        <v>41800</v>
      </c>
      <c r="C2441">
        <v>1.5755889999999999</v>
      </c>
    </row>
    <row r="2442" spans="1:3">
      <c r="A2442" s="174">
        <v>41799</v>
      </c>
      <c r="B2442" s="175">
        <v>41799</v>
      </c>
      <c r="C2442">
        <v>1.5388219999999999</v>
      </c>
    </row>
    <row r="2443" spans="1:3">
      <c r="A2443" s="174">
        <v>41796</v>
      </c>
      <c r="B2443" s="175">
        <v>41796</v>
      </c>
      <c r="C2443">
        <v>1.5246170000000001</v>
      </c>
    </row>
    <row r="2444" spans="1:3">
      <c r="A2444" s="174">
        <v>41795</v>
      </c>
      <c r="B2444" s="175">
        <v>41795</v>
      </c>
      <c r="C2444">
        <v>1.632538</v>
      </c>
    </row>
    <row r="2445" spans="1:3">
      <c r="A2445" s="174">
        <v>41794</v>
      </c>
      <c r="B2445" s="175">
        <v>41794</v>
      </c>
      <c r="C2445">
        <v>1.633651</v>
      </c>
    </row>
    <row r="2446" spans="1:3">
      <c r="A2446" s="174">
        <v>41793</v>
      </c>
      <c r="B2446" s="175">
        <v>41793</v>
      </c>
      <c r="C2446">
        <v>1.6186149999999999</v>
      </c>
    </row>
    <row r="2447" spans="1:3">
      <c r="A2447" s="174">
        <v>41792</v>
      </c>
      <c r="B2447" s="175">
        <v>41792</v>
      </c>
      <c r="C2447">
        <v>1.55667</v>
      </c>
    </row>
    <row r="2448" spans="1:3">
      <c r="A2448" s="174">
        <v>41789</v>
      </c>
      <c r="B2448" s="175">
        <v>41789</v>
      </c>
      <c r="C2448">
        <v>1.5579179999999999</v>
      </c>
    </row>
    <row r="2449" spans="1:3">
      <c r="A2449" s="174">
        <v>41788</v>
      </c>
      <c r="B2449" s="175">
        <v>41788</v>
      </c>
      <c r="C2449">
        <v>1.5279020000000001</v>
      </c>
    </row>
    <row r="2450" spans="1:3">
      <c r="A2450" s="174">
        <v>41787</v>
      </c>
      <c r="B2450" s="175">
        <v>41787</v>
      </c>
      <c r="C2450">
        <v>1.526818</v>
      </c>
    </row>
    <row r="2451" spans="1:3">
      <c r="A2451" s="174">
        <v>41786</v>
      </c>
      <c r="B2451" s="175">
        <v>41786</v>
      </c>
      <c r="C2451">
        <v>1.574419</v>
      </c>
    </row>
    <row r="2452" spans="1:3">
      <c r="A2452" s="174">
        <v>41785</v>
      </c>
      <c r="B2452" s="175">
        <v>41785</v>
      </c>
      <c r="C2452">
        <v>1.592031</v>
      </c>
    </row>
    <row r="2453" spans="1:3">
      <c r="A2453" s="174">
        <v>41782</v>
      </c>
      <c r="B2453" s="175">
        <v>41782</v>
      </c>
      <c r="C2453">
        <v>1.6019330000000001</v>
      </c>
    </row>
    <row r="2454" spans="1:3">
      <c r="A2454" s="174">
        <v>41781</v>
      </c>
      <c r="B2454" s="175">
        <v>41781</v>
      </c>
      <c r="C2454">
        <v>1.5975010000000001</v>
      </c>
    </row>
    <row r="2455" spans="1:3">
      <c r="A2455" s="174">
        <v>41780</v>
      </c>
      <c r="B2455" s="175">
        <v>41780</v>
      </c>
      <c r="C2455">
        <v>1.6319680000000001</v>
      </c>
    </row>
    <row r="2456" spans="1:3">
      <c r="A2456" s="174">
        <v>41779</v>
      </c>
      <c r="B2456" s="175">
        <v>41779</v>
      </c>
      <c r="C2456">
        <v>1.608859</v>
      </c>
    </row>
    <row r="2457" spans="1:3">
      <c r="A2457" s="174">
        <v>41778</v>
      </c>
      <c r="B2457" s="175">
        <v>41778</v>
      </c>
      <c r="C2457">
        <v>1.5825260000000001</v>
      </c>
    </row>
    <row r="2458" spans="1:3">
      <c r="A2458" s="174">
        <v>41775</v>
      </c>
      <c r="B2458" s="175">
        <v>41775</v>
      </c>
      <c r="C2458">
        <v>1.5743480000000001</v>
      </c>
    </row>
    <row r="2459" spans="1:3">
      <c r="A2459" s="174">
        <v>41774</v>
      </c>
      <c r="B2459" s="175">
        <v>41774</v>
      </c>
      <c r="C2459">
        <v>1.5607629999999999</v>
      </c>
    </row>
    <row r="2460" spans="1:3">
      <c r="A2460" s="174">
        <v>41773</v>
      </c>
      <c r="B2460" s="175">
        <v>41773</v>
      </c>
      <c r="C2460">
        <v>1.6066240000000001</v>
      </c>
    </row>
    <row r="2461" spans="1:3">
      <c r="A2461" s="174">
        <v>41772</v>
      </c>
      <c r="B2461" s="175">
        <v>41772</v>
      </c>
      <c r="C2461">
        <v>1.6639280000000001</v>
      </c>
    </row>
    <row r="2462" spans="1:3">
      <c r="A2462" s="174">
        <v>41771</v>
      </c>
      <c r="B2462" s="175">
        <v>41771</v>
      </c>
      <c r="C2462">
        <v>1.6990179999999999</v>
      </c>
    </row>
    <row r="2463" spans="1:3">
      <c r="A2463" s="174">
        <v>41768</v>
      </c>
      <c r="B2463" s="175">
        <v>41768</v>
      </c>
      <c r="C2463">
        <v>1.688634</v>
      </c>
    </row>
    <row r="2464" spans="1:3">
      <c r="A2464" s="174">
        <v>41767</v>
      </c>
      <c r="B2464" s="175">
        <v>41767</v>
      </c>
      <c r="C2464">
        <v>1.6897070000000001</v>
      </c>
    </row>
    <row r="2465" spans="1:3">
      <c r="A2465" s="174">
        <v>41766</v>
      </c>
      <c r="B2465" s="175">
        <v>41766</v>
      </c>
      <c r="C2465">
        <v>1.7221120000000001</v>
      </c>
    </row>
    <row r="2466" spans="1:3">
      <c r="A2466" s="174">
        <v>41765</v>
      </c>
      <c r="B2466" s="175">
        <v>41765</v>
      </c>
      <c r="C2466">
        <v>1.697565</v>
      </c>
    </row>
    <row r="2467" spans="1:3">
      <c r="A2467" s="174">
        <v>41764</v>
      </c>
      <c r="B2467" s="175">
        <v>41764</v>
      </c>
      <c r="C2467">
        <v>1.6910799999999999</v>
      </c>
    </row>
    <row r="2468" spans="1:3">
      <c r="A2468" s="174">
        <v>41761</v>
      </c>
      <c r="B2468" s="175">
        <v>41761</v>
      </c>
      <c r="C2468">
        <v>1.706466</v>
      </c>
    </row>
    <row r="2469" spans="1:3">
      <c r="A2469" s="174">
        <v>41759</v>
      </c>
      <c r="B2469" s="175">
        <v>41759</v>
      </c>
      <c r="C2469">
        <v>1.7207650000000001</v>
      </c>
    </row>
    <row r="2470" spans="1:3">
      <c r="A2470" s="174">
        <v>41758</v>
      </c>
      <c r="B2470" s="175">
        <v>41758</v>
      </c>
      <c r="C2470">
        <v>1.7504010000000001</v>
      </c>
    </row>
    <row r="2471" spans="1:3">
      <c r="A2471" s="174">
        <v>41757</v>
      </c>
      <c r="B2471" s="175">
        <v>41757</v>
      </c>
      <c r="C2471">
        <v>1.736961</v>
      </c>
    </row>
    <row r="2472" spans="1:3">
      <c r="A2472" s="174">
        <v>41754</v>
      </c>
      <c r="B2472" s="175">
        <v>41754</v>
      </c>
      <c r="C2472">
        <v>1.7176070000000001</v>
      </c>
    </row>
    <row r="2473" spans="1:3">
      <c r="A2473" s="174">
        <v>41753</v>
      </c>
      <c r="B2473" s="175">
        <v>41753</v>
      </c>
      <c r="C2473">
        <v>1.747838</v>
      </c>
    </row>
    <row r="2474" spans="1:3">
      <c r="A2474" s="174">
        <v>41752</v>
      </c>
      <c r="B2474" s="175">
        <v>41752</v>
      </c>
      <c r="C2474">
        <v>1.767658</v>
      </c>
    </row>
    <row r="2475" spans="1:3">
      <c r="A2475" s="174">
        <v>41751</v>
      </c>
      <c r="B2475" s="175">
        <v>41751</v>
      </c>
      <c r="C2475">
        <v>1.7711669999999999</v>
      </c>
    </row>
    <row r="2476" spans="1:3">
      <c r="A2476" s="174">
        <v>41746</v>
      </c>
      <c r="B2476" s="175">
        <v>41746</v>
      </c>
      <c r="C2476">
        <v>1.7350969999999999</v>
      </c>
    </row>
    <row r="2477" spans="1:3">
      <c r="A2477" s="174">
        <v>41745</v>
      </c>
      <c r="B2477" s="175">
        <v>41745</v>
      </c>
      <c r="C2477">
        <v>1.717719</v>
      </c>
    </row>
    <row r="2478" spans="1:3">
      <c r="A2478" s="174">
        <v>41744</v>
      </c>
      <c r="B2478" s="175">
        <v>41744</v>
      </c>
      <c r="C2478">
        <v>1.7431950000000001</v>
      </c>
    </row>
    <row r="2479" spans="1:3">
      <c r="A2479" s="174">
        <v>41743</v>
      </c>
      <c r="B2479" s="175">
        <v>41743</v>
      </c>
      <c r="C2479">
        <v>1.751617</v>
      </c>
    </row>
    <row r="2480" spans="1:3">
      <c r="A2480" s="174">
        <v>41740</v>
      </c>
      <c r="B2480" s="175">
        <v>41740</v>
      </c>
      <c r="C2480">
        <v>1.7453719999999999</v>
      </c>
    </row>
    <row r="2481" spans="1:3">
      <c r="A2481" s="174">
        <v>41739</v>
      </c>
      <c r="B2481" s="175">
        <v>41739</v>
      </c>
      <c r="C2481">
        <v>1.77963</v>
      </c>
    </row>
    <row r="2482" spans="1:3">
      <c r="A2482" s="174">
        <v>41738</v>
      </c>
      <c r="B2482" s="175">
        <v>41738</v>
      </c>
      <c r="C2482">
        <v>1.8250999999999999</v>
      </c>
    </row>
    <row r="2483" spans="1:3">
      <c r="A2483" s="174">
        <v>41737</v>
      </c>
      <c r="B2483" s="175">
        <v>41737</v>
      </c>
      <c r="C2483">
        <v>1.808495</v>
      </c>
    </row>
    <row r="2484" spans="1:3">
      <c r="A2484" s="174">
        <v>41736</v>
      </c>
      <c r="B2484" s="175">
        <v>41736</v>
      </c>
      <c r="C2484">
        <v>1.7837499999999999</v>
      </c>
    </row>
    <row r="2485" spans="1:3">
      <c r="A2485" s="174">
        <v>41733</v>
      </c>
      <c r="B2485" s="175">
        <v>41733</v>
      </c>
      <c r="C2485">
        <v>1.8046690000000001</v>
      </c>
    </row>
    <row r="2486" spans="1:3">
      <c r="A2486" s="174">
        <v>41732</v>
      </c>
      <c r="B2486" s="175">
        <v>41732</v>
      </c>
      <c r="C2486">
        <v>1.855391</v>
      </c>
    </row>
    <row r="2487" spans="1:3">
      <c r="A2487" s="174">
        <v>41731</v>
      </c>
      <c r="B2487" s="175">
        <v>41731</v>
      </c>
      <c r="C2487">
        <v>1.857253</v>
      </c>
    </row>
    <row r="2488" spans="1:3">
      <c r="A2488" s="174">
        <v>41730</v>
      </c>
      <c r="B2488" s="175">
        <v>41730</v>
      </c>
      <c r="C2488">
        <v>1.826511</v>
      </c>
    </row>
    <row r="2489" spans="1:3">
      <c r="A2489" s="174">
        <v>41729</v>
      </c>
      <c r="B2489" s="175">
        <v>41729</v>
      </c>
      <c r="C2489">
        <v>1.822119</v>
      </c>
    </row>
    <row r="2490" spans="1:3">
      <c r="A2490" s="174">
        <v>41726</v>
      </c>
      <c r="B2490" s="175">
        <v>41726</v>
      </c>
      <c r="C2490">
        <v>1.794942</v>
      </c>
    </row>
    <row r="2491" spans="1:3">
      <c r="A2491" s="174">
        <v>41725</v>
      </c>
      <c r="B2491" s="175">
        <v>41725</v>
      </c>
      <c r="C2491">
        <v>1.781714</v>
      </c>
    </row>
    <row r="2492" spans="1:3">
      <c r="A2492" s="174">
        <v>41724</v>
      </c>
      <c r="B2492" s="175">
        <v>41724</v>
      </c>
      <c r="C2492">
        <v>1.8022560000000001</v>
      </c>
    </row>
    <row r="2493" spans="1:3">
      <c r="A2493" s="174">
        <v>41723</v>
      </c>
      <c r="B2493" s="175">
        <v>41723</v>
      </c>
      <c r="C2493">
        <v>1.8228549999999999</v>
      </c>
    </row>
    <row r="2494" spans="1:3">
      <c r="A2494" s="174">
        <v>41722</v>
      </c>
      <c r="B2494" s="175">
        <v>41722</v>
      </c>
      <c r="C2494">
        <v>1.836897</v>
      </c>
    </row>
    <row r="2495" spans="1:3">
      <c r="A2495" s="174">
        <v>41719</v>
      </c>
      <c r="B2495" s="175">
        <v>41719</v>
      </c>
      <c r="C2495">
        <v>1.871537</v>
      </c>
    </row>
    <row r="2496" spans="1:3">
      <c r="A2496" s="174">
        <v>41718</v>
      </c>
      <c r="B2496" s="175">
        <v>41718</v>
      </c>
      <c r="C2496">
        <v>1.900638</v>
      </c>
    </row>
    <row r="2497" spans="1:3">
      <c r="A2497" s="174">
        <v>41717</v>
      </c>
      <c r="B2497" s="175">
        <v>41717</v>
      </c>
      <c r="C2497">
        <v>1.8422769999999999</v>
      </c>
    </row>
    <row r="2498" spans="1:3">
      <c r="A2498" s="174">
        <v>41716</v>
      </c>
      <c r="B2498" s="175">
        <v>41716</v>
      </c>
      <c r="C2498">
        <v>1.813609</v>
      </c>
    </row>
    <row r="2499" spans="1:3">
      <c r="A2499" s="174">
        <v>41715</v>
      </c>
      <c r="B2499" s="175">
        <v>41715</v>
      </c>
      <c r="C2499">
        <v>1.800762</v>
      </c>
    </row>
    <row r="2500" spans="1:3">
      <c r="A2500" s="174">
        <v>41712</v>
      </c>
      <c r="B2500" s="175">
        <v>41712</v>
      </c>
      <c r="C2500">
        <v>1.786108</v>
      </c>
    </row>
    <row r="2501" spans="1:3">
      <c r="A2501" s="174">
        <v>41711</v>
      </c>
      <c r="B2501" s="175">
        <v>41711</v>
      </c>
      <c r="C2501">
        <v>1.8163609999999999</v>
      </c>
    </row>
    <row r="2502" spans="1:3">
      <c r="A2502" s="174">
        <v>41710</v>
      </c>
      <c r="B2502" s="175">
        <v>41710</v>
      </c>
      <c r="C2502">
        <v>1.841944</v>
      </c>
    </row>
    <row r="2503" spans="1:3">
      <c r="A2503" s="174">
        <v>41709</v>
      </c>
      <c r="B2503" s="175">
        <v>41709</v>
      </c>
      <c r="C2503">
        <v>1.895464</v>
      </c>
    </row>
    <row r="2504" spans="1:3">
      <c r="A2504" s="174">
        <v>41708</v>
      </c>
      <c r="B2504" s="175">
        <v>41708</v>
      </c>
      <c r="C2504">
        <v>1.8624909999999999</v>
      </c>
    </row>
    <row r="2505" spans="1:3">
      <c r="A2505" s="174">
        <v>41705</v>
      </c>
      <c r="B2505" s="175">
        <v>41705</v>
      </c>
      <c r="C2505">
        <v>1.9011229999999999</v>
      </c>
    </row>
    <row r="2506" spans="1:3">
      <c r="A2506" s="174">
        <v>41704</v>
      </c>
      <c r="B2506" s="175">
        <v>41704</v>
      </c>
      <c r="C2506">
        <v>1.891786</v>
      </c>
    </row>
    <row r="2507" spans="1:3">
      <c r="A2507" s="174">
        <v>41703</v>
      </c>
      <c r="B2507" s="175">
        <v>41703</v>
      </c>
      <c r="C2507">
        <v>1.85239</v>
      </c>
    </row>
    <row r="2508" spans="1:3">
      <c r="A2508" s="174">
        <v>41702</v>
      </c>
      <c r="B2508" s="175">
        <v>41702</v>
      </c>
      <c r="C2508">
        <v>1.838041</v>
      </c>
    </row>
    <row r="2509" spans="1:3">
      <c r="A2509" s="174">
        <v>41701</v>
      </c>
      <c r="B2509" s="175">
        <v>41701</v>
      </c>
      <c r="C2509">
        <v>1.8179810000000001</v>
      </c>
    </row>
    <row r="2510" spans="1:3">
      <c r="A2510" s="174">
        <v>41698</v>
      </c>
      <c r="B2510" s="175">
        <v>41698</v>
      </c>
      <c r="C2510">
        <v>1.880142</v>
      </c>
    </row>
    <row r="2511" spans="1:3">
      <c r="A2511" s="174">
        <v>41697</v>
      </c>
      <c r="B2511" s="175">
        <v>41697</v>
      </c>
      <c r="C2511">
        <v>1.8055909999999999</v>
      </c>
    </row>
    <row r="2512" spans="1:3">
      <c r="A2512" s="174">
        <v>41696</v>
      </c>
      <c r="B2512" s="175">
        <v>41696</v>
      </c>
      <c r="C2512">
        <v>1.861486</v>
      </c>
    </row>
    <row r="2513" spans="1:3">
      <c r="A2513" s="174">
        <v>41695</v>
      </c>
      <c r="B2513" s="175">
        <v>41695</v>
      </c>
      <c r="C2513">
        <v>1.90446</v>
      </c>
    </row>
    <row r="2514" spans="1:3">
      <c r="A2514" s="174">
        <v>41694</v>
      </c>
      <c r="B2514" s="175">
        <v>41694</v>
      </c>
      <c r="C2514">
        <v>1.9324140000000001</v>
      </c>
    </row>
    <row r="2515" spans="1:3">
      <c r="A2515" s="174">
        <v>41691</v>
      </c>
      <c r="B2515" s="175">
        <v>41691</v>
      </c>
      <c r="C2515">
        <v>1.911848</v>
      </c>
    </row>
    <row r="2516" spans="1:3">
      <c r="A2516" s="174">
        <v>41690</v>
      </c>
      <c r="B2516" s="175">
        <v>41690</v>
      </c>
      <c r="C2516">
        <v>1.929926</v>
      </c>
    </row>
    <row r="2517" spans="1:3">
      <c r="A2517" s="174">
        <v>41689</v>
      </c>
      <c r="B2517" s="175">
        <v>41689</v>
      </c>
      <c r="C2517">
        <v>1.903124</v>
      </c>
    </row>
    <row r="2518" spans="1:3">
      <c r="A2518" s="174">
        <v>41688</v>
      </c>
      <c r="B2518" s="175">
        <v>41688</v>
      </c>
      <c r="C2518">
        <v>1.9203570000000001</v>
      </c>
    </row>
    <row r="2519" spans="1:3">
      <c r="A2519" s="174">
        <v>41687</v>
      </c>
      <c r="B2519" s="175">
        <v>41687</v>
      </c>
      <c r="C2519">
        <v>1.93289</v>
      </c>
    </row>
    <row r="2520" spans="1:3">
      <c r="A2520" s="174">
        <v>41684</v>
      </c>
      <c r="B2520" s="175">
        <v>41684</v>
      </c>
      <c r="C2520">
        <v>1.928132</v>
      </c>
    </row>
    <row r="2521" spans="1:3">
      <c r="A2521" s="174">
        <v>41683</v>
      </c>
      <c r="B2521" s="175">
        <v>41683</v>
      </c>
      <c r="C2521">
        <v>1.915027</v>
      </c>
    </row>
    <row r="2522" spans="1:3">
      <c r="A2522" s="174">
        <v>41682</v>
      </c>
      <c r="B2522" s="175">
        <v>41682</v>
      </c>
      <c r="C2522">
        <v>1.9408859999999999</v>
      </c>
    </row>
    <row r="2523" spans="1:3">
      <c r="A2523" s="174">
        <v>41681</v>
      </c>
      <c r="B2523" s="175">
        <v>41681</v>
      </c>
      <c r="C2523">
        <v>1.93082</v>
      </c>
    </row>
    <row r="2524" spans="1:3">
      <c r="A2524" s="174">
        <v>41680</v>
      </c>
      <c r="B2524" s="175">
        <v>41680</v>
      </c>
      <c r="C2524">
        <v>1.9163319999999999</v>
      </c>
    </row>
    <row r="2525" spans="1:3">
      <c r="A2525" s="174">
        <v>41677</v>
      </c>
      <c r="B2525" s="175">
        <v>41677</v>
      </c>
      <c r="C2525">
        <v>1.9056</v>
      </c>
    </row>
    <row r="2526" spans="1:3">
      <c r="A2526" s="174">
        <v>41676</v>
      </c>
      <c r="B2526" s="175">
        <v>41676</v>
      </c>
      <c r="C2526">
        <v>1.9317660000000001</v>
      </c>
    </row>
    <row r="2527" spans="1:3">
      <c r="A2527" s="174">
        <v>41675</v>
      </c>
      <c r="B2527" s="175">
        <v>41675</v>
      </c>
      <c r="C2527">
        <v>1.879515</v>
      </c>
    </row>
    <row r="2528" spans="1:3">
      <c r="A2528" s="174">
        <v>41674</v>
      </c>
      <c r="B2528" s="175">
        <v>41674</v>
      </c>
      <c r="C2528">
        <v>1.8837889999999999</v>
      </c>
    </row>
    <row r="2529" spans="1:3">
      <c r="A2529" s="174">
        <v>41673</v>
      </c>
      <c r="B2529" s="175">
        <v>41673</v>
      </c>
      <c r="C2529">
        <v>1.8797790000000001</v>
      </c>
    </row>
    <row r="2530" spans="1:3">
      <c r="A2530" s="174">
        <v>41670</v>
      </c>
      <c r="B2530" s="175">
        <v>41670</v>
      </c>
      <c r="C2530">
        <v>1.894604</v>
      </c>
    </row>
    <row r="2531" spans="1:3">
      <c r="A2531" s="174">
        <v>41669</v>
      </c>
      <c r="B2531" s="175">
        <v>41669</v>
      </c>
      <c r="C2531">
        <v>1.94333</v>
      </c>
    </row>
    <row r="2532" spans="1:3">
      <c r="A2532" s="174">
        <v>41668</v>
      </c>
      <c r="B2532" s="175">
        <v>41668</v>
      </c>
      <c r="C2532">
        <v>1.961751</v>
      </c>
    </row>
    <row r="2533" spans="1:3">
      <c r="A2533" s="174">
        <v>41667</v>
      </c>
      <c r="B2533" s="175">
        <v>41667</v>
      </c>
      <c r="C2533">
        <v>1.9888729999999999</v>
      </c>
    </row>
    <row r="2534" spans="1:3">
      <c r="A2534" s="174">
        <v>41666</v>
      </c>
      <c r="B2534" s="175">
        <v>41666</v>
      </c>
      <c r="C2534">
        <v>1.981943</v>
      </c>
    </row>
    <row r="2535" spans="1:3">
      <c r="A2535" s="174">
        <v>41663</v>
      </c>
      <c r="B2535" s="175">
        <v>41663</v>
      </c>
      <c r="C2535">
        <v>1.9816670000000001</v>
      </c>
    </row>
    <row r="2536" spans="1:3">
      <c r="A2536" s="174">
        <v>41662</v>
      </c>
      <c r="B2536" s="175">
        <v>41662</v>
      </c>
      <c r="C2536">
        <v>2.025131</v>
      </c>
    </row>
    <row r="2537" spans="1:3">
      <c r="A2537" s="174">
        <v>41661</v>
      </c>
      <c r="B2537" s="175">
        <v>41661</v>
      </c>
      <c r="C2537">
        <v>2.0709520000000001</v>
      </c>
    </row>
    <row r="2538" spans="1:3">
      <c r="A2538" s="174">
        <v>41660</v>
      </c>
      <c r="B2538" s="175">
        <v>41660</v>
      </c>
      <c r="C2538">
        <v>2.0457230000000002</v>
      </c>
    </row>
    <row r="2539" spans="1:3">
      <c r="A2539" s="174">
        <v>41659</v>
      </c>
      <c r="B2539" s="175">
        <v>41659</v>
      </c>
      <c r="C2539">
        <v>2.0399889999999998</v>
      </c>
    </row>
    <row r="2540" spans="1:3">
      <c r="A2540" s="174">
        <v>41656</v>
      </c>
      <c r="B2540" s="175">
        <v>41656</v>
      </c>
      <c r="C2540">
        <v>2.0737139999999998</v>
      </c>
    </row>
    <row r="2541" spans="1:3">
      <c r="A2541" s="174">
        <v>41655</v>
      </c>
      <c r="B2541" s="175">
        <v>41655</v>
      </c>
      <c r="C2541">
        <v>2.0892879999999998</v>
      </c>
    </row>
    <row r="2542" spans="1:3">
      <c r="A2542" s="174">
        <v>41654</v>
      </c>
      <c r="B2542" s="175">
        <v>41654</v>
      </c>
      <c r="C2542">
        <v>2.1412149999999999</v>
      </c>
    </row>
    <row r="2543" spans="1:3">
      <c r="A2543" s="174">
        <v>41653</v>
      </c>
      <c r="B2543" s="175">
        <v>41653</v>
      </c>
      <c r="C2543">
        <v>2.1193059999999999</v>
      </c>
    </row>
    <row r="2544" spans="1:3">
      <c r="A2544" s="174">
        <v>41652</v>
      </c>
      <c r="B2544" s="175">
        <v>41652</v>
      </c>
      <c r="C2544">
        <v>2.128555</v>
      </c>
    </row>
    <row r="2545" spans="1:3">
      <c r="A2545" s="174">
        <v>41649</v>
      </c>
      <c r="B2545" s="175">
        <v>41649</v>
      </c>
      <c r="C2545">
        <v>2.160339</v>
      </c>
    </row>
    <row r="2546" spans="1:3">
      <c r="A2546" s="174">
        <v>41648</v>
      </c>
      <c r="B2546" s="175">
        <v>41648</v>
      </c>
      <c r="C2546">
        <v>2.1981299999999999</v>
      </c>
    </row>
    <row r="2547" spans="1:3">
      <c r="A2547" s="174">
        <v>41647</v>
      </c>
      <c r="B2547" s="175">
        <v>41647</v>
      </c>
      <c r="C2547">
        <v>2.1791119999999999</v>
      </c>
    </row>
    <row r="2548" spans="1:3">
      <c r="A2548" s="174">
        <v>41646</v>
      </c>
      <c r="B2548" s="175">
        <v>41646</v>
      </c>
      <c r="C2548">
        <v>2.1789779999999999</v>
      </c>
    </row>
    <row r="2549" spans="1:3">
      <c r="A2549" s="174">
        <v>41645</v>
      </c>
      <c r="B2549" s="175">
        <v>41645</v>
      </c>
      <c r="C2549">
        <v>2.199954</v>
      </c>
    </row>
    <row r="2550" spans="1:3">
      <c r="A2550" s="174">
        <v>41642</v>
      </c>
      <c r="B2550" s="175">
        <v>41642</v>
      </c>
      <c r="C2550">
        <v>2.2354039999999999</v>
      </c>
    </row>
    <row r="2551" spans="1:3">
      <c r="A2551" s="174">
        <v>41641</v>
      </c>
      <c r="B2551" s="175">
        <v>41641</v>
      </c>
      <c r="C2551">
        <v>2.2420749999999998</v>
      </c>
    </row>
    <row r="2552" spans="1:3">
      <c r="A2552" s="174">
        <v>41639</v>
      </c>
      <c r="B2552" s="175">
        <v>41639</v>
      </c>
      <c r="C2552">
        <v>2.2408800000000002</v>
      </c>
    </row>
    <row r="2553" spans="1:3">
      <c r="A2553" s="174">
        <v>41638</v>
      </c>
      <c r="B2553" s="175">
        <v>41638</v>
      </c>
      <c r="C2553">
        <v>2.2383690000000001</v>
      </c>
    </row>
    <row r="2554" spans="1:3">
      <c r="A2554" s="174">
        <v>41635</v>
      </c>
      <c r="B2554" s="175">
        <v>41635</v>
      </c>
      <c r="C2554">
        <v>2.235528</v>
      </c>
    </row>
    <row r="2555" spans="1:3">
      <c r="A2555" s="174">
        <v>41632</v>
      </c>
      <c r="B2555" s="175">
        <v>41632</v>
      </c>
      <c r="C2555">
        <v>2.163011</v>
      </c>
    </row>
    <row r="2556" spans="1:3">
      <c r="A2556" s="174">
        <v>41631</v>
      </c>
      <c r="B2556" s="175">
        <v>41631</v>
      </c>
      <c r="C2556">
        <v>2.1619619999999999</v>
      </c>
    </row>
    <row r="2557" spans="1:3">
      <c r="A2557" s="174">
        <v>41628</v>
      </c>
      <c r="B2557" s="175">
        <v>41628</v>
      </c>
      <c r="C2557">
        <v>2.1603889999999999</v>
      </c>
    </row>
    <row r="2558" spans="1:3">
      <c r="A2558" s="174">
        <v>41627</v>
      </c>
      <c r="B2558" s="175">
        <v>41627</v>
      </c>
      <c r="C2558">
        <v>2.1524649999999999</v>
      </c>
    </row>
    <row r="2559" spans="1:3">
      <c r="A2559" s="174">
        <v>41626</v>
      </c>
      <c r="B2559" s="175">
        <v>41626</v>
      </c>
      <c r="C2559">
        <v>2.1142210000000001</v>
      </c>
    </row>
    <row r="2560" spans="1:3">
      <c r="A2560" s="174">
        <v>41625</v>
      </c>
      <c r="B2560" s="175">
        <v>41625</v>
      </c>
      <c r="C2560">
        <v>2.106509</v>
      </c>
    </row>
    <row r="2561" spans="1:3">
      <c r="A2561" s="174">
        <v>41624</v>
      </c>
      <c r="B2561" s="175">
        <v>41624</v>
      </c>
      <c r="C2561">
        <v>2.1073900000000001</v>
      </c>
    </row>
    <row r="2562" spans="1:3">
      <c r="A2562" s="174">
        <v>41621</v>
      </c>
      <c r="B2562" s="175">
        <v>41621</v>
      </c>
      <c r="C2562">
        <v>2.110884</v>
      </c>
    </row>
    <row r="2563" spans="1:3">
      <c r="A2563" s="174">
        <v>41620</v>
      </c>
      <c r="B2563" s="175">
        <v>41620</v>
      </c>
      <c r="C2563">
        <v>2.1126740000000002</v>
      </c>
    </row>
    <row r="2564" spans="1:3">
      <c r="A2564" s="174">
        <v>41619</v>
      </c>
      <c r="B2564" s="175">
        <v>41619</v>
      </c>
      <c r="C2564">
        <v>2.1030389999999999</v>
      </c>
    </row>
    <row r="2565" spans="1:3">
      <c r="A2565" s="174">
        <v>41618</v>
      </c>
      <c r="B2565" s="175">
        <v>41618</v>
      </c>
      <c r="C2565">
        <v>2.0996130000000002</v>
      </c>
    </row>
    <row r="2566" spans="1:3">
      <c r="A2566" s="174">
        <v>41617</v>
      </c>
      <c r="B2566" s="175">
        <v>41617</v>
      </c>
      <c r="C2566">
        <v>2.108412</v>
      </c>
    </row>
    <row r="2567" spans="1:3">
      <c r="A2567" s="174">
        <v>41614</v>
      </c>
      <c r="B2567" s="175">
        <v>41614</v>
      </c>
      <c r="C2567">
        <v>2.1282130000000001</v>
      </c>
    </row>
    <row r="2568" spans="1:3">
      <c r="A2568" s="174">
        <v>41613</v>
      </c>
      <c r="B2568" s="175">
        <v>41613</v>
      </c>
      <c r="C2568">
        <v>2.1144590000000001</v>
      </c>
    </row>
    <row r="2569" spans="1:3">
      <c r="A2569" s="174">
        <v>41612</v>
      </c>
      <c r="B2569" s="175">
        <v>41612</v>
      </c>
      <c r="C2569">
        <v>2.0606049999999998</v>
      </c>
    </row>
    <row r="2570" spans="1:3">
      <c r="A2570" s="174">
        <v>41611</v>
      </c>
      <c r="B2570" s="175">
        <v>41611</v>
      </c>
      <c r="C2570">
        <v>2.0141719999999999</v>
      </c>
    </row>
    <row r="2571" spans="1:3">
      <c r="A2571" s="174">
        <v>41610</v>
      </c>
      <c r="B2571" s="175">
        <v>41610</v>
      </c>
      <c r="C2571">
        <v>2.0214889999999999</v>
      </c>
    </row>
    <row r="2572" spans="1:3">
      <c r="A2572" s="174">
        <v>41607</v>
      </c>
      <c r="B2572" s="175">
        <v>41607</v>
      </c>
      <c r="C2572">
        <v>1.9865839999999999</v>
      </c>
    </row>
    <row r="2573" spans="1:3">
      <c r="A2573" s="174">
        <v>41606</v>
      </c>
      <c r="B2573" s="175">
        <v>41606</v>
      </c>
      <c r="C2573">
        <v>1.9842439999999999</v>
      </c>
    </row>
    <row r="2574" spans="1:3">
      <c r="A2574" s="174">
        <v>41605</v>
      </c>
      <c r="B2574" s="175">
        <v>41605</v>
      </c>
      <c r="C2574">
        <v>1.9934190000000001</v>
      </c>
    </row>
    <row r="2575" spans="1:3">
      <c r="A2575" s="174">
        <v>41604</v>
      </c>
      <c r="B2575" s="175">
        <v>41604</v>
      </c>
      <c r="C2575">
        <v>1.986783</v>
      </c>
    </row>
    <row r="2576" spans="1:3">
      <c r="A2576" s="174">
        <v>41603</v>
      </c>
      <c r="B2576" s="175">
        <v>41603</v>
      </c>
      <c r="C2576">
        <v>1.9920629999999999</v>
      </c>
    </row>
    <row r="2577" spans="1:3">
      <c r="A2577" s="174">
        <v>41600</v>
      </c>
      <c r="B2577" s="175">
        <v>41600</v>
      </c>
      <c r="C2577">
        <v>2.0265759999999999</v>
      </c>
    </row>
    <row r="2578" spans="1:3">
      <c r="A2578" s="174">
        <v>41599</v>
      </c>
      <c r="B2578" s="175">
        <v>41599</v>
      </c>
      <c r="C2578">
        <v>2.0494020000000002</v>
      </c>
    </row>
    <row r="2579" spans="1:3">
      <c r="A2579" s="174">
        <v>41598</v>
      </c>
      <c r="B2579" s="175">
        <v>41598</v>
      </c>
      <c r="C2579">
        <v>2.007396</v>
      </c>
    </row>
    <row r="2580" spans="1:3">
      <c r="A2580" s="174">
        <v>41597</v>
      </c>
      <c r="B2580" s="175">
        <v>41597</v>
      </c>
      <c r="C2580">
        <v>1.9902550000000001</v>
      </c>
    </row>
    <row r="2581" spans="1:3">
      <c r="A2581" s="174">
        <v>41596</v>
      </c>
      <c r="B2581" s="175">
        <v>41596</v>
      </c>
      <c r="C2581">
        <v>1.979258</v>
      </c>
    </row>
    <row r="2582" spans="1:3">
      <c r="A2582" s="174">
        <v>41593</v>
      </c>
      <c r="B2582" s="175">
        <v>41593</v>
      </c>
      <c r="C2582">
        <v>1.995023</v>
      </c>
    </row>
    <row r="2583" spans="1:3">
      <c r="A2583" s="174">
        <v>41592</v>
      </c>
      <c r="B2583" s="175">
        <v>41592</v>
      </c>
      <c r="C2583">
        <v>1.9936670000000001</v>
      </c>
    </row>
    <row r="2584" spans="1:3">
      <c r="A2584" s="174">
        <v>41591</v>
      </c>
      <c r="B2584" s="175">
        <v>41591</v>
      </c>
      <c r="C2584">
        <v>2.0278170000000002</v>
      </c>
    </row>
    <row r="2585" spans="1:3">
      <c r="A2585" s="174">
        <v>41590</v>
      </c>
      <c r="B2585" s="175">
        <v>41590</v>
      </c>
      <c r="C2585">
        <v>2.0603630000000002</v>
      </c>
    </row>
    <row r="2586" spans="1:3">
      <c r="A2586" s="174">
        <v>41589</v>
      </c>
      <c r="B2586" s="175">
        <v>41589</v>
      </c>
      <c r="C2586">
        <v>2.0204589999999998</v>
      </c>
    </row>
    <row r="2587" spans="1:3">
      <c r="A2587" s="174">
        <v>41586</v>
      </c>
      <c r="B2587" s="175">
        <v>41586</v>
      </c>
      <c r="C2587">
        <v>2.0276999999999998</v>
      </c>
    </row>
    <row r="2588" spans="1:3">
      <c r="A2588" s="174">
        <v>41585</v>
      </c>
      <c r="B2588" s="175">
        <v>41585</v>
      </c>
      <c r="C2588">
        <v>1.961857</v>
      </c>
    </row>
    <row r="2589" spans="1:3">
      <c r="A2589" s="174">
        <v>41584</v>
      </c>
      <c r="B2589" s="175">
        <v>41584</v>
      </c>
      <c r="C2589">
        <v>2.0161500000000001</v>
      </c>
    </row>
    <row r="2590" spans="1:3">
      <c r="A2590" s="174">
        <v>41583</v>
      </c>
      <c r="B2590" s="175">
        <v>41583</v>
      </c>
      <c r="C2590">
        <v>2.0057960000000001</v>
      </c>
    </row>
    <row r="2591" spans="1:3">
      <c r="A2591" s="174">
        <v>41582</v>
      </c>
      <c r="B2591" s="175">
        <v>41582</v>
      </c>
      <c r="C2591">
        <v>1.9429380000000001</v>
      </c>
    </row>
    <row r="2592" spans="1:3">
      <c r="A2592" s="174">
        <v>41579</v>
      </c>
      <c r="B2592" s="175">
        <v>41579</v>
      </c>
      <c r="C2592">
        <v>1.95685</v>
      </c>
    </row>
    <row r="2593" spans="1:3">
      <c r="A2593" s="174">
        <v>41578</v>
      </c>
      <c r="B2593" s="175">
        <v>41578</v>
      </c>
      <c r="C2593">
        <v>1.951829</v>
      </c>
    </row>
    <row r="2594" spans="1:3">
      <c r="A2594" s="174">
        <v>41577</v>
      </c>
      <c r="B2594" s="175">
        <v>41577</v>
      </c>
      <c r="C2594">
        <v>1.9855769999999999</v>
      </c>
    </row>
    <row r="2595" spans="1:3">
      <c r="A2595" s="174">
        <v>41576</v>
      </c>
      <c r="B2595" s="175">
        <v>41576</v>
      </c>
      <c r="C2595">
        <v>2.0193029999999998</v>
      </c>
    </row>
    <row r="2596" spans="1:3">
      <c r="A2596" s="174">
        <v>41575</v>
      </c>
      <c r="B2596" s="175">
        <v>41575</v>
      </c>
      <c r="C2596">
        <v>2.019822</v>
      </c>
    </row>
    <row r="2597" spans="1:3">
      <c r="A2597" s="174">
        <v>41572</v>
      </c>
      <c r="B2597" s="175">
        <v>41572</v>
      </c>
      <c r="C2597">
        <v>2.0357669999999999</v>
      </c>
    </row>
    <row r="2598" spans="1:3">
      <c r="A2598" s="174">
        <v>41571</v>
      </c>
      <c r="B2598" s="175">
        <v>41571</v>
      </c>
      <c r="C2598">
        <v>2.028362</v>
      </c>
    </row>
    <row r="2599" spans="1:3">
      <c r="A2599" s="174">
        <v>41570</v>
      </c>
      <c r="B2599" s="175">
        <v>41570</v>
      </c>
      <c r="C2599">
        <v>2.0456970000000001</v>
      </c>
    </row>
    <row r="2600" spans="1:3">
      <c r="A2600" s="174">
        <v>41569</v>
      </c>
      <c r="B2600" s="175">
        <v>41569</v>
      </c>
      <c r="C2600">
        <v>2.0704289999999999</v>
      </c>
    </row>
    <row r="2601" spans="1:3">
      <c r="A2601" s="174">
        <v>41568</v>
      </c>
      <c r="B2601" s="175">
        <v>41568</v>
      </c>
      <c r="C2601">
        <v>2.1163979999999998</v>
      </c>
    </row>
    <row r="2602" spans="1:3">
      <c r="A2602" s="174">
        <v>41565</v>
      </c>
      <c r="B2602" s="175">
        <v>41565</v>
      </c>
      <c r="C2602">
        <v>2.11463</v>
      </c>
    </row>
    <row r="2603" spans="1:3">
      <c r="A2603" s="174">
        <v>41564</v>
      </c>
      <c r="B2603" s="175">
        <v>41564</v>
      </c>
      <c r="C2603">
        <v>2.1660650000000001</v>
      </c>
    </row>
    <row r="2604" spans="1:3">
      <c r="A2604" s="174">
        <v>41563</v>
      </c>
      <c r="B2604" s="175">
        <v>41563</v>
      </c>
      <c r="C2604">
        <v>2.2113999999999998</v>
      </c>
    </row>
    <row r="2605" spans="1:3">
      <c r="A2605" s="174">
        <v>41562</v>
      </c>
      <c r="B2605" s="175">
        <v>41562</v>
      </c>
      <c r="C2605">
        <v>2.1587860000000001</v>
      </c>
    </row>
    <row r="2606" spans="1:3">
      <c r="A2606" s="174">
        <v>41561</v>
      </c>
      <c r="B2606" s="175">
        <v>41561</v>
      </c>
      <c r="C2606">
        <v>2.140927</v>
      </c>
    </row>
    <row r="2607" spans="1:3">
      <c r="A2607" s="174">
        <v>41558</v>
      </c>
      <c r="B2607" s="175">
        <v>41558</v>
      </c>
      <c r="C2607">
        <v>2.1356459999999999</v>
      </c>
    </row>
    <row r="2608" spans="1:3">
      <c r="A2608" s="174">
        <v>41557</v>
      </c>
      <c r="B2608" s="175">
        <v>41557</v>
      </c>
      <c r="C2608">
        <v>2.1409199999999999</v>
      </c>
    </row>
    <row r="2609" spans="1:3">
      <c r="A2609" s="174">
        <v>41556</v>
      </c>
      <c r="B2609" s="175">
        <v>41556</v>
      </c>
      <c r="C2609">
        <v>2.0842179999999999</v>
      </c>
    </row>
    <row r="2610" spans="1:3">
      <c r="A2610" s="174">
        <v>41555</v>
      </c>
      <c r="B2610" s="175">
        <v>41555</v>
      </c>
      <c r="C2610">
        <v>2.0925639999999999</v>
      </c>
    </row>
    <row r="2611" spans="1:3">
      <c r="A2611" s="174">
        <v>41554</v>
      </c>
      <c r="B2611" s="175">
        <v>41554</v>
      </c>
      <c r="C2611">
        <v>2.0751210000000002</v>
      </c>
    </row>
    <row r="2612" spans="1:3">
      <c r="A2612" s="174">
        <v>41551</v>
      </c>
      <c r="B2612" s="175">
        <v>41551</v>
      </c>
      <c r="C2612">
        <v>2.1095359999999999</v>
      </c>
    </row>
    <row r="2613" spans="1:3">
      <c r="A2613" s="174">
        <v>41550</v>
      </c>
      <c r="B2613" s="175">
        <v>41550</v>
      </c>
      <c r="C2613">
        <v>2.0859329999999998</v>
      </c>
    </row>
    <row r="2614" spans="1:3">
      <c r="A2614" s="174">
        <v>41549</v>
      </c>
      <c r="B2614" s="175">
        <v>41549</v>
      </c>
      <c r="C2614">
        <v>2.0640559999999999</v>
      </c>
    </row>
    <row r="2615" spans="1:3">
      <c r="A2615" s="174">
        <v>41548</v>
      </c>
      <c r="B2615" s="175">
        <v>41548</v>
      </c>
      <c r="C2615">
        <v>2.0577809999999999</v>
      </c>
    </row>
    <row r="2616" spans="1:3">
      <c r="A2616" s="174">
        <v>41547</v>
      </c>
      <c r="B2616" s="175">
        <v>41547</v>
      </c>
      <c r="C2616">
        <v>2.0549390000000001</v>
      </c>
    </row>
    <row r="2617" spans="1:3">
      <c r="A2617" s="174">
        <v>41544</v>
      </c>
      <c r="B2617" s="175">
        <v>41544</v>
      </c>
      <c r="C2617">
        <v>2.053248</v>
      </c>
    </row>
    <row r="2618" spans="1:3">
      <c r="A2618" s="174">
        <v>41543</v>
      </c>
      <c r="B2618" s="175">
        <v>41543</v>
      </c>
      <c r="C2618">
        <v>2.0978859999999999</v>
      </c>
    </row>
    <row r="2619" spans="1:3">
      <c r="A2619" s="174">
        <v>41542</v>
      </c>
      <c r="B2619" s="175">
        <v>41542</v>
      </c>
      <c r="C2619">
        <v>2.1018750000000002</v>
      </c>
    </row>
    <row r="2620" spans="1:3">
      <c r="A2620" s="174">
        <v>41541</v>
      </c>
      <c r="B2620" s="175">
        <v>41541</v>
      </c>
      <c r="C2620">
        <v>2.1251799999999998</v>
      </c>
    </row>
    <row r="2621" spans="1:3">
      <c r="A2621" s="174">
        <v>41540</v>
      </c>
      <c r="B2621" s="175">
        <v>41540</v>
      </c>
      <c r="C2621">
        <v>2.1900900000000001</v>
      </c>
    </row>
    <row r="2622" spans="1:3">
      <c r="A2622" s="174">
        <v>41537</v>
      </c>
      <c r="B2622" s="175">
        <v>41537</v>
      </c>
      <c r="C2622">
        <v>2.219703</v>
      </c>
    </row>
    <row r="2623" spans="1:3">
      <c r="A2623" s="174">
        <v>41536</v>
      </c>
      <c r="B2623" s="175">
        <v>41536</v>
      </c>
      <c r="C2623">
        <v>2.1838829999999998</v>
      </c>
    </row>
    <row r="2624" spans="1:3">
      <c r="A2624" s="174">
        <v>41535</v>
      </c>
      <c r="B2624" s="175">
        <v>41535</v>
      </c>
      <c r="C2624">
        <v>2.2500930000000001</v>
      </c>
    </row>
    <row r="2625" spans="1:3">
      <c r="A2625" s="174">
        <v>41534</v>
      </c>
      <c r="B2625" s="175">
        <v>41534</v>
      </c>
      <c r="C2625">
        <v>2.2172960000000002</v>
      </c>
    </row>
    <row r="2626" spans="1:3">
      <c r="A2626" s="174">
        <v>41533</v>
      </c>
      <c r="B2626" s="175">
        <v>41533</v>
      </c>
      <c r="C2626">
        <v>2.1875469999999999</v>
      </c>
    </row>
    <row r="2627" spans="1:3">
      <c r="A2627" s="174">
        <v>41530</v>
      </c>
      <c r="B2627" s="175">
        <v>41530</v>
      </c>
      <c r="C2627">
        <v>2.2266180000000002</v>
      </c>
    </row>
    <row r="2628" spans="1:3">
      <c r="A2628" s="174">
        <v>41529</v>
      </c>
      <c r="B2628" s="175">
        <v>41529</v>
      </c>
      <c r="C2628">
        <v>2.2409110000000001</v>
      </c>
    </row>
    <row r="2629" spans="1:3">
      <c r="A2629" s="174">
        <v>41528</v>
      </c>
      <c r="B2629" s="175">
        <v>41528</v>
      </c>
      <c r="C2629">
        <v>2.305142</v>
      </c>
    </row>
    <row r="2630" spans="1:3">
      <c r="A2630" s="174">
        <v>41527</v>
      </c>
      <c r="B2630" s="175">
        <v>41527</v>
      </c>
      <c r="C2630">
        <v>2.3505720000000001</v>
      </c>
    </row>
    <row r="2631" spans="1:3">
      <c r="A2631" s="174">
        <v>41526</v>
      </c>
      <c r="B2631" s="175">
        <v>41526</v>
      </c>
      <c r="C2631">
        <v>2.2644760000000002</v>
      </c>
    </row>
    <row r="2632" spans="1:3">
      <c r="A2632" s="174">
        <v>41523</v>
      </c>
      <c r="B2632" s="175">
        <v>41523</v>
      </c>
      <c r="C2632">
        <v>2.2505440000000001</v>
      </c>
    </row>
    <row r="2633" spans="1:3">
      <c r="A2633" s="174">
        <v>41522</v>
      </c>
      <c r="B2633" s="175">
        <v>41522</v>
      </c>
      <c r="C2633">
        <v>2.3387280000000001</v>
      </c>
    </row>
    <row r="2634" spans="1:3">
      <c r="A2634" s="174">
        <v>41521</v>
      </c>
      <c r="B2634" s="175">
        <v>41521</v>
      </c>
      <c r="C2634">
        <v>2.2257630000000002</v>
      </c>
    </row>
    <row r="2635" spans="1:3">
      <c r="A2635" s="174">
        <v>41520</v>
      </c>
      <c r="B2635" s="175">
        <v>41520</v>
      </c>
      <c r="C2635">
        <v>2.2176200000000001</v>
      </c>
    </row>
    <row r="2636" spans="1:3">
      <c r="A2636" s="174">
        <v>41519</v>
      </c>
      <c r="B2636" s="175">
        <v>41519</v>
      </c>
      <c r="C2636">
        <v>2.2045140000000001</v>
      </c>
    </row>
    <row r="2637" spans="1:3">
      <c r="A2637" s="174">
        <v>41516</v>
      </c>
      <c r="B2637" s="175">
        <v>41516</v>
      </c>
      <c r="C2637">
        <v>2.1735760000000002</v>
      </c>
    </row>
    <row r="2638" spans="1:3">
      <c r="A2638" s="174">
        <v>41515</v>
      </c>
      <c r="B2638" s="175">
        <v>41515</v>
      </c>
      <c r="C2638">
        <v>2.1593429999999998</v>
      </c>
    </row>
    <row r="2639" spans="1:3">
      <c r="A2639" s="174">
        <v>41514</v>
      </c>
      <c r="B2639" s="175">
        <v>41514</v>
      </c>
      <c r="C2639">
        <v>2.1582889999999999</v>
      </c>
    </row>
    <row r="2640" spans="1:3">
      <c r="A2640" s="174">
        <v>41513</v>
      </c>
      <c r="B2640" s="175">
        <v>41513</v>
      </c>
      <c r="C2640">
        <v>2.148711</v>
      </c>
    </row>
    <row r="2641" spans="1:3">
      <c r="A2641" s="174">
        <v>41512</v>
      </c>
      <c r="B2641" s="175">
        <v>41512</v>
      </c>
      <c r="C2641">
        <v>2.1796669999999998</v>
      </c>
    </row>
    <row r="2642" spans="1:3">
      <c r="A2642" s="174">
        <v>41509</v>
      </c>
      <c r="B2642" s="175">
        <v>41509</v>
      </c>
      <c r="C2642">
        <v>2.2478229999999999</v>
      </c>
    </row>
    <row r="2643" spans="1:3">
      <c r="A2643" s="174">
        <v>41508</v>
      </c>
      <c r="B2643" s="175">
        <v>41508</v>
      </c>
      <c r="C2643">
        <v>2.1987800000000002</v>
      </c>
    </row>
    <row r="2644" spans="1:3">
      <c r="A2644" s="174">
        <v>41507</v>
      </c>
      <c r="B2644" s="175">
        <v>41507</v>
      </c>
      <c r="C2644">
        <v>2.1835290000000001</v>
      </c>
    </row>
    <row r="2645" spans="1:3">
      <c r="A2645" s="174">
        <v>41506</v>
      </c>
      <c r="B2645" s="175">
        <v>41506</v>
      </c>
      <c r="C2645">
        <v>2.1411169999999999</v>
      </c>
    </row>
    <row r="2646" spans="1:3">
      <c r="A2646" s="174">
        <v>41505</v>
      </c>
      <c r="B2646" s="175">
        <v>41505</v>
      </c>
      <c r="C2646">
        <v>2.1827549999999998</v>
      </c>
    </row>
    <row r="2647" spans="1:3">
      <c r="A2647" s="174">
        <v>41502</v>
      </c>
      <c r="B2647" s="175">
        <v>41502</v>
      </c>
      <c r="C2647">
        <v>2.1312690000000001</v>
      </c>
    </row>
    <row r="2648" spans="1:3">
      <c r="A2648" s="174">
        <v>41501</v>
      </c>
      <c r="B2648" s="175">
        <v>41501</v>
      </c>
      <c r="C2648">
        <v>2.1461030000000001</v>
      </c>
    </row>
    <row r="2649" spans="1:3">
      <c r="A2649" s="174">
        <v>41500</v>
      </c>
      <c r="B2649" s="175">
        <v>41500</v>
      </c>
      <c r="C2649">
        <v>2.0780259999999999</v>
      </c>
    </row>
    <row r="2650" spans="1:3">
      <c r="A2650" s="174">
        <v>41499</v>
      </c>
      <c r="B2650" s="175">
        <v>41499</v>
      </c>
      <c r="C2650">
        <v>2.0507659999999999</v>
      </c>
    </row>
    <row r="2651" spans="1:3">
      <c r="A2651" s="174">
        <v>41498</v>
      </c>
      <c r="B2651" s="175">
        <v>41498</v>
      </c>
      <c r="C2651">
        <v>1.957748</v>
      </c>
    </row>
    <row r="2652" spans="1:3">
      <c r="A2652" s="174">
        <v>41495</v>
      </c>
      <c r="B2652" s="175">
        <v>41495</v>
      </c>
      <c r="C2652">
        <v>1.948736</v>
      </c>
    </row>
    <row r="2653" spans="1:3">
      <c r="A2653" s="174">
        <v>41494</v>
      </c>
      <c r="B2653" s="175">
        <v>41494</v>
      </c>
      <c r="C2653">
        <v>1.9564550000000001</v>
      </c>
    </row>
    <row r="2654" spans="1:3">
      <c r="A2654" s="174">
        <v>41493</v>
      </c>
      <c r="B2654" s="175">
        <v>41493</v>
      </c>
      <c r="C2654">
        <v>1.964113</v>
      </c>
    </row>
    <row r="2655" spans="1:3">
      <c r="A2655" s="174">
        <v>41492</v>
      </c>
      <c r="B2655" s="175">
        <v>41492</v>
      </c>
      <c r="C2655">
        <v>1.9668760000000001</v>
      </c>
    </row>
    <row r="2656" spans="1:3">
      <c r="A2656" s="174">
        <v>41491</v>
      </c>
      <c r="B2656" s="175">
        <v>41491</v>
      </c>
      <c r="C2656">
        <v>1.9533119999999999</v>
      </c>
    </row>
    <row r="2657" spans="1:3">
      <c r="A2657" s="174">
        <v>41488</v>
      </c>
      <c r="B2657" s="175">
        <v>41488</v>
      </c>
      <c r="C2657">
        <v>1.92781</v>
      </c>
    </row>
    <row r="2658" spans="1:3">
      <c r="A2658" s="174">
        <v>41487</v>
      </c>
      <c r="B2658" s="175">
        <v>41487</v>
      </c>
      <c r="C2658">
        <v>1.939327</v>
      </c>
    </row>
    <row r="2659" spans="1:3">
      <c r="A2659" s="174">
        <v>41486</v>
      </c>
      <c r="B2659" s="175">
        <v>41486</v>
      </c>
      <c r="C2659">
        <v>1.95495</v>
      </c>
    </row>
    <row r="2660" spans="1:3">
      <c r="A2660" s="174">
        <v>41485</v>
      </c>
      <c r="B2660" s="175">
        <v>41485</v>
      </c>
      <c r="C2660">
        <v>1.939241</v>
      </c>
    </row>
    <row r="2661" spans="1:3">
      <c r="A2661" s="174">
        <v>41484</v>
      </c>
      <c r="B2661" s="175">
        <v>41484</v>
      </c>
      <c r="C2661">
        <v>1.9473290000000001</v>
      </c>
    </row>
    <row r="2662" spans="1:3">
      <c r="A2662" s="174">
        <v>41481</v>
      </c>
      <c r="B2662" s="175">
        <v>41481</v>
      </c>
      <c r="C2662">
        <v>1.934326</v>
      </c>
    </row>
    <row r="2663" spans="1:3">
      <c r="A2663" s="174">
        <v>41480</v>
      </c>
      <c r="B2663" s="175">
        <v>41480</v>
      </c>
      <c r="C2663">
        <v>1.9393670000000001</v>
      </c>
    </row>
    <row r="2664" spans="1:3">
      <c r="A2664" s="174">
        <v>41479</v>
      </c>
      <c r="B2664" s="175">
        <v>41479</v>
      </c>
      <c r="C2664">
        <v>1.8991389999999999</v>
      </c>
    </row>
    <row r="2665" spans="1:3">
      <c r="A2665" s="174">
        <v>41478</v>
      </c>
      <c r="B2665" s="175">
        <v>41478</v>
      </c>
      <c r="C2665">
        <v>1.8418110000000001</v>
      </c>
    </row>
    <row r="2666" spans="1:3">
      <c r="A2666" s="174">
        <v>41477</v>
      </c>
      <c r="B2666" s="175">
        <v>41477</v>
      </c>
      <c r="C2666">
        <v>1.795067</v>
      </c>
    </row>
    <row r="2667" spans="1:3">
      <c r="A2667" s="174">
        <v>41474</v>
      </c>
      <c r="B2667" s="175">
        <v>41474</v>
      </c>
      <c r="C2667">
        <v>1.800881</v>
      </c>
    </row>
    <row r="2668" spans="1:3">
      <c r="A2668" s="174">
        <v>41473</v>
      </c>
      <c r="B2668" s="175">
        <v>41473</v>
      </c>
      <c r="C2668">
        <v>1.816398</v>
      </c>
    </row>
    <row r="2669" spans="1:3">
      <c r="A2669" s="174">
        <v>41472</v>
      </c>
      <c r="B2669" s="175">
        <v>41472</v>
      </c>
      <c r="C2669">
        <v>1.8316349999999999</v>
      </c>
    </row>
    <row r="2670" spans="1:3">
      <c r="A2670" s="174">
        <v>41471</v>
      </c>
      <c r="B2670" s="175">
        <v>41471</v>
      </c>
      <c r="C2670">
        <v>1.8463149999999999</v>
      </c>
    </row>
    <row r="2671" spans="1:3">
      <c r="A2671" s="174">
        <v>41470</v>
      </c>
      <c r="B2671" s="175">
        <v>41470</v>
      </c>
      <c r="C2671">
        <v>1.84924</v>
      </c>
    </row>
    <row r="2672" spans="1:3">
      <c r="A2672" s="174">
        <v>41467</v>
      </c>
      <c r="B2672" s="175">
        <v>41467</v>
      </c>
      <c r="C2672">
        <v>1.961219</v>
      </c>
    </row>
    <row r="2673" spans="1:3">
      <c r="A2673" s="174">
        <v>41466</v>
      </c>
      <c r="B2673" s="175">
        <v>41466</v>
      </c>
      <c r="C2673">
        <v>2.0218940000000001</v>
      </c>
    </row>
    <row r="2674" spans="1:3">
      <c r="A2674" s="174">
        <v>41465</v>
      </c>
      <c r="B2674" s="175">
        <v>41465</v>
      </c>
      <c r="C2674">
        <v>2.0458989999999999</v>
      </c>
    </row>
    <row r="2675" spans="1:3">
      <c r="A2675" s="174">
        <v>41464</v>
      </c>
      <c r="B2675" s="175">
        <v>41464</v>
      </c>
      <c r="C2675">
        <v>2.038408</v>
      </c>
    </row>
    <row r="2676" spans="1:3">
      <c r="A2676" s="174">
        <v>41463</v>
      </c>
      <c r="B2676" s="175">
        <v>41463</v>
      </c>
      <c r="C2676">
        <v>2.0730119999999999</v>
      </c>
    </row>
    <row r="2677" spans="1:3">
      <c r="A2677" s="174">
        <v>41460</v>
      </c>
      <c r="B2677" s="175">
        <v>41460</v>
      </c>
      <c r="C2677">
        <v>2.1042580000000002</v>
      </c>
    </row>
    <row r="2678" spans="1:3">
      <c r="A2678" s="174">
        <v>41459</v>
      </c>
      <c r="B2678" s="175">
        <v>41459</v>
      </c>
      <c r="C2678">
        <v>2.0166179999999998</v>
      </c>
    </row>
    <row r="2679" spans="1:3">
      <c r="A2679" s="174">
        <v>41458</v>
      </c>
      <c r="B2679" s="175">
        <v>41458</v>
      </c>
      <c r="C2679">
        <v>2.0519099999999999</v>
      </c>
    </row>
    <row r="2680" spans="1:3">
      <c r="A2680" s="174">
        <v>41457</v>
      </c>
      <c r="B2680" s="175">
        <v>41457</v>
      </c>
      <c r="C2680">
        <v>2.0789689999999998</v>
      </c>
    </row>
    <row r="2681" spans="1:3">
      <c r="A2681" s="174">
        <v>41456</v>
      </c>
      <c r="B2681" s="175">
        <v>41456</v>
      </c>
      <c r="C2681">
        <v>2.1040179999999999</v>
      </c>
    </row>
    <row r="2682" spans="1:3">
      <c r="A2682" s="174">
        <v>41453</v>
      </c>
      <c r="B2682" s="175">
        <v>41453</v>
      </c>
      <c r="C2682">
        <v>2.1372550000000001</v>
      </c>
    </row>
    <row r="2683" spans="1:3">
      <c r="A2683" s="174">
        <v>41452</v>
      </c>
      <c r="B2683" s="175">
        <v>41452</v>
      </c>
      <c r="C2683">
        <v>2.0808710000000001</v>
      </c>
    </row>
    <row r="2684" spans="1:3">
      <c r="A2684" s="174">
        <v>41451</v>
      </c>
      <c r="B2684" s="175">
        <v>41451</v>
      </c>
      <c r="C2684">
        <v>2.1523789999999998</v>
      </c>
    </row>
    <row r="2685" spans="1:3">
      <c r="A2685" s="174">
        <v>41450</v>
      </c>
      <c r="B2685" s="175">
        <v>41450</v>
      </c>
      <c r="C2685">
        <v>2.2215790000000002</v>
      </c>
    </row>
    <row r="2686" spans="1:3">
      <c r="A2686" s="174">
        <v>41449</v>
      </c>
      <c r="B2686" s="175">
        <v>41449</v>
      </c>
      <c r="C2686">
        <v>2.2395339999999999</v>
      </c>
    </row>
    <row r="2687" spans="1:3">
      <c r="A2687" s="174">
        <v>41446</v>
      </c>
      <c r="B2687" s="175">
        <v>41446</v>
      </c>
      <c r="C2687">
        <v>2.0837919999999999</v>
      </c>
    </row>
    <row r="2688" spans="1:3">
      <c r="A2688" s="174">
        <v>41445</v>
      </c>
      <c r="B2688" s="175">
        <v>41445</v>
      </c>
      <c r="C2688">
        <v>2.0278200000000002</v>
      </c>
    </row>
    <row r="2689" spans="1:3">
      <c r="A2689" s="174">
        <v>41444</v>
      </c>
      <c r="B2689" s="175">
        <v>41444</v>
      </c>
      <c r="C2689">
        <v>1.8783529999999999</v>
      </c>
    </row>
    <row r="2690" spans="1:3">
      <c r="A2690" s="174">
        <v>41443</v>
      </c>
      <c r="B2690" s="175">
        <v>41443</v>
      </c>
      <c r="C2690">
        <v>1.8940650000000001</v>
      </c>
    </row>
    <row r="2691" spans="1:3">
      <c r="A2691" s="174">
        <v>41442</v>
      </c>
      <c r="B2691" s="175">
        <v>41442</v>
      </c>
      <c r="C2691">
        <v>1.849</v>
      </c>
    </row>
    <row r="2692" spans="1:3">
      <c r="A2692" s="174">
        <v>41439</v>
      </c>
      <c r="B2692" s="175">
        <v>41439</v>
      </c>
      <c r="C2692">
        <v>1.8486560000000001</v>
      </c>
    </row>
    <row r="2693" spans="1:3">
      <c r="A2693" s="174">
        <v>41438</v>
      </c>
      <c r="B2693" s="175">
        <v>41438</v>
      </c>
      <c r="C2693">
        <v>1.91048</v>
      </c>
    </row>
    <row r="2694" spans="1:3">
      <c r="A2694" s="174">
        <v>41437</v>
      </c>
      <c r="B2694" s="175">
        <v>41437</v>
      </c>
      <c r="C2694">
        <v>1.960547</v>
      </c>
    </row>
    <row r="2695" spans="1:3">
      <c r="A2695" s="174">
        <v>41436</v>
      </c>
      <c r="B2695" s="175">
        <v>41436</v>
      </c>
      <c r="C2695">
        <v>1.9803500000000001</v>
      </c>
    </row>
    <row r="2696" spans="1:3">
      <c r="A2696" s="174">
        <v>41435</v>
      </c>
      <c r="B2696" s="175">
        <v>41435</v>
      </c>
      <c r="C2696">
        <v>1.901305</v>
      </c>
    </row>
    <row r="2697" spans="1:3">
      <c r="A2697" s="174">
        <v>41432</v>
      </c>
      <c r="B2697" s="175">
        <v>41432</v>
      </c>
      <c r="C2697">
        <v>1.875219</v>
      </c>
    </row>
    <row r="2698" spans="1:3">
      <c r="A2698" s="174">
        <v>41431</v>
      </c>
      <c r="B2698" s="175">
        <v>41431</v>
      </c>
      <c r="C2698">
        <v>1.892252</v>
      </c>
    </row>
    <row r="2699" spans="1:3">
      <c r="A2699" s="174">
        <v>41430</v>
      </c>
      <c r="B2699" s="175">
        <v>41430</v>
      </c>
      <c r="C2699">
        <v>1.8441609999999999</v>
      </c>
    </row>
    <row r="2700" spans="1:3">
      <c r="A2700" s="174">
        <v>41429</v>
      </c>
      <c r="B2700" s="175">
        <v>41429</v>
      </c>
      <c r="C2700">
        <v>1.876349</v>
      </c>
    </row>
    <row r="2701" spans="1:3">
      <c r="A2701" s="174">
        <v>41428</v>
      </c>
      <c r="B2701" s="175">
        <v>41428</v>
      </c>
      <c r="C2701">
        <v>1.8644769999999999</v>
      </c>
    </row>
    <row r="2702" spans="1:3">
      <c r="A2702" s="174">
        <v>41425</v>
      </c>
      <c r="B2702" s="175">
        <v>41425</v>
      </c>
      <c r="C2702">
        <v>1.8427560000000001</v>
      </c>
    </row>
    <row r="2703" spans="1:3">
      <c r="A2703" s="174">
        <v>41424</v>
      </c>
      <c r="B2703" s="175">
        <v>41424</v>
      </c>
      <c r="C2703">
        <v>1.8304050000000001</v>
      </c>
    </row>
    <row r="2704" spans="1:3">
      <c r="A2704" s="174">
        <v>41423</v>
      </c>
      <c r="B2704" s="175">
        <v>41423</v>
      </c>
      <c r="C2704">
        <v>1.8382449999999999</v>
      </c>
    </row>
    <row r="2705" spans="1:3">
      <c r="A2705" s="174">
        <v>41422</v>
      </c>
      <c r="B2705" s="175">
        <v>41422</v>
      </c>
      <c r="C2705">
        <v>1.791955</v>
      </c>
    </row>
    <row r="2706" spans="1:3">
      <c r="A2706" s="174">
        <v>41421</v>
      </c>
      <c r="B2706" s="175">
        <v>41421</v>
      </c>
      <c r="C2706">
        <v>1.7581659999999999</v>
      </c>
    </row>
    <row r="2707" spans="1:3">
      <c r="A2707" s="174">
        <v>41418</v>
      </c>
      <c r="B2707" s="175">
        <v>41418</v>
      </c>
      <c r="C2707">
        <v>1.7278610000000001</v>
      </c>
    </row>
    <row r="2708" spans="1:3">
      <c r="A2708" s="174">
        <v>41417</v>
      </c>
      <c r="B2708" s="175">
        <v>41417</v>
      </c>
      <c r="C2708">
        <v>1.7097990000000001</v>
      </c>
    </row>
    <row r="2709" spans="1:3">
      <c r="A2709" s="174">
        <v>41416</v>
      </c>
      <c r="B2709" s="175">
        <v>41416</v>
      </c>
      <c r="C2709">
        <v>1.6736139999999999</v>
      </c>
    </row>
    <row r="2710" spans="1:3">
      <c r="A2710" s="174">
        <v>41415</v>
      </c>
      <c r="B2710" s="175">
        <v>41415</v>
      </c>
      <c r="C2710">
        <v>1.738464</v>
      </c>
    </row>
    <row r="2711" spans="1:3">
      <c r="A2711" s="174">
        <v>41414</v>
      </c>
      <c r="B2711" s="175">
        <v>41414</v>
      </c>
      <c r="C2711">
        <v>1.66496</v>
      </c>
    </row>
    <row r="2712" spans="1:3">
      <c r="A2712" s="174">
        <v>41411</v>
      </c>
      <c r="B2712" s="175">
        <v>41411</v>
      </c>
      <c r="C2712">
        <v>1.6559200000000001</v>
      </c>
    </row>
    <row r="2713" spans="1:3">
      <c r="A2713" s="174">
        <v>41410</v>
      </c>
      <c r="B2713" s="175">
        <v>41410</v>
      </c>
      <c r="C2713">
        <v>1.6684859999999999</v>
      </c>
    </row>
    <row r="2714" spans="1:3">
      <c r="A2714" s="174">
        <v>41409</v>
      </c>
      <c r="B2714" s="175">
        <v>41409</v>
      </c>
      <c r="C2714">
        <v>1.7093560000000001</v>
      </c>
    </row>
    <row r="2715" spans="1:3">
      <c r="A2715" s="174">
        <v>41408</v>
      </c>
      <c r="B2715" s="175">
        <v>41408</v>
      </c>
      <c r="C2715">
        <v>1.7066110000000001</v>
      </c>
    </row>
    <row r="2716" spans="1:3">
      <c r="A2716" s="174">
        <v>41407</v>
      </c>
      <c r="B2716" s="175">
        <v>41407</v>
      </c>
      <c r="C2716">
        <v>1.711854</v>
      </c>
    </row>
    <row r="2717" spans="1:3">
      <c r="A2717" s="174">
        <v>41404</v>
      </c>
      <c r="B2717" s="175">
        <v>41404</v>
      </c>
      <c r="C2717">
        <v>1.7052510000000001</v>
      </c>
    </row>
    <row r="2718" spans="1:3">
      <c r="A2718" s="174">
        <v>41403</v>
      </c>
      <c r="B2718" s="175">
        <v>41403</v>
      </c>
      <c r="C2718">
        <v>1.6175580000000001</v>
      </c>
    </row>
    <row r="2719" spans="1:3">
      <c r="A2719" s="174">
        <v>41402</v>
      </c>
      <c r="B2719" s="175">
        <v>41402</v>
      </c>
      <c r="C2719">
        <v>1.6240589999999999</v>
      </c>
    </row>
    <row r="2720" spans="1:3">
      <c r="A2720" s="174">
        <v>41401</v>
      </c>
      <c r="B2720" s="175">
        <v>41401</v>
      </c>
      <c r="C2720">
        <v>1.6294729999999999</v>
      </c>
    </row>
    <row r="2721" spans="1:3">
      <c r="A2721" s="174">
        <v>41400</v>
      </c>
      <c r="B2721" s="175">
        <v>41400</v>
      </c>
      <c r="C2721">
        <v>1.600352</v>
      </c>
    </row>
    <row r="2722" spans="1:3">
      <c r="A2722" s="174">
        <v>41397</v>
      </c>
      <c r="B2722" s="175">
        <v>41397</v>
      </c>
      <c r="C2722">
        <v>1.5896570000000001</v>
      </c>
    </row>
    <row r="2723" spans="1:3">
      <c r="A2723" s="174">
        <v>41396</v>
      </c>
      <c r="B2723" s="175">
        <v>41396</v>
      </c>
      <c r="C2723">
        <v>1.5417449999999999</v>
      </c>
    </row>
    <row r="2724" spans="1:3">
      <c r="A2724" s="174">
        <v>41394</v>
      </c>
      <c r="B2724" s="175">
        <v>41394</v>
      </c>
      <c r="C2724">
        <v>1.5503180000000001</v>
      </c>
    </row>
    <row r="2725" spans="1:3">
      <c r="A2725" s="174">
        <v>41393</v>
      </c>
      <c r="B2725" s="175">
        <v>41393</v>
      </c>
      <c r="C2725">
        <v>1.5711889999999999</v>
      </c>
    </row>
    <row r="2726" spans="1:3">
      <c r="A2726" s="174">
        <v>41390</v>
      </c>
      <c r="B2726" s="175">
        <v>41390</v>
      </c>
      <c r="C2726">
        <v>1.5872189999999999</v>
      </c>
    </row>
    <row r="2727" spans="1:3">
      <c r="A2727" s="174">
        <v>41389</v>
      </c>
      <c r="B2727" s="175">
        <v>41389</v>
      </c>
      <c r="C2727">
        <v>1.6001559999999999</v>
      </c>
    </row>
    <row r="2728" spans="1:3">
      <c r="A2728" s="174">
        <v>41388</v>
      </c>
      <c r="B2728" s="175">
        <v>41388</v>
      </c>
      <c r="C2728">
        <v>1.5969469999999999</v>
      </c>
    </row>
    <row r="2729" spans="1:3">
      <c r="A2729" s="174">
        <v>41387</v>
      </c>
      <c r="B2729" s="175">
        <v>41387</v>
      </c>
      <c r="C2729">
        <v>1.5993949999999999</v>
      </c>
    </row>
    <row r="2730" spans="1:3">
      <c r="A2730" s="174">
        <v>41386</v>
      </c>
      <c r="B2730" s="175">
        <v>41386</v>
      </c>
      <c r="C2730">
        <v>1.597577</v>
      </c>
    </row>
    <row r="2731" spans="1:3">
      <c r="A2731" s="174">
        <v>41383</v>
      </c>
      <c r="B2731" s="175">
        <v>41383</v>
      </c>
      <c r="C2731">
        <v>1.642714</v>
      </c>
    </row>
    <row r="2732" spans="1:3">
      <c r="A2732" s="174">
        <v>41382</v>
      </c>
      <c r="B2732" s="175">
        <v>41382</v>
      </c>
      <c r="C2732">
        <v>1.6152880000000001</v>
      </c>
    </row>
    <row r="2733" spans="1:3">
      <c r="A2733" s="174">
        <v>41381</v>
      </c>
      <c r="B2733" s="175">
        <v>41381</v>
      </c>
      <c r="C2733">
        <v>1.6424019999999999</v>
      </c>
    </row>
    <row r="2734" spans="1:3">
      <c r="A2734" s="174">
        <v>41380</v>
      </c>
      <c r="B2734" s="175">
        <v>41380</v>
      </c>
      <c r="C2734">
        <v>1.6481030000000001</v>
      </c>
    </row>
    <row r="2735" spans="1:3">
      <c r="A2735" s="174">
        <v>41379</v>
      </c>
      <c r="B2735" s="175">
        <v>41379</v>
      </c>
      <c r="C2735">
        <v>1.648441</v>
      </c>
    </row>
    <row r="2736" spans="1:3">
      <c r="A2736" s="174">
        <v>41376</v>
      </c>
      <c r="B2736" s="175">
        <v>41376</v>
      </c>
      <c r="C2736">
        <v>1.664056</v>
      </c>
    </row>
    <row r="2737" spans="1:3">
      <c r="A2737" s="174">
        <v>41375</v>
      </c>
      <c r="B2737" s="175">
        <v>41375</v>
      </c>
      <c r="C2737">
        <v>1.685926</v>
      </c>
    </row>
    <row r="2738" spans="1:3">
      <c r="A2738" s="174">
        <v>41374</v>
      </c>
      <c r="B2738" s="175">
        <v>41374</v>
      </c>
      <c r="C2738">
        <v>1.697821</v>
      </c>
    </row>
    <row r="2739" spans="1:3">
      <c r="A2739" s="174">
        <v>41373</v>
      </c>
      <c r="B2739" s="175">
        <v>41373</v>
      </c>
      <c r="C2739">
        <v>1.6302939999999999</v>
      </c>
    </row>
    <row r="2740" spans="1:3">
      <c r="A2740" s="174">
        <v>41372</v>
      </c>
      <c r="B2740" s="175">
        <v>41372</v>
      </c>
      <c r="C2740">
        <v>1.581329</v>
      </c>
    </row>
    <row r="2741" spans="1:3">
      <c r="A2741" s="174">
        <v>41369</v>
      </c>
      <c r="B2741" s="175">
        <v>41369</v>
      </c>
      <c r="C2741">
        <v>1.5777760000000001</v>
      </c>
    </row>
    <row r="2742" spans="1:3">
      <c r="A2742" s="174">
        <v>41368</v>
      </c>
      <c r="B2742" s="175">
        <v>41368</v>
      </c>
      <c r="C2742">
        <v>1.695641</v>
      </c>
    </row>
    <row r="2743" spans="1:3">
      <c r="A2743" s="174">
        <v>41367</v>
      </c>
      <c r="B2743" s="175">
        <v>41367</v>
      </c>
      <c r="C2743">
        <v>1.7483070000000001</v>
      </c>
    </row>
    <row r="2744" spans="1:3">
      <c r="A2744" s="174">
        <v>41366</v>
      </c>
      <c r="B2744" s="175">
        <v>41366</v>
      </c>
      <c r="C2744">
        <v>1.7794430000000001</v>
      </c>
    </row>
    <row r="2745" spans="1:3">
      <c r="A2745" s="174">
        <v>41361</v>
      </c>
      <c r="B2745" s="175">
        <v>41361</v>
      </c>
      <c r="C2745">
        <v>1.759226</v>
      </c>
    </row>
    <row r="2746" spans="1:3">
      <c r="A2746" s="174">
        <v>41360</v>
      </c>
      <c r="B2746" s="175">
        <v>41360</v>
      </c>
      <c r="C2746">
        <v>1.743487</v>
      </c>
    </row>
    <row r="2747" spans="1:3">
      <c r="A2747" s="174">
        <v>41359</v>
      </c>
      <c r="B2747" s="175">
        <v>41359</v>
      </c>
      <c r="C2747">
        <v>1.800575</v>
      </c>
    </row>
    <row r="2748" spans="1:3">
      <c r="A2748" s="174">
        <v>41358</v>
      </c>
      <c r="B2748" s="175">
        <v>41358</v>
      </c>
      <c r="C2748">
        <v>1.7743230000000001</v>
      </c>
    </row>
    <row r="2749" spans="1:3">
      <c r="A2749" s="174">
        <v>41355</v>
      </c>
      <c r="B2749" s="175">
        <v>41355</v>
      </c>
      <c r="C2749">
        <v>1.7835620000000001</v>
      </c>
    </row>
    <row r="2750" spans="1:3">
      <c r="A2750" s="174">
        <v>41354</v>
      </c>
      <c r="B2750" s="175">
        <v>41354</v>
      </c>
      <c r="C2750">
        <v>1.767636</v>
      </c>
    </row>
    <row r="2751" spans="1:3">
      <c r="A2751" s="174">
        <v>41353</v>
      </c>
      <c r="B2751" s="175">
        <v>41353</v>
      </c>
      <c r="C2751">
        <v>1.8034289999999999</v>
      </c>
    </row>
    <row r="2752" spans="1:3">
      <c r="A2752" s="174">
        <v>41352</v>
      </c>
      <c r="B2752" s="175">
        <v>41352</v>
      </c>
      <c r="C2752">
        <v>1.787515</v>
      </c>
    </row>
    <row r="2753" spans="1:3">
      <c r="A2753" s="174">
        <v>41351</v>
      </c>
      <c r="B2753" s="175">
        <v>41351</v>
      </c>
      <c r="C2753">
        <v>1.8056300000000001</v>
      </c>
    </row>
    <row r="2754" spans="1:3">
      <c r="A2754" s="174">
        <v>41348</v>
      </c>
      <c r="B2754" s="175">
        <v>41348</v>
      </c>
      <c r="C2754">
        <v>1.8523480000000001</v>
      </c>
    </row>
    <row r="2755" spans="1:3">
      <c r="A2755" s="174">
        <v>41347</v>
      </c>
      <c r="B2755" s="175">
        <v>41347</v>
      </c>
      <c r="C2755">
        <v>1.8689</v>
      </c>
    </row>
    <row r="2756" spans="1:3">
      <c r="A2756" s="174">
        <v>41346</v>
      </c>
      <c r="B2756" s="175">
        <v>41346</v>
      </c>
      <c r="C2756">
        <v>1.8669800000000001</v>
      </c>
    </row>
    <row r="2757" spans="1:3">
      <c r="A2757" s="174">
        <v>41345</v>
      </c>
      <c r="B2757" s="175">
        <v>41345</v>
      </c>
      <c r="C2757">
        <v>1.8730119999999999</v>
      </c>
    </row>
    <row r="2758" spans="1:3">
      <c r="A2758" s="174">
        <v>41344</v>
      </c>
      <c r="B2758" s="175">
        <v>41344</v>
      </c>
      <c r="C2758">
        <v>1.8829070000000001</v>
      </c>
    </row>
    <row r="2759" spans="1:3">
      <c r="A2759" s="174">
        <v>41341</v>
      </c>
      <c r="B2759" s="175">
        <v>41341</v>
      </c>
      <c r="C2759">
        <v>1.890997</v>
      </c>
    </row>
    <row r="2760" spans="1:3">
      <c r="A2760" s="174">
        <v>41340</v>
      </c>
      <c r="B2760" s="175">
        <v>41340</v>
      </c>
      <c r="C2760">
        <v>1.8809089999999999</v>
      </c>
    </row>
    <row r="2761" spans="1:3">
      <c r="A2761" s="174">
        <v>41339</v>
      </c>
      <c r="B2761" s="175">
        <v>41339</v>
      </c>
      <c r="C2761">
        <v>1.8609530000000001</v>
      </c>
    </row>
    <row r="2762" spans="1:3">
      <c r="A2762" s="174">
        <v>41338</v>
      </c>
      <c r="B2762" s="175">
        <v>41338</v>
      </c>
      <c r="C2762">
        <v>1.8476870000000001</v>
      </c>
    </row>
    <row r="2763" spans="1:3">
      <c r="A2763" s="174">
        <v>41337</v>
      </c>
      <c r="B2763" s="175">
        <v>41337</v>
      </c>
      <c r="C2763">
        <v>1.8332090000000001</v>
      </c>
    </row>
    <row r="2764" spans="1:3">
      <c r="A2764" s="174">
        <v>41334</v>
      </c>
      <c r="B2764" s="175">
        <v>41334</v>
      </c>
      <c r="C2764">
        <v>1.839016</v>
      </c>
    </row>
    <row r="2765" spans="1:3">
      <c r="A2765" s="174">
        <v>41333</v>
      </c>
      <c r="B2765" s="175">
        <v>41333</v>
      </c>
      <c r="C2765">
        <v>1.8804920000000001</v>
      </c>
    </row>
    <row r="2766" spans="1:3">
      <c r="A2766" s="174">
        <v>41332</v>
      </c>
      <c r="B2766" s="175">
        <v>41332</v>
      </c>
      <c r="C2766">
        <v>1.866287</v>
      </c>
    </row>
    <row r="2767" spans="1:3">
      <c r="A2767" s="174">
        <v>41331</v>
      </c>
      <c r="B2767" s="175">
        <v>41331</v>
      </c>
      <c r="C2767">
        <v>1.918728</v>
      </c>
    </row>
    <row r="2768" spans="1:3">
      <c r="A2768" s="174">
        <v>41330</v>
      </c>
      <c r="B2768" s="175">
        <v>41330</v>
      </c>
      <c r="C2768">
        <v>2.0052850000000002</v>
      </c>
    </row>
    <row r="2769" spans="1:3">
      <c r="A2769" s="174">
        <v>41327</v>
      </c>
      <c r="B2769" s="175">
        <v>41327</v>
      </c>
      <c r="C2769">
        <v>1.9623390000000001</v>
      </c>
    </row>
    <row r="2770" spans="1:3">
      <c r="A2770" s="174">
        <v>41326</v>
      </c>
      <c r="B2770" s="175">
        <v>41326</v>
      </c>
      <c r="C2770">
        <v>1.9784710000000001</v>
      </c>
    </row>
    <row r="2771" spans="1:3">
      <c r="A2771" s="174">
        <v>41325</v>
      </c>
      <c r="B2771" s="175">
        <v>41325</v>
      </c>
      <c r="C2771">
        <v>2.0324610000000001</v>
      </c>
    </row>
    <row r="2772" spans="1:3">
      <c r="A2772" s="174">
        <v>41324</v>
      </c>
      <c r="B2772" s="175">
        <v>41324</v>
      </c>
      <c r="C2772">
        <v>2.01024</v>
      </c>
    </row>
    <row r="2773" spans="1:3">
      <c r="A2773" s="174">
        <v>41323</v>
      </c>
      <c r="B2773" s="175">
        <v>41323</v>
      </c>
      <c r="C2773">
        <v>2.0076299999999998</v>
      </c>
    </row>
    <row r="2774" spans="1:3">
      <c r="A2774" s="174">
        <v>41320</v>
      </c>
      <c r="B2774" s="175">
        <v>41320</v>
      </c>
      <c r="C2774">
        <v>2.0096129999999999</v>
      </c>
    </row>
    <row r="2775" spans="1:3">
      <c r="A2775" s="174">
        <v>41319</v>
      </c>
      <c r="B2775" s="175">
        <v>41319</v>
      </c>
      <c r="C2775">
        <v>2.0161530000000001</v>
      </c>
    </row>
    <row r="2776" spans="1:3">
      <c r="A2776" s="174">
        <v>41318</v>
      </c>
      <c r="B2776" s="175">
        <v>41318</v>
      </c>
      <c r="C2776">
        <v>2.0404460000000002</v>
      </c>
    </row>
    <row r="2777" spans="1:3">
      <c r="A2777" s="174">
        <v>41317</v>
      </c>
      <c r="B2777" s="175">
        <v>41317</v>
      </c>
      <c r="C2777">
        <v>2.0009519999999998</v>
      </c>
    </row>
    <row r="2778" spans="1:3">
      <c r="A2778" s="174">
        <v>41316</v>
      </c>
      <c r="B2778" s="175">
        <v>41316</v>
      </c>
      <c r="C2778">
        <v>1.972391</v>
      </c>
    </row>
    <row r="2779" spans="1:3">
      <c r="A2779" s="174">
        <v>41313</v>
      </c>
      <c r="B2779" s="175">
        <v>41313</v>
      </c>
      <c r="C2779">
        <v>1.9751320000000001</v>
      </c>
    </row>
    <row r="2780" spans="1:3">
      <c r="A2780" s="174">
        <v>41312</v>
      </c>
      <c r="B2780" s="175">
        <v>41312</v>
      </c>
      <c r="C2780">
        <v>1.984445</v>
      </c>
    </row>
    <row r="2781" spans="1:3">
      <c r="A2781" s="174">
        <v>41311</v>
      </c>
      <c r="B2781" s="175">
        <v>41311</v>
      </c>
      <c r="C2781">
        <v>1.9922880000000001</v>
      </c>
    </row>
    <row r="2782" spans="1:3">
      <c r="A2782" s="174">
        <v>41310</v>
      </c>
      <c r="B2782" s="175">
        <v>41310</v>
      </c>
      <c r="C2782">
        <v>2.0120439999999999</v>
      </c>
    </row>
    <row r="2783" spans="1:3">
      <c r="A2783" s="174">
        <v>41309</v>
      </c>
      <c r="B2783" s="175">
        <v>41309</v>
      </c>
      <c r="C2783">
        <v>1.9915400000000001</v>
      </c>
    </row>
    <row r="2784" spans="1:3">
      <c r="A2784" s="174">
        <v>41306</v>
      </c>
      <c r="B2784" s="175">
        <v>41306</v>
      </c>
      <c r="C2784">
        <v>1.978888</v>
      </c>
    </row>
    <row r="2785" spans="1:3">
      <c r="A2785" s="174">
        <v>41305</v>
      </c>
      <c r="B2785" s="175">
        <v>41305</v>
      </c>
      <c r="C2785">
        <v>2.0206550000000001</v>
      </c>
    </row>
    <row r="2786" spans="1:3">
      <c r="A2786" s="174">
        <v>41304</v>
      </c>
      <c r="B2786" s="175">
        <v>41304</v>
      </c>
      <c r="C2786">
        <v>2.0440109999999998</v>
      </c>
    </row>
    <row r="2787" spans="1:3">
      <c r="A2787" s="174">
        <v>41303</v>
      </c>
      <c r="B2787" s="175">
        <v>41303</v>
      </c>
      <c r="C2787">
        <v>2.001328</v>
      </c>
    </row>
    <row r="2788" spans="1:3">
      <c r="A2788" s="174">
        <v>41302</v>
      </c>
      <c r="B2788" s="175">
        <v>41302</v>
      </c>
      <c r="C2788">
        <v>2.014669</v>
      </c>
    </row>
    <row r="2789" spans="1:3">
      <c r="A2789" s="174">
        <v>41299</v>
      </c>
      <c r="B2789" s="175">
        <v>41299</v>
      </c>
      <c r="C2789">
        <v>1.9572620000000001</v>
      </c>
    </row>
    <row r="2790" spans="1:3">
      <c r="A2790" s="174">
        <v>41298</v>
      </c>
      <c r="B2790" s="175">
        <v>41298</v>
      </c>
      <c r="C2790">
        <v>1.8961209999999999</v>
      </c>
    </row>
    <row r="2791" spans="1:3">
      <c r="A2791" s="174">
        <v>41297</v>
      </c>
      <c r="B2791" s="175">
        <v>41297</v>
      </c>
      <c r="C2791">
        <v>1.8899969999999999</v>
      </c>
    </row>
    <row r="2792" spans="1:3">
      <c r="A2792" s="174">
        <v>41296</v>
      </c>
      <c r="B2792" s="175">
        <v>41296</v>
      </c>
      <c r="C2792">
        <v>1.9072439999999999</v>
      </c>
    </row>
    <row r="2793" spans="1:3">
      <c r="A2793" s="174">
        <v>41295</v>
      </c>
      <c r="B2793" s="175">
        <v>41295</v>
      </c>
      <c r="C2793">
        <v>1.910709</v>
      </c>
    </row>
    <row r="2794" spans="1:3">
      <c r="A2794" s="174">
        <v>41292</v>
      </c>
      <c r="B2794" s="175">
        <v>41292</v>
      </c>
      <c r="C2794">
        <v>1.9080900000000001</v>
      </c>
    </row>
    <row r="2795" spans="1:3">
      <c r="A2795" s="174">
        <v>41291</v>
      </c>
      <c r="B2795" s="175">
        <v>41291</v>
      </c>
      <c r="C2795">
        <v>1.944995</v>
      </c>
    </row>
    <row r="2796" spans="1:3">
      <c r="A2796" s="174">
        <v>41290</v>
      </c>
      <c r="B2796" s="175">
        <v>41290</v>
      </c>
      <c r="C2796">
        <v>1.8974679999999999</v>
      </c>
    </row>
    <row r="2797" spans="1:3">
      <c r="A2797" s="174">
        <v>41289</v>
      </c>
      <c r="B2797" s="175">
        <v>41289</v>
      </c>
      <c r="C2797">
        <v>1.9012370000000001</v>
      </c>
    </row>
    <row r="2798" spans="1:3">
      <c r="A2798" s="174">
        <v>41288</v>
      </c>
      <c r="B2798" s="175">
        <v>41288</v>
      </c>
      <c r="C2798">
        <v>1.9173180000000001</v>
      </c>
    </row>
    <row r="2799" spans="1:3">
      <c r="A2799" s="174">
        <v>41285</v>
      </c>
      <c r="B2799" s="175">
        <v>41285</v>
      </c>
      <c r="C2799">
        <v>1.9630209999999999</v>
      </c>
    </row>
    <row r="2800" spans="1:3">
      <c r="A2800" s="174">
        <v>41284</v>
      </c>
      <c r="B2800" s="175">
        <v>41284</v>
      </c>
      <c r="C2800">
        <v>1.939365</v>
      </c>
    </row>
    <row r="2801" spans="1:3">
      <c r="A2801" s="174">
        <v>41283</v>
      </c>
      <c r="B2801" s="175">
        <v>41283</v>
      </c>
      <c r="C2801">
        <v>1.875604</v>
      </c>
    </row>
    <row r="2802" spans="1:3">
      <c r="A2802" s="174">
        <v>41282</v>
      </c>
      <c r="B2802" s="175">
        <v>41282</v>
      </c>
      <c r="C2802">
        <v>1.8800859999999999</v>
      </c>
    </row>
    <row r="2803" spans="1:3">
      <c r="A2803" s="174">
        <v>41281</v>
      </c>
      <c r="B2803" s="175">
        <v>41281</v>
      </c>
      <c r="C2803">
        <v>1.9095089999999999</v>
      </c>
    </row>
    <row r="2804" spans="1:3">
      <c r="A2804" s="174">
        <v>41278</v>
      </c>
      <c r="B2804" s="175">
        <v>41278</v>
      </c>
      <c r="C2804">
        <v>1.928053</v>
      </c>
    </row>
    <row r="2805" spans="1:3">
      <c r="A2805" s="174">
        <v>41277</v>
      </c>
      <c r="B2805" s="175">
        <v>41277</v>
      </c>
      <c r="C2805">
        <v>1.8792770000000001</v>
      </c>
    </row>
    <row r="2806" spans="1:3">
      <c r="A2806" s="174">
        <v>41276</v>
      </c>
      <c r="B2806" s="175">
        <v>41276</v>
      </c>
      <c r="C2806">
        <v>1.833628</v>
      </c>
    </row>
    <row r="2807" spans="1:3">
      <c r="A2807" s="174">
        <v>41274</v>
      </c>
      <c r="B2807" s="175">
        <v>41274</v>
      </c>
      <c r="C2807">
        <v>1.7225330000000001</v>
      </c>
    </row>
    <row r="2808" spans="1:3">
      <c r="A2808" s="174">
        <v>41271</v>
      </c>
      <c r="B2808" s="175">
        <v>41271</v>
      </c>
      <c r="C2808">
        <v>1.7220310000000001</v>
      </c>
    </row>
    <row r="2809" spans="1:3">
      <c r="A2809" s="174">
        <v>41270</v>
      </c>
      <c r="B2809" s="175">
        <v>41270</v>
      </c>
      <c r="C2809">
        <v>1.7504630000000001</v>
      </c>
    </row>
    <row r="2810" spans="1:3">
      <c r="A2810" s="174">
        <v>41267</v>
      </c>
      <c r="B2810" s="175">
        <v>41267</v>
      </c>
      <c r="C2810">
        <v>1.773755</v>
      </c>
    </row>
    <row r="2811" spans="1:3">
      <c r="A2811" s="174">
        <v>41264</v>
      </c>
      <c r="B2811" s="175">
        <v>41264</v>
      </c>
      <c r="C2811">
        <v>1.7709729999999999</v>
      </c>
    </row>
    <row r="2812" spans="1:3">
      <c r="A2812" s="174">
        <v>41263</v>
      </c>
      <c r="B2812" s="175">
        <v>41263</v>
      </c>
      <c r="C2812">
        <v>1.7864169999999999</v>
      </c>
    </row>
    <row r="2813" spans="1:3">
      <c r="A2813" s="174">
        <v>41262</v>
      </c>
      <c r="B2813" s="175">
        <v>41262</v>
      </c>
      <c r="C2813">
        <v>1.8178650000000001</v>
      </c>
    </row>
    <row r="2814" spans="1:3">
      <c r="A2814" s="174">
        <v>41261</v>
      </c>
      <c r="B2814" s="175">
        <v>41261</v>
      </c>
      <c r="C2814">
        <v>1.798783</v>
      </c>
    </row>
    <row r="2815" spans="1:3">
      <c r="A2815" s="174">
        <v>41260</v>
      </c>
      <c r="B2815" s="175">
        <v>41260</v>
      </c>
      <c r="C2815">
        <v>1.7768699999999999</v>
      </c>
    </row>
    <row r="2816" spans="1:3">
      <c r="A2816" s="174">
        <v>41257</v>
      </c>
      <c r="B2816" s="175">
        <v>41257</v>
      </c>
      <c r="C2816">
        <v>1.7475510000000001</v>
      </c>
    </row>
    <row r="2817" spans="1:3">
      <c r="A2817" s="174">
        <v>41256</v>
      </c>
      <c r="B2817" s="175">
        <v>41256</v>
      </c>
      <c r="C2817">
        <v>1.7472749999999999</v>
      </c>
    </row>
    <row r="2818" spans="1:3">
      <c r="A2818" s="174">
        <v>41255</v>
      </c>
      <c r="B2818" s="175">
        <v>41255</v>
      </c>
      <c r="C2818">
        <v>1.7464820000000001</v>
      </c>
    </row>
    <row r="2819" spans="1:3">
      <c r="A2819" s="174">
        <v>41254</v>
      </c>
      <c r="B2819" s="175">
        <v>41254</v>
      </c>
      <c r="C2819">
        <v>1.7531060000000001</v>
      </c>
    </row>
    <row r="2820" spans="1:3">
      <c r="A2820" s="174">
        <v>41253</v>
      </c>
      <c r="B2820" s="175">
        <v>41253</v>
      </c>
      <c r="C2820">
        <v>1.727098</v>
      </c>
    </row>
    <row r="2821" spans="1:3">
      <c r="A2821" s="174">
        <v>41250</v>
      </c>
      <c r="B2821" s="175">
        <v>41250</v>
      </c>
      <c r="C2821">
        <v>1.732483</v>
      </c>
    </row>
    <row r="2822" spans="1:3">
      <c r="A2822" s="174">
        <v>41249</v>
      </c>
      <c r="B2822" s="175">
        <v>41249</v>
      </c>
      <c r="C2822">
        <v>1.757009</v>
      </c>
    </row>
    <row r="2823" spans="1:3">
      <c r="A2823" s="174">
        <v>41248</v>
      </c>
      <c r="B2823" s="175">
        <v>41248</v>
      </c>
      <c r="C2823">
        <v>1.770241</v>
      </c>
    </row>
    <row r="2824" spans="1:3">
      <c r="A2824" s="174">
        <v>41247</v>
      </c>
      <c r="B2824" s="175">
        <v>41247</v>
      </c>
      <c r="C2824">
        <v>1.813064</v>
      </c>
    </row>
    <row r="2825" spans="1:3">
      <c r="A2825" s="174">
        <v>41246</v>
      </c>
      <c r="B2825" s="175">
        <v>41246</v>
      </c>
      <c r="C2825">
        <v>1.827844</v>
      </c>
    </row>
    <row r="2826" spans="1:3">
      <c r="A2826" s="174">
        <v>41243</v>
      </c>
      <c r="B2826" s="175">
        <v>41243</v>
      </c>
      <c r="C2826">
        <v>1.795105</v>
      </c>
    </row>
    <row r="2827" spans="1:3">
      <c r="A2827" s="174">
        <v>41242</v>
      </c>
      <c r="B2827" s="175">
        <v>41242</v>
      </c>
      <c r="C2827">
        <v>1.8081320000000001</v>
      </c>
    </row>
    <row r="2828" spans="1:3">
      <c r="A2828" s="174">
        <v>41241</v>
      </c>
      <c r="B2828" s="175">
        <v>41241</v>
      </c>
      <c r="C2828">
        <v>1.79152</v>
      </c>
    </row>
    <row r="2829" spans="1:3">
      <c r="A2829" s="174">
        <v>41240</v>
      </c>
      <c r="B2829" s="175">
        <v>41240</v>
      </c>
      <c r="C2829">
        <v>1.880309</v>
      </c>
    </row>
    <row r="2830" spans="1:3">
      <c r="A2830" s="174">
        <v>41239</v>
      </c>
      <c r="B2830" s="175">
        <v>41239</v>
      </c>
      <c r="C2830">
        <v>1.8823080000000001</v>
      </c>
    </row>
    <row r="2831" spans="1:3">
      <c r="A2831" s="174">
        <v>41236</v>
      </c>
      <c r="B2831" s="175">
        <v>41236</v>
      </c>
      <c r="C2831">
        <v>1.902547</v>
      </c>
    </row>
    <row r="2832" spans="1:3">
      <c r="A2832" s="174">
        <v>41235</v>
      </c>
      <c r="B2832" s="175">
        <v>41235</v>
      </c>
      <c r="C2832">
        <v>1.9067270000000001</v>
      </c>
    </row>
    <row r="2833" spans="1:3">
      <c r="A2833" s="174">
        <v>41234</v>
      </c>
      <c r="B2833" s="175">
        <v>41234</v>
      </c>
      <c r="C2833">
        <v>1.9044840000000001</v>
      </c>
    </row>
    <row r="2834" spans="1:3">
      <c r="A2834" s="174">
        <v>41233</v>
      </c>
      <c r="B2834" s="175">
        <v>41233</v>
      </c>
      <c r="C2834">
        <v>1.8651819999999999</v>
      </c>
    </row>
    <row r="2835" spans="1:3">
      <c r="A2835" s="174">
        <v>41232</v>
      </c>
      <c r="B2835" s="175">
        <v>41232</v>
      </c>
      <c r="C2835">
        <v>1.8213859999999999</v>
      </c>
    </row>
    <row r="2836" spans="1:3">
      <c r="A2836" s="174">
        <v>41229</v>
      </c>
      <c r="B2836" s="175">
        <v>41229</v>
      </c>
      <c r="C2836">
        <v>1.809334</v>
      </c>
    </row>
    <row r="2837" spans="1:3">
      <c r="A2837" s="174">
        <v>41228</v>
      </c>
      <c r="B2837" s="175">
        <v>41228</v>
      </c>
      <c r="C2837">
        <v>1.8178719999999999</v>
      </c>
    </row>
    <row r="2838" spans="1:3">
      <c r="A2838" s="174">
        <v>41227</v>
      </c>
      <c r="B2838" s="175">
        <v>41227</v>
      </c>
      <c r="C2838">
        <v>1.822111</v>
      </c>
    </row>
    <row r="2839" spans="1:3">
      <c r="A2839" s="174">
        <v>41226</v>
      </c>
      <c r="B2839" s="175">
        <v>41226</v>
      </c>
      <c r="C2839">
        <v>1.798225</v>
      </c>
    </row>
    <row r="2840" spans="1:3">
      <c r="A2840" s="174">
        <v>41225</v>
      </c>
      <c r="B2840" s="175">
        <v>41225</v>
      </c>
      <c r="C2840">
        <v>1.822845</v>
      </c>
    </row>
    <row r="2841" spans="1:3">
      <c r="A2841" s="174">
        <v>41222</v>
      </c>
      <c r="B2841" s="175">
        <v>41222</v>
      </c>
      <c r="C2841">
        <v>1.823963</v>
      </c>
    </row>
    <row r="2842" spans="1:3">
      <c r="A2842" s="174">
        <v>41221</v>
      </c>
      <c r="B2842" s="175">
        <v>41221</v>
      </c>
      <c r="C2842">
        <v>1.857334</v>
      </c>
    </row>
    <row r="2843" spans="1:3">
      <c r="A2843" s="174">
        <v>41220</v>
      </c>
      <c r="B2843" s="175">
        <v>41220</v>
      </c>
      <c r="C2843">
        <v>1.8614409999999999</v>
      </c>
    </row>
    <row r="2844" spans="1:3">
      <c r="A2844" s="174">
        <v>41219</v>
      </c>
      <c r="B2844" s="175">
        <v>41219</v>
      </c>
      <c r="C2844">
        <v>1.9082570000000001</v>
      </c>
    </row>
    <row r="2845" spans="1:3">
      <c r="A2845" s="174">
        <v>41218</v>
      </c>
      <c r="B2845" s="175">
        <v>41218</v>
      </c>
      <c r="C2845">
        <v>1.9118120000000001</v>
      </c>
    </row>
    <row r="2846" spans="1:3">
      <c r="A2846" s="174">
        <v>41215</v>
      </c>
      <c r="B2846" s="175">
        <v>41215</v>
      </c>
      <c r="C2846">
        <v>1.9267810000000001</v>
      </c>
    </row>
    <row r="2847" spans="1:3">
      <c r="A2847" s="174">
        <v>41214</v>
      </c>
      <c r="B2847" s="175">
        <v>41214</v>
      </c>
      <c r="C2847">
        <v>1.9467699999999999</v>
      </c>
    </row>
    <row r="2848" spans="1:3">
      <c r="A2848" s="174">
        <v>41213</v>
      </c>
      <c r="B2848" s="175">
        <v>41213</v>
      </c>
      <c r="C2848">
        <v>1.9495</v>
      </c>
    </row>
    <row r="2849" spans="1:3">
      <c r="A2849" s="174">
        <v>41212</v>
      </c>
      <c r="B2849" s="175">
        <v>41212</v>
      </c>
      <c r="C2849">
        <v>1.9435549999999999</v>
      </c>
    </row>
    <row r="2850" spans="1:3">
      <c r="A2850" s="174">
        <v>41211</v>
      </c>
      <c r="B2850" s="175">
        <v>41211</v>
      </c>
      <c r="C2850">
        <v>1.949254</v>
      </c>
    </row>
    <row r="2851" spans="1:3">
      <c r="A2851" s="174">
        <v>41208</v>
      </c>
      <c r="B2851" s="175">
        <v>41208</v>
      </c>
      <c r="C2851">
        <v>1.9760150000000001</v>
      </c>
    </row>
    <row r="2852" spans="1:3">
      <c r="A2852" s="174">
        <v>41207</v>
      </c>
      <c r="B2852" s="175">
        <v>41207</v>
      </c>
      <c r="C2852">
        <v>2.027863</v>
      </c>
    </row>
    <row r="2853" spans="1:3">
      <c r="A2853" s="174">
        <v>41206</v>
      </c>
      <c r="B2853" s="175">
        <v>41206</v>
      </c>
      <c r="C2853">
        <v>2.0008370000000002</v>
      </c>
    </row>
    <row r="2854" spans="1:3">
      <c r="A2854" s="174">
        <v>41205</v>
      </c>
      <c r="B2854" s="175">
        <v>41205</v>
      </c>
      <c r="C2854">
        <v>1.997161</v>
      </c>
    </row>
    <row r="2855" spans="1:3">
      <c r="A2855" s="174">
        <v>41204</v>
      </c>
      <c r="B2855" s="175">
        <v>41204</v>
      </c>
      <c r="C2855">
        <v>2.0137510000000001</v>
      </c>
    </row>
    <row r="2856" spans="1:3">
      <c r="A2856" s="174">
        <v>41201</v>
      </c>
      <c r="B2856" s="175">
        <v>41201</v>
      </c>
      <c r="C2856">
        <v>2.0139649999999998</v>
      </c>
    </row>
    <row r="2857" spans="1:3">
      <c r="A2857" s="174">
        <v>41200</v>
      </c>
      <c r="B2857" s="175">
        <v>41200</v>
      </c>
      <c r="C2857">
        <v>2.0348679999999999</v>
      </c>
    </row>
    <row r="2858" spans="1:3">
      <c r="A2858" s="174">
        <v>41199</v>
      </c>
      <c r="B2858" s="175">
        <v>41199</v>
      </c>
      <c r="C2858">
        <v>2.0384829999999998</v>
      </c>
    </row>
    <row r="2859" spans="1:3">
      <c r="A2859" s="174">
        <v>41198</v>
      </c>
      <c r="B2859" s="175">
        <v>41198</v>
      </c>
      <c r="C2859">
        <v>1.977406</v>
      </c>
    </row>
    <row r="2860" spans="1:3">
      <c r="A2860" s="174">
        <v>41197</v>
      </c>
      <c r="B2860" s="175">
        <v>41197</v>
      </c>
      <c r="C2860">
        <v>1.906677</v>
      </c>
    </row>
    <row r="2861" spans="1:3">
      <c r="A2861" s="174">
        <v>41194</v>
      </c>
      <c r="B2861" s="175">
        <v>41194</v>
      </c>
      <c r="C2861">
        <v>1.920498</v>
      </c>
    </row>
    <row r="2862" spans="1:3">
      <c r="A2862" s="174">
        <v>41193</v>
      </c>
      <c r="B2862" s="175">
        <v>41193</v>
      </c>
      <c r="C2862">
        <v>1.95187</v>
      </c>
    </row>
    <row r="2863" spans="1:3">
      <c r="A2863" s="174">
        <v>41192</v>
      </c>
      <c r="B2863" s="175">
        <v>41192</v>
      </c>
      <c r="C2863">
        <v>1.9560960000000001</v>
      </c>
    </row>
    <row r="2864" spans="1:3">
      <c r="A2864" s="174">
        <v>41191</v>
      </c>
      <c r="B2864" s="175">
        <v>41191</v>
      </c>
      <c r="C2864">
        <v>1.9797830000000001</v>
      </c>
    </row>
    <row r="2865" spans="1:3">
      <c r="A2865" s="174">
        <v>41190</v>
      </c>
      <c r="B2865" s="175">
        <v>41190</v>
      </c>
      <c r="C2865">
        <v>1.9859420000000001</v>
      </c>
    </row>
    <row r="2866" spans="1:3">
      <c r="A2866" s="174">
        <v>41187</v>
      </c>
      <c r="B2866" s="175">
        <v>41187</v>
      </c>
      <c r="C2866">
        <v>2.011333</v>
      </c>
    </row>
    <row r="2867" spans="1:3">
      <c r="A2867" s="174">
        <v>41186</v>
      </c>
      <c r="B2867" s="175">
        <v>41186</v>
      </c>
      <c r="C2867">
        <v>1.9750939999999999</v>
      </c>
    </row>
    <row r="2868" spans="1:3">
      <c r="A2868" s="174">
        <v>41185</v>
      </c>
      <c r="B2868" s="175">
        <v>41185</v>
      </c>
      <c r="C2868">
        <v>1.953797</v>
      </c>
    </row>
    <row r="2869" spans="1:3">
      <c r="A2869" s="174">
        <v>41184</v>
      </c>
      <c r="B2869" s="175">
        <v>41184</v>
      </c>
      <c r="C2869">
        <v>1.9664870000000001</v>
      </c>
    </row>
    <row r="2870" spans="1:3">
      <c r="A2870" s="174">
        <v>41183</v>
      </c>
      <c r="B2870" s="175">
        <v>41183</v>
      </c>
      <c r="C2870">
        <v>1.9691380000000001</v>
      </c>
    </row>
    <row r="2871" spans="1:3">
      <c r="A2871" s="174">
        <v>41180</v>
      </c>
      <c r="B2871" s="175">
        <v>41180</v>
      </c>
      <c r="C2871">
        <v>1.940148</v>
      </c>
    </row>
    <row r="2872" spans="1:3">
      <c r="A2872" s="174">
        <v>41179</v>
      </c>
      <c r="B2872" s="175">
        <v>41179</v>
      </c>
      <c r="C2872">
        <v>1.9588049999999999</v>
      </c>
    </row>
    <row r="2873" spans="1:3">
      <c r="A2873" s="174">
        <v>41178</v>
      </c>
      <c r="B2873" s="175">
        <v>41178</v>
      </c>
      <c r="C2873">
        <v>1.970939</v>
      </c>
    </row>
    <row r="2874" spans="1:3">
      <c r="A2874" s="174">
        <v>41177</v>
      </c>
      <c r="B2874" s="175">
        <v>41177</v>
      </c>
      <c r="C2874">
        <v>2.0436019999999999</v>
      </c>
    </row>
    <row r="2875" spans="1:3">
      <c r="A2875" s="174">
        <v>41176</v>
      </c>
      <c r="B2875" s="175">
        <v>41176</v>
      </c>
      <c r="C2875">
        <v>2.0603829999999999</v>
      </c>
    </row>
    <row r="2876" spans="1:3">
      <c r="A2876" s="174">
        <v>41173</v>
      </c>
      <c r="B2876" s="175">
        <v>41173</v>
      </c>
      <c r="C2876">
        <v>2.0739369999999999</v>
      </c>
    </row>
    <row r="2877" spans="1:3">
      <c r="A2877" s="174">
        <v>41172</v>
      </c>
      <c r="B2877" s="175">
        <v>41172</v>
      </c>
      <c r="C2877">
        <v>2.066656</v>
      </c>
    </row>
    <row r="2878" spans="1:3">
      <c r="A2878" s="174">
        <v>41171</v>
      </c>
      <c r="B2878" s="175">
        <v>41171</v>
      </c>
      <c r="C2878">
        <v>2.076311</v>
      </c>
    </row>
    <row r="2879" spans="1:3">
      <c r="A2879" s="174">
        <v>41170</v>
      </c>
      <c r="B2879" s="175">
        <v>41170</v>
      </c>
      <c r="C2879">
        <v>2.0759590000000001</v>
      </c>
    </row>
    <row r="2880" spans="1:3">
      <c r="A2880" s="174">
        <v>41169</v>
      </c>
      <c r="B2880" s="175">
        <v>41169</v>
      </c>
      <c r="C2880">
        <v>2.1170049999999998</v>
      </c>
    </row>
    <row r="2881" spans="1:3">
      <c r="A2881" s="174">
        <v>41166</v>
      </c>
      <c r="B2881" s="175">
        <v>41166</v>
      </c>
      <c r="C2881">
        <v>2.1199919999999999</v>
      </c>
    </row>
    <row r="2882" spans="1:3">
      <c r="A2882" s="174">
        <v>41165</v>
      </c>
      <c r="B2882" s="175">
        <v>41165</v>
      </c>
      <c r="C2882">
        <v>2.0098479999999999</v>
      </c>
    </row>
    <row r="2883" spans="1:3">
      <c r="A2883" s="174">
        <v>41164</v>
      </c>
      <c r="B2883" s="175">
        <v>41164</v>
      </c>
      <c r="C2883">
        <v>2.0822419999999999</v>
      </c>
    </row>
    <row r="2884" spans="1:3">
      <c r="A2884" s="174">
        <v>41163</v>
      </c>
      <c r="B2884" s="175">
        <v>41163</v>
      </c>
      <c r="C2884">
        <v>2.024343</v>
      </c>
    </row>
    <row r="2885" spans="1:3">
      <c r="A2885" s="174">
        <v>41162</v>
      </c>
      <c r="B2885" s="175">
        <v>41162</v>
      </c>
      <c r="C2885">
        <v>2.047104</v>
      </c>
    </row>
    <row r="2886" spans="1:3">
      <c r="A2886" s="174">
        <v>41159</v>
      </c>
      <c r="B2886" s="175">
        <v>41159</v>
      </c>
      <c r="C2886">
        <v>2.0220509999999998</v>
      </c>
    </row>
    <row r="2887" spans="1:3">
      <c r="A2887" s="174">
        <v>41158</v>
      </c>
      <c r="B2887" s="175">
        <v>41158</v>
      </c>
      <c r="C2887">
        <v>2.0333909999999999</v>
      </c>
    </row>
    <row r="2888" spans="1:3">
      <c r="A2888" s="174">
        <v>41157</v>
      </c>
      <c r="B2888" s="175">
        <v>41157</v>
      </c>
      <c r="C2888">
        <v>1.967705</v>
      </c>
    </row>
    <row r="2889" spans="1:3">
      <c r="A2889" s="174">
        <v>41156</v>
      </c>
      <c r="B2889" s="175">
        <v>41156</v>
      </c>
      <c r="C2889">
        <v>1.947899</v>
      </c>
    </row>
    <row r="2890" spans="1:3">
      <c r="A2890" s="174">
        <v>41155</v>
      </c>
      <c r="B2890" s="175">
        <v>41155</v>
      </c>
      <c r="C2890">
        <v>1.9092279999999999</v>
      </c>
    </row>
    <row r="2891" spans="1:3">
      <c r="A2891" s="174">
        <v>41152</v>
      </c>
      <c r="B2891" s="175">
        <v>41152</v>
      </c>
      <c r="C2891">
        <v>1.9144410000000001</v>
      </c>
    </row>
    <row r="2892" spans="1:3">
      <c r="A2892" s="174">
        <v>41151</v>
      </c>
      <c r="B2892" s="175">
        <v>41151</v>
      </c>
      <c r="C2892">
        <v>1.8955059999999999</v>
      </c>
    </row>
    <row r="2893" spans="1:3">
      <c r="A2893" s="174">
        <v>41150</v>
      </c>
      <c r="B2893" s="175">
        <v>41150</v>
      </c>
      <c r="C2893">
        <v>1.9167860000000001</v>
      </c>
    </row>
    <row r="2894" spans="1:3">
      <c r="A2894" s="174">
        <v>41149</v>
      </c>
      <c r="B2894" s="175">
        <v>41149</v>
      </c>
      <c r="C2894">
        <v>1.870433</v>
      </c>
    </row>
    <row r="2895" spans="1:3">
      <c r="A2895" s="174">
        <v>41148</v>
      </c>
      <c r="B2895" s="175">
        <v>41148</v>
      </c>
      <c r="C2895">
        <v>1.869731</v>
      </c>
    </row>
    <row r="2896" spans="1:3">
      <c r="A2896" s="174">
        <v>41145</v>
      </c>
      <c r="B2896" s="175">
        <v>41145</v>
      </c>
      <c r="C2896">
        <v>1.8494079999999999</v>
      </c>
    </row>
    <row r="2897" spans="1:3">
      <c r="A2897" s="174">
        <v>41144</v>
      </c>
      <c r="B2897" s="175">
        <v>41144</v>
      </c>
      <c r="C2897">
        <v>1.9011720000000001</v>
      </c>
    </row>
    <row r="2898" spans="1:3">
      <c r="A2898" s="174">
        <v>41143</v>
      </c>
      <c r="B2898" s="175">
        <v>41143</v>
      </c>
      <c r="C2898">
        <v>1.9670700000000001</v>
      </c>
    </row>
    <row r="2899" spans="1:3">
      <c r="A2899" s="174">
        <v>41142</v>
      </c>
      <c r="B2899" s="175">
        <v>41142</v>
      </c>
      <c r="C2899">
        <v>2.0210349999999999</v>
      </c>
    </row>
    <row r="2900" spans="1:3">
      <c r="A2900" s="174">
        <v>41141</v>
      </c>
      <c r="B2900" s="175">
        <v>41141</v>
      </c>
      <c r="C2900">
        <v>1.9902299999999999</v>
      </c>
    </row>
    <row r="2901" spans="1:3">
      <c r="A2901" s="174">
        <v>41138</v>
      </c>
      <c r="B2901" s="175">
        <v>41138</v>
      </c>
      <c r="C2901">
        <v>1.994386</v>
      </c>
    </row>
    <row r="2902" spans="1:3">
      <c r="A2902" s="174">
        <v>41137</v>
      </c>
      <c r="B2902" s="175">
        <v>41137</v>
      </c>
      <c r="C2902">
        <v>1.9846079999999999</v>
      </c>
    </row>
    <row r="2903" spans="1:3">
      <c r="A2903" s="174">
        <v>41136</v>
      </c>
      <c r="B2903" s="175">
        <v>41136</v>
      </c>
      <c r="C2903">
        <v>1.9890570000000001</v>
      </c>
    </row>
    <row r="2904" spans="1:3">
      <c r="A2904" s="174">
        <v>41135</v>
      </c>
      <c r="B2904" s="175">
        <v>41135</v>
      </c>
      <c r="C2904">
        <v>1.9301779999999999</v>
      </c>
    </row>
    <row r="2905" spans="1:3">
      <c r="A2905" s="174">
        <v>41134</v>
      </c>
      <c r="B2905" s="175">
        <v>41134</v>
      </c>
      <c r="C2905">
        <v>1.928553</v>
      </c>
    </row>
    <row r="2906" spans="1:3">
      <c r="A2906" s="174">
        <v>41131</v>
      </c>
      <c r="B2906" s="175">
        <v>41131</v>
      </c>
      <c r="C2906">
        <v>1.849761</v>
      </c>
    </row>
    <row r="2907" spans="1:3">
      <c r="A2907" s="174">
        <v>41130</v>
      </c>
      <c r="B2907" s="175">
        <v>41130</v>
      </c>
      <c r="C2907">
        <v>1.905543</v>
      </c>
    </row>
    <row r="2908" spans="1:3">
      <c r="A2908" s="174">
        <v>41129</v>
      </c>
      <c r="B2908" s="175">
        <v>41129</v>
      </c>
      <c r="C2908">
        <v>1.9144030000000001</v>
      </c>
    </row>
    <row r="2909" spans="1:3">
      <c r="A2909" s="174">
        <v>41128</v>
      </c>
      <c r="B2909" s="175">
        <v>41128</v>
      </c>
      <c r="C2909">
        <v>1.9589179999999999</v>
      </c>
    </row>
    <row r="2910" spans="1:3">
      <c r="A2910" s="174">
        <v>41127</v>
      </c>
      <c r="B2910" s="175">
        <v>41127</v>
      </c>
      <c r="C2910">
        <v>1.9027050000000001</v>
      </c>
    </row>
    <row r="2911" spans="1:3">
      <c r="A2911" s="174">
        <v>41124</v>
      </c>
      <c r="B2911" s="175">
        <v>41124</v>
      </c>
      <c r="C2911">
        <v>1.8445069999999999</v>
      </c>
    </row>
    <row r="2912" spans="1:3">
      <c r="A2912" s="174">
        <v>41123</v>
      </c>
      <c r="B2912" s="175">
        <v>41123</v>
      </c>
      <c r="C2912">
        <v>1.829207</v>
      </c>
    </row>
    <row r="2913" spans="1:3">
      <c r="A2913" s="174">
        <v>41122</v>
      </c>
      <c r="B2913" s="175">
        <v>41122</v>
      </c>
      <c r="C2913">
        <v>1.8964559999999999</v>
      </c>
    </row>
    <row r="2914" spans="1:3">
      <c r="A2914" s="174">
        <v>41121</v>
      </c>
      <c r="B2914" s="175">
        <v>41121</v>
      </c>
      <c r="C2914">
        <v>1.8714630000000001</v>
      </c>
    </row>
    <row r="2915" spans="1:3">
      <c r="A2915" s="174">
        <v>41120</v>
      </c>
      <c r="B2915" s="175">
        <v>41120</v>
      </c>
      <c r="C2915">
        <v>1.9477679999999999</v>
      </c>
    </row>
    <row r="2916" spans="1:3">
      <c r="A2916" s="174">
        <v>41117</v>
      </c>
      <c r="B2916" s="175">
        <v>41117</v>
      </c>
      <c r="C2916">
        <v>1.9642189999999999</v>
      </c>
    </row>
    <row r="2917" spans="1:3">
      <c r="A2917" s="174">
        <v>41116</v>
      </c>
      <c r="B2917" s="175">
        <v>41116</v>
      </c>
      <c r="C2917">
        <v>1.92672</v>
      </c>
    </row>
    <row r="2918" spans="1:3">
      <c r="A2918" s="174">
        <v>41115</v>
      </c>
      <c r="B2918" s="175">
        <v>41115</v>
      </c>
      <c r="C2918">
        <v>1.945119</v>
      </c>
    </row>
    <row r="2919" spans="1:3">
      <c r="A2919" s="174">
        <v>41114</v>
      </c>
      <c r="B2919" s="175">
        <v>41114</v>
      </c>
      <c r="C2919">
        <v>1.921149</v>
      </c>
    </row>
    <row r="2920" spans="1:3">
      <c r="A2920" s="174">
        <v>41113</v>
      </c>
      <c r="B2920" s="175">
        <v>41113</v>
      </c>
      <c r="C2920">
        <v>1.818843</v>
      </c>
    </row>
    <row r="2921" spans="1:3">
      <c r="A2921" s="174">
        <v>41110</v>
      </c>
      <c r="B2921" s="175">
        <v>41110</v>
      </c>
      <c r="C2921">
        <v>1.7686139999999999</v>
      </c>
    </row>
    <row r="2922" spans="1:3">
      <c r="A2922" s="174">
        <v>41109</v>
      </c>
      <c r="B2922" s="175">
        <v>41109</v>
      </c>
      <c r="C2922">
        <v>1.814889</v>
      </c>
    </row>
    <row r="2923" spans="1:3">
      <c r="A2923" s="174">
        <v>41108</v>
      </c>
      <c r="B2923" s="175">
        <v>41108</v>
      </c>
      <c r="C2923">
        <v>1.822227</v>
      </c>
    </row>
    <row r="2924" spans="1:3">
      <c r="A2924" s="174">
        <v>41107</v>
      </c>
      <c r="B2924" s="175">
        <v>41107</v>
      </c>
      <c r="C2924">
        <v>1.8369549999999999</v>
      </c>
    </row>
    <row r="2925" spans="1:3">
      <c r="A2925" s="174">
        <v>41106</v>
      </c>
      <c r="B2925" s="175">
        <v>41106</v>
      </c>
      <c r="C2925">
        <v>1.8627419999999999</v>
      </c>
    </row>
    <row r="2926" spans="1:3">
      <c r="A2926" s="174">
        <v>41103</v>
      </c>
      <c r="B2926" s="175">
        <v>41103</v>
      </c>
      <c r="C2926">
        <v>1.9068499999999999</v>
      </c>
    </row>
    <row r="2927" spans="1:3">
      <c r="A2927" s="174">
        <v>41102</v>
      </c>
      <c r="B2927" s="175">
        <v>41102</v>
      </c>
      <c r="C2927">
        <v>1.9227050000000001</v>
      </c>
    </row>
    <row r="2928" spans="1:3">
      <c r="A2928" s="174">
        <v>41101</v>
      </c>
      <c r="B2928" s="175">
        <v>41101</v>
      </c>
      <c r="C2928">
        <v>1.94922</v>
      </c>
    </row>
    <row r="2929" spans="1:3">
      <c r="A2929" s="174">
        <v>41100</v>
      </c>
      <c r="B2929" s="175">
        <v>41100</v>
      </c>
      <c r="C2929">
        <v>2.0089100000000002</v>
      </c>
    </row>
    <row r="2930" spans="1:3">
      <c r="A2930" s="174">
        <v>41099</v>
      </c>
      <c r="B2930" s="175">
        <v>41099</v>
      </c>
      <c r="C2930">
        <v>2.014189</v>
      </c>
    </row>
    <row r="2931" spans="1:3">
      <c r="A2931" s="174">
        <v>41096</v>
      </c>
      <c r="B2931" s="175">
        <v>41096</v>
      </c>
      <c r="C2931">
        <v>2.0030049999999999</v>
      </c>
    </row>
    <row r="2932" spans="1:3">
      <c r="A2932" s="174">
        <v>41095</v>
      </c>
      <c r="B2932" s="175">
        <v>41095</v>
      </c>
      <c r="C2932">
        <v>2.107256</v>
      </c>
    </row>
    <row r="2933" spans="1:3">
      <c r="A2933" s="174">
        <v>41094</v>
      </c>
      <c r="B2933" s="175">
        <v>41094</v>
      </c>
      <c r="C2933">
        <v>2.1662089999999998</v>
      </c>
    </row>
    <row r="2934" spans="1:3">
      <c r="A2934" s="174">
        <v>41093</v>
      </c>
      <c r="B2934" s="175">
        <v>41093</v>
      </c>
      <c r="C2934">
        <v>2.2087469999999998</v>
      </c>
    </row>
    <row r="2935" spans="1:3">
      <c r="A2935" s="174">
        <v>41092</v>
      </c>
      <c r="B2935" s="175">
        <v>41092</v>
      </c>
      <c r="C2935">
        <v>2.2484229999999998</v>
      </c>
    </row>
    <row r="2936" spans="1:3">
      <c r="A2936" s="174">
        <v>41089</v>
      </c>
      <c r="B2936" s="175">
        <v>41089</v>
      </c>
      <c r="C2936">
        <v>2.3157380000000001</v>
      </c>
    </row>
    <row r="2937" spans="1:3">
      <c r="A2937" s="174">
        <v>41088</v>
      </c>
      <c r="B2937" s="175">
        <v>41088</v>
      </c>
      <c r="C2937">
        <v>2.244021</v>
      </c>
    </row>
    <row r="2938" spans="1:3">
      <c r="A2938" s="174">
        <v>41087</v>
      </c>
      <c r="B2938" s="175">
        <v>41087</v>
      </c>
      <c r="C2938">
        <v>2.2523520000000001</v>
      </c>
    </row>
    <row r="2939" spans="1:3">
      <c r="A2939" s="174">
        <v>41086</v>
      </c>
      <c r="B2939" s="175">
        <v>41086</v>
      </c>
      <c r="C2939">
        <v>2.230782</v>
      </c>
    </row>
    <row r="2940" spans="1:3">
      <c r="A2940" s="174">
        <v>41085</v>
      </c>
      <c r="B2940" s="175">
        <v>41085</v>
      </c>
      <c r="C2940">
        <v>2.184348</v>
      </c>
    </row>
    <row r="2941" spans="1:3">
      <c r="A2941" s="174">
        <v>41082</v>
      </c>
      <c r="B2941" s="175">
        <v>41082</v>
      </c>
      <c r="C2941">
        <v>2.2460360000000001</v>
      </c>
    </row>
    <row r="2942" spans="1:3">
      <c r="A2942" s="174">
        <v>41081</v>
      </c>
      <c r="B2942" s="175">
        <v>41081</v>
      </c>
      <c r="C2942">
        <v>2.2387229999999998</v>
      </c>
    </row>
    <row r="2943" spans="1:3">
      <c r="A2943" s="174">
        <v>41080</v>
      </c>
      <c r="B2943" s="175">
        <v>41080</v>
      </c>
      <c r="C2943">
        <v>2.2927379999999999</v>
      </c>
    </row>
    <row r="2944" spans="1:3">
      <c r="A2944" s="174">
        <v>41079</v>
      </c>
      <c r="B2944" s="175">
        <v>41079</v>
      </c>
      <c r="C2944">
        <v>2.2138300000000002</v>
      </c>
    </row>
    <row r="2945" spans="1:3">
      <c r="A2945" s="174">
        <v>41078</v>
      </c>
      <c r="B2945" s="175">
        <v>41078</v>
      </c>
      <c r="C2945">
        <v>2.1395270000000002</v>
      </c>
    </row>
    <row r="2946" spans="1:3">
      <c r="A2946" s="174">
        <v>41075</v>
      </c>
      <c r="B2946" s="175">
        <v>41075</v>
      </c>
      <c r="C2946">
        <v>2.1540300000000001</v>
      </c>
    </row>
    <row r="2947" spans="1:3">
      <c r="A2947" s="174">
        <v>41074</v>
      </c>
      <c r="B2947" s="175">
        <v>41074</v>
      </c>
      <c r="C2947">
        <v>2.21177</v>
      </c>
    </row>
    <row r="2948" spans="1:3">
      <c r="A2948" s="174">
        <v>41073</v>
      </c>
      <c r="B2948" s="175">
        <v>41073</v>
      </c>
      <c r="C2948">
        <v>2.222763</v>
      </c>
    </row>
    <row r="2949" spans="1:3">
      <c r="A2949" s="174">
        <v>41072</v>
      </c>
      <c r="B2949" s="175">
        <v>41072</v>
      </c>
      <c r="C2949">
        <v>2.1787559999999999</v>
      </c>
    </row>
    <row r="2950" spans="1:3">
      <c r="A2950" s="174">
        <v>41071</v>
      </c>
      <c r="B2950" s="175">
        <v>41071</v>
      </c>
      <c r="C2950">
        <v>2.0756260000000002</v>
      </c>
    </row>
    <row r="2951" spans="1:3">
      <c r="A2951" s="174">
        <v>41068</v>
      </c>
      <c r="B2951" s="175">
        <v>41068</v>
      </c>
      <c r="C2951">
        <v>2.0312800000000002</v>
      </c>
    </row>
    <row r="2952" spans="1:3">
      <c r="A2952" s="174">
        <v>41067</v>
      </c>
      <c r="B2952" s="175">
        <v>41067</v>
      </c>
      <c r="C2952">
        <v>2.0805720000000001</v>
      </c>
    </row>
    <row r="2953" spans="1:3">
      <c r="A2953" s="174">
        <v>41066</v>
      </c>
      <c r="B2953" s="175">
        <v>41066</v>
      </c>
      <c r="C2953">
        <v>1.945174</v>
      </c>
    </row>
    <row r="2954" spans="1:3">
      <c r="A2954" s="174">
        <v>41065</v>
      </c>
      <c r="B2954" s="175">
        <v>41065</v>
      </c>
      <c r="C2954">
        <v>1.8418369999999999</v>
      </c>
    </row>
    <row r="2955" spans="1:3">
      <c r="A2955" s="174">
        <v>41064</v>
      </c>
      <c r="B2955" s="175">
        <v>41064</v>
      </c>
      <c r="C2955">
        <v>1.839348</v>
      </c>
    </row>
    <row r="2956" spans="1:3">
      <c r="A2956" s="174">
        <v>41061</v>
      </c>
      <c r="B2956" s="175">
        <v>41061</v>
      </c>
      <c r="C2956">
        <v>1.764327</v>
      </c>
    </row>
    <row r="2957" spans="1:3">
      <c r="A2957" s="174">
        <v>41060</v>
      </c>
      <c r="B2957" s="175">
        <v>41060</v>
      </c>
      <c r="C2957">
        <v>1.88707</v>
      </c>
    </row>
    <row r="2958" spans="1:3">
      <c r="A2958" s="174">
        <v>41059</v>
      </c>
      <c r="B2958" s="175">
        <v>41059</v>
      </c>
      <c r="C2958">
        <v>2.0032350000000001</v>
      </c>
    </row>
    <row r="2959" spans="1:3">
      <c r="A2959" s="174">
        <v>41058</v>
      </c>
      <c r="B2959" s="175">
        <v>41058</v>
      </c>
      <c r="C2959">
        <v>2.0454599999999998</v>
      </c>
    </row>
    <row r="2960" spans="1:3">
      <c r="A2960" s="174">
        <v>41057</v>
      </c>
      <c r="B2960" s="175">
        <v>41057</v>
      </c>
      <c r="C2960">
        <v>2.0571760000000001</v>
      </c>
    </row>
    <row r="2961" spans="1:3">
      <c r="A2961" s="174">
        <v>41054</v>
      </c>
      <c r="B2961" s="175">
        <v>41054</v>
      </c>
      <c r="C2961">
        <v>2.053131</v>
      </c>
    </row>
    <row r="2962" spans="1:3">
      <c r="A2962" s="174">
        <v>41053</v>
      </c>
      <c r="B2962" s="175">
        <v>41053</v>
      </c>
      <c r="C2962">
        <v>2.070716</v>
      </c>
    </row>
    <row r="2963" spans="1:3">
      <c r="A2963" s="174">
        <v>41052</v>
      </c>
      <c r="B2963" s="175">
        <v>41052</v>
      </c>
      <c r="C2963">
        <v>2.1693349999999998</v>
      </c>
    </row>
    <row r="2964" spans="1:3">
      <c r="A2964" s="174">
        <v>41051</v>
      </c>
      <c r="B2964" s="175">
        <v>41051</v>
      </c>
      <c r="C2964">
        <v>2.2302010000000001</v>
      </c>
    </row>
    <row r="2965" spans="1:3">
      <c r="A2965" s="174">
        <v>41050</v>
      </c>
      <c r="B2965" s="175">
        <v>41050</v>
      </c>
      <c r="C2965">
        <v>2.2326229999999998</v>
      </c>
    </row>
    <row r="2966" spans="1:3">
      <c r="A2966" s="174">
        <v>41047</v>
      </c>
      <c r="B2966" s="175">
        <v>41047</v>
      </c>
      <c r="C2966">
        <v>2.2238419999999999</v>
      </c>
    </row>
    <row r="2967" spans="1:3">
      <c r="A2967" s="174">
        <v>41046</v>
      </c>
      <c r="B2967" s="175">
        <v>41046</v>
      </c>
      <c r="C2967">
        <v>2.2389549999999998</v>
      </c>
    </row>
    <row r="2968" spans="1:3">
      <c r="A2968" s="174">
        <v>41045</v>
      </c>
      <c r="B2968" s="175">
        <v>41045</v>
      </c>
      <c r="C2968">
        <v>2.2824770000000001</v>
      </c>
    </row>
    <row r="2969" spans="1:3">
      <c r="A2969" s="174">
        <v>41044</v>
      </c>
      <c r="B2969" s="175">
        <v>41044</v>
      </c>
      <c r="C2969">
        <v>2.2584939999999998</v>
      </c>
    </row>
    <row r="2970" spans="1:3">
      <c r="A2970" s="174">
        <v>41043</v>
      </c>
      <c r="B2970" s="175">
        <v>41043</v>
      </c>
      <c r="C2970">
        <v>2.231995</v>
      </c>
    </row>
    <row r="2971" spans="1:3">
      <c r="A2971" s="174">
        <v>41040</v>
      </c>
      <c r="B2971" s="175">
        <v>41040</v>
      </c>
      <c r="C2971">
        <v>2.2952059999999999</v>
      </c>
    </row>
    <row r="2972" spans="1:3">
      <c r="A2972" s="174">
        <v>41039</v>
      </c>
      <c r="B2972" s="175">
        <v>41039</v>
      </c>
      <c r="C2972">
        <v>2.3450259999999998</v>
      </c>
    </row>
    <row r="2973" spans="1:3">
      <c r="A2973" s="174">
        <v>41038</v>
      </c>
      <c r="B2973" s="175">
        <v>41038</v>
      </c>
      <c r="C2973">
        <v>2.3529010000000001</v>
      </c>
    </row>
    <row r="2974" spans="1:3">
      <c r="A2974" s="174">
        <v>41037</v>
      </c>
      <c r="B2974" s="175">
        <v>41037</v>
      </c>
      <c r="C2974">
        <v>2.3295140000000001</v>
      </c>
    </row>
    <row r="2975" spans="1:3">
      <c r="A2975" s="174">
        <v>41036</v>
      </c>
      <c r="B2975" s="175">
        <v>41036</v>
      </c>
      <c r="C2975">
        <v>2.3692829999999998</v>
      </c>
    </row>
    <row r="2976" spans="1:3">
      <c r="A2976" s="174">
        <v>41033</v>
      </c>
      <c r="B2976" s="175">
        <v>41033</v>
      </c>
      <c r="C2976">
        <v>2.3957290000000002</v>
      </c>
    </row>
    <row r="2977" spans="1:3">
      <c r="A2977" s="174">
        <v>41032</v>
      </c>
      <c r="B2977" s="175">
        <v>41032</v>
      </c>
      <c r="C2977">
        <v>2.4375469999999999</v>
      </c>
    </row>
    <row r="2978" spans="1:3">
      <c r="A2978" s="174">
        <v>41031</v>
      </c>
      <c r="B2978" s="175">
        <v>41031</v>
      </c>
      <c r="C2978">
        <v>2.4526400000000002</v>
      </c>
    </row>
    <row r="2979" spans="1:3">
      <c r="A2979" s="174">
        <v>41029</v>
      </c>
      <c r="B2979" s="175">
        <v>41029</v>
      </c>
      <c r="C2979">
        <v>2.471095</v>
      </c>
    </row>
    <row r="2980" spans="1:3">
      <c r="A2980" s="174">
        <v>41026</v>
      </c>
      <c r="B2980" s="175">
        <v>41026</v>
      </c>
      <c r="C2980">
        <v>2.501595</v>
      </c>
    </row>
    <row r="2981" spans="1:3">
      <c r="A2981" s="174">
        <v>41025</v>
      </c>
      <c r="B2981" s="175">
        <v>41025</v>
      </c>
      <c r="C2981">
        <v>2.5511219999999999</v>
      </c>
    </row>
    <row r="2982" spans="1:3">
      <c r="A2982" s="174">
        <v>41024</v>
      </c>
      <c r="B2982" s="175">
        <v>41024</v>
      </c>
      <c r="C2982">
        <v>2.5553270000000001</v>
      </c>
    </row>
    <row r="2983" spans="1:3">
      <c r="A2983" s="174">
        <v>41023</v>
      </c>
      <c r="B2983" s="175">
        <v>41023</v>
      </c>
      <c r="C2983">
        <v>2.568784</v>
      </c>
    </row>
    <row r="2984" spans="1:3">
      <c r="A2984" s="174">
        <v>41022</v>
      </c>
      <c r="B2984" s="175">
        <v>41022</v>
      </c>
      <c r="C2984">
        <v>2.5893090000000001</v>
      </c>
    </row>
    <row r="2985" spans="1:3">
      <c r="A2985" s="174">
        <v>41019</v>
      </c>
      <c r="B2985" s="175">
        <v>41019</v>
      </c>
      <c r="C2985">
        <v>2.6009199999999999</v>
      </c>
    </row>
    <row r="2986" spans="1:3">
      <c r="A2986" s="174">
        <v>41018</v>
      </c>
      <c r="B2986" s="175">
        <v>41018</v>
      </c>
      <c r="C2986">
        <v>2.5501010000000002</v>
      </c>
    </row>
    <row r="2987" spans="1:3">
      <c r="A2987" s="174">
        <v>41017</v>
      </c>
      <c r="B2987" s="175">
        <v>41017</v>
      </c>
      <c r="C2987">
        <v>2.541976</v>
      </c>
    </row>
    <row r="2988" spans="1:3">
      <c r="A2988" s="174">
        <v>41016</v>
      </c>
      <c r="B2988" s="175">
        <v>41016</v>
      </c>
      <c r="C2988">
        <v>2.554341</v>
      </c>
    </row>
    <row r="2989" spans="1:3">
      <c r="A2989" s="174">
        <v>41015</v>
      </c>
      <c r="B2989" s="175">
        <v>41015</v>
      </c>
      <c r="C2989">
        <v>2.5427979999999999</v>
      </c>
    </row>
    <row r="2990" spans="1:3">
      <c r="A2990" s="174">
        <v>41012</v>
      </c>
      <c r="B2990" s="175">
        <v>41012</v>
      </c>
      <c r="C2990">
        <v>2.515501</v>
      </c>
    </row>
    <row r="2991" spans="1:3">
      <c r="A2991" s="174">
        <v>41011</v>
      </c>
      <c r="B2991" s="175">
        <v>41011</v>
      </c>
      <c r="C2991">
        <v>2.5217969999999998</v>
      </c>
    </row>
    <row r="2992" spans="1:3">
      <c r="A2992" s="174">
        <v>41010</v>
      </c>
      <c r="B2992" s="175">
        <v>41010</v>
      </c>
      <c r="C2992">
        <v>2.5659100000000001</v>
      </c>
    </row>
    <row r="2993" spans="1:3">
      <c r="A2993" s="174">
        <v>41009</v>
      </c>
      <c r="B2993" s="175">
        <v>41009</v>
      </c>
      <c r="C2993">
        <v>2.578627</v>
      </c>
    </row>
    <row r="2994" spans="1:3">
      <c r="A2994" s="174">
        <v>41004</v>
      </c>
      <c r="B2994" s="175">
        <v>41004</v>
      </c>
      <c r="C2994">
        <v>2.6030250000000001</v>
      </c>
    </row>
    <row r="2995" spans="1:3">
      <c r="A2995" s="174">
        <v>41003</v>
      </c>
      <c r="B2995" s="175">
        <v>41003</v>
      </c>
      <c r="C2995">
        <v>2.5875059999999999</v>
      </c>
    </row>
    <row r="2996" spans="1:3">
      <c r="A2996" s="174">
        <v>41002</v>
      </c>
      <c r="B2996" s="175">
        <v>41002</v>
      </c>
      <c r="C2996">
        <v>2.5844659999999999</v>
      </c>
    </row>
    <row r="2997" spans="1:3">
      <c r="A2997" s="174">
        <v>41001</v>
      </c>
      <c r="B2997" s="175">
        <v>41001</v>
      </c>
      <c r="C2997">
        <v>2.568136</v>
      </c>
    </row>
    <row r="2998" spans="1:3">
      <c r="A2998" s="174">
        <v>40998</v>
      </c>
      <c r="B2998" s="175">
        <v>40998</v>
      </c>
      <c r="C2998">
        <v>2.5991590000000002</v>
      </c>
    </row>
    <row r="2999" spans="1:3">
      <c r="A2999" s="174">
        <v>40997</v>
      </c>
      <c r="B2999" s="175">
        <v>40997</v>
      </c>
      <c r="C2999">
        <v>2.6376620000000002</v>
      </c>
    </row>
    <row r="3000" spans="1:3">
      <c r="A3000" s="174">
        <v>40996</v>
      </c>
      <c r="B3000" s="175">
        <v>40996</v>
      </c>
      <c r="C3000">
        <v>2.6639379999999999</v>
      </c>
    </row>
    <row r="3001" spans="1:3">
      <c r="A3001" s="174">
        <v>40995</v>
      </c>
      <c r="B3001" s="175">
        <v>40995</v>
      </c>
      <c r="C3001">
        <v>2.6693250000000002</v>
      </c>
    </row>
    <row r="3002" spans="1:3">
      <c r="A3002" s="174">
        <v>40994</v>
      </c>
      <c r="B3002" s="175">
        <v>40994</v>
      </c>
      <c r="C3002">
        <v>2.6727460000000001</v>
      </c>
    </row>
    <row r="3003" spans="1:3">
      <c r="A3003" s="174">
        <v>40991</v>
      </c>
      <c r="B3003" s="175">
        <v>40991</v>
      </c>
      <c r="C3003">
        <v>2.643707</v>
      </c>
    </row>
    <row r="3004" spans="1:3">
      <c r="A3004" s="174">
        <v>40990</v>
      </c>
      <c r="B3004" s="175">
        <v>40990</v>
      </c>
      <c r="C3004">
        <v>2.6903670000000002</v>
      </c>
    </row>
    <row r="3005" spans="1:3">
      <c r="A3005" s="174">
        <v>40989</v>
      </c>
      <c r="B3005" s="175">
        <v>40989</v>
      </c>
      <c r="C3005">
        <v>2.7115339999999999</v>
      </c>
    </row>
    <row r="3006" spans="1:3">
      <c r="A3006" s="174">
        <v>40988</v>
      </c>
      <c r="B3006" s="175">
        <v>40988</v>
      </c>
      <c r="C3006">
        <v>2.7464330000000001</v>
      </c>
    </row>
    <row r="3007" spans="1:3">
      <c r="A3007" s="174">
        <v>40987</v>
      </c>
      <c r="B3007" s="175">
        <v>40987</v>
      </c>
      <c r="C3007">
        <v>2.7331059999999998</v>
      </c>
    </row>
    <row r="3008" spans="1:3">
      <c r="A3008" s="174">
        <v>40984</v>
      </c>
      <c r="B3008" s="175">
        <v>40984</v>
      </c>
      <c r="C3008">
        <v>2.7646799999999998</v>
      </c>
    </row>
    <row r="3009" spans="1:3">
      <c r="A3009" s="174">
        <v>40983</v>
      </c>
      <c r="B3009" s="175">
        <v>40983</v>
      </c>
      <c r="C3009">
        <v>2.6753809999999998</v>
      </c>
    </row>
    <row r="3010" spans="1:3">
      <c r="A3010" s="174">
        <v>40982</v>
      </c>
      <c r="B3010" s="175">
        <v>40982</v>
      </c>
      <c r="C3010">
        <v>2.6290460000000002</v>
      </c>
    </row>
    <row r="3011" spans="1:3">
      <c r="A3011" s="174">
        <v>40981</v>
      </c>
      <c r="B3011" s="175">
        <v>40981</v>
      </c>
      <c r="C3011">
        <v>2.562065</v>
      </c>
    </row>
    <row r="3012" spans="1:3">
      <c r="A3012" s="174">
        <v>40980</v>
      </c>
      <c r="B3012" s="175">
        <v>40980</v>
      </c>
      <c r="C3012">
        <v>2.5275660000000002</v>
      </c>
    </row>
    <row r="3013" spans="1:3">
      <c r="A3013" s="174">
        <v>40977</v>
      </c>
      <c r="B3013" s="175">
        <v>40977</v>
      </c>
      <c r="C3013">
        <v>2.5373060000000001</v>
      </c>
    </row>
    <row r="3014" spans="1:3">
      <c r="A3014" s="174">
        <v>40976</v>
      </c>
      <c r="B3014" s="175">
        <v>40976</v>
      </c>
      <c r="C3014">
        <v>2.5365549999999999</v>
      </c>
    </row>
    <row r="3015" spans="1:3">
      <c r="A3015" s="174">
        <v>40975</v>
      </c>
      <c r="B3015" s="175">
        <v>40975</v>
      </c>
      <c r="C3015">
        <v>2.5521430000000001</v>
      </c>
    </row>
    <row r="3016" spans="1:3">
      <c r="A3016" s="174">
        <v>40974</v>
      </c>
      <c r="B3016" s="175">
        <v>40974</v>
      </c>
      <c r="C3016">
        <v>2.5651869999999999</v>
      </c>
    </row>
    <row r="3017" spans="1:3">
      <c r="A3017" s="174">
        <v>40973</v>
      </c>
      <c r="B3017" s="175">
        <v>40973</v>
      </c>
      <c r="C3017">
        <v>2.5574379999999999</v>
      </c>
    </row>
    <row r="3018" spans="1:3">
      <c r="A3018" s="174">
        <v>40970</v>
      </c>
      <c r="B3018" s="175">
        <v>40970</v>
      </c>
      <c r="C3018">
        <v>2.5322249999999999</v>
      </c>
    </row>
    <row r="3019" spans="1:3">
      <c r="A3019" s="174">
        <v>40969</v>
      </c>
      <c r="B3019" s="175">
        <v>40969</v>
      </c>
      <c r="C3019">
        <v>2.5615030000000001</v>
      </c>
    </row>
    <row r="3020" spans="1:3">
      <c r="A3020" s="174">
        <v>40968</v>
      </c>
      <c r="B3020" s="175">
        <v>40968</v>
      </c>
      <c r="C3020">
        <v>2.5909879999999998</v>
      </c>
    </row>
    <row r="3021" spans="1:3">
      <c r="A3021" s="174">
        <v>40967</v>
      </c>
      <c r="B3021" s="175">
        <v>40967</v>
      </c>
      <c r="C3021">
        <v>2.5924809999999998</v>
      </c>
    </row>
    <row r="3022" spans="1:3">
      <c r="A3022" s="174">
        <v>40966</v>
      </c>
      <c r="B3022" s="175">
        <v>40966</v>
      </c>
      <c r="C3022">
        <v>2.6002879999999999</v>
      </c>
    </row>
    <row r="3023" spans="1:3">
      <c r="A3023" s="174">
        <v>40963</v>
      </c>
      <c r="B3023" s="175">
        <v>40963</v>
      </c>
      <c r="C3023">
        <v>2.6305510000000001</v>
      </c>
    </row>
    <row r="3024" spans="1:3">
      <c r="A3024" s="174">
        <v>40962</v>
      </c>
      <c r="B3024" s="175">
        <v>40962</v>
      </c>
      <c r="C3024">
        <v>2.6344750000000001</v>
      </c>
    </row>
    <row r="3025" spans="1:3">
      <c r="A3025" s="174">
        <v>40961</v>
      </c>
      <c r="B3025" s="175">
        <v>40961</v>
      </c>
      <c r="C3025">
        <v>2.6743519999999998</v>
      </c>
    </row>
    <row r="3026" spans="1:3">
      <c r="A3026" s="174">
        <v>40960</v>
      </c>
      <c r="B3026" s="175">
        <v>40960</v>
      </c>
      <c r="C3026">
        <v>2.6952940000000001</v>
      </c>
    </row>
    <row r="3027" spans="1:3">
      <c r="A3027" s="174">
        <v>40959</v>
      </c>
      <c r="B3027" s="175">
        <v>40959</v>
      </c>
      <c r="C3027">
        <v>2.6804160000000001</v>
      </c>
    </row>
    <row r="3028" spans="1:3">
      <c r="A3028" s="174">
        <v>40956</v>
      </c>
      <c r="B3028" s="175">
        <v>40956</v>
      </c>
      <c r="C3028">
        <v>2.6818810000000002</v>
      </c>
    </row>
    <row r="3029" spans="1:3">
      <c r="A3029" s="174">
        <v>40955</v>
      </c>
      <c r="B3029" s="175">
        <v>40955</v>
      </c>
      <c r="C3029">
        <v>2.644555</v>
      </c>
    </row>
    <row r="3030" spans="1:3">
      <c r="A3030" s="174">
        <v>40954</v>
      </c>
      <c r="B3030" s="175">
        <v>40954</v>
      </c>
      <c r="C3030">
        <v>2.6361319999999999</v>
      </c>
    </row>
    <row r="3031" spans="1:3">
      <c r="A3031" s="174">
        <v>40953</v>
      </c>
      <c r="B3031" s="175">
        <v>40953</v>
      </c>
      <c r="C3031">
        <v>2.64174</v>
      </c>
    </row>
    <row r="3032" spans="1:3">
      <c r="A3032" s="174">
        <v>40952</v>
      </c>
      <c r="B3032" s="175">
        <v>40952</v>
      </c>
      <c r="C3032">
        <v>2.63123</v>
      </c>
    </row>
    <row r="3033" spans="1:3">
      <c r="A3033" s="174">
        <v>40949</v>
      </c>
      <c r="B3033" s="175">
        <v>40949</v>
      </c>
      <c r="C3033">
        <v>2.659373</v>
      </c>
    </row>
    <row r="3034" spans="1:3">
      <c r="A3034" s="174">
        <v>40948</v>
      </c>
      <c r="B3034" s="175">
        <v>40948</v>
      </c>
      <c r="C3034">
        <v>2.6823730000000001</v>
      </c>
    </row>
    <row r="3035" spans="1:3">
      <c r="A3035" s="174">
        <v>40947</v>
      </c>
      <c r="B3035" s="175">
        <v>40947</v>
      </c>
      <c r="C3035">
        <v>2.6774</v>
      </c>
    </row>
    <row r="3036" spans="1:3">
      <c r="A3036" s="174">
        <v>40946</v>
      </c>
      <c r="B3036" s="175">
        <v>40946</v>
      </c>
      <c r="C3036">
        <v>2.6654100000000001</v>
      </c>
    </row>
    <row r="3037" spans="1:3">
      <c r="A3037" s="174">
        <v>40945</v>
      </c>
      <c r="B3037" s="175">
        <v>40945</v>
      </c>
      <c r="C3037">
        <v>2.6376909999999998</v>
      </c>
    </row>
    <row r="3038" spans="1:3">
      <c r="A3038" s="174">
        <v>40942</v>
      </c>
      <c r="B3038" s="175">
        <v>40942</v>
      </c>
      <c r="C3038">
        <v>2.6498140000000001</v>
      </c>
    </row>
    <row r="3039" spans="1:3">
      <c r="A3039" s="174">
        <v>40941</v>
      </c>
      <c r="B3039" s="175">
        <v>40941</v>
      </c>
      <c r="C3039">
        <v>2.627758</v>
      </c>
    </row>
    <row r="3040" spans="1:3">
      <c r="A3040" s="174">
        <v>40940</v>
      </c>
      <c r="B3040" s="175">
        <v>40940</v>
      </c>
      <c r="C3040">
        <v>2.6335989999999998</v>
      </c>
    </row>
    <row r="3041" spans="1:3">
      <c r="A3041" s="174">
        <v>40939</v>
      </c>
      <c r="B3041" s="175">
        <v>40939</v>
      </c>
      <c r="C3041">
        <v>2.6657519999999999</v>
      </c>
    </row>
    <row r="3042" spans="1:3">
      <c r="A3042" s="174">
        <v>40938</v>
      </c>
      <c r="B3042" s="175">
        <v>40938</v>
      </c>
      <c r="C3042">
        <v>2.6343700000000001</v>
      </c>
    </row>
    <row r="3043" spans="1:3">
      <c r="A3043" s="174">
        <v>40935</v>
      </c>
      <c r="B3043" s="175">
        <v>40935</v>
      </c>
      <c r="C3043">
        <v>2.6759279999999999</v>
      </c>
    </row>
    <row r="3044" spans="1:3">
      <c r="A3044" s="174">
        <v>40934</v>
      </c>
      <c r="B3044" s="175">
        <v>40934</v>
      </c>
      <c r="C3044">
        <v>2.7194180000000001</v>
      </c>
    </row>
    <row r="3045" spans="1:3">
      <c r="A3045" s="174">
        <v>40933</v>
      </c>
      <c r="B3045" s="175">
        <v>40933</v>
      </c>
      <c r="C3045">
        <v>2.7922129999999998</v>
      </c>
    </row>
    <row r="3046" spans="1:3">
      <c r="A3046" s="174">
        <v>40932</v>
      </c>
      <c r="B3046" s="175">
        <v>40932</v>
      </c>
      <c r="C3046">
        <v>2.8119809999999998</v>
      </c>
    </row>
    <row r="3047" spans="1:3">
      <c r="A3047" s="174">
        <v>40931</v>
      </c>
      <c r="B3047" s="175">
        <v>40931</v>
      </c>
      <c r="C3047">
        <v>2.7657929999999999</v>
      </c>
    </row>
    <row r="3048" spans="1:3">
      <c r="A3048" s="174">
        <v>40928</v>
      </c>
      <c r="B3048" s="175">
        <v>40928</v>
      </c>
      <c r="C3048">
        <v>2.704383</v>
      </c>
    </row>
    <row r="3049" spans="1:3">
      <c r="A3049" s="174">
        <v>40927</v>
      </c>
      <c r="B3049" s="175">
        <v>40927</v>
      </c>
      <c r="C3049">
        <v>2.6585529999999999</v>
      </c>
    </row>
    <row r="3050" spans="1:3">
      <c r="A3050" s="174">
        <v>40926</v>
      </c>
      <c r="B3050" s="175">
        <v>40926</v>
      </c>
      <c r="C3050">
        <v>2.621515</v>
      </c>
    </row>
    <row r="3051" spans="1:3">
      <c r="A3051" s="174">
        <v>40925</v>
      </c>
      <c r="B3051" s="175">
        <v>40925</v>
      </c>
      <c r="C3051">
        <v>2.595342</v>
      </c>
    </row>
    <row r="3052" spans="1:3">
      <c r="A3052" s="174">
        <v>40924</v>
      </c>
      <c r="B3052" s="175">
        <v>40924</v>
      </c>
      <c r="C3052">
        <v>2.5794130000000002</v>
      </c>
    </row>
    <row r="3053" spans="1:3">
      <c r="A3053" s="174">
        <v>40921</v>
      </c>
      <c r="B3053" s="175">
        <v>40921</v>
      </c>
      <c r="C3053">
        <v>2.5799319999999999</v>
      </c>
    </row>
    <row r="3054" spans="1:3">
      <c r="A3054" s="174">
        <v>40920</v>
      </c>
      <c r="B3054" s="175">
        <v>40920</v>
      </c>
      <c r="C3054">
        <v>2.6078540000000001</v>
      </c>
    </row>
    <row r="3055" spans="1:3">
      <c r="A3055" s="174">
        <v>40919</v>
      </c>
      <c r="B3055" s="175">
        <v>40919</v>
      </c>
      <c r="C3055">
        <v>2.690639</v>
      </c>
    </row>
    <row r="3056" spans="1:3">
      <c r="A3056" s="174">
        <v>40918</v>
      </c>
      <c r="B3056" s="175">
        <v>40918</v>
      </c>
      <c r="C3056">
        <v>2.7460270000000002</v>
      </c>
    </row>
    <row r="3057" spans="1:3">
      <c r="A3057" s="174">
        <v>40917</v>
      </c>
      <c r="B3057" s="175">
        <v>40917</v>
      </c>
      <c r="C3057">
        <v>2.7574890000000001</v>
      </c>
    </row>
    <row r="3058" spans="1:3">
      <c r="A3058" s="174">
        <v>40914</v>
      </c>
      <c r="B3058" s="175">
        <v>40914</v>
      </c>
      <c r="C3058">
        <v>2.7883710000000002</v>
      </c>
    </row>
    <row r="3059" spans="1:3">
      <c r="A3059" s="174">
        <v>40913</v>
      </c>
      <c r="B3059" s="175">
        <v>40913</v>
      </c>
      <c r="C3059">
        <v>2.7848069999999998</v>
      </c>
    </row>
    <row r="3060" spans="1:3">
      <c r="A3060" s="174">
        <v>40912</v>
      </c>
      <c r="B3060" s="175">
        <v>40912</v>
      </c>
      <c r="C3060">
        <v>2.776691</v>
      </c>
    </row>
    <row r="3061" spans="1:3">
      <c r="A3061" s="174">
        <v>40911</v>
      </c>
      <c r="B3061" s="175">
        <v>40911</v>
      </c>
      <c r="C3061">
        <v>2.7445219999999999</v>
      </c>
    </row>
    <row r="3062" spans="1:3">
      <c r="A3062" s="174">
        <v>40910</v>
      </c>
      <c r="B3062" s="175">
        <v>40910</v>
      </c>
      <c r="C3062">
        <v>2.7178620000000002</v>
      </c>
    </row>
    <row r="3063" spans="1:3">
      <c r="A3063" s="174">
        <v>40907</v>
      </c>
      <c r="B3063" s="175">
        <v>40907</v>
      </c>
      <c r="C3063">
        <v>2.6451280000000001</v>
      </c>
    </row>
    <row r="3064" spans="1:3">
      <c r="A3064" s="174">
        <v>40906</v>
      </c>
      <c r="B3064" s="175">
        <v>40906</v>
      </c>
      <c r="C3064">
        <v>2.6338339999999998</v>
      </c>
    </row>
    <row r="3065" spans="1:3">
      <c r="A3065" s="174">
        <v>40905</v>
      </c>
      <c r="B3065" s="175">
        <v>40905</v>
      </c>
      <c r="C3065">
        <v>2.6485289999999999</v>
      </c>
    </row>
    <row r="3066" spans="1:3">
      <c r="A3066" s="174">
        <v>40904</v>
      </c>
      <c r="B3066" s="175">
        <v>40904</v>
      </c>
      <c r="C3066">
        <v>2.6545909999999999</v>
      </c>
    </row>
    <row r="3067" spans="1:3">
      <c r="A3067" s="174">
        <v>40900</v>
      </c>
      <c r="B3067" s="175">
        <v>40900</v>
      </c>
      <c r="C3067">
        <v>2.6750280000000002</v>
      </c>
    </row>
    <row r="3068" spans="1:3">
      <c r="A3068" s="174">
        <v>40899</v>
      </c>
      <c r="B3068" s="175">
        <v>40899</v>
      </c>
      <c r="C3068">
        <v>2.692364</v>
      </c>
    </row>
    <row r="3069" spans="1:3">
      <c r="A3069" s="174">
        <v>40898</v>
      </c>
      <c r="B3069" s="175">
        <v>40898</v>
      </c>
      <c r="C3069">
        <v>2.6870099999999999</v>
      </c>
    </row>
    <row r="3070" spans="1:3">
      <c r="A3070" s="174">
        <v>40897</v>
      </c>
      <c r="B3070" s="175">
        <v>40897</v>
      </c>
      <c r="C3070">
        <v>2.7072479999999999</v>
      </c>
    </row>
    <row r="3071" spans="1:3">
      <c r="A3071" s="174">
        <v>40896</v>
      </c>
      <c r="B3071" s="175">
        <v>40896</v>
      </c>
      <c r="C3071">
        <v>2.6551710000000002</v>
      </c>
    </row>
    <row r="3072" spans="1:3">
      <c r="A3072" s="174">
        <v>40893</v>
      </c>
      <c r="B3072" s="175">
        <v>40893</v>
      </c>
      <c r="C3072">
        <v>2.6363219999999998</v>
      </c>
    </row>
    <row r="3073" spans="1:3">
      <c r="A3073" s="174">
        <v>40892</v>
      </c>
      <c r="B3073" s="175">
        <v>40892</v>
      </c>
      <c r="C3073">
        <v>2.6741869999999999</v>
      </c>
    </row>
    <row r="3074" spans="1:3">
      <c r="A3074" s="174">
        <v>40891</v>
      </c>
      <c r="B3074" s="175">
        <v>40891</v>
      </c>
      <c r="C3074">
        <v>2.72255</v>
      </c>
    </row>
    <row r="3075" spans="1:3">
      <c r="A3075" s="174">
        <v>40890</v>
      </c>
      <c r="B3075" s="175">
        <v>40890</v>
      </c>
      <c r="C3075">
        <v>2.8304559999999999</v>
      </c>
    </row>
    <row r="3076" spans="1:3">
      <c r="A3076" s="174">
        <v>40889</v>
      </c>
      <c r="B3076" s="175">
        <v>40889</v>
      </c>
      <c r="C3076">
        <v>2.8229769999999998</v>
      </c>
    </row>
    <row r="3077" spans="1:3">
      <c r="A3077" s="174">
        <v>40886</v>
      </c>
      <c r="B3077" s="175">
        <v>40886</v>
      </c>
      <c r="C3077">
        <v>2.861056</v>
      </c>
    </row>
    <row r="3078" spans="1:3">
      <c r="A3078" s="174">
        <v>40885</v>
      </c>
      <c r="B3078" s="175">
        <v>40885</v>
      </c>
      <c r="C3078">
        <v>2.8881649999999999</v>
      </c>
    </row>
    <row r="3079" spans="1:3">
      <c r="A3079" s="174">
        <v>40884</v>
      </c>
      <c r="B3079" s="175">
        <v>40884</v>
      </c>
      <c r="C3079">
        <v>2.8727510000000001</v>
      </c>
    </row>
    <row r="3080" spans="1:3">
      <c r="A3080" s="174">
        <v>40883</v>
      </c>
      <c r="B3080" s="175">
        <v>40883</v>
      </c>
      <c r="C3080">
        <v>2.9437000000000002</v>
      </c>
    </row>
    <row r="3081" spans="1:3">
      <c r="A3081" s="174">
        <v>40882</v>
      </c>
      <c r="B3081" s="175">
        <v>40882</v>
      </c>
      <c r="C3081">
        <v>2.8986209999999999</v>
      </c>
    </row>
    <row r="3082" spans="1:3">
      <c r="A3082" s="174">
        <v>40879</v>
      </c>
      <c r="B3082" s="175">
        <v>40879</v>
      </c>
      <c r="C3082">
        <v>2.931845</v>
      </c>
    </row>
    <row r="3083" spans="1:3">
      <c r="A3083" s="174">
        <v>40878</v>
      </c>
      <c r="B3083" s="175">
        <v>40878</v>
      </c>
      <c r="C3083">
        <v>2.9820769999999999</v>
      </c>
    </row>
    <row r="3084" spans="1:3">
      <c r="A3084" s="174">
        <v>40877</v>
      </c>
      <c r="B3084" s="175">
        <v>40877</v>
      </c>
      <c r="C3084">
        <v>3.0719470000000002</v>
      </c>
    </row>
    <row r="3085" spans="1:3">
      <c r="A3085" s="174">
        <v>40876</v>
      </c>
      <c r="B3085" s="175">
        <v>40876</v>
      </c>
      <c r="C3085">
        <v>3.167157</v>
      </c>
    </row>
    <row r="3086" spans="1:3">
      <c r="A3086" s="174">
        <v>40875</v>
      </c>
      <c r="B3086" s="175">
        <v>40875</v>
      </c>
      <c r="C3086">
        <v>3.1675659999999999</v>
      </c>
    </row>
    <row r="3087" spans="1:3">
      <c r="A3087" s="174">
        <v>40872</v>
      </c>
      <c r="B3087" s="175">
        <v>40872</v>
      </c>
      <c r="C3087">
        <v>3.185549</v>
      </c>
    </row>
    <row r="3088" spans="1:3">
      <c r="A3088" s="174">
        <v>40871</v>
      </c>
      <c r="B3088" s="175">
        <v>40871</v>
      </c>
      <c r="C3088">
        <v>3.1202269999999999</v>
      </c>
    </row>
    <row r="3089" spans="1:3">
      <c r="A3089" s="174">
        <v>40870</v>
      </c>
      <c r="B3089" s="175">
        <v>40870</v>
      </c>
      <c r="C3089">
        <v>3.0797680000000001</v>
      </c>
    </row>
    <row r="3090" spans="1:3">
      <c r="A3090" s="174">
        <v>40869</v>
      </c>
      <c r="B3090" s="175">
        <v>40869</v>
      </c>
      <c r="C3090">
        <v>2.9730150000000002</v>
      </c>
    </row>
    <row r="3091" spans="1:3">
      <c r="A3091" s="174">
        <v>40868</v>
      </c>
      <c r="B3091" s="175">
        <v>40868</v>
      </c>
      <c r="C3091">
        <v>2.9038759999999999</v>
      </c>
    </row>
    <row r="3092" spans="1:3">
      <c r="A3092" s="174">
        <v>40865</v>
      </c>
      <c r="B3092" s="175">
        <v>40865</v>
      </c>
      <c r="C3092">
        <v>2.9770279999999998</v>
      </c>
    </row>
    <row r="3093" spans="1:3">
      <c r="A3093" s="174">
        <v>40864</v>
      </c>
      <c r="B3093" s="175">
        <v>40864</v>
      </c>
      <c r="C3093">
        <v>2.965433</v>
      </c>
    </row>
    <row r="3094" spans="1:3">
      <c r="A3094" s="174">
        <v>40863</v>
      </c>
      <c r="B3094" s="175">
        <v>40863</v>
      </c>
      <c r="C3094">
        <v>2.9569540000000001</v>
      </c>
    </row>
    <row r="3095" spans="1:3">
      <c r="A3095" s="174">
        <v>40862</v>
      </c>
      <c r="B3095" s="175">
        <v>40862</v>
      </c>
      <c r="C3095">
        <v>2.9206059999999998</v>
      </c>
    </row>
    <row r="3096" spans="1:3">
      <c r="A3096" s="174">
        <v>40861</v>
      </c>
      <c r="B3096" s="175">
        <v>40861</v>
      </c>
      <c r="C3096">
        <v>2.8254359999999998</v>
      </c>
    </row>
    <row r="3097" spans="1:3">
      <c r="A3097" s="174">
        <v>40858</v>
      </c>
      <c r="B3097" s="175">
        <v>40858</v>
      </c>
      <c r="C3097">
        <v>2.8241130000000001</v>
      </c>
    </row>
    <row r="3098" spans="1:3">
      <c r="A3098" s="174">
        <v>40857</v>
      </c>
      <c r="B3098" s="175">
        <v>40857</v>
      </c>
      <c r="C3098">
        <v>2.7372070000000002</v>
      </c>
    </row>
    <row r="3099" spans="1:3">
      <c r="A3099" s="174">
        <v>40856</v>
      </c>
      <c r="B3099" s="175">
        <v>40856</v>
      </c>
      <c r="C3099">
        <v>2.6244860000000001</v>
      </c>
    </row>
    <row r="3100" spans="1:3">
      <c r="A3100" s="174">
        <v>40855</v>
      </c>
      <c r="B3100" s="175">
        <v>40855</v>
      </c>
      <c r="C3100">
        <v>2.6832859999999998</v>
      </c>
    </row>
    <row r="3101" spans="1:3">
      <c r="A3101" s="174">
        <v>40854</v>
      </c>
      <c r="B3101" s="175">
        <v>40854</v>
      </c>
      <c r="C3101">
        <v>2.6774369999999998</v>
      </c>
    </row>
    <row r="3102" spans="1:3">
      <c r="A3102" s="174">
        <v>40851</v>
      </c>
      <c r="B3102" s="175">
        <v>40851</v>
      </c>
      <c r="C3102">
        <v>2.6748319999999999</v>
      </c>
    </row>
    <row r="3103" spans="1:3">
      <c r="A3103" s="174">
        <v>40850</v>
      </c>
      <c r="B3103" s="175">
        <v>40850</v>
      </c>
      <c r="C3103">
        <v>2.7517969999999998</v>
      </c>
    </row>
    <row r="3104" spans="1:3">
      <c r="A3104" s="174">
        <v>40849</v>
      </c>
      <c r="B3104" s="175">
        <v>40849</v>
      </c>
      <c r="C3104">
        <v>2.6807569999999998</v>
      </c>
    </row>
    <row r="3105" spans="1:3">
      <c r="A3105" s="174">
        <v>40848</v>
      </c>
      <c r="B3105" s="175">
        <v>40848</v>
      </c>
      <c r="C3105">
        <v>2.6044450000000001</v>
      </c>
    </row>
    <row r="3106" spans="1:3">
      <c r="A3106" s="174">
        <v>40847</v>
      </c>
      <c r="B3106" s="175">
        <v>40847</v>
      </c>
      <c r="C3106">
        <v>2.7885490000000002</v>
      </c>
    </row>
    <row r="3107" spans="1:3">
      <c r="A3107" s="174">
        <v>40844</v>
      </c>
      <c r="B3107" s="175">
        <v>40844</v>
      </c>
      <c r="C3107">
        <v>2.8707590000000001</v>
      </c>
    </row>
    <row r="3108" spans="1:3">
      <c r="A3108" s="174">
        <v>40843</v>
      </c>
      <c r="B3108" s="175">
        <v>40843</v>
      </c>
      <c r="C3108">
        <v>2.8333910000000002</v>
      </c>
    </row>
    <row r="3109" spans="1:3">
      <c r="A3109" s="174">
        <v>40842</v>
      </c>
      <c r="B3109" s="175">
        <v>40842</v>
      </c>
      <c r="C3109">
        <v>2.763099</v>
      </c>
    </row>
    <row r="3110" spans="1:3">
      <c r="A3110" s="174">
        <v>40841</v>
      </c>
      <c r="B3110" s="175">
        <v>40841</v>
      </c>
      <c r="C3110">
        <v>2.81386</v>
      </c>
    </row>
    <row r="3111" spans="1:3">
      <c r="A3111" s="174">
        <v>40840</v>
      </c>
      <c r="B3111" s="175">
        <v>40840</v>
      </c>
      <c r="C3111">
        <v>2.8346900000000002</v>
      </c>
    </row>
    <row r="3112" spans="1:3">
      <c r="A3112" s="174">
        <v>40837</v>
      </c>
      <c r="B3112" s="175">
        <v>40837</v>
      </c>
      <c r="C3112">
        <v>2.8480210000000001</v>
      </c>
    </row>
    <row r="3113" spans="1:3">
      <c r="A3113" s="174">
        <v>40836</v>
      </c>
      <c r="B3113" s="175">
        <v>40836</v>
      </c>
      <c r="C3113">
        <v>2.8151980000000001</v>
      </c>
    </row>
    <row r="3114" spans="1:3">
      <c r="A3114" s="174">
        <v>40835</v>
      </c>
      <c r="B3114" s="175">
        <v>40835</v>
      </c>
      <c r="C3114">
        <v>2.8113450000000002</v>
      </c>
    </row>
    <row r="3115" spans="1:3">
      <c r="A3115" s="174">
        <v>40834</v>
      </c>
      <c r="B3115" s="175">
        <v>40834</v>
      </c>
      <c r="C3115">
        <v>2.7556769999999999</v>
      </c>
    </row>
    <row r="3116" spans="1:3">
      <c r="A3116" s="174">
        <v>40833</v>
      </c>
      <c r="B3116" s="175">
        <v>40833</v>
      </c>
      <c r="C3116">
        <v>2.7649650000000001</v>
      </c>
    </row>
    <row r="3117" spans="1:3">
      <c r="A3117" s="174">
        <v>40830</v>
      </c>
      <c r="B3117" s="175">
        <v>40830</v>
      </c>
      <c r="C3117">
        <v>2.858517</v>
      </c>
    </row>
    <row r="3118" spans="1:3">
      <c r="A3118" s="174">
        <v>40829</v>
      </c>
      <c r="B3118" s="175">
        <v>40829</v>
      </c>
      <c r="C3118">
        <v>2.7435679999999998</v>
      </c>
    </row>
    <row r="3119" spans="1:3">
      <c r="A3119" s="174">
        <v>40828</v>
      </c>
      <c r="B3119" s="175">
        <v>40828</v>
      </c>
      <c r="C3119">
        <v>2.7865540000000002</v>
      </c>
    </row>
    <row r="3120" spans="1:3">
      <c r="A3120" s="174">
        <v>40827</v>
      </c>
      <c r="B3120" s="175">
        <v>40827</v>
      </c>
      <c r="C3120">
        <v>2.6973349999999998</v>
      </c>
    </row>
    <row r="3121" spans="1:3">
      <c r="A3121" s="174">
        <v>40826</v>
      </c>
      <c r="B3121" s="175">
        <v>40826</v>
      </c>
      <c r="C3121">
        <v>2.6797740000000001</v>
      </c>
    </row>
    <row r="3122" spans="1:3">
      <c r="A3122" s="174">
        <v>40823</v>
      </c>
      <c r="B3122" s="175">
        <v>40823</v>
      </c>
      <c r="C3122">
        <v>2.609591</v>
      </c>
    </row>
    <row r="3123" spans="1:3">
      <c r="A3123" s="174">
        <v>40822</v>
      </c>
      <c r="B3123" s="175">
        <v>40822</v>
      </c>
      <c r="C3123">
        <v>2.507412</v>
      </c>
    </row>
    <row r="3124" spans="1:3">
      <c r="A3124" s="174">
        <v>40821</v>
      </c>
      <c r="B3124" s="175">
        <v>40821</v>
      </c>
      <c r="C3124">
        <v>2.4807950000000001</v>
      </c>
    </row>
    <row r="3125" spans="1:3">
      <c r="A3125" s="174">
        <v>40820</v>
      </c>
      <c r="B3125" s="175">
        <v>40820</v>
      </c>
      <c r="C3125">
        <v>2.3556560000000002</v>
      </c>
    </row>
    <row r="3126" spans="1:3">
      <c r="A3126" s="174">
        <v>40819</v>
      </c>
      <c r="B3126" s="175">
        <v>40819</v>
      </c>
      <c r="C3126">
        <v>2.439028</v>
      </c>
    </row>
    <row r="3127" spans="1:3">
      <c r="A3127" s="174">
        <v>40816</v>
      </c>
      <c r="B3127" s="175">
        <v>40816</v>
      </c>
      <c r="C3127">
        <v>2.4833759999999998</v>
      </c>
    </row>
    <row r="3128" spans="1:3">
      <c r="A3128" s="174">
        <v>40815</v>
      </c>
      <c r="B3128" s="175">
        <v>40815</v>
      </c>
      <c r="C3128">
        <v>2.5727449999999998</v>
      </c>
    </row>
    <row r="3129" spans="1:3">
      <c r="A3129" s="174">
        <v>40814</v>
      </c>
      <c r="B3129" s="175">
        <v>40814</v>
      </c>
      <c r="C3129">
        <v>2.5600320000000001</v>
      </c>
    </row>
    <row r="3130" spans="1:3">
      <c r="A3130" s="174">
        <v>40813</v>
      </c>
      <c r="B3130" s="175">
        <v>40813</v>
      </c>
      <c r="C3130">
        <v>2.564854</v>
      </c>
    </row>
    <row r="3131" spans="1:3">
      <c r="A3131" s="174">
        <v>40812</v>
      </c>
      <c r="B3131" s="175">
        <v>40812</v>
      </c>
      <c r="C3131">
        <v>2.3919109999999999</v>
      </c>
    </row>
    <row r="3132" spans="1:3">
      <c r="A3132" s="174">
        <v>40809</v>
      </c>
      <c r="B3132" s="175">
        <v>40809</v>
      </c>
      <c r="C3132">
        <v>2.3488950000000002</v>
      </c>
    </row>
    <row r="3133" spans="1:3">
      <c r="A3133" s="174">
        <v>40808</v>
      </c>
      <c r="B3133" s="175">
        <v>40808</v>
      </c>
      <c r="C3133">
        <v>2.374225</v>
      </c>
    </row>
    <row r="3134" spans="1:3">
      <c r="A3134" s="174">
        <v>40807</v>
      </c>
      <c r="B3134" s="175">
        <v>40807</v>
      </c>
      <c r="C3134">
        <v>2.4284659999999998</v>
      </c>
    </row>
    <row r="3135" spans="1:3">
      <c r="A3135" s="174">
        <v>40806</v>
      </c>
      <c r="B3135" s="175">
        <v>40806</v>
      </c>
      <c r="C3135">
        <v>2.4063949999999998</v>
      </c>
    </row>
    <row r="3136" spans="1:3">
      <c r="A3136" s="174">
        <v>40805</v>
      </c>
      <c r="B3136" s="175">
        <v>40805</v>
      </c>
      <c r="C3136">
        <v>2.4000349999999999</v>
      </c>
    </row>
    <row r="3137" spans="1:3">
      <c r="A3137" s="174">
        <v>40802</v>
      </c>
      <c r="B3137" s="175">
        <v>40802</v>
      </c>
      <c r="C3137">
        <v>2.493512</v>
      </c>
    </row>
    <row r="3138" spans="1:3">
      <c r="A3138" s="174">
        <v>40801</v>
      </c>
      <c r="B3138" s="175">
        <v>40801</v>
      </c>
      <c r="C3138">
        <v>2.6051630000000001</v>
      </c>
    </row>
    <row r="3139" spans="1:3">
      <c r="A3139" s="174">
        <v>40800</v>
      </c>
      <c r="B3139" s="175">
        <v>40800</v>
      </c>
      <c r="C3139">
        <v>2.4832350000000001</v>
      </c>
    </row>
    <row r="3140" spans="1:3">
      <c r="A3140" s="174">
        <v>40799</v>
      </c>
      <c r="B3140" s="175">
        <v>40799</v>
      </c>
      <c r="C3140">
        <v>2.436512</v>
      </c>
    </row>
    <row r="3141" spans="1:3">
      <c r="A3141" s="174">
        <v>40798</v>
      </c>
      <c r="B3141" s="175">
        <v>40798</v>
      </c>
      <c r="C3141">
        <v>2.3375309999999998</v>
      </c>
    </row>
    <row r="3142" spans="1:3">
      <c r="A3142" s="174">
        <v>40795</v>
      </c>
      <c r="B3142" s="175">
        <v>40795</v>
      </c>
      <c r="C3142">
        <v>2.421592</v>
      </c>
    </row>
    <row r="3143" spans="1:3">
      <c r="A3143" s="174">
        <v>40794</v>
      </c>
      <c r="B3143" s="175">
        <v>40794</v>
      </c>
      <c r="C3143">
        <v>2.4516499999999999</v>
      </c>
    </row>
    <row r="3144" spans="1:3">
      <c r="A3144" s="174">
        <v>40793</v>
      </c>
      <c r="B3144" s="175">
        <v>40793</v>
      </c>
      <c r="C3144">
        <v>2.5830090000000001</v>
      </c>
    </row>
    <row r="3145" spans="1:3">
      <c r="A3145" s="174">
        <v>40792</v>
      </c>
      <c r="B3145" s="175">
        <v>40792</v>
      </c>
      <c r="C3145">
        <v>2.5589780000000002</v>
      </c>
    </row>
    <row r="3146" spans="1:3">
      <c r="A3146" s="174">
        <v>40791</v>
      </c>
      <c r="B3146" s="175">
        <v>40791</v>
      </c>
      <c r="C3146">
        <v>2.5597970000000001</v>
      </c>
    </row>
    <row r="3147" spans="1:3">
      <c r="A3147" s="174">
        <v>40788</v>
      </c>
      <c r="B3147" s="175">
        <v>40788</v>
      </c>
      <c r="C3147">
        <v>2.657324</v>
      </c>
    </row>
    <row r="3148" spans="1:3">
      <c r="A3148" s="174">
        <v>40787</v>
      </c>
      <c r="B3148" s="175">
        <v>40787</v>
      </c>
      <c r="C3148">
        <v>2.77203</v>
      </c>
    </row>
    <row r="3149" spans="1:3">
      <c r="A3149" s="174">
        <v>40786</v>
      </c>
      <c r="B3149" s="175">
        <v>40786</v>
      </c>
      <c r="C3149">
        <v>2.7634439999999998</v>
      </c>
    </row>
    <row r="3150" spans="1:3">
      <c r="A3150" s="174">
        <v>40785</v>
      </c>
      <c r="B3150" s="175">
        <v>40785</v>
      </c>
      <c r="C3150">
        <v>2.7030889999999999</v>
      </c>
    </row>
    <row r="3151" spans="1:3">
      <c r="A3151" s="174">
        <v>40784</v>
      </c>
      <c r="B3151" s="175">
        <v>40784</v>
      </c>
      <c r="C3151">
        <v>2.7800039999999999</v>
      </c>
    </row>
    <row r="3152" spans="1:3">
      <c r="A3152" s="174">
        <v>40781</v>
      </c>
      <c r="B3152" s="175">
        <v>40781</v>
      </c>
      <c r="C3152">
        <v>2.6803149999999998</v>
      </c>
    </row>
    <row r="3153" spans="1:3">
      <c r="A3153" s="174">
        <v>40780</v>
      </c>
      <c r="B3153" s="175">
        <v>40780</v>
      </c>
      <c r="C3153">
        <v>2.7446120000000001</v>
      </c>
    </row>
    <row r="3154" spans="1:3">
      <c r="A3154" s="174">
        <v>40779</v>
      </c>
      <c r="B3154" s="175">
        <v>40779</v>
      </c>
      <c r="C3154">
        <v>2.7462589999999998</v>
      </c>
    </row>
    <row r="3155" spans="1:3">
      <c r="A3155" s="174">
        <v>40778</v>
      </c>
      <c r="B3155" s="175">
        <v>40778</v>
      </c>
      <c r="C3155">
        <v>2.6651199999999999</v>
      </c>
    </row>
    <row r="3156" spans="1:3">
      <c r="A3156" s="174">
        <v>40777</v>
      </c>
      <c r="B3156" s="175">
        <v>40777</v>
      </c>
      <c r="C3156">
        <v>2.704736</v>
      </c>
    </row>
    <row r="3157" spans="1:3">
      <c r="A3157" s="174">
        <v>40774</v>
      </c>
      <c r="B3157" s="175">
        <v>40774</v>
      </c>
      <c r="C3157">
        <v>2.6746720000000002</v>
      </c>
    </row>
    <row r="3158" spans="1:3">
      <c r="A3158" s="174">
        <v>40773</v>
      </c>
      <c r="B3158" s="175">
        <v>40773</v>
      </c>
      <c r="C3158">
        <v>2.645947</v>
      </c>
    </row>
    <row r="3159" spans="1:3">
      <c r="A3159" s="174">
        <v>40772</v>
      </c>
      <c r="B3159" s="175">
        <v>40772</v>
      </c>
      <c r="C3159">
        <v>2.8088959999999998</v>
      </c>
    </row>
    <row r="3160" spans="1:3">
      <c r="A3160" s="174">
        <v>40771</v>
      </c>
      <c r="B3160" s="175">
        <v>40771</v>
      </c>
      <c r="C3160">
        <v>2.862908</v>
      </c>
    </row>
    <row r="3161" spans="1:3">
      <c r="A3161" s="174">
        <v>40770</v>
      </c>
      <c r="B3161" s="175">
        <v>40770</v>
      </c>
      <c r="C3161">
        <v>2.8595969999999999</v>
      </c>
    </row>
    <row r="3162" spans="1:3">
      <c r="A3162" s="174">
        <v>40767</v>
      </c>
      <c r="B3162" s="175">
        <v>40767</v>
      </c>
      <c r="C3162">
        <v>2.8703889999999999</v>
      </c>
    </row>
    <row r="3163" spans="1:3">
      <c r="A3163" s="174">
        <v>40766</v>
      </c>
      <c r="B3163" s="175">
        <v>40766</v>
      </c>
      <c r="C3163">
        <v>2.831537</v>
      </c>
    </row>
    <row r="3164" spans="1:3">
      <c r="A3164" s="174">
        <v>40765</v>
      </c>
      <c r="B3164" s="175">
        <v>40765</v>
      </c>
      <c r="C3164">
        <v>2.843153</v>
      </c>
    </row>
    <row r="3165" spans="1:3">
      <c r="A3165" s="174">
        <v>40764</v>
      </c>
      <c r="B3165" s="175">
        <v>40764</v>
      </c>
      <c r="C3165">
        <v>2.9361890000000002</v>
      </c>
    </row>
    <row r="3166" spans="1:3">
      <c r="A3166" s="174">
        <v>40763</v>
      </c>
      <c r="B3166" s="175">
        <v>40763</v>
      </c>
      <c r="C3166">
        <v>2.9505129999999999</v>
      </c>
    </row>
    <row r="3167" spans="1:3">
      <c r="A3167" s="174">
        <v>40760</v>
      </c>
      <c r="B3167" s="175">
        <v>40760</v>
      </c>
      <c r="C3167">
        <v>2.971546</v>
      </c>
    </row>
    <row r="3168" spans="1:3">
      <c r="A3168" s="174">
        <v>40759</v>
      </c>
      <c r="B3168" s="175">
        <v>40759</v>
      </c>
      <c r="C3168">
        <v>2.9555020000000001</v>
      </c>
    </row>
    <row r="3169" spans="1:3">
      <c r="A3169" s="174">
        <v>40758</v>
      </c>
      <c r="B3169" s="175">
        <v>40758</v>
      </c>
      <c r="C3169">
        <v>3.0055930000000002</v>
      </c>
    </row>
    <row r="3170" spans="1:3">
      <c r="A3170" s="174">
        <v>40757</v>
      </c>
      <c r="B3170" s="175">
        <v>40757</v>
      </c>
      <c r="C3170">
        <v>2.9925769999999998</v>
      </c>
    </row>
    <row r="3171" spans="1:3">
      <c r="A3171" s="174">
        <v>40756</v>
      </c>
      <c r="B3171" s="175">
        <v>40756</v>
      </c>
      <c r="C3171">
        <v>3.0286840000000002</v>
      </c>
    </row>
    <row r="3172" spans="1:3">
      <c r="A3172" s="174">
        <v>40753</v>
      </c>
      <c r="B3172" s="175">
        <v>40753</v>
      </c>
      <c r="C3172">
        <v>3.0573860000000002</v>
      </c>
    </row>
    <row r="3173" spans="1:3">
      <c r="A3173" s="174">
        <v>40752</v>
      </c>
      <c r="B3173" s="175">
        <v>40752</v>
      </c>
      <c r="C3173">
        <v>3.1169039999999999</v>
      </c>
    </row>
    <row r="3174" spans="1:3">
      <c r="A3174" s="174">
        <v>40751</v>
      </c>
      <c r="B3174" s="175">
        <v>40751</v>
      </c>
      <c r="C3174">
        <v>3.1014240000000002</v>
      </c>
    </row>
    <row r="3175" spans="1:3">
      <c r="A3175" s="174">
        <v>40750</v>
      </c>
      <c r="B3175" s="175">
        <v>40750</v>
      </c>
      <c r="C3175">
        <v>3.203335</v>
      </c>
    </row>
    <row r="3176" spans="1:3">
      <c r="A3176" s="174">
        <v>40749</v>
      </c>
      <c r="B3176" s="175">
        <v>40749</v>
      </c>
      <c r="C3176">
        <v>3.2386550000000001</v>
      </c>
    </row>
    <row r="3177" spans="1:3">
      <c r="A3177" s="174">
        <v>40746</v>
      </c>
      <c r="B3177" s="175">
        <v>40746</v>
      </c>
      <c r="C3177">
        <v>3.2563520000000001</v>
      </c>
    </row>
    <row r="3178" spans="1:3">
      <c r="A3178" s="174">
        <v>40745</v>
      </c>
      <c r="B3178" s="175">
        <v>40745</v>
      </c>
      <c r="C3178">
        <v>3.2876949999999998</v>
      </c>
    </row>
    <row r="3179" spans="1:3">
      <c r="A3179" s="174">
        <v>40744</v>
      </c>
      <c r="B3179" s="175">
        <v>40744</v>
      </c>
      <c r="C3179">
        <v>3.2041010000000001</v>
      </c>
    </row>
    <row r="3180" spans="1:3">
      <c r="A3180" s="174">
        <v>40743</v>
      </c>
      <c r="B3180" s="175">
        <v>40743</v>
      </c>
      <c r="C3180">
        <v>3.182064</v>
      </c>
    </row>
    <row r="3181" spans="1:3">
      <c r="A3181" s="174">
        <v>40742</v>
      </c>
      <c r="B3181" s="175">
        <v>40742</v>
      </c>
      <c r="C3181">
        <v>3.1469390000000002</v>
      </c>
    </row>
    <row r="3182" spans="1:3">
      <c r="A3182" s="174">
        <v>40739</v>
      </c>
      <c r="B3182" s="175">
        <v>40739</v>
      </c>
      <c r="C3182">
        <v>3.170801</v>
      </c>
    </row>
    <row r="3183" spans="1:3">
      <c r="A3183" s="174">
        <v>40738</v>
      </c>
      <c r="B3183" s="175">
        <v>40738</v>
      </c>
      <c r="C3183">
        <v>3.248653</v>
      </c>
    </row>
    <row r="3184" spans="1:3">
      <c r="A3184" s="174">
        <v>40737</v>
      </c>
      <c r="B3184" s="175">
        <v>40737</v>
      </c>
      <c r="C3184">
        <v>3.2119430000000002</v>
      </c>
    </row>
    <row r="3185" spans="1:3">
      <c r="A3185" s="174">
        <v>40736</v>
      </c>
      <c r="B3185" s="175">
        <v>40736</v>
      </c>
      <c r="C3185">
        <v>3.2166999999999999</v>
      </c>
    </row>
    <row r="3186" spans="1:3">
      <c r="A3186" s="174">
        <v>40735</v>
      </c>
      <c r="B3186" s="175">
        <v>40735</v>
      </c>
      <c r="C3186">
        <v>3.1857150000000001</v>
      </c>
    </row>
    <row r="3187" spans="1:3">
      <c r="A3187" s="174">
        <v>40732</v>
      </c>
      <c r="B3187" s="175">
        <v>40732</v>
      </c>
      <c r="C3187">
        <v>3.2981799999999999</v>
      </c>
    </row>
    <row r="3188" spans="1:3">
      <c r="A3188" s="174">
        <v>40731</v>
      </c>
      <c r="B3188" s="175">
        <v>40731</v>
      </c>
      <c r="C3188">
        <v>3.39181</v>
      </c>
    </row>
    <row r="3189" spans="1:3">
      <c r="A3189" s="174">
        <v>40730</v>
      </c>
      <c r="B3189" s="175">
        <v>40730</v>
      </c>
      <c r="C3189">
        <v>3.3483109999999998</v>
      </c>
    </row>
    <row r="3190" spans="1:3">
      <c r="A3190" s="174">
        <v>40729</v>
      </c>
      <c r="B3190" s="175">
        <v>40729</v>
      </c>
      <c r="C3190">
        <v>3.4039920000000001</v>
      </c>
    </row>
    <row r="3191" spans="1:3">
      <c r="A3191" s="174">
        <v>40728</v>
      </c>
      <c r="B3191" s="175">
        <v>40728</v>
      </c>
      <c r="C3191">
        <v>3.4057490000000001</v>
      </c>
    </row>
    <row r="3192" spans="1:3">
      <c r="A3192" s="174">
        <v>40725</v>
      </c>
      <c r="B3192" s="175">
        <v>40725</v>
      </c>
      <c r="C3192">
        <v>3.4211930000000002</v>
      </c>
    </row>
    <row r="3193" spans="1:3">
      <c r="A3193" s="174">
        <v>40724</v>
      </c>
      <c r="B3193" s="175">
        <v>40724</v>
      </c>
      <c r="C3193">
        <v>3.4073579999999999</v>
      </c>
    </row>
    <row r="3194" spans="1:3">
      <c r="A3194" s="174">
        <v>40723</v>
      </c>
      <c r="B3194" s="175">
        <v>40723</v>
      </c>
      <c r="C3194">
        <v>3.3952209999999998</v>
      </c>
    </row>
    <row r="3195" spans="1:3">
      <c r="A3195" s="174">
        <v>40722</v>
      </c>
      <c r="B3195" s="175">
        <v>40722</v>
      </c>
      <c r="C3195">
        <v>3.3587859999999998</v>
      </c>
    </row>
    <row r="3196" spans="1:3">
      <c r="A3196" s="174">
        <v>40721</v>
      </c>
      <c r="B3196" s="175">
        <v>40721</v>
      </c>
      <c r="C3196">
        <v>3.324163</v>
      </c>
    </row>
    <row r="3197" spans="1:3">
      <c r="A3197" s="174">
        <v>40718</v>
      </c>
      <c r="B3197" s="175">
        <v>40718</v>
      </c>
      <c r="C3197">
        <v>3.296271</v>
      </c>
    </row>
    <row r="3198" spans="1:3">
      <c r="A3198" s="174">
        <v>40717</v>
      </c>
      <c r="B3198" s="175">
        <v>40717</v>
      </c>
      <c r="C3198">
        <v>3.3037610000000002</v>
      </c>
    </row>
    <row r="3199" spans="1:3">
      <c r="A3199" s="174">
        <v>40716</v>
      </c>
      <c r="B3199" s="175">
        <v>40716</v>
      </c>
      <c r="C3199">
        <v>3.3707980000000002</v>
      </c>
    </row>
    <row r="3200" spans="1:3">
      <c r="A3200" s="174">
        <v>40715</v>
      </c>
      <c r="B3200" s="175">
        <v>40715</v>
      </c>
      <c r="C3200">
        <v>3.3716189999999999</v>
      </c>
    </row>
    <row r="3201" spans="1:3">
      <c r="A3201" s="174">
        <v>40714</v>
      </c>
      <c r="B3201" s="175">
        <v>40714</v>
      </c>
      <c r="C3201">
        <v>3.369974</v>
      </c>
    </row>
    <row r="3202" spans="1:3">
      <c r="A3202" s="174">
        <v>40711</v>
      </c>
      <c r="B3202" s="175">
        <v>40711</v>
      </c>
      <c r="C3202">
        <v>3.3524479999999999</v>
      </c>
    </row>
    <row r="3203" spans="1:3">
      <c r="A3203" s="174">
        <v>40710</v>
      </c>
      <c r="B3203" s="175">
        <v>40710</v>
      </c>
      <c r="C3203">
        <v>3.3398569999999999</v>
      </c>
    </row>
    <row r="3204" spans="1:3">
      <c r="A3204" s="174">
        <v>40709</v>
      </c>
      <c r="B3204" s="175">
        <v>40709</v>
      </c>
      <c r="C3204">
        <v>3.3588969999999998</v>
      </c>
    </row>
    <row r="3205" spans="1:3">
      <c r="A3205" s="174">
        <v>40708</v>
      </c>
      <c r="B3205" s="175">
        <v>40708</v>
      </c>
      <c r="C3205">
        <v>3.3643260000000001</v>
      </c>
    </row>
    <row r="3206" spans="1:3">
      <c r="A3206" s="174">
        <v>40707</v>
      </c>
      <c r="B3206" s="175">
        <v>40707</v>
      </c>
      <c r="C3206">
        <v>3.3235459999999999</v>
      </c>
    </row>
    <row r="3207" spans="1:3">
      <c r="A3207" s="174">
        <v>40704</v>
      </c>
      <c r="B3207" s="175">
        <v>40704</v>
      </c>
      <c r="C3207">
        <v>3.320214</v>
      </c>
    </row>
    <row r="3208" spans="1:3">
      <c r="A3208" s="174">
        <v>40703</v>
      </c>
      <c r="B3208" s="175">
        <v>40703</v>
      </c>
      <c r="C3208">
        <v>3.3620420000000002</v>
      </c>
    </row>
    <row r="3209" spans="1:3">
      <c r="A3209" s="174">
        <v>40702</v>
      </c>
      <c r="B3209" s="175">
        <v>40702</v>
      </c>
      <c r="C3209">
        <v>3.3850410000000002</v>
      </c>
    </row>
    <row r="3210" spans="1:3">
      <c r="A3210" s="174">
        <v>40701</v>
      </c>
      <c r="B3210" s="175">
        <v>40701</v>
      </c>
      <c r="C3210">
        <v>3.3925480000000001</v>
      </c>
    </row>
    <row r="3211" spans="1:3">
      <c r="A3211" s="174">
        <v>40700</v>
      </c>
      <c r="B3211" s="175">
        <v>40700</v>
      </c>
      <c r="C3211">
        <v>3.34978</v>
      </c>
    </row>
    <row r="3212" spans="1:3">
      <c r="A3212" s="174">
        <v>40697</v>
      </c>
      <c r="B3212" s="175">
        <v>40697</v>
      </c>
      <c r="C3212">
        <v>3.3193130000000002</v>
      </c>
    </row>
    <row r="3213" spans="1:3">
      <c r="A3213" s="174">
        <v>40696</v>
      </c>
      <c r="B3213" s="175">
        <v>40696</v>
      </c>
      <c r="C3213">
        <v>3.3168839999999999</v>
      </c>
    </row>
    <row r="3214" spans="1:3">
      <c r="A3214" s="174">
        <v>40695</v>
      </c>
      <c r="B3214" s="175">
        <v>40695</v>
      </c>
      <c r="C3214">
        <v>3.3363550000000002</v>
      </c>
    </row>
    <row r="3215" spans="1:3">
      <c r="A3215" s="174">
        <v>40694</v>
      </c>
      <c r="B3215" s="175">
        <v>40694</v>
      </c>
      <c r="C3215">
        <v>3.3653770000000001</v>
      </c>
    </row>
    <row r="3216" spans="1:3">
      <c r="A3216" s="174">
        <v>40693</v>
      </c>
      <c r="B3216" s="175">
        <v>40693</v>
      </c>
      <c r="C3216">
        <v>3.314686</v>
      </c>
    </row>
    <row r="3217" spans="1:3">
      <c r="A3217" s="174">
        <v>40690</v>
      </c>
      <c r="B3217" s="175">
        <v>40690</v>
      </c>
      <c r="C3217">
        <v>3.317806</v>
      </c>
    </row>
    <row r="3218" spans="1:3">
      <c r="A3218" s="174">
        <v>40689</v>
      </c>
      <c r="B3218" s="175">
        <v>40689</v>
      </c>
      <c r="C3218">
        <v>3.334435</v>
      </c>
    </row>
    <row r="3219" spans="1:3">
      <c r="A3219" s="174">
        <v>40688</v>
      </c>
      <c r="B3219" s="175">
        <v>40688</v>
      </c>
      <c r="C3219">
        <v>3.3728159999999998</v>
      </c>
    </row>
    <row r="3220" spans="1:3">
      <c r="A3220" s="174">
        <v>40687</v>
      </c>
      <c r="B3220" s="175">
        <v>40687</v>
      </c>
      <c r="C3220">
        <v>3.391302</v>
      </c>
    </row>
    <row r="3221" spans="1:3">
      <c r="A3221" s="174">
        <v>40686</v>
      </c>
      <c r="B3221" s="175">
        <v>40686</v>
      </c>
      <c r="C3221">
        <v>3.3658800000000002</v>
      </c>
    </row>
    <row r="3222" spans="1:3">
      <c r="A3222" s="174">
        <v>40683</v>
      </c>
      <c r="B3222" s="175">
        <v>40683</v>
      </c>
      <c r="C3222">
        <v>3.397141</v>
      </c>
    </row>
    <row r="3223" spans="1:3">
      <c r="A3223" s="174">
        <v>40682</v>
      </c>
      <c r="B3223" s="175">
        <v>40682</v>
      </c>
      <c r="C3223">
        <v>3.4714689999999999</v>
      </c>
    </row>
    <row r="3224" spans="1:3">
      <c r="A3224" s="174">
        <v>40681</v>
      </c>
      <c r="B3224" s="175">
        <v>40681</v>
      </c>
      <c r="C3224">
        <v>3.415743</v>
      </c>
    </row>
    <row r="3225" spans="1:3">
      <c r="A3225" s="174">
        <v>40680</v>
      </c>
      <c r="B3225" s="175">
        <v>40680</v>
      </c>
      <c r="C3225">
        <v>3.4269150000000002</v>
      </c>
    </row>
    <row r="3226" spans="1:3">
      <c r="A3226" s="174">
        <v>40679</v>
      </c>
      <c r="B3226" s="175">
        <v>40679</v>
      </c>
      <c r="C3226">
        <v>3.433675</v>
      </c>
    </row>
    <row r="3227" spans="1:3">
      <c r="A3227" s="174">
        <v>40676</v>
      </c>
      <c r="B3227" s="175">
        <v>40676</v>
      </c>
      <c r="C3227">
        <v>3.4126449999999999</v>
      </c>
    </row>
    <row r="3228" spans="1:3">
      <c r="A3228" s="174">
        <v>40675</v>
      </c>
      <c r="B3228" s="175">
        <v>40675</v>
      </c>
      <c r="C3228">
        <v>3.4246449999999999</v>
      </c>
    </row>
    <row r="3229" spans="1:3">
      <c r="A3229" s="174">
        <v>40674</v>
      </c>
      <c r="B3229" s="175">
        <v>40674</v>
      </c>
      <c r="C3229">
        <v>3.4523519999999999</v>
      </c>
    </row>
    <row r="3230" spans="1:3">
      <c r="A3230" s="174">
        <v>40673</v>
      </c>
      <c r="B3230" s="175">
        <v>40673</v>
      </c>
      <c r="C3230">
        <v>3.432823</v>
      </c>
    </row>
    <row r="3231" spans="1:3">
      <c r="A3231" s="174">
        <v>40672</v>
      </c>
      <c r="B3231" s="175">
        <v>40672</v>
      </c>
      <c r="C3231">
        <v>3.4137179999999998</v>
      </c>
    </row>
    <row r="3232" spans="1:3">
      <c r="A3232" s="174">
        <v>40669</v>
      </c>
      <c r="B3232" s="175">
        <v>40669</v>
      </c>
      <c r="C3232">
        <v>3.4766849999999998</v>
      </c>
    </row>
    <row r="3233" spans="1:3">
      <c r="A3233" s="174">
        <v>40668</v>
      </c>
      <c r="B3233" s="175">
        <v>40668</v>
      </c>
      <c r="C3233">
        <v>3.5481739999999999</v>
      </c>
    </row>
    <row r="3234" spans="1:3">
      <c r="A3234" s="174">
        <v>40667</v>
      </c>
      <c r="B3234" s="175">
        <v>40667</v>
      </c>
      <c r="C3234">
        <v>3.5794139999999999</v>
      </c>
    </row>
    <row r="3235" spans="1:3">
      <c r="A3235" s="174">
        <v>40666</v>
      </c>
      <c r="B3235" s="175">
        <v>40666</v>
      </c>
      <c r="C3235">
        <v>3.5507740000000001</v>
      </c>
    </row>
    <row r="3236" spans="1:3">
      <c r="A3236" s="174">
        <v>40665</v>
      </c>
      <c r="B3236" s="175">
        <v>40665</v>
      </c>
      <c r="C3236">
        <v>3.5541070000000001</v>
      </c>
    </row>
    <row r="3237" spans="1:3">
      <c r="A3237" s="174">
        <v>40662</v>
      </c>
      <c r="B3237" s="175">
        <v>40662</v>
      </c>
      <c r="C3237">
        <v>3.5541499999999999</v>
      </c>
    </row>
    <row r="3238" spans="1:3">
      <c r="A3238" s="174">
        <v>40661</v>
      </c>
      <c r="B3238" s="175">
        <v>40661</v>
      </c>
      <c r="C3238">
        <v>3.5681419999999999</v>
      </c>
    </row>
    <row r="3239" spans="1:3">
      <c r="A3239" s="174">
        <v>40660</v>
      </c>
      <c r="B3239" s="175">
        <v>40660</v>
      </c>
      <c r="C3239">
        <v>3.606681</v>
      </c>
    </row>
    <row r="3240" spans="1:3">
      <c r="A3240" s="174">
        <v>40659</v>
      </c>
      <c r="B3240" s="175">
        <v>40659</v>
      </c>
      <c r="C3240">
        <v>3.5775950000000001</v>
      </c>
    </row>
    <row r="3241" spans="1:3">
      <c r="A3241" s="174">
        <v>40654</v>
      </c>
      <c r="B3241" s="175">
        <v>40654</v>
      </c>
      <c r="C3241">
        <v>3.5815790000000001</v>
      </c>
    </row>
    <row r="3242" spans="1:3">
      <c r="A3242" s="174">
        <v>40653</v>
      </c>
      <c r="B3242" s="175">
        <v>40653</v>
      </c>
      <c r="C3242">
        <v>3.5979290000000002</v>
      </c>
    </row>
    <row r="3243" spans="1:3">
      <c r="A3243" s="174">
        <v>40652</v>
      </c>
      <c r="B3243" s="175">
        <v>40652</v>
      </c>
      <c r="C3243">
        <v>3.593899</v>
      </c>
    </row>
    <row r="3244" spans="1:3">
      <c r="A3244" s="174">
        <v>40651</v>
      </c>
      <c r="B3244" s="175">
        <v>40651</v>
      </c>
      <c r="C3244">
        <v>3.6110139999999999</v>
      </c>
    </row>
    <row r="3245" spans="1:3">
      <c r="A3245" s="174">
        <v>40648</v>
      </c>
      <c r="B3245" s="175">
        <v>40648</v>
      </c>
      <c r="C3245">
        <v>3.6735920000000002</v>
      </c>
    </row>
    <row r="3246" spans="1:3">
      <c r="A3246" s="174">
        <v>40647</v>
      </c>
      <c r="B3246" s="175">
        <v>40647</v>
      </c>
      <c r="C3246">
        <v>3.6835849999999999</v>
      </c>
    </row>
    <row r="3247" spans="1:3">
      <c r="A3247" s="174">
        <v>40646</v>
      </c>
      <c r="B3247" s="175">
        <v>40646</v>
      </c>
      <c r="C3247">
        <v>3.7285919999999999</v>
      </c>
    </row>
    <row r="3248" spans="1:3">
      <c r="A3248" s="174">
        <v>40645</v>
      </c>
      <c r="B3248" s="175">
        <v>40645</v>
      </c>
      <c r="C3248">
        <v>3.714134</v>
      </c>
    </row>
    <row r="3249" spans="1:3">
      <c r="A3249" s="174">
        <v>40644</v>
      </c>
      <c r="B3249" s="175">
        <v>40644</v>
      </c>
      <c r="C3249">
        <v>3.7435420000000001</v>
      </c>
    </row>
    <row r="3250" spans="1:3">
      <c r="A3250" s="174">
        <v>40641</v>
      </c>
      <c r="B3250" s="175">
        <v>40641</v>
      </c>
      <c r="C3250">
        <v>3.7452220000000001</v>
      </c>
    </row>
    <row r="3251" spans="1:3">
      <c r="A3251" s="174">
        <v>40640</v>
      </c>
      <c r="B3251" s="175">
        <v>40640</v>
      </c>
      <c r="C3251">
        <v>3.7088930000000002</v>
      </c>
    </row>
    <row r="3252" spans="1:3">
      <c r="A3252" s="174">
        <v>40639</v>
      </c>
      <c r="B3252" s="175">
        <v>40639</v>
      </c>
      <c r="C3252">
        <v>3.701149</v>
      </c>
    </row>
    <row r="3253" spans="1:3">
      <c r="A3253" s="174">
        <v>40638</v>
      </c>
      <c r="B3253" s="175">
        <v>40638</v>
      </c>
      <c r="C3253">
        <v>3.6650109999999998</v>
      </c>
    </row>
    <row r="3254" spans="1:3">
      <c r="A3254" s="174">
        <v>40637</v>
      </c>
      <c r="B3254" s="175">
        <v>40637</v>
      </c>
      <c r="C3254">
        <v>3.6724990000000002</v>
      </c>
    </row>
    <row r="3255" spans="1:3">
      <c r="A3255" s="174">
        <v>40634</v>
      </c>
      <c r="B3255" s="175">
        <v>40634</v>
      </c>
      <c r="C3255">
        <v>3.6877089999999999</v>
      </c>
    </row>
    <row r="3256" spans="1:3">
      <c r="A3256" s="174">
        <v>40633</v>
      </c>
      <c r="B3256" s="175">
        <v>40633</v>
      </c>
      <c r="C3256">
        <v>3.6577609999999998</v>
      </c>
    </row>
    <row r="3257" spans="1:3">
      <c r="A3257" s="174">
        <v>40632</v>
      </c>
      <c r="B3257" s="175">
        <v>40632</v>
      </c>
      <c r="C3257">
        <v>3.655605</v>
      </c>
    </row>
    <row r="3258" spans="1:3">
      <c r="A3258" s="174">
        <v>40631</v>
      </c>
      <c r="B3258" s="175">
        <v>40631</v>
      </c>
      <c r="C3258">
        <v>3.6125729999999998</v>
      </c>
    </row>
    <row r="3259" spans="1:3">
      <c r="A3259" s="174">
        <v>40630</v>
      </c>
      <c r="B3259" s="175">
        <v>40630</v>
      </c>
      <c r="C3259">
        <v>3.6150799999999998</v>
      </c>
    </row>
    <row r="3260" spans="1:3">
      <c r="A3260" s="174">
        <v>40627</v>
      </c>
      <c r="B3260" s="175">
        <v>40627</v>
      </c>
      <c r="C3260">
        <v>3.574325</v>
      </c>
    </row>
    <row r="3261" spans="1:3">
      <c r="A3261" s="174">
        <v>40626</v>
      </c>
      <c r="B3261" s="175">
        <v>40626</v>
      </c>
      <c r="C3261">
        <v>3.5620810000000001</v>
      </c>
    </row>
    <row r="3262" spans="1:3">
      <c r="A3262" s="174">
        <v>40625</v>
      </c>
      <c r="B3262" s="175">
        <v>40625</v>
      </c>
      <c r="C3262">
        <v>3.5382799999999999</v>
      </c>
    </row>
    <row r="3263" spans="1:3">
      <c r="A3263" s="174">
        <v>40624</v>
      </c>
      <c r="B3263" s="175">
        <v>40624</v>
      </c>
      <c r="C3263">
        <v>3.5425430000000002</v>
      </c>
    </row>
    <row r="3264" spans="1:3">
      <c r="A3264" s="174">
        <v>40623</v>
      </c>
      <c r="B3264" s="175">
        <v>40623</v>
      </c>
      <c r="C3264">
        <v>3.5287630000000001</v>
      </c>
    </row>
    <row r="3265" spans="1:3">
      <c r="A3265" s="174">
        <v>40620</v>
      </c>
      <c r="B3265" s="175">
        <v>40620</v>
      </c>
      <c r="C3265">
        <v>3.4841899999999999</v>
      </c>
    </row>
    <row r="3266" spans="1:3">
      <c r="A3266" s="174">
        <v>40619</v>
      </c>
      <c r="B3266" s="175">
        <v>40619</v>
      </c>
      <c r="C3266">
        <v>3.4647760000000001</v>
      </c>
    </row>
    <row r="3267" spans="1:3">
      <c r="A3267" s="174">
        <v>40618</v>
      </c>
      <c r="B3267" s="175">
        <v>40618</v>
      </c>
      <c r="C3267">
        <v>3.398717</v>
      </c>
    </row>
    <row r="3268" spans="1:3">
      <c r="A3268" s="174">
        <v>40617</v>
      </c>
      <c r="B3268" s="175">
        <v>40617</v>
      </c>
      <c r="C3268">
        <v>3.4371580000000002</v>
      </c>
    </row>
    <row r="3269" spans="1:3">
      <c r="A3269" s="174">
        <v>40616</v>
      </c>
      <c r="B3269" s="175">
        <v>40616</v>
      </c>
      <c r="C3269">
        <v>3.5087039999999998</v>
      </c>
    </row>
    <row r="3270" spans="1:3">
      <c r="A3270" s="174">
        <v>40613</v>
      </c>
      <c r="B3270" s="175">
        <v>40613</v>
      </c>
      <c r="C3270">
        <v>3.5189550000000001</v>
      </c>
    </row>
    <row r="3271" spans="1:3">
      <c r="A3271" s="174">
        <v>40612</v>
      </c>
      <c r="B3271" s="175">
        <v>40612</v>
      </c>
      <c r="C3271">
        <v>3.5518679999999998</v>
      </c>
    </row>
    <row r="3272" spans="1:3">
      <c r="A3272" s="174">
        <v>40611</v>
      </c>
      <c r="B3272" s="175">
        <v>40611</v>
      </c>
      <c r="C3272">
        <v>3.5981139999999998</v>
      </c>
    </row>
    <row r="3273" spans="1:3">
      <c r="A3273" s="174">
        <v>40610</v>
      </c>
      <c r="B3273" s="175">
        <v>40610</v>
      </c>
      <c r="C3273">
        <v>3.5884559999999999</v>
      </c>
    </row>
    <row r="3274" spans="1:3">
      <c r="A3274" s="174">
        <v>40609</v>
      </c>
      <c r="B3274" s="175">
        <v>40609</v>
      </c>
      <c r="C3274">
        <v>3.6136750000000002</v>
      </c>
    </row>
    <row r="3275" spans="1:3">
      <c r="A3275" s="174">
        <v>40606</v>
      </c>
      <c r="B3275" s="175">
        <v>40606</v>
      </c>
      <c r="C3275">
        <v>3.5891660000000001</v>
      </c>
    </row>
    <row r="3276" spans="1:3">
      <c r="A3276" s="174">
        <v>40605</v>
      </c>
      <c r="B3276" s="175">
        <v>40605</v>
      </c>
      <c r="C3276">
        <v>3.6134240000000002</v>
      </c>
    </row>
    <row r="3277" spans="1:3">
      <c r="A3277" s="174">
        <v>40604</v>
      </c>
      <c r="B3277" s="175">
        <v>40604</v>
      </c>
      <c r="C3277">
        <v>3.520356</v>
      </c>
    </row>
    <row r="3278" spans="1:3">
      <c r="A3278" s="174">
        <v>40603</v>
      </c>
      <c r="B3278" s="175">
        <v>40603</v>
      </c>
      <c r="C3278">
        <v>3.5284049999999998</v>
      </c>
    </row>
    <row r="3279" spans="1:3">
      <c r="A3279" s="174">
        <v>40602</v>
      </c>
      <c r="B3279" s="175">
        <v>40602</v>
      </c>
      <c r="C3279">
        <v>3.4899100000000001</v>
      </c>
    </row>
    <row r="3280" spans="1:3">
      <c r="A3280" s="174">
        <v>40599</v>
      </c>
      <c r="B3280" s="175">
        <v>40599</v>
      </c>
      <c r="C3280">
        <v>3.4738829999999998</v>
      </c>
    </row>
    <row r="3281" spans="1:3">
      <c r="A3281" s="174">
        <v>40598</v>
      </c>
      <c r="B3281" s="175">
        <v>40598</v>
      </c>
      <c r="C3281">
        <v>3.45634</v>
      </c>
    </row>
    <row r="3282" spans="1:3">
      <c r="A3282" s="174">
        <v>40597</v>
      </c>
      <c r="B3282" s="175">
        <v>40597</v>
      </c>
      <c r="C3282">
        <v>3.4498440000000001</v>
      </c>
    </row>
    <row r="3283" spans="1:3">
      <c r="A3283" s="174">
        <v>40596</v>
      </c>
      <c r="B3283" s="175">
        <v>40596</v>
      </c>
      <c r="C3283">
        <v>3.4815900000000002</v>
      </c>
    </row>
    <row r="3284" spans="1:3">
      <c r="A3284" s="174">
        <v>40595</v>
      </c>
      <c r="B3284" s="175">
        <v>40595</v>
      </c>
      <c r="C3284">
        <v>3.5099559999999999</v>
      </c>
    </row>
    <row r="3285" spans="1:3">
      <c r="A3285" s="174">
        <v>40592</v>
      </c>
      <c r="B3285" s="175">
        <v>40592</v>
      </c>
      <c r="C3285">
        <v>3.5525329999999999</v>
      </c>
    </row>
    <row r="3286" spans="1:3">
      <c r="A3286" s="174">
        <v>40591</v>
      </c>
      <c r="B3286" s="175">
        <v>40591</v>
      </c>
      <c r="C3286">
        <v>3.5348959999999998</v>
      </c>
    </row>
    <row r="3287" spans="1:3">
      <c r="A3287" s="174">
        <v>40590</v>
      </c>
      <c r="B3287" s="175">
        <v>40590</v>
      </c>
      <c r="C3287">
        <v>3.558697</v>
      </c>
    </row>
    <row r="3288" spans="1:3">
      <c r="A3288" s="174">
        <v>40589</v>
      </c>
      <c r="B3288" s="175">
        <v>40589</v>
      </c>
      <c r="C3288">
        <v>3.6261920000000001</v>
      </c>
    </row>
    <row r="3289" spans="1:3">
      <c r="A3289" s="174">
        <v>40588</v>
      </c>
      <c r="B3289" s="175">
        <v>40588</v>
      </c>
      <c r="C3289">
        <v>3.6151499999999999</v>
      </c>
    </row>
    <row r="3290" spans="1:3">
      <c r="A3290" s="174">
        <v>40585</v>
      </c>
      <c r="B3290" s="175">
        <v>40585</v>
      </c>
      <c r="C3290">
        <v>3.586265</v>
      </c>
    </row>
    <row r="3291" spans="1:3">
      <c r="A3291" s="174">
        <v>40584</v>
      </c>
      <c r="B3291" s="175">
        <v>40584</v>
      </c>
      <c r="C3291">
        <v>3.6141779999999999</v>
      </c>
    </row>
    <row r="3292" spans="1:3">
      <c r="A3292" s="174">
        <v>40583</v>
      </c>
      <c r="B3292" s="175">
        <v>40583</v>
      </c>
      <c r="C3292">
        <v>3.6075550000000001</v>
      </c>
    </row>
    <row r="3293" spans="1:3">
      <c r="A3293" s="174">
        <v>40582</v>
      </c>
      <c r="B3293" s="175">
        <v>40582</v>
      </c>
      <c r="C3293">
        <v>3.58433</v>
      </c>
    </row>
    <row r="3294" spans="1:3">
      <c r="A3294" s="174">
        <v>40581</v>
      </c>
      <c r="B3294" s="175">
        <v>40581</v>
      </c>
      <c r="C3294">
        <v>3.590875</v>
      </c>
    </row>
    <row r="3295" spans="1:3">
      <c r="A3295" s="174">
        <v>40578</v>
      </c>
      <c r="B3295" s="175">
        <v>40578</v>
      </c>
      <c r="C3295">
        <v>3.5575519999999998</v>
      </c>
    </row>
    <row r="3296" spans="1:3">
      <c r="A3296" s="174">
        <v>40577</v>
      </c>
      <c r="B3296" s="175">
        <v>40577</v>
      </c>
      <c r="C3296">
        <v>3.5657260000000002</v>
      </c>
    </row>
    <row r="3297" spans="1:3">
      <c r="A3297" s="174">
        <v>40576</v>
      </c>
      <c r="B3297" s="175">
        <v>40576</v>
      </c>
      <c r="C3297">
        <v>3.5216539999999998</v>
      </c>
    </row>
    <row r="3298" spans="1:3">
      <c r="A3298" s="174">
        <v>40575</v>
      </c>
      <c r="B3298" s="175">
        <v>40575</v>
      </c>
      <c r="C3298">
        <v>3.5568070000000001</v>
      </c>
    </row>
    <row r="3299" spans="1:3">
      <c r="A3299" s="174">
        <v>40574</v>
      </c>
      <c r="B3299" s="175">
        <v>40574</v>
      </c>
      <c r="C3299">
        <v>3.4930129999999999</v>
      </c>
    </row>
    <row r="3300" spans="1:3">
      <c r="A3300" s="174">
        <v>40571</v>
      </c>
      <c r="B3300" s="175">
        <v>40571</v>
      </c>
      <c r="C3300">
        <v>3.5127670000000002</v>
      </c>
    </row>
    <row r="3301" spans="1:3">
      <c r="A3301" s="174">
        <v>40570</v>
      </c>
      <c r="B3301" s="175">
        <v>40570</v>
      </c>
      <c r="C3301">
        <v>3.5061990000000001</v>
      </c>
    </row>
    <row r="3302" spans="1:3">
      <c r="A3302" s="174">
        <v>40569</v>
      </c>
      <c r="B3302" s="175">
        <v>40569</v>
      </c>
      <c r="C3302">
        <v>3.4979339999999999</v>
      </c>
    </row>
    <row r="3303" spans="1:3">
      <c r="A3303" s="174">
        <v>40568</v>
      </c>
      <c r="B3303" s="175">
        <v>40568</v>
      </c>
      <c r="C3303">
        <v>3.4617870000000002</v>
      </c>
    </row>
    <row r="3304" spans="1:3">
      <c r="A3304" s="174">
        <v>40567</v>
      </c>
      <c r="B3304" s="175">
        <v>40567</v>
      </c>
      <c r="C3304">
        <v>3.4574669999999998</v>
      </c>
    </row>
    <row r="3305" spans="1:3">
      <c r="A3305" s="174">
        <v>40564</v>
      </c>
      <c r="B3305" s="175">
        <v>40564</v>
      </c>
      <c r="C3305">
        <v>3.4974699999999999</v>
      </c>
    </row>
    <row r="3306" spans="1:3">
      <c r="A3306" s="174">
        <v>40563</v>
      </c>
      <c r="B3306" s="175">
        <v>40563</v>
      </c>
      <c r="C3306">
        <v>3.4886720000000002</v>
      </c>
    </row>
    <row r="3307" spans="1:3">
      <c r="A3307" s="174">
        <v>40562</v>
      </c>
      <c r="B3307" s="175">
        <v>40562</v>
      </c>
      <c r="C3307">
        <v>3.4335330000000002</v>
      </c>
    </row>
    <row r="3308" spans="1:3">
      <c r="A3308" s="174">
        <v>40561</v>
      </c>
      <c r="B3308" s="175">
        <v>40561</v>
      </c>
      <c r="C3308">
        <v>3.4418839999999999</v>
      </c>
    </row>
    <row r="3309" spans="1:3">
      <c r="A3309" s="174">
        <v>40560</v>
      </c>
      <c r="B3309" s="175">
        <v>40560</v>
      </c>
      <c r="C3309">
        <v>3.3805049999999999</v>
      </c>
    </row>
    <row r="3310" spans="1:3">
      <c r="A3310" s="174">
        <v>40557</v>
      </c>
      <c r="B3310" s="175">
        <v>40557</v>
      </c>
      <c r="C3310">
        <v>3.3594740000000001</v>
      </c>
    </row>
    <row r="3311" spans="1:3">
      <c r="A3311" s="174">
        <v>40556</v>
      </c>
      <c r="B3311" s="175">
        <v>40556</v>
      </c>
      <c r="C3311">
        <v>3.403502</v>
      </c>
    </row>
    <row r="3312" spans="1:3">
      <c r="A3312" s="174">
        <v>40555</v>
      </c>
      <c r="B3312" s="175">
        <v>40555</v>
      </c>
      <c r="C3312">
        <v>3.3948320000000001</v>
      </c>
    </row>
    <row r="3313" spans="1:3">
      <c r="A3313" s="174">
        <v>40554</v>
      </c>
      <c r="B3313" s="175">
        <v>40554</v>
      </c>
      <c r="C3313">
        <v>3.2957610000000002</v>
      </c>
    </row>
    <row r="3314" spans="1:3">
      <c r="A3314" s="174">
        <v>40553</v>
      </c>
      <c r="B3314" s="175">
        <v>40553</v>
      </c>
      <c r="C3314">
        <v>3.2740239999999998</v>
      </c>
    </row>
    <row r="3315" spans="1:3">
      <c r="A3315" s="174">
        <v>40550</v>
      </c>
      <c r="B3315" s="175">
        <v>40550</v>
      </c>
      <c r="C3315">
        <v>3.328732</v>
      </c>
    </row>
    <row r="3316" spans="1:3">
      <c r="A3316" s="174">
        <v>40549</v>
      </c>
      <c r="B3316" s="175">
        <v>40549</v>
      </c>
      <c r="C3316">
        <v>3.3658450000000002</v>
      </c>
    </row>
    <row r="3317" spans="1:3">
      <c r="A3317" s="174">
        <v>40548</v>
      </c>
      <c r="B3317" s="175">
        <v>40548</v>
      </c>
      <c r="C3317">
        <v>3.3086890000000002</v>
      </c>
    </row>
    <row r="3318" spans="1:3">
      <c r="A3318" s="174">
        <v>40547</v>
      </c>
      <c r="B3318" s="175">
        <v>40547</v>
      </c>
      <c r="C3318">
        <v>3.3076639999999999</v>
      </c>
    </row>
    <row r="3319" spans="1:3">
      <c r="A3319" s="174">
        <v>40546</v>
      </c>
      <c r="B3319" s="175">
        <v>40546</v>
      </c>
      <c r="C3319">
        <v>3.352627</v>
      </c>
    </row>
    <row r="3320" spans="1:3">
      <c r="A3320" s="174">
        <v>40543</v>
      </c>
      <c r="B3320" s="175">
        <v>40543</v>
      </c>
      <c r="C3320">
        <v>3.3617029999999999</v>
      </c>
    </row>
    <row r="3321" spans="1:3">
      <c r="A3321" s="174">
        <v>40542</v>
      </c>
      <c r="B3321" s="175">
        <v>40542</v>
      </c>
      <c r="C3321">
        <v>3.3585780000000001</v>
      </c>
    </row>
    <row r="3322" spans="1:3">
      <c r="A3322" s="174">
        <v>40541</v>
      </c>
      <c r="B3322" s="175">
        <v>40541</v>
      </c>
      <c r="C3322">
        <v>3.396477</v>
      </c>
    </row>
    <row r="3323" spans="1:3">
      <c r="A3323" s="174">
        <v>40540</v>
      </c>
      <c r="B3323" s="175">
        <v>40540</v>
      </c>
      <c r="C3323">
        <v>3.3286910000000001</v>
      </c>
    </row>
    <row r="3324" spans="1:3">
      <c r="A3324" s="174">
        <v>40539</v>
      </c>
      <c r="B3324" s="175">
        <v>40539</v>
      </c>
      <c r="C3324">
        <v>3.3878059999999999</v>
      </c>
    </row>
    <row r="3325" spans="1:3">
      <c r="A3325" s="174">
        <v>40536</v>
      </c>
      <c r="B3325" s="175">
        <v>40536</v>
      </c>
      <c r="C3325">
        <v>3.3318500000000002</v>
      </c>
    </row>
    <row r="3326" spans="1:3">
      <c r="A3326" s="174">
        <v>40535</v>
      </c>
      <c r="B3326" s="175">
        <v>40535</v>
      </c>
      <c r="C3326">
        <v>3.3296929999999998</v>
      </c>
    </row>
    <row r="3327" spans="1:3">
      <c r="A3327" s="174">
        <v>40534</v>
      </c>
      <c r="B3327" s="175">
        <v>40534</v>
      </c>
      <c r="C3327">
        <v>3.3069169999999999</v>
      </c>
    </row>
    <row r="3328" spans="1:3">
      <c r="A3328" s="174">
        <v>40533</v>
      </c>
      <c r="B3328" s="175">
        <v>40533</v>
      </c>
      <c r="C3328">
        <v>3.321577</v>
      </c>
    </row>
    <row r="3329" spans="1:3">
      <c r="A3329" s="174">
        <v>40532</v>
      </c>
      <c r="B3329" s="175">
        <v>40532</v>
      </c>
      <c r="C3329">
        <v>3.3212649999999999</v>
      </c>
    </row>
    <row r="3330" spans="1:3">
      <c r="A3330" s="174">
        <v>40529</v>
      </c>
      <c r="B3330" s="175">
        <v>40529</v>
      </c>
      <c r="C3330">
        <v>3.387731</v>
      </c>
    </row>
    <row r="3331" spans="1:3">
      <c r="A3331" s="174">
        <v>40528</v>
      </c>
      <c r="B3331" s="175">
        <v>40528</v>
      </c>
      <c r="C3331">
        <v>3.4177230000000001</v>
      </c>
    </row>
    <row r="3332" spans="1:3">
      <c r="A3332" s="174">
        <v>40527</v>
      </c>
      <c r="B3332" s="175">
        <v>40527</v>
      </c>
      <c r="C3332">
        <v>3.3802660000000002</v>
      </c>
    </row>
    <row r="3333" spans="1:3">
      <c r="A3333" s="174">
        <v>40526</v>
      </c>
      <c r="B3333" s="175">
        <v>40526</v>
      </c>
      <c r="C3333">
        <v>3.3641220000000001</v>
      </c>
    </row>
    <row r="3334" spans="1:3">
      <c r="A3334" s="174">
        <v>40525</v>
      </c>
      <c r="B3334" s="175">
        <v>40525</v>
      </c>
      <c r="C3334">
        <v>3.323312</v>
      </c>
    </row>
    <row r="3335" spans="1:3">
      <c r="A3335" s="174">
        <v>40522</v>
      </c>
      <c r="B3335" s="175">
        <v>40522</v>
      </c>
      <c r="C3335">
        <v>3.3081689999999999</v>
      </c>
    </row>
    <row r="3336" spans="1:3">
      <c r="A3336" s="174">
        <v>40521</v>
      </c>
      <c r="B3336" s="175">
        <v>40521</v>
      </c>
      <c r="C3336">
        <v>3.292268</v>
      </c>
    </row>
    <row r="3337" spans="1:3">
      <c r="A3337" s="174">
        <v>40520</v>
      </c>
      <c r="B3337" s="175">
        <v>40520</v>
      </c>
      <c r="C3337">
        <v>3.3583319999999999</v>
      </c>
    </row>
    <row r="3338" spans="1:3">
      <c r="A3338" s="174">
        <v>40519</v>
      </c>
      <c r="B3338" s="175">
        <v>40519</v>
      </c>
      <c r="C3338">
        <v>3.3111820000000001</v>
      </c>
    </row>
    <row r="3339" spans="1:3">
      <c r="A3339" s="174">
        <v>40518</v>
      </c>
      <c r="B3339" s="175">
        <v>40518</v>
      </c>
      <c r="C3339">
        <v>3.241743</v>
      </c>
    </row>
    <row r="3340" spans="1:3">
      <c r="A3340" s="174">
        <v>40515</v>
      </c>
      <c r="B3340" s="175">
        <v>40515</v>
      </c>
      <c r="C3340">
        <v>3.275398</v>
      </c>
    </row>
    <row r="3341" spans="1:3">
      <c r="A3341" s="174">
        <v>40514</v>
      </c>
      <c r="B3341" s="175">
        <v>40514</v>
      </c>
      <c r="C3341">
        <v>3.2026650000000001</v>
      </c>
    </row>
    <row r="3342" spans="1:3">
      <c r="A3342" s="174">
        <v>40513</v>
      </c>
      <c r="B3342" s="175">
        <v>40513</v>
      </c>
      <c r="C3342">
        <v>3.1674709999999999</v>
      </c>
    </row>
    <row r="3343" spans="1:3">
      <c r="A3343" s="174">
        <v>40512</v>
      </c>
      <c r="B3343" s="175">
        <v>40512</v>
      </c>
      <c r="C3343">
        <v>3.1078739999999998</v>
      </c>
    </row>
    <row r="3344" spans="1:3">
      <c r="A3344" s="174">
        <v>40511</v>
      </c>
      <c r="B3344" s="175">
        <v>40511</v>
      </c>
      <c r="C3344">
        <v>3.1199020000000002</v>
      </c>
    </row>
    <row r="3345" spans="1:3">
      <c r="A3345" s="174">
        <v>40508</v>
      </c>
      <c r="B3345" s="175">
        <v>40508</v>
      </c>
      <c r="C3345">
        <v>3.0939079999999999</v>
      </c>
    </row>
    <row r="3346" spans="1:3">
      <c r="A3346" s="174">
        <v>40507</v>
      </c>
      <c r="B3346" s="175">
        <v>40507</v>
      </c>
      <c r="C3346">
        <v>3.067895</v>
      </c>
    </row>
    <row r="3347" spans="1:3">
      <c r="A3347" s="174">
        <v>40506</v>
      </c>
      <c r="B3347" s="175">
        <v>40506</v>
      </c>
      <c r="C3347">
        <v>3.0327389999999999</v>
      </c>
    </row>
    <row r="3348" spans="1:3">
      <c r="A3348" s="174">
        <v>40505</v>
      </c>
      <c r="B3348" s="175">
        <v>40505</v>
      </c>
      <c r="C3348">
        <v>2.937894</v>
      </c>
    </row>
    <row r="3349" spans="1:3">
      <c r="A3349" s="174">
        <v>40504</v>
      </c>
      <c r="B3349" s="175">
        <v>40504</v>
      </c>
      <c r="C3349">
        <v>3.0156239999999999</v>
      </c>
    </row>
    <row r="3350" spans="1:3">
      <c r="A3350" s="174">
        <v>40501</v>
      </c>
      <c r="B3350" s="175">
        <v>40501</v>
      </c>
      <c r="C3350">
        <v>3.0522589999999998</v>
      </c>
    </row>
    <row r="3351" spans="1:3">
      <c r="A3351" s="174">
        <v>40500</v>
      </c>
      <c r="B3351" s="175">
        <v>40500</v>
      </c>
      <c r="C3351">
        <v>3.0468980000000001</v>
      </c>
    </row>
    <row r="3352" spans="1:3">
      <c r="A3352" s="174">
        <v>40499</v>
      </c>
      <c r="B3352" s="175">
        <v>40499</v>
      </c>
      <c r="C3352">
        <v>2.9673449999999999</v>
      </c>
    </row>
    <row r="3353" spans="1:3">
      <c r="A3353" s="174">
        <v>40498</v>
      </c>
      <c r="B3353" s="175">
        <v>40498</v>
      </c>
      <c r="C3353">
        <v>2.941144</v>
      </c>
    </row>
    <row r="3354" spans="1:3">
      <c r="A3354" s="174">
        <v>40497</v>
      </c>
      <c r="B3354" s="175">
        <v>40497</v>
      </c>
      <c r="C3354">
        <v>2.9167589999999999</v>
      </c>
    </row>
    <row r="3355" spans="1:3">
      <c r="A3355" s="174">
        <v>40494</v>
      </c>
      <c r="B3355" s="175">
        <v>40494</v>
      </c>
      <c r="C3355">
        <v>2.8705280000000002</v>
      </c>
    </row>
    <row r="3356" spans="1:3">
      <c r="A3356" s="174">
        <v>40493</v>
      </c>
      <c r="B3356" s="175">
        <v>40493</v>
      </c>
      <c r="C3356">
        <v>2.8221799999999999</v>
      </c>
    </row>
    <row r="3357" spans="1:3">
      <c r="A3357" s="174">
        <v>40492</v>
      </c>
      <c r="B3357" s="175">
        <v>40492</v>
      </c>
      <c r="C3357">
        <v>2.7800150000000001</v>
      </c>
    </row>
    <row r="3358" spans="1:3">
      <c r="A3358" s="174">
        <v>40491</v>
      </c>
      <c r="B3358" s="175">
        <v>40491</v>
      </c>
      <c r="C3358">
        <v>2.7653159999999999</v>
      </c>
    </row>
    <row r="3359" spans="1:3">
      <c r="A3359" s="174">
        <v>40490</v>
      </c>
      <c r="B3359" s="175">
        <v>40490</v>
      </c>
      <c r="C3359">
        <v>2.7575419999999999</v>
      </c>
    </row>
    <row r="3360" spans="1:3">
      <c r="A3360" s="174">
        <v>40487</v>
      </c>
      <c r="B3360" s="175">
        <v>40487</v>
      </c>
      <c r="C3360">
        <v>2.786346</v>
      </c>
    </row>
    <row r="3361" spans="1:3">
      <c r="A3361" s="174">
        <v>40486</v>
      </c>
      <c r="B3361" s="175">
        <v>40486</v>
      </c>
      <c r="C3361">
        <v>2.7703060000000002</v>
      </c>
    </row>
    <row r="3362" spans="1:3">
      <c r="A3362" s="174">
        <v>40485</v>
      </c>
      <c r="B3362" s="175">
        <v>40485</v>
      </c>
      <c r="C3362">
        <v>2.7480310000000001</v>
      </c>
    </row>
    <row r="3363" spans="1:3">
      <c r="A3363" s="174">
        <v>40484</v>
      </c>
      <c r="B3363" s="175">
        <v>40484</v>
      </c>
      <c r="C3363">
        <v>2.8024719999999999</v>
      </c>
    </row>
    <row r="3364" spans="1:3">
      <c r="A3364" s="174">
        <v>40483</v>
      </c>
      <c r="B3364" s="175">
        <v>40483</v>
      </c>
      <c r="C3364">
        <v>2.8274729999999999</v>
      </c>
    </row>
    <row r="3365" spans="1:3">
      <c r="A3365" s="174">
        <v>40480</v>
      </c>
      <c r="B3365" s="175">
        <v>40480</v>
      </c>
      <c r="C3365">
        <v>2.8577539999999999</v>
      </c>
    </row>
    <row r="3366" spans="1:3">
      <c r="A3366" s="174">
        <v>40479</v>
      </c>
      <c r="B3366" s="175">
        <v>40479</v>
      </c>
      <c r="C3366">
        <v>2.866247</v>
      </c>
    </row>
    <row r="3367" spans="1:3">
      <c r="A3367" s="174">
        <v>40478</v>
      </c>
      <c r="B3367" s="175">
        <v>40478</v>
      </c>
      <c r="C3367">
        <v>2.8930709999999999</v>
      </c>
    </row>
    <row r="3368" spans="1:3">
      <c r="A3368" s="174">
        <v>40477</v>
      </c>
      <c r="B3368" s="175">
        <v>40477</v>
      </c>
      <c r="C3368">
        <v>2.8271480000000002</v>
      </c>
    </row>
    <row r="3369" spans="1:3">
      <c r="A3369" s="174">
        <v>40476</v>
      </c>
      <c r="B3369" s="175">
        <v>40476</v>
      </c>
      <c r="C3369">
        <v>2.7899569999999998</v>
      </c>
    </row>
    <row r="3370" spans="1:3">
      <c r="A3370" s="174">
        <v>40473</v>
      </c>
      <c r="B3370" s="175">
        <v>40473</v>
      </c>
      <c r="C3370">
        <v>2.803992</v>
      </c>
    </row>
    <row r="3371" spans="1:3">
      <c r="A3371" s="174">
        <v>40472</v>
      </c>
      <c r="B3371" s="175">
        <v>40472</v>
      </c>
      <c r="C3371">
        <v>2.8022070000000001</v>
      </c>
    </row>
    <row r="3372" spans="1:3">
      <c r="A3372" s="174">
        <v>40471</v>
      </c>
      <c r="B3372" s="175">
        <v>40471</v>
      </c>
      <c r="C3372">
        <v>2.7713100000000002</v>
      </c>
    </row>
    <row r="3373" spans="1:3">
      <c r="A3373" s="174">
        <v>40470</v>
      </c>
      <c r="B3373" s="175">
        <v>40470</v>
      </c>
      <c r="C3373">
        <v>2.7591410000000001</v>
      </c>
    </row>
    <row r="3374" spans="1:3">
      <c r="A3374" s="174">
        <v>40469</v>
      </c>
      <c r="B3374" s="175">
        <v>40469</v>
      </c>
      <c r="C3374">
        <v>2.7398229999999999</v>
      </c>
    </row>
    <row r="3375" spans="1:3">
      <c r="A3375" s="174">
        <v>40466</v>
      </c>
      <c r="B3375" s="175">
        <v>40466</v>
      </c>
      <c r="C3375">
        <v>2.7215549999999999</v>
      </c>
    </row>
    <row r="3376" spans="1:3">
      <c r="A3376" s="174">
        <v>40465</v>
      </c>
      <c r="B3376" s="175">
        <v>40465</v>
      </c>
      <c r="C3376">
        <v>2.6692130000000001</v>
      </c>
    </row>
    <row r="3377" spans="1:3">
      <c r="A3377" s="174">
        <v>40464</v>
      </c>
      <c r="B3377" s="175">
        <v>40464</v>
      </c>
      <c r="C3377">
        <v>2.6508219999999998</v>
      </c>
    </row>
    <row r="3378" spans="1:3">
      <c r="A3378" s="174">
        <v>40463</v>
      </c>
      <c r="B3378" s="175">
        <v>40463</v>
      </c>
      <c r="C3378">
        <v>2.6084019999999999</v>
      </c>
    </row>
    <row r="3379" spans="1:3">
      <c r="A3379" s="174">
        <v>40462</v>
      </c>
      <c r="B3379" s="175">
        <v>40462</v>
      </c>
      <c r="C3379">
        <v>2.645886</v>
      </c>
    </row>
    <row r="3380" spans="1:3">
      <c r="A3380" s="174">
        <v>40459</v>
      </c>
      <c r="B3380" s="175">
        <v>40459</v>
      </c>
      <c r="C3380">
        <v>2.6541070000000002</v>
      </c>
    </row>
    <row r="3381" spans="1:3">
      <c r="A3381" s="174">
        <v>40458</v>
      </c>
      <c r="B3381" s="175">
        <v>40458</v>
      </c>
      <c r="C3381">
        <v>2.640352</v>
      </c>
    </row>
    <row r="3382" spans="1:3">
      <c r="A3382" s="174">
        <v>40457</v>
      </c>
      <c r="B3382" s="175">
        <v>40457</v>
      </c>
      <c r="C3382">
        <v>2.6141130000000001</v>
      </c>
    </row>
    <row r="3383" spans="1:3">
      <c r="A3383" s="174">
        <v>40456</v>
      </c>
      <c r="B3383" s="175">
        <v>40456</v>
      </c>
      <c r="C3383">
        <v>2.640641</v>
      </c>
    </row>
    <row r="3384" spans="1:3">
      <c r="A3384" s="174">
        <v>40455</v>
      </c>
      <c r="B3384" s="175">
        <v>40455</v>
      </c>
      <c r="C3384">
        <v>2.6346020000000001</v>
      </c>
    </row>
    <row r="3385" spans="1:3">
      <c r="A3385" s="174">
        <v>40452</v>
      </c>
      <c r="B3385" s="175">
        <v>40452</v>
      </c>
      <c r="C3385">
        <v>2.7180260000000001</v>
      </c>
    </row>
    <row r="3386" spans="1:3">
      <c r="A3386" s="174">
        <v>40451</v>
      </c>
      <c r="B3386" s="175">
        <v>40451</v>
      </c>
      <c r="C3386">
        <v>2.6722489999999999</v>
      </c>
    </row>
    <row r="3387" spans="1:3">
      <c r="A3387" s="174">
        <v>40450</v>
      </c>
      <c r="B3387" s="175">
        <v>40450</v>
      </c>
      <c r="C3387">
        <v>2.6275400000000002</v>
      </c>
    </row>
    <row r="3388" spans="1:3">
      <c r="A3388" s="174">
        <v>40449</v>
      </c>
      <c r="B3388" s="175">
        <v>40449</v>
      </c>
      <c r="C3388">
        <v>2.620714</v>
      </c>
    </row>
    <row r="3389" spans="1:3">
      <c r="A3389" s="174">
        <v>40448</v>
      </c>
      <c r="B3389" s="175">
        <v>40448</v>
      </c>
      <c r="C3389">
        <v>2.648876</v>
      </c>
    </row>
    <row r="3390" spans="1:3">
      <c r="A3390" s="174">
        <v>40445</v>
      </c>
      <c r="B3390" s="175">
        <v>40445</v>
      </c>
      <c r="C3390">
        <v>2.6996609999999999</v>
      </c>
    </row>
    <row r="3391" spans="1:3">
      <c r="A3391" s="174">
        <v>40444</v>
      </c>
      <c r="B3391" s="175">
        <v>40444</v>
      </c>
      <c r="C3391">
        <v>2.6718959999999998</v>
      </c>
    </row>
    <row r="3392" spans="1:3">
      <c r="A3392" s="174">
        <v>40443</v>
      </c>
      <c r="B3392" s="175">
        <v>40443</v>
      </c>
      <c r="C3392">
        <v>2.7235969999999998</v>
      </c>
    </row>
    <row r="3393" spans="1:3">
      <c r="A3393" s="174">
        <v>40442</v>
      </c>
      <c r="B3393" s="175">
        <v>40442</v>
      </c>
      <c r="C3393">
        <v>2.8017889999999999</v>
      </c>
    </row>
    <row r="3394" spans="1:3">
      <c r="A3394" s="174">
        <v>40441</v>
      </c>
      <c r="B3394" s="175">
        <v>40441</v>
      </c>
      <c r="C3394">
        <v>2.799979</v>
      </c>
    </row>
    <row r="3395" spans="1:3">
      <c r="A3395" s="174">
        <v>40438</v>
      </c>
      <c r="B3395" s="175">
        <v>40438</v>
      </c>
      <c r="C3395">
        <v>2.7644959999999998</v>
      </c>
    </row>
    <row r="3396" spans="1:3">
      <c r="A3396" s="174">
        <v>40437</v>
      </c>
      <c r="B3396" s="175">
        <v>40437</v>
      </c>
      <c r="C3396">
        <v>2.831315</v>
      </c>
    </row>
    <row r="3397" spans="1:3">
      <c r="A3397" s="174">
        <v>40436</v>
      </c>
      <c r="B3397" s="175">
        <v>40436</v>
      </c>
      <c r="C3397">
        <v>2.7365810000000002</v>
      </c>
    </row>
    <row r="3398" spans="1:3">
      <c r="A3398" s="174">
        <v>40435</v>
      </c>
      <c r="B3398" s="175">
        <v>40435</v>
      </c>
      <c r="C3398">
        <v>2.6889460000000001</v>
      </c>
    </row>
    <row r="3399" spans="1:3">
      <c r="A3399" s="174">
        <v>40434</v>
      </c>
      <c r="B3399" s="175">
        <v>40434</v>
      </c>
      <c r="C3399">
        <v>2.741565</v>
      </c>
    </row>
    <row r="3400" spans="1:3">
      <c r="A3400" s="174">
        <v>40431</v>
      </c>
      <c r="B3400" s="175">
        <v>40431</v>
      </c>
      <c r="C3400">
        <v>2.6941069999999998</v>
      </c>
    </row>
    <row r="3401" spans="1:3">
      <c r="A3401" s="174">
        <v>40430</v>
      </c>
      <c r="B3401" s="175">
        <v>40430</v>
      </c>
      <c r="C3401">
        <v>2.6409410000000002</v>
      </c>
    </row>
    <row r="3402" spans="1:3">
      <c r="A3402" s="174">
        <v>40429</v>
      </c>
      <c r="B3402" s="175">
        <v>40429</v>
      </c>
      <c r="C3402">
        <v>2.6249509999999998</v>
      </c>
    </row>
    <row r="3403" spans="1:3">
      <c r="A3403" s="174">
        <v>40428</v>
      </c>
      <c r="B3403" s="175">
        <v>40428</v>
      </c>
      <c r="C3403">
        <v>2.6015869999999999</v>
      </c>
    </row>
    <row r="3404" spans="1:3">
      <c r="A3404" s="174">
        <v>40427</v>
      </c>
      <c r="B3404" s="175">
        <v>40427</v>
      </c>
      <c r="C3404">
        <v>2.6619959999999998</v>
      </c>
    </row>
    <row r="3405" spans="1:3">
      <c r="A3405" s="174">
        <v>40424</v>
      </c>
      <c r="B3405" s="175">
        <v>40424</v>
      </c>
      <c r="C3405">
        <v>2.6781060000000001</v>
      </c>
    </row>
    <row r="3406" spans="1:3">
      <c r="A3406" s="174">
        <v>40423</v>
      </c>
      <c r="B3406" s="175">
        <v>40423</v>
      </c>
      <c r="C3406">
        <v>2.6099450000000002</v>
      </c>
    </row>
    <row r="3407" spans="1:3">
      <c r="A3407" s="174">
        <v>40422</v>
      </c>
      <c r="B3407" s="175">
        <v>40422</v>
      </c>
      <c r="C3407">
        <v>2.55918</v>
      </c>
    </row>
    <row r="3408" spans="1:3">
      <c r="A3408" s="174">
        <v>40421</v>
      </c>
      <c r="B3408" s="175">
        <v>40421</v>
      </c>
      <c r="C3408">
        <v>2.4777990000000001</v>
      </c>
    </row>
    <row r="3409" spans="1:3">
      <c r="A3409" s="174">
        <v>40420</v>
      </c>
      <c r="B3409" s="175">
        <v>40420</v>
      </c>
      <c r="C3409">
        <v>2.495263</v>
      </c>
    </row>
    <row r="3410" spans="1:3">
      <c r="A3410" s="174">
        <v>40417</v>
      </c>
      <c r="B3410" s="175">
        <v>40417</v>
      </c>
      <c r="C3410">
        <v>2.4748649999999999</v>
      </c>
    </row>
    <row r="3411" spans="1:3">
      <c r="A3411" s="174">
        <v>40416</v>
      </c>
      <c r="B3411" s="175">
        <v>40416</v>
      </c>
      <c r="C3411">
        <v>2.5021849999999999</v>
      </c>
    </row>
    <row r="3412" spans="1:3">
      <c r="A3412" s="174">
        <v>40415</v>
      </c>
      <c r="B3412" s="175">
        <v>40415</v>
      </c>
      <c r="C3412">
        <v>2.4706769999999998</v>
      </c>
    </row>
    <row r="3413" spans="1:3">
      <c r="A3413" s="174">
        <v>40414</v>
      </c>
      <c r="B3413" s="175">
        <v>40414</v>
      </c>
      <c r="C3413">
        <v>2.5199690000000001</v>
      </c>
    </row>
    <row r="3414" spans="1:3">
      <c r="A3414" s="174">
        <v>40413</v>
      </c>
      <c r="B3414" s="175">
        <v>40413</v>
      </c>
      <c r="C3414">
        <v>2.6295570000000001</v>
      </c>
    </row>
    <row r="3415" spans="1:3">
      <c r="A3415" s="174">
        <v>40410</v>
      </c>
      <c r="B3415" s="175">
        <v>40410</v>
      </c>
      <c r="C3415">
        <v>2.624031</v>
      </c>
    </row>
    <row r="3416" spans="1:3">
      <c r="A3416" s="174">
        <v>40409</v>
      </c>
      <c r="B3416" s="175">
        <v>40409</v>
      </c>
      <c r="C3416">
        <v>2.6585369999999999</v>
      </c>
    </row>
    <row r="3417" spans="1:3">
      <c r="A3417" s="174">
        <v>40408</v>
      </c>
      <c r="B3417" s="175">
        <v>40408</v>
      </c>
      <c r="C3417">
        <v>2.6612819999999999</v>
      </c>
    </row>
    <row r="3418" spans="1:3">
      <c r="A3418" s="174">
        <v>40407</v>
      </c>
      <c r="B3418" s="175">
        <v>40407</v>
      </c>
      <c r="C3418">
        <v>2.7139009999999999</v>
      </c>
    </row>
    <row r="3419" spans="1:3">
      <c r="A3419" s="174">
        <v>40406</v>
      </c>
      <c r="B3419" s="175">
        <v>40406</v>
      </c>
      <c r="C3419">
        <v>2.6961300000000001</v>
      </c>
    </row>
    <row r="3420" spans="1:3">
      <c r="A3420" s="174">
        <v>40403</v>
      </c>
      <c r="B3420" s="175">
        <v>40403</v>
      </c>
      <c r="C3420">
        <v>2.7700849999999999</v>
      </c>
    </row>
    <row r="3421" spans="1:3">
      <c r="A3421" s="174">
        <v>40402</v>
      </c>
      <c r="B3421" s="175">
        <v>40402</v>
      </c>
      <c r="C3421">
        <v>2.7655340000000002</v>
      </c>
    </row>
    <row r="3422" spans="1:3">
      <c r="A3422" s="174">
        <v>40401</v>
      </c>
      <c r="B3422" s="175">
        <v>40401</v>
      </c>
      <c r="C3422">
        <v>2.782041</v>
      </c>
    </row>
    <row r="3423" spans="1:3">
      <c r="A3423" s="174">
        <v>40400</v>
      </c>
      <c r="B3423" s="175">
        <v>40400</v>
      </c>
      <c r="C3423">
        <v>2.8656039999999998</v>
      </c>
    </row>
    <row r="3424" spans="1:3">
      <c r="A3424" s="174">
        <v>40399</v>
      </c>
      <c r="B3424" s="175">
        <v>40399</v>
      </c>
      <c r="C3424">
        <v>2.8318140000000001</v>
      </c>
    </row>
    <row r="3425" spans="1:3">
      <c r="A3425" s="174">
        <v>40396</v>
      </c>
      <c r="B3425" s="175">
        <v>40396</v>
      </c>
      <c r="C3425">
        <v>2.8404790000000002</v>
      </c>
    </row>
    <row r="3426" spans="1:3">
      <c r="A3426" s="174">
        <v>40395</v>
      </c>
      <c r="B3426" s="175">
        <v>40395</v>
      </c>
      <c r="C3426">
        <v>2.891292</v>
      </c>
    </row>
    <row r="3427" spans="1:3">
      <c r="A3427" s="174">
        <v>40394</v>
      </c>
      <c r="B3427" s="175">
        <v>40394</v>
      </c>
      <c r="C3427">
        <v>2.9321139999999999</v>
      </c>
    </row>
    <row r="3428" spans="1:3">
      <c r="A3428" s="174">
        <v>40393</v>
      </c>
      <c r="B3428" s="175">
        <v>40393</v>
      </c>
      <c r="C3428">
        <v>2.9598330000000002</v>
      </c>
    </row>
    <row r="3429" spans="1:3">
      <c r="A3429" s="174">
        <v>40392</v>
      </c>
      <c r="B3429" s="175">
        <v>40392</v>
      </c>
      <c r="C3429">
        <v>3.0417230000000002</v>
      </c>
    </row>
    <row r="3430" spans="1:3">
      <c r="A3430" s="174">
        <v>40389</v>
      </c>
      <c r="B3430" s="175">
        <v>40389</v>
      </c>
      <c r="C3430">
        <v>3.0084909999999998</v>
      </c>
    </row>
    <row r="3431" spans="1:3">
      <c r="A3431" s="174">
        <v>40388</v>
      </c>
      <c r="B3431" s="175">
        <v>40388</v>
      </c>
      <c r="C3431">
        <v>3.0467050000000002</v>
      </c>
    </row>
    <row r="3432" spans="1:3">
      <c r="A3432" s="174">
        <v>40387</v>
      </c>
      <c r="B3432" s="175">
        <v>40387</v>
      </c>
      <c r="C3432">
        <v>3.0561099999999999</v>
      </c>
    </row>
    <row r="3433" spans="1:3">
      <c r="A3433" s="174">
        <v>40386</v>
      </c>
      <c r="B3433" s="175">
        <v>40386</v>
      </c>
      <c r="C3433">
        <v>3.0795219999999999</v>
      </c>
    </row>
    <row r="3434" spans="1:3">
      <c r="A3434" s="174">
        <v>40385</v>
      </c>
      <c r="B3434" s="175">
        <v>40385</v>
      </c>
      <c r="C3434">
        <v>3.0551370000000002</v>
      </c>
    </row>
    <row r="3435" spans="1:3">
      <c r="A3435" s="174">
        <v>40382</v>
      </c>
      <c r="B3435" s="175">
        <v>40382</v>
      </c>
      <c r="C3435">
        <v>3.026427</v>
      </c>
    </row>
    <row r="3436" spans="1:3">
      <c r="A3436" s="174">
        <v>40381</v>
      </c>
      <c r="B3436" s="175">
        <v>40381</v>
      </c>
      <c r="C3436">
        <v>3.029115</v>
      </c>
    </row>
    <row r="3437" spans="1:3">
      <c r="A3437" s="174">
        <v>40380</v>
      </c>
      <c r="B3437" s="175">
        <v>40380</v>
      </c>
      <c r="C3437">
        <v>2.996051</v>
      </c>
    </row>
    <row r="3438" spans="1:3">
      <c r="A3438" s="174">
        <v>40379</v>
      </c>
      <c r="B3438" s="175">
        <v>40379</v>
      </c>
      <c r="C3438">
        <v>2.9879880000000001</v>
      </c>
    </row>
    <row r="3439" spans="1:3">
      <c r="A3439" s="174">
        <v>40378</v>
      </c>
      <c r="B3439" s="175">
        <v>40378</v>
      </c>
      <c r="C3439">
        <v>3.012057</v>
      </c>
    </row>
    <row r="3440" spans="1:3">
      <c r="A3440" s="174">
        <v>40375</v>
      </c>
      <c r="B3440" s="175">
        <v>40375</v>
      </c>
      <c r="C3440">
        <v>2.9876360000000002</v>
      </c>
    </row>
    <row r="3441" spans="1:3">
      <c r="A3441" s="174">
        <v>40374</v>
      </c>
      <c r="B3441" s="175">
        <v>40374</v>
      </c>
      <c r="C3441">
        <v>3.0159959999999999</v>
      </c>
    </row>
    <row r="3442" spans="1:3">
      <c r="A3442" s="174">
        <v>40373</v>
      </c>
      <c r="B3442" s="175">
        <v>40373</v>
      </c>
      <c r="C3442">
        <v>2.9664730000000001</v>
      </c>
    </row>
    <row r="3443" spans="1:3">
      <c r="A3443" s="174">
        <v>40372</v>
      </c>
      <c r="B3443" s="175">
        <v>40372</v>
      </c>
      <c r="C3443">
        <v>2.9670909999999999</v>
      </c>
    </row>
    <row r="3444" spans="1:3">
      <c r="A3444" s="174">
        <v>40371</v>
      </c>
      <c r="B3444" s="175">
        <v>40371</v>
      </c>
      <c r="C3444">
        <v>2.952715</v>
      </c>
    </row>
    <row r="3445" spans="1:3">
      <c r="A3445" s="174">
        <v>40368</v>
      </c>
      <c r="B3445" s="175">
        <v>40368</v>
      </c>
      <c r="C3445">
        <v>2.9776729999999998</v>
      </c>
    </row>
    <row r="3446" spans="1:3">
      <c r="A3446" s="174">
        <v>40367</v>
      </c>
      <c r="B3446" s="175">
        <v>40367</v>
      </c>
      <c r="C3446">
        <v>3.001709</v>
      </c>
    </row>
    <row r="3447" spans="1:3">
      <c r="A3447" s="174">
        <v>40366</v>
      </c>
      <c r="B3447" s="175">
        <v>40366</v>
      </c>
      <c r="C3447">
        <v>2.9816780000000001</v>
      </c>
    </row>
    <row r="3448" spans="1:3">
      <c r="A3448" s="174">
        <v>40365</v>
      </c>
      <c r="B3448" s="175">
        <v>40365</v>
      </c>
      <c r="C3448">
        <v>2.9870570000000001</v>
      </c>
    </row>
    <row r="3449" spans="1:3">
      <c r="A3449" s="174">
        <v>40364</v>
      </c>
      <c r="B3449" s="175">
        <v>40364</v>
      </c>
      <c r="C3449">
        <v>2.9484219999999999</v>
      </c>
    </row>
    <row r="3450" spans="1:3">
      <c r="A3450" s="174">
        <v>40361</v>
      </c>
      <c r="B3450" s="175">
        <v>40361</v>
      </c>
      <c r="C3450">
        <v>3.0016970000000001</v>
      </c>
    </row>
    <row r="3451" spans="1:3">
      <c r="A3451" s="174">
        <v>40360</v>
      </c>
      <c r="B3451" s="175">
        <v>40360</v>
      </c>
      <c r="C3451">
        <v>3.0103279999999999</v>
      </c>
    </row>
    <row r="3452" spans="1:3">
      <c r="A3452" s="174">
        <v>40359</v>
      </c>
      <c r="B3452" s="175">
        <v>40359</v>
      </c>
      <c r="C3452">
        <v>3.0252569999999999</v>
      </c>
    </row>
    <row r="3453" spans="1:3">
      <c r="A3453" s="174">
        <v>40358</v>
      </c>
      <c r="B3453" s="175">
        <v>40358</v>
      </c>
      <c r="C3453">
        <v>3.0178259999999999</v>
      </c>
    </row>
    <row r="3454" spans="1:3">
      <c r="A3454" s="174">
        <v>40357</v>
      </c>
      <c r="B3454" s="175">
        <v>40357</v>
      </c>
      <c r="C3454">
        <v>3.0612729999999999</v>
      </c>
    </row>
    <row r="3455" spans="1:3">
      <c r="A3455" s="174">
        <v>40354</v>
      </c>
      <c r="B3455" s="175">
        <v>40354</v>
      </c>
      <c r="C3455">
        <v>3.083002</v>
      </c>
    </row>
    <row r="3456" spans="1:3">
      <c r="A3456" s="174">
        <v>40353</v>
      </c>
      <c r="B3456" s="175">
        <v>40353</v>
      </c>
      <c r="C3456">
        <v>3.0663559999999999</v>
      </c>
    </row>
    <row r="3457" spans="1:3">
      <c r="A3457" s="174">
        <v>40352</v>
      </c>
      <c r="B3457" s="175">
        <v>40352</v>
      </c>
      <c r="C3457">
        <v>3.0943719999999999</v>
      </c>
    </row>
    <row r="3458" spans="1:3">
      <c r="A3458" s="174">
        <v>40351</v>
      </c>
      <c r="B3458" s="175">
        <v>40351</v>
      </c>
      <c r="C3458">
        <v>3.115596</v>
      </c>
    </row>
    <row r="3459" spans="1:3">
      <c r="A3459" s="174">
        <v>40350</v>
      </c>
      <c r="B3459" s="175">
        <v>40350</v>
      </c>
      <c r="C3459">
        <v>3.1543939999999999</v>
      </c>
    </row>
    <row r="3460" spans="1:3">
      <c r="A3460" s="174">
        <v>40347</v>
      </c>
      <c r="B3460" s="175">
        <v>40347</v>
      </c>
      <c r="C3460">
        <v>3.1406860000000001</v>
      </c>
    </row>
    <row r="3461" spans="1:3">
      <c r="A3461" s="174">
        <v>40346</v>
      </c>
      <c r="B3461" s="175">
        <v>40346</v>
      </c>
      <c r="C3461">
        <v>3.1184270000000001</v>
      </c>
    </row>
    <row r="3462" spans="1:3">
      <c r="A3462" s="174">
        <v>40345</v>
      </c>
      <c r="B3462" s="175">
        <v>40345</v>
      </c>
      <c r="C3462">
        <v>3.1115569999999999</v>
      </c>
    </row>
    <row r="3463" spans="1:3">
      <c r="A3463" s="174">
        <v>40344</v>
      </c>
      <c r="B3463" s="175">
        <v>40344</v>
      </c>
      <c r="C3463">
        <v>3.116276</v>
      </c>
    </row>
    <row r="3464" spans="1:3">
      <c r="A3464" s="174">
        <v>40343</v>
      </c>
      <c r="B3464" s="175">
        <v>40343</v>
      </c>
      <c r="C3464">
        <v>3.0783969999999998</v>
      </c>
    </row>
    <row r="3465" spans="1:3">
      <c r="A3465" s="174">
        <v>40340</v>
      </c>
      <c r="B3465" s="175">
        <v>40340</v>
      </c>
      <c r="C3465">
        <v>3.062875</v>
      </c>
    </row>
    <row r="3466" spans="1:3">
      <c r="A3466" s="174">
        <v>40339</v>
      </c>
      <c r="B3466" s="175">
        <v>40339</v>
      </c>
      <c r="C3466">
        <v>3.1040040000000002</v>
      </c>
    </row>
    <row r="3467" spans="1:3">
      <c r="A3467" s="174">
        <v>40338</v>
      </c>
      <c r="B3467" s="175">
        <v>40338</v>
      </c>
      <c r="C3467">
        <v>3.0817230000000002</v>
      </c>
    </row>
    <row r="3468" spans="1:3">
      <c r="A3468" s="174">
        <v>40337</v>
      </c>
      <c r="B3468" s="175">
        <v>40337</v>
      </c>
      <c r="C3468">
        <v>3.0963799999999999</v>
      </c>
    </row>
    <row r="3469" spans="1:3">
      <c r="A3469" s="174">
        <v>40336</v>
      </c>
      <c r="B3469" s="175">
        <v>40336</v>
      </c>
      <c r="C3469">
        <v>3.1158519999999998</v>
      </c>
    </row>
    <row r="3470" spans="1:3">
      <c r="A3470" s="174">
        <v>40333</v>
      </c>
      <c r="B3470" s="175">
        <v>40333</v>
      </c>
      <c r="C3470">
        <v>3.0633789999999999</v>
      </c>
    </row>
    <row r="3471" spans="1:3">
      <c r="A3471" s="174">
        <v>40332</v>
      </c>
      <c r="B3471" s="175">
        <v>40332</v>
      </c>
      <c r="C3471">
        <v>3.0970960000000001</v>
      </c>
    </row>
    <row r="3472" spans="1:3">
      <c r="A3472" s="174">
        <v>40331</v>
      </c>
      <c r="B3472" s="175">
        <v>40331</v>
      </c>
      <c r="C3472">
        <v>3.0139770000000001</v>
      </c>
    </row>
    <row r="3473" spans="1:3">
      <c r="A3473" s="174">
        <v>40330</v>
      </c>
      <c r="B3473" s="175">
        <v>40330</v>
      </c>
      <c r="C3473">
        <v>2.986138</v>
      </c>
    </row>
    <row r="3474" spans="1:3">
      <c r="A3474" s="174">
        <v>40329</v>
      </c>
      <c r="B3474" s="175">
        <v>40329</v>
      </c>
      <c r="C3474">
        <v>2.9953050000000001</v>
      </c>
    </row>
    <row r="3475" spans="1:3">
      <c r="A3475" s="174">
        <v>40326</v>
      </c>
      <c r="B3475" s="175">
        <v>40326</v>
      </c>
      <c r="C3475">
        <v>3.0263879999999999</v>
      </c>
    </row>
    <row r="3476" spans="1:3">
      <c r="A3476" s="174">
        <v>40325</v>
      </c>
      <c r="B3476" s="175">
        <v>40325</v>
      </c>
      <c r="C3476">
        <v>3.0758760000000001</v>
      </c>
    </row>
    <row r="3477" spans="1:3">
      <c r="A3477" s="174">
        <v>40324</v>
      </c>
      <c r="B3477" s="175">
        <v>40324</v>
      </c>
      <c r="C3477">
        <v>3.0453139999999999</v>
      </c>
    </row>
    <row r="3478" spans="1:3">
      <c r="A3478" s="174">
        <v>40323</v>
      </c>
      <c r="B3478" s="175">
        <v>40323</v>
      </c>
      <c r="C3478">
        <v>2.9732189999999998</v>
      </c>
    </row>
    <row r="3479" spans="1:3">
      <c r="A3479" s="174">
        <v>40322</v>
      </c>
      <c r="B3479" s="175">
        <v>40322</v>
      </c>
      <c r="C3479">
        <v>3.0381260000000001</v>
      </c>
    </row>
    <row r="3480" spans="1:3">
      <c r="A3480" s="174">
        <v>40319</v>
      </c>
      <c r="B3480" s="175">
        <v>40319</v>
      </c>
      <c r="C3480">
        <v>3.0589750000000002</v>
      </c>
    </row>
    <row r="3481" spans="1:3">
      <c r="A3481" s="174">
        <v>40318</v>
      </c>
      <c r="B3481" s="175">
        <v>40318</v>
      </c>
      <c r="C3481">
        <v>3.0903589999999999</v>
      </c>
    </row>
    <row r="3482" spans="1:3">
      <c r="A3482" s="174">
        <v>40317</v>
      </c>
      <c r="B3482" s="175">
        <v>40317</v>
      </c>
      <c r="C3482">
        <v>3.184364</v>
      </c>
    </row>
    <row r="3483" spans="1:3">
      <c r="A3483" s="174">
        <v>40316</v>
      </c>
      <c r="B3483" s="175">
        <v>40316</v>
      </c>
      <c r="C3483">
        <v>3.2124259999999998</v>
      </c>
    </row>
    <row r="3484" spans="1:3">
      <c r="A3484" s="174">
        <v>40315</v>
      </c>
      <c r="B3484" s="175">
        <v>40315</v>
      </c>
      <c r="C3484">
        <v>3.2802959999999999</v>
      </c>
    </row>
    <row r="3485" spans="1:3">
      <c r="A3485" s="174">
        <v>40312</v>
      </c>
      <c r="B3485" s="175">
        <v>40312</v>
      </c>
      <c r="C3485">
        <v>3.2577219999999998</v>
      </c>
    </row>
    <row r="3486" spans="1:3">
      <c r="A3486" s="174">
        <v>40311</v>
      </c>
      <c r="B3486" s="175">
        <v>40311</v>
      </c>
      <c r="C3486">
        <v>3.3303250000000002</v>
      </c>
    </row>
    <row r="3487" spans="1:3">
      <c r="A3487" s="174">
        <v>40310</v>
      </c>
      <c r="B3487" s="175">
        <v>40310</v>
      </c>
      <c r="C3487">
        <v>3.3532929999999999</v>
      </c>
    </row>
    <row r="3488" spans="1:3">
      <c r="A3488" s="174">
        <v>40309</v>
      </c>
      <c r="B3488" s="175">
        <v>40309</v>
      </c>
      <c r="C3488">
        <v>3.349942</v>
      </c>
    </row>
    <row r="3489" spans="1:3">
      <c r="A3489" s="174">
        <v>40308</v>
      </c>
      <c r="B3489" s="175">
        <v>40308</v>
      </c>
      <c r="C3489">
        <v>3.3781669999999999</v>
      </c>
    </row>
    <row r="3490" spans="1:3">
      <c r="A3490" s="174">
        <v>40305</v>
      </c>
      <c r="B3490" s="175">
        <v>40305</v>
      </c>
      <c r="C3490">
        <v>3.273199</v>
      </c>
    </row>
    <row r="3491" spans="1:3">
      <c r="A3491" s="174">
        <v>40304</v>
      </c>
      <c r="B3491" s="175">
        <v>40304</v>
      </c>
      <c r="C3491">
        <v>3.3051729999999999</v>
      </c>
    </row>
    <row r="3492" spans="1:3">
      <c r="A3492" s="174">
        <v>40303</v>
      </c>
      <c r="B3492" s="175">
        <v>40303</v>
      </c>
      <c r="C3492">
        <v>3.2621760000000002</v>
      </c>
    </row>
    <row r="3493" spans="1:3">
      <c r="A3493" s="174">
        <v>40302</v>
      </c>
      <c r="B3493" s="175">
        <v>40302</v>
      </c>
      <c r="C3493">
        <v>3.3408769999999999</v>
      </c>
    </row>
    <row r="3494" spans="1:3">
      <c r="A3494" s="174">
        <v>40301</v>
      </c>
      <c r="B3494" s="175">
        <v>40301</v>
      </c>
      <c r="C3494">
        <v>3.4131870000000002</v>
      </c>
    </row>
    <row r="3495" spans="1:3">
      <c r="A3495" s="174">
        <v>40298</v>
      </c>
      <c r="B3495" s="175">
        <v>40298</v>
      </c>
      <c r="C3495">
        <v>3.3965320000000001</v>
      </c>
    </row>
    <row r="3496" spans="1:3">
      <c r="A3496" s="174">
        <v>40297</v>
      </c>
      <c r="B3496" s="175">
        <v>40297</v>
      </c>
      <c r="C3496">
        <v>3.4296319999999998</v>
      </c>
    </row>
    <row r="3497" spans="1:3">
      <c r="A3497" s="174">
        <v>40296</v>
      </c>
      <c r="B3497" s="175">
        <v>40296</v>
      </c>
      <c r="C3497">
        <v>3.4093270000000002</v>
      </c>
    </row>
    <row r="3498" spans="1:3">
      <c r="A3498" s="174">
        <v>40295</v>
      </c>
      <c r="B3498" s="175">
        <v>40295</v>
      </c>
      <c r="C3498">
        <v>3.436979</v>
      </c>
    </row>
    <row r="3499" spans="1:3">
      <c r="A3499" s="174">
        <v>40294</v>
      </c>
      <c r="B3499" s="175">
        <v>40294</v>
      </c>
      <c r="C3499">
        <v>3.4225889999999999</v>
      </c>
    </row>
    <row r="3500" spans="1:3">
      <c r="A3500" s="174">
        <v>40291</v>
      </c>
      <c r="B3500" s="175">
        <v>40291</v>
      </c>
      <c r="C3500">
        <v>3.4633129999999999</v>
      </c>
    </row>
    <row r="3501" spans="1:3">
      <c r="A3501" s="174">
        <v>40290</v>
      </c>
      <c r="B3501" s="175">
        <v>40290</v>
      </c>
      <c r="C3501">
        <v>3.4264410000000001</v>
      </c>
    </row>
    <row r="3502" spans="1:3">
      <c r="A3502" s="174">
        <v>40289</v>
      </c>
      <c r="B3502" s="175">
        <v>40289</v>
      </c>
      <c r="C3502">
        <v>3.4666899999999998</v>
      </c>
    </row>
    <row r="3503" spans="1:3">
      <c r="A3503" s="174">
        <v>40288</v>
      </c>
      <c r="B3503" s="175">
        <v>40288</v>
      </c>
      <c r="C3503">
        <v>3.4757690000000001</v>
      </c>
    </row>
    <row r="3504" spans="1:3">
      <c r="A3504" s="174">
        <v>40287</v>
      </c>
      <c r="B3504" s="175">
        <v>40287</v>
      </c>
      <c r="C3504">
        <v>3.4754999999999998</v>
      </c>
    </row>
    <row r="3505" spans="1:3">
      <c r="A3505" s="174">
        <v>40284</v>
      </c>
      <c r="B3505" s="175">
        <v>40284</v>
      </c>
      <c r="C3505">
        <v>3.4797440000000002</v>
      </c>
    </row>
    <row r="3506" spans="1:3">
      <c r="A3506" s="174">
        <v>40283</v>
      </c>
      <c r="B3506" s="175">
        <v>40283</v>
      </c>
      <c r="C3506">
        <v>3.5146980000000001</v>
      </c>
    </row>
    <row r="3507" spans="1:3">
      <c r="A3507" s="174">
        <v>40282</v>
      </c>
      <c r="B3507" s="175">
        <v>40282</v>
      </c>
      <c r="C3507">
        <v>3.5055450000000001</v>
      </c>
    </row>
    <row r="3508" spans="1:3">
      <c r="A3508" s="174">
        <v>40281</v>
      </c>
      <c r="B3508" s="175">
        <v>40281</v>
      </c>
      <c r="C3508">
        <v>3.502078</v>
      </c>
    </row>
    <row r="3509" spans="1:3">
      <c r="A3509" s="174">
        <v>40280</v>
      </c>
      <c r="B3509" s="175">
        <v>40280</v>
      </c>
      <c r="C3509">
        <v>3.5231340000000002</v>
      </c>
    </row>
    <row r="3510" spans="1:3">
      <c r="A3510" s="174">
        <v>40277</v>
      </c>
      <c r="B3510" s="175">
        <v>40277</v>
      </c>
      <c r="C3510">
        <v>3.5269089999999998</v>
      </c>
    </row>
    <row r="3511" spans="1:3">
      <c r="A3511" s="174">
        <v>40276</v>
      </c>
      <c r="B3511" s="175">
        <v>40276</v>
      </c>
      <c r="C3511">
        <v>3.4800149999999999</v>
      </c>
    </row>
    <row r="3512" spans="1:3">
      <c r="A3512" s="174">
        <v>40275</v>
      </c>
      <c r="B3512" s="175">
        <v>40275</v>
      </c>
      <c r="C3512">
        <v>3.489865</v>
      </c>
    </row>
    <row r="3513" spans="1:3">
      <c r="A3513" s="174">
        <v>40274</v>
      </c>
      <c r="B3513" s="175">
        <v>40274</v>
      </c>
      <c r="C3513">
        <v>3.5069110000000001</v>
      </c>
    </row>
    <row r="3514" spans="1:3">
      <c r="A3514" s="174">
        <v>40269</v>
      </c>
      <c r="B3514" s="175">
        <v>40269</v>
      </c>
      <c r="C3514">
        <v>3.477214</v>
      </c>
    </row>
    <row r="3515" spans="1:3">
      <c r="A3515" s="174">
        <v>40268</v>
      </c>
      <c r="B3515" s="175">
        <v>40268</v>
      </c>
      <c r="C3515">
        <v>3.4626969999999999</v>
      </c>
    </row>
    <row r="3516" spans="1:3">
      <c r="A3516" s="174">
        <v>40267</v>
      </c>
      <c r="B3516" s="175">
        <v>40267</v>
      </c>
      <c r="C3516">
        <v>3.5091519999999998</v>
      </c>
    </row>
    <row r="3517" spans="1:3">
      <c r="A3517" s="174">
        <v>40266</v>
      </c>
      <c r="B3517" s="175">
        <v>40266</v>
      </c>
      <c r="C3517">
        <v>3.4954700000000001</v>
      </c>
    </row>
    <row r="3518" spans="1:3">
      <c r="A3518" s="174">
        <v>40263</v>
      </c>
      <c r="B3518" s="175">
        <v>40263</v>
      </c>
      <c r="C3518">
        <v>3.5335269999999999</v>
      </c>
    </row>
    <row r="3519" spans="1:3">
      <c r="A3519" s="174">
        <v>40262</v>
      </c>
      <c r="B3519" s="175">
        <v>40262</v>
      </c>
      <c r="C3519">
        <v>3.5014470000000002</v>
      </c>
    </row>
    <row r="3520" spans="1:3">
      <c r="A3520" s="174">
        <v>40261</v>
      </c>
      <c r="B3520" s="175">
        <v>40261</v>
      </c>
      <c r="C3520">
        <v>3.474561</v>
      </c>
    </row>
    <row r="3521" spans="1:3">
      <c r="A3521" s="174">
        <v>40260</v>
      </c>
      <c r="B3521" s="175">
        <v>40260</v>
      </c>
      <c r="C3521">
        <v>3.4428930000000002</v>
      </c>
    </row>
    <row r="3522" spans="1:3">
      <c r="A3522" s="174">
        <v>40259</v>
      </c>
      <c r="B3522" s="175">
        <v>40259</v>
      </c>
      <c r="C3522">
        <v>3.4639280000000001</v>
      </c>
    </row>
    <row r="3523" spans="1:3">
      <c r="A3523" s="174">
        <v>40256</v>
      </c>
      <c r="B3523" s="175">
        <v>40256</v>
      </c>
      <c r="C3523">
        <v>3.4994519999999998</v>
      </c>
    </row>
    <row r="3524" spans="1:3">
      <c r="A3524" s="174">
        <v>40255</v>
      </c>
      <c r="B3524" s="175">
        <v>40255</v>
      </c>
      <c r="C3524">
        <v>3.4953630000000002</v>
      </c>
    </row>
    <row r="3525" spans="1:3">
      <c r="A3525" s="174">
        <v>40254</v>
      </c>
      <c r="B3525" s="175">
        <v>40254</v>
      </c>
      <c r="C3525">
        <v>3.4769800000000002</v>
      </c>
    </row>
    <row r="3526" spans="1:3">
      <c r="A3526" s="174">
        <v>40253</v>
      </c>
      <c r="B3526" s="175">
        <v>40253</v>
      </c>
      <c r="C3526">
        <v>3.505544</v>
      </c>
    </row>
    <row r="3527" spans="1:3">
      <c r="A3527" s="174">
        <v>40252</v>
      </c>
      <c r="B3527" s="175">
        <v>40252</v>
      </c>
      <c r="C3527">
        <v>3.5199910000000001</v>
      </c>
    </row>
    <row r="3528" spans="1:3">
      <c r="A3528" s="174">
        <v>40249</v>
      </c>
      <c r="B3528" s="175">
        <v>40249</v>
      </c>
      <c r="C3528">
        <v>3.560673</v>
      </c>
    </row>
    <row r="3529" spans="1:3">
      <c r="A3529" s="174">
        <v>40248</v>
      </c>
      <c r="B3529" s="175">
        <v>40248</v>
      </c>
      <c r="C3529">
        <v>3.5315560000000001</v>
      </c>
    </row>
    <row r="3530" spans="1:3">
      <c r="A3530" s="174">
        <v>40247</v>
      </c>
      <c r="B3530" s="175">
        <v>40247</v>
      </c>
      <c r="C3530">
        <v>3.5222880000000001</v>
      </c>
    </row>
    <row r="3531" spans="1:3">
      <c r="A3531" s="174">
        <v>40246</v>
      </c>
      <c r="B3531" s="175">
        <v>40246</v>
      </c>
      <c r="C3531">
        <v>3.499187</v>
      </c>
    </row>
    <row r="3532" spans="1:3">
      <c r="A3532" s="174">
        <v>40245</v>
      </c>
      <c r="B3532" s="175">
        <v>40245</v>
      </c>
      <c r="C3532">
        <v>3.5404399999999998</v>
      </c>
    </row>
    <row r="3533" spans="1:3">
      <c r="A3533" s="174">
        <v>40242</v>
      </c>
      <c r="B3533" s="175">
        <v>40242</v>
      </c>
      <c r="C3533">
        <v>3.5428679999999999</v>
      </c>
    </row>
    <row r="3534" spans="1:3">
      <c r="A3534" s="174">
        <v>40241</v>
      </c>
      <c r="B3534" s="175">
        <v>40241</v>
      </c>
      <c r="C3534">
        <v>3.5193629999999998</v>
      </c>
    </row>
    <row r="3535" spans="1:3">
      <c r="A3535" s="174">
        <v>40240</v>
      </c>
      <c r="B3535" s="175">
        <v>40240</v>
      </c>
      <c r="C3535">
        <v>3.5294889999999999</v>
      </c>
    </row>
    <row r="3536" spans="1:3">
      <c r="A3536" s="174">
        <v>40239</v>
      </c>
      <c r="B3536" s="175">
        <v>40239</v>
      </c>
      <c r="C3536">
        <v>3.4945490000000001</v>
      </c>
    </row>
    <row r="3537" spans="1:3">
      <c r="A3537" s="174">
        <v>40238</v>
      </c>
      <c r="B3537" s="175">
        <v>40238</v>
      </c>
      <c r="C3537">
        <v>3.4960819999999999</v>
      </c>
    </row>
    <row r="3538" spans="1:3">
      <c r="A3538" s="174">
        <v>40235</v>
      </c>
      <c r="B3538" s="175">
        <v>40235</v>
      </c>
      <c r="C3538">
        <v>3.4879509999999998</v>
      </c>
    </row>
    <row r="3539" spans="1:3">
      <c r="A3539" s="174">
        <v>40234</v>
      </c>
      <c r="B3539" s="175">
        <v>40234</v>
      </c>
      <c r="C3539">
        <v>3.5032100000000002</v>
      </c>
    </row>
    <row r="3540" spans="1:3">
      <c r="A3540" s="174">
        <v>40233</v>
      </c>
      <c r="B3540" s="175">
        <v>40233</v>
      </c>
      <c r="C3540">
        <v>3.5238079999999998</v>
      </c>
    </row>
    <row r="3541" spans="1:3">
      <c r="A3541" s="174">
        <v>40232</v>
      </c>
      <c r="B3541" s="175">
        <v>40232</v>
      </c>
      <c r="C3541">
        <v>3.556063</v>
      </c>
    </row>
    <row r="3542" spans="1:3">
      <c r="A3542" s="174">
        <v>40231</v>
      </c>
      <c r="B3542" s="175">
        <v>40231</v>
      </c>
      <c r="C3542">
        <v>3.6445479999999999</v>
      </c>
    </row>
    <row r="3543" spans="1:3">
      <c r="A3543" s="174">
        <v>40228</v>
      </c>
      <c r="B3543" s="175">
        <v>40228</v>
      </c>
      <c r="C3543">
        <v>3.637845</v>
      </c>
    </row>
    <row r="3544" spans="1:3">
      <c r="A3544" s="174">
        <v>40227</v>
      </c>
      <c r="B3544" s="175">
        <v>40227</v>
      </c>
      <c r="C3544">
        <v>3.599402</v>
      </c>
    </row>
    <row r="3545" spans="1:3">
      <c r="A3545" s="174">
        <v>40226</v>
      </c>
      <c r="B3545" s="175">
        <v>40226</v>
      </c>
      <c r="C3545">
        <v>3.581547</v>
      </c>
    </row>
    <row r="3546" spans="1:3">
      <c r="A3546" s="174">
        <v>40225</v>
      </c>
      <c r="B3546" s="175">
        <v>40225</v>
      </c>
      <c r="C3546">
        <v>3.5827270000000002</v>
      </c>
    </row>
    <row r="3547" spans="1:3">
      <c r="A3547" s="174">
        <v>40224</v>
      </c>
      <c r="B3547" s="175">
        <v>40224</v>
      </c>
      <c r="C3547">
        <v>3.5850590000000002</v>
      </c>
    </row>
    <row r="3548" spans="1:3">
      <c r="A3548" s="174">
        <v>40221</v>
      </c>
      <c r="B3548" s="175">
        <v>40221</v>
      </c>
      <c r="C3548">
        <v>3.5706570000000002</v>
      </c>
    </row>
    <row r="3549" spans="1:3">
      <c r="A3549" s="174">
        <v>40220</v>
      </c>
      <c r="B3549" s="175">
        <v>40220</v>
      </c>
      <c r="C3549">
        <v>3.5793979999999999</v>
      </c>
    </row>
    <row r="3550" spans="1:3">
      <c r="A3550" s="174">
        <v>40219</v>
      </c>
      <c r="B3550" s="175">
        <v>40219</v>
      </c>
      <c r="C3550">
        <v>3.5625460000000002</v>
      </c>
    </row>
    <row r="3551" spans="1:3">
      <c r="A3551" s="174">
        <v>40218</v>
      </c>
      <c r="B3551" s="175">
        <v>40218</v>
      </c>
      <c r="C3551">
        <v>3.5567340000000001</v>
      </c>
    </row>
    <row r="3552" spans="1:3">
      <c r="A3552" s="174">
        <v>40217</v>
      </c>
      <c r="B3552" s="175">
        <v>40217</v>
      </c>
      <c r="C3552">
        <v>3.542405</v>
      </c>
    </row>
    <row r="3553" spans="1:3">
      <c r="A3553" s="174">
        <v>40214</v>
      </c>
      <c r="B3553" s="175">
        <v>40214</v>
      </c>
      <c r="C3553">
        <v>3.5311490000000001</v>
      </c>
    </row>
    <row r="3554" spans="1:3">
      <c r="A3554" s="174">
        <v>40213</v>
      </c>
      <c r="B3554" s="175">
        <v>40213</v>
      </c>
      <c r="C3554">
        <v>3.5695540000000001</v>
      </c>
    </row>
    <row r="3555" spans="1:3">
      <c r="A3555" s="174">
        <v>40212</v>
      </c>
      <c r="B3555" s="175">
        <v>40212</v>
      </c>
      <c r="C3555">
        <v>3.6027840000000002</v>
      </c>
    </row>
    <row r="3556" spans="1:3">
      <c r="A3556" s="174">
        <v>40211</v>
      </c>
      <c r="B3556" s="175">
        <v>40211</v>
      </c>
      <c r="C3556">
        <v>3.594144</v>
      </c>
    </row>
    <row r="3557" spans="1:3">
      <c r="A3557" s="174">
        <v>40210</v>
      </c>
      <c r="B3557" s="175">
        <v>40210</v>
      </c>
      <c r="C3557">
        <v>3.594382</v>
      </c>
    </row>
    <row r="3558" spans="1:3">
      <c r="A3558" s="174">
        <v>40207</v>
      </c>
      <c r="B3558" s="175">
        <v>40207</v>
      </c>
      <c r="C3558">
        <v>3.663043</v>
      </c>
    </row>
    <row r="3559" spans="1:3">
      <c r="A3559" s="174">
        <v>40206</v>
      </c>
      <c r="B3559" s="175">
        <v>40206</v>
      </c>
      <c r="C3559">
        <v>3.623068</v>
      </c>
    </row>
    <row r="3560" spans="1:3">
      <c r="A3560" s="174">
        <v>40205</v>
      </c>
      <c r="B3560" s="175">
        <v>40205</v>
      </c>
      <c r="C3560">
        <v>3.5994630000000001</v>
      </c>
    </row>
    <row r="3561" spans="1:3">
      <c r="A3561" s="174">
        <v>40204</v>
      </c>
      <c r="B3561" s="175">
        <v>40204</v>
      </c>
      <c r="C3561">
        <v>3.6262089999999998</v>
      </c>
    </row>
    <row r="3562" spans="1:3">
      <c r="A3562" s="174">
        <v>40203</v>
      </c>
      <c r="B3562" s="175">
        <v>40203</v>
      </c>
      <c r="C3562">
        <v>3.6443150000000002</v>
      </c>
    </row>
    <row r="3563" spans="1:3">
      <c r="A3563" s="174">
        <v>40200</v>
      </c>
      <c r="B3563" s="175">
        <v>40200</v>
      </c>
      <c r="C3563">
        <v>3.6517279999999999</v>
      </c>
    </row>
    <row r="3564" spans="1:3">
      <c r="A3564" s="174">
        <v>40199</v>
      </c>
      <c r="B3564" s="175">
        <v>40199</v>
      </c>
      <c r="C3564">
        <v>3.6642700000000001</v>
      </c>
    </row>
    <row r="3565" spans="1:3">
      <c r="A3565" s="174">
        <v>40198</v>
      </c>
      <c r="B3565" s="175">
        <v>40198</v>
      </c>
      <c r="C3565">
        <v>3.6496219999999999</v>
      </c>
    </row>
    <row r="3566" spans="1:3">
      <c r="A3566" s="174">
        <v>40197</v>
      </c>
      <c r="B3566" s="175">
        <v>40197</v>
      </c>
      <c r="C3566">
        <v>3.6837270000000002</v>
      </c>
    </row>
    <row r="3567" spans="1:3">
      <c r="A3567" s="174">
        <v>40196</v>
      </c>
      <c r="B3567" s="175">
        <v>40196</v>
      </c>
      <c r="C3567">
        <v>3.652736</v>
      </c>
    </row>
    <row r="3568" spans="1:3">
      <c r="A3568" s="174">
        <v>40193</v>
      </c>
      <c r="B3568" s="175">
        <v>40193</v>
      </c>
      <c r="C3568">
        <v>3.6695489999999999</v>
      </c>
    </row>
    <row r="3569" spans="1:3">
      <c r="A3569" s="174">
        <v>40192</v>
      </c>
      <c r="B3569" s="175">
        <v>40192</v>
      </c>
      <c r="C3569">
        <v>3.7018979999999999</v>
      </c>
    </row>
    <row r="3570" spans="1:3">
      <c r="A3570" s="174">
        <v>40191</v>
      </c>
      <c r="B3570" s="175">
        <v>40191</v>
      </c>
      <c r="C3570">
        <v>3.683624</v>
      </c>
    </row>
    <row r="3571" spans="1:3">
      <c r="A3571" s="174">
        <v>40190</v>
      </c>
      <c r="B3571" s="175">
        <v>40190</v>
      </c>
      <c r="C3571">
        <v>3.6709559999999999</v>
      </c>
    </row>
    <row r="3572" spans="1:3">
      <c r="A3572" s="174">
        <v>40189</v>
      </c>
      <c r="B3572" s="175">
        <v>40189</v>
      </c>
      <c r="C3572">
        <v>3.692294</v>
      </c>
    </row>
    <row r="3573" spans="1:3">
      <c r="A3573" s="174">
        <v>40186</v>
      </c>
      <c r="B3573" s="175">
        <v>40186</v>
      </c>
      <c r="C3573">
        <v>3.7166969999999999</v>
      </c>
    </row>
    <row r="3574" spans="1:3">
      <c r="A3574" s="174">
        <v>40185</v>
      </c>
      <c r="B3574" s="175">
        <v>40185</v>
      </c>
      <c r="C3574">
        <v>3.7298930000000001</v>
      </c>
    </row>
    <row r="3575" spans="1:3">
      <c r="A3575" s="174">
        <v>40184</v>
      </c>
      <c r="B3575" s="175">
        <v>40184</v>
      </c>
      <c r="C3575">
        <v>3.7655150000000002</v>
      </c>
    </row>
    <row r="3576" spans="1:3">
      <c r="A3576" s="174">
        <v>40183</v>
      </c>
      <c r="B3576" s="175">
        <v>40183</v>
      </c>
      <c r="C3576">
        <v>3.7436639999999999</v>
      </c>
    </row>
    <row r="3577" spans="1:3">
      <c r="A3577" s="174">
        <v>40182</v>
      </c>
      <c r="B3577" s="175">
        <v>40182</v>
      </c>
      <c r="C3577">
        <v>3.7689650000000001</v>
      </c>
    </row>
    <row r="3578" spans="1:3">
      <c r="A3578" s="174">
        <v>40178</v>
      </c>
      <c r="B3578" s="175">
        <v>40178</v>
      </c>
      <c r="C3578">
        <v>3.7595290000000001</v>
      </c>
    </row>
    <row r="3579" spans="1:3">
      <c r="A3579" s="174">
        <v>40177</v>
      </c>
      <c r="B3579" s="175">
        <v>40177</v>
      </c>
      <c r="C3579">
        <v>3.7591649999999999</v>
      </c>
    </row>
    <row r="3580" spans="1:3">
      <c r="A3580" s="174">
        <v>40176</v>
      </c>
      <c r="B3580" s="175">
        <v>40176</v>
      </c>
      <c r="C3580">
        <v>3.7379540000000002</v>
      </c>
    </row>
    <row r="3581" spans="1:3">
      <c r="A3581" s="174">
        <v>40175</v>
      </c>
      <c r="B3581" s="175">
        <v>40175</v>
      </c>
      <c r="C3581">
        <v>3.7175760000000002</v>
      </c>
    </row>
    <row r="3582" spans="1:3">
      <c r="A3582" s="174">
        <v>40171</v>
      </c>
      <c r="B3582" s="175">
        <v>40171</v>
      </c>
      <c r="C3582">
        <v>3.680472</v>
      </c>
    </row>
    <row r="3583" spans="1:3">
      <c r="A3583" s="174">
        <v>40170</v>
      </c>
      <c r="B3583" s="175">
        <v>40170</v>
      </c>
      <c r="C3583">
        <v>3.6783519999999998</v>
      </c>
    </row>
    <row r="3584" spans="1:3">
      <c r="A3584" s="174">
        <v>40169</v>
      </c>
      <c r="B3584" s="175">
        <v>40169</v>
      </c>
      <c r="C3584">
        <v>3.6490480000000001</v>
      </c>
    </row>
    <row r="3585" spans="1:3">
      <c r="A3585" s="174">
        <v>40168</v>
      </c>
      <c r="B3585" s="175">
        <v>40168</v>
      </c>
      <c r="C3585">
        <v>3.596768</v>
      </c>
    </row>
    <row r="3586" spans="1:3">
      <c r="A3586" s="174">
        <v>40165</v>
      </c>
      <c r="B3586" s="175">
        <v>40165</v>
      </c>
      <c r="C3586">
        <v>3.5621260000000001</v>
      </c>
    </row>
    <row r="3587" spans="1:3">
      <c r="A3587" s="174">
        <v>40164</v>
      </c>
      <c r="B3587" s="175">
        <v>40164</v>
      </c>
      <c r="C3587">
        <v>3.5563380000000002</v>
      </c>
    </row>
    <row r="3588" spans="1:3">
      <c r="A3588" s="174">
        <v>40163</v>
      </c>
      <c r="B3588" s="175">
        <v>40163</v>
      </c>
      <c r="C3588">
        <v>3.605254</v>
      </c>
    </row>
    <row r="3589" spans="1:3">
      <c r="A3589" s="174">
        <v>40162</v>
      </c>
      <c r="B3589" s="175">
        <v>40162</v>
      </c>
      <c r="C3589">
        <v>3.6279699999999999</v>
      </c>
    </row>
    <row r="3590" spans="1:3">
      <c r="A3590" s="174">
        <v>40161</v>
      </c>
      <c r="B3590" s="175">
        <v>40161</v>
      </c>
      <c r="C3590">
        <v>3.6123560000000001</v>
      </c>
    </row>
    <row r="3591" spans="1:3">
      <c r="A3591" s="174">
        <v>40158</v>
      </c>
      <c r="B3591" s="175">
        <v>40158</v>
      </c>
      <c r="C3591">
        <v>3.639993</v>
      </c>
    </row>
    <row r="3592" spans="1:3">
      <c r="A3592" s="174">
        <v>40157</v>
      </c>
      <c r="B3592" s="175">
        <v>40157</v>
      </c>
      <c r="C3592">
        <v>3.6021459999999998</v>
      </c>
    </row>
    <row r="3593" spans="1:3">
      <c r="A3593" s="174">
        <v>40156</v>
      </c>
      <c r="B3593" s="175">
        <v>40156</v>
      </c>
      <c r="C3593">
        <v>3.5716049999999999</v>
      </c>
    </row>
    <row r="3594" spans="1:3">
      <c r="A3594" s="174">
        <v>40155</v>
      </c>
      <c r="B3594" s="175">
        <v>40155</v>
      </c>
      <c r="C3594">
        <v>3.546891</v>
      </c>
    </row>
    <row r="3595" spans="1:3">
      <c r="A3595" s="174">
        <v>40154</v>
      </c>
      <c r="B3595" s="175">
        <v>40154</v>
      </c>
      <c r="C3595">
        <v>3.573699</v>
      </c>
    </row>
    <row r="3596" spans="1:3">
      <c r="A3596" s="174">
        <v>40151</v>
      </c>
      <c r="B3596" s="175">
        <v>40151</v>
      </c>
      <c r="C3596">
        <v>3.639135</v>
      </c>
    </row>
    <row r="3597" spans="1:3">
      <c r="A3597" s="174">
        <v>40150</v>
      </c>
      <c r="B3597" s="175">
        <v>40150</v>
      </c>
      <c r="C3597">
        <v>3.5891459999999999</v>
      </c>
    </row>
    <row r="3598" spans="1:3">
      <c r="A3598" s="174">
        <v>40149</v>
      </c>
      <c r="B3598" s="175">
        <v>40149</v>
      </c>
      <c r="C3598">
        <v>3.565804</v>
      </c>
    </row>
    <row r="3599" spans="1:3">
      <c r="A3599" s="174">
        <v>40148</v>
      </c>
      <c r="B3599" s="175">
        <v>40148</v>
      </c>
      <c r="C3599">
        <v>3.551574</v>
      </c>
    </row>
    <row r="3600" spans="1:3">
      <c r="A3600" s="174">
        <v>40147</v>
      </c>
      <c r="B3600" s="175">
        <v>40147</v>
      </c>
      <c r="C3600">
        <v>3.5698850000000002</v>
      </c>
    </row>
    <row r="3601" spans="1:3">
      <c r="A3601" s="174">
        <v>40144</v>
      </c>
      <c r="B3601" s="175">
        <v>40144</v>
      </c>
      <c r="C3601">
        <v>3.606503</v>
      </c>
    </row>
    <row r="3602" spans="1:3">
      <c r="A3602" s="174">
        <v>40143</v>
      </c>
      <c r="B3602" s="175">
        <v>40143</v>
      </c>
      <c r="C3602">
        <v>3.5927980000000002</v>
      </c>
    </row>
    <row r="3603" spans="1:3">
      <c r="A3603" s="174">
        <v>40142</v>
      </c>
      <c r="B3603" s="175">
        <v>40142</v>
      </c>
      <c r="C3603">
        <v>3.6459220000000001</v>
      </c>
    </row>
    <row r="3604" spans="1:3">
      <c r="A3604" s="174">
        <v>40141</v>
      </c>
      <c r="B3604" s="175">
        <v>40141</v>
      </c>
      <c r="C3604">
        <v>3.6508389999999999</v>
      </c>
    </row>
    <row r="3605" spans="1:3">
      <c r="A3605" s="174">
        <v>40140</v>
      </c>
      <c r="B3605" s="175">
        <v>40140</v>
      </c>
      <c r="C3605">
        <v>3.6837550000000001</v>
      </c>
    </row>
    <row r="3606" spans="1:3">
      <c r="A3606" s="174">
        <v>40137</v>
      </c>
      <c r="B3606" s="175">
        <v>40137</v>
      </c>
      <c r="C3606">
        <v>3.6827549999999998</v>
      </c>
    </row>
    <row r="3607" spans="1:3">
      <c r="A3607" s="174">
        <v>40136</v>
      </c>
      <c r="B3607" s="175">
        <v>40136</v>
      </c>
      <c r="C3607">
        <v>3.65679</v>
      </c>
    </row>
    <row r="3608" spans="1:3">
      <c r="A3608" s="174">
        <v>40135</v>
      </c>
      <c r="B3608" s="175">
        <v>40135</v>
      </c>
      <c r="C3608">
        <v>3.6747049999999999</v>
      </c>
    </row>
    <row r="3609" spans="1:3">
      <c r="A3609" s="174">
        <v>40134</v>
      </c>
      <c r="B3609" s="175">
        <v>40134</v>
      </c>
      <c r="C3609">
        <v>3.6707619999999999</v>
      </c>
    </row>
    <row r="3610" spans="1:3">
      <c r="A3610" s="174">
        <v>40133</v>
      </c>
      <c r="B3610" s="175">
        <v>40133</v>
      </c>
      <c r="C3610">
        <v>3.7041499999999998</v>
      </c>
    </row>
    <row r="3611" spans="1:3">
      <c r="A3611" s="174">
        <v>40130</v>
      </c>
      <c r="B3611" s="175">
        <v>40130</v>
      </c>
      <c r="C3611">
        <v>3.708507</v>
      </c>
    </row>
    <row r="3612" spans="1:3">
      <c r="A3612" s="174">
        <v>40129</v>
      </c>
      <c r="B3612" s="175">
        <v>40129</v>
      </c>
      <c r="C3612">
        <v>3.716351</v>
      </c>
    </row>
    <row r="3613" spans="1:3">
      <c r="A3613" s="174">
        <v>40128</v>
      </c>
      <c r="B3613" s="175">
        <v>40128</v>
      </c>
      <c r="C3613">
        <v>3.696237</v>
      </c>
    </row>
    <row r="3614" spans="1:3">
      <c r="A3614" s="174">
        <v>40127</v>
      </c>
      <c r="B3614" s="175">
        <v>40127</v>
      </c>
      <c r="C3614">
        <v>3.6769690000000002</v>
      </c>
    </row>
    <row r="3615" spans="1:3">
      <c r="A3615" s="174">
        <v>40126</v>
      </c>
      <c r="B3615" s="175">
        <v>40126</v>
      </c>
      <c r="C3615">
        <v>3.7177790000000002</v>
      </c>
    </row>
    <row r="3616" spans="1:3">
      <c r="A3616" s="174">
        <v>40123</v>
      </c>
      <c r="B3616" s="175">
        <v>40123</v>
      </c>
      <c r="C3616">
        <v>3.7670949999999999</v>
      </c>
    </row>
    <row r="3617" spans="1:3">
      <c r="A3617" s="174">
        <v>40122</v>
      </c>
      <c r="B3617" s="175">
        <v>40122</v>
      </c>
      <c r="C3617">
        <v>3.7533810000000001</v>
      </c>
    </row>
    <row r="3618" spans="1:3">
      <c r="A3618" s="174">
        <v>40121</v>
      </c>
      <c r="B3618" s="175">
        <v>40121</v>
      </c>
      <c r="C3618">
        <v>3.7198470000000001</v>
      </c>
    </row>
    <row r="3619" spans="1:3">
      <c r="A3619" s="174">
        <v>40120</v>
      </c>
      <c r="B3619" s="175">
        <v>40120</v>
      </c>
      <c r="C3619">
        <v>3.6623410000000001</v>
      </c>
    </row>
    <row r="3620" spans="1:3">
      <c r="A3620" s="174">
        <v>40119</v>
      </c>
      <c r="B3620" s="175">
        <v>40119</v>
      </c>
      <c r="C3620">
        <v>3.657381</v>
      </c>
    </row>
    <row r="3621" spans="1:3">
      <c r="A3621" s="174">
        <v>40116</v>
      </c>
      <c r="B3621" s="175">
        <v>40116</v>
      </c>
      <c r="C3621">
        <v>3.6780179999999998</v>
      </c>
    </row>
    <row r="3622" spans="1:3">
      <c r="A3622" s="174">
        <v>40115</v>
      </c>
      <c r="B3622" s="175">
        <v>40115</v>
      </c>
      <c r="C3622">
        <v>3.7233130000000001</v>
      </c>
    </row>
    <row r="3623" spans="1:3">
      <c r="A3623" s="174">
        <v>40114</v>
      </c>
      <c r="B3623" s="175">
        <v>40114</v>
      </c>
      <c r="C3623">
        <v>3.6659299999999999</v>
      </c>
    </row>
    <row r="3624" spans="1:3">
      <c r="A3624" s="174">
        <v>40113</v>
      </c>
      <c r="B3624" s="175">
        <v>40113</v>
      </c>
      <c r="C3624">
        <v>3.698801</v>
      </c>
    </row>
    <row r="3625" spans="1:3">
      <c r="A3625" s="174">
        <v>40112</v>
      </c>
      <c r="B3625" s="175">
        <v>40112</v>
      </c>
      <c r="C3625">
        <v>3.7860279999999999</v>
      </c>
    </row>
    <row r="3626" spans="1:3">
      <c r="A3626" s="174">
        <v>40109</v>
      </c>
      <c r="B3626" s="175">
        <v>40109</v>
      </c>
      <c r="C3626">
        <v>3.7631480000000002</v>
      </c>
    </row>
    <row r="3627" spans="1:3">
      <c r="A3627" s="174">
        <v>40108</v>
      </c>
      <c r="B3627" s="175">
        <v>40108</v>
      </c>
      <c r="C3627">
        <v>3.7098330000000002</v>
      </c>
    </row>
    <row r="3628" spans="1:3">
      <c r="A3628" s="174">
        <v>40107</v>
      </c>
      <c r="B3628" s="175">
        <v>40107</v>
      </c>
      <c r="C3628">
        <v>3.7309549999999998</v>
      </c>
    </row>
    <row r="3629" spans="1:3">
      <c r="A3629" s="174">
        <v>40106</v>
      </c>
      <c r="B3629" s="175">
        <v>40106</v>
      </c>
      <c r="C3629">
        <v>3.690474</v>
      </c>
    </row>
    <row r="3630" spans="1:3">
      <c r="A3630" s="174">
        <v>40105</v>
      </c>
      <c r="B3630" s="175">
        <v>40105</v>
      </c>
      <c r="C3630">
        <v>3.7447370000000002</v>
      </c>
    </row>
    <row r="3631" spans="1:3">
      <c r="A3631" s="174">
        <v>40102</v>
      </c>
      <c r="B3631" s="175">
        <v>40102</v>
      </c>
      <c r="C3631">
        <v>3.7512470000000002</v>
      </c>
    </row>
    <row r="3632" spans="1:3">
      <c r="A3632" s="174">
        <v>40101</v>
      </c>
      <c r="B3632" s="175">
        <v>40101</v>
      </c>
      <c r="C3632">
        <v>3.7713019999999999</v>
      </c>
    </row>
    <row r="3633" spans="1:3">
      <c r="A3633" s="174">
        <v>40100</v>
      </c>
      <c r="B3633" s="175">
        <v>40100</v>
      </c>
      <c r="C3633">
        <v>3.6964640000000002</v>
      </c>
    </row>
    <row r="3634" spans="1:3">
      <c r="A3634" s="174">
        <v>40099</v>
      </c>
      <c r="B3634" s="175">
        <v>40099</v>
      </c>
      <c r="C3634">
        <v>3.6522670000000002</v>
      </c>
    </row>
    <row r="3635" spans="1:3">
      <c r="A3635" s="174">
        <v>40098</v>
      </c>
      <c r="B3635" s="175">
        <v>40098</v>
      </c>
      <c r="C3635">
        <v>3.6585709999999998</v>
      </c>
    </row>
    <row r="3636" spans="1:3">
      <c r="A3636" s="174">
        <v>40095</v>
      </c>
      <c r="B3636" s="175">
        <v>40095</v>
      </c>
      <c r="C3636">
        <v>3.6637949999999999</v>
      </c>
    </row>
    <row r="3637" spans="1:3">
      <c r="A3637" s="174">
        <v>40094</v>
      </c>
      <c r="B3637" s="175">
        <v>40094</v>
      </c>
      <c r="C3637">
        <v>3.5889609999999998</v>
      </c>
    </row>
    <row r="3638" spans="1:3">
      <c r="A3638" s="174">
        <v>40093</v>
      </c>
      <c r="B3638" s="175">
        <v>40093</v>
      </c>
      <c r="C3638">
        <v>3.614735</v>
      </c>
    </row>
    <row r="3639" spans="1:3">
      <c r="A3639" s="174">
        <v>40092</v>
      </c>
      <c r="B3639" s="175">
        <v>40092</v>
      </c>
      <c r="C3639">
        <v>3.6398480000000002</v>
      </c>
    </row>
    <row r="3640" spans="1:3">
      <c r="A3640" s="174">
        <v>40091</v>
      </c>
      <c r="B3640" s="175">
        <v>40091</v>
      </c>
      <c r="C3640">
        <v>3.6111249999999999</v>
      </c>
    </row>
    <row r="3641" spans="1:3">
      <c r="A3641" s="174">
        <v>40088</v>
      </c>
      <c r="B3641" s="175">
        <v>40088</v>
      </c>
      <c r="C3641">
        <v>3.6168019999999999</v>
      </c>
    </row>
    <row r="3642" spans="1:3">
      <c r="A3642" s="174">
        <v>40087</v>
      </c>
      <c r="B3642" s="175">
        <v>40087</v>
      </c>
      <c r="C3642">
        <v>3.6689799999999999</v>
      </c>
    </row>
    <row r="3643" spans="1:3">
      <c r="A3643" s="174">
        <v>40086</v>
      </c>
      <c r="B3643" s="175">
        <v>40086</v>
      </c>
      <c r="C3643">
        <v>3.6351070000000001</v>
      </c>
    </row>
    <row r="3644" spans="1:3">
      <c r="A3644" s="174">
        <v>40085</v>
      </c>
      <c r="B3644" s="175">
        <v>40085</v>
      </c>
      <c r="C3644">
        <v>3.6591580000000001</v>
      </c>
    </row>
    <row r="3645" spans="1:3">
      <c r="A3645" s="174">
        <v>40084</v>
      </c>
      <c r="B3645" s="175">
        <v>40084</v>
      </c>
      <c r="C3645">
        <v>3.646909</v>
      </c>
    </row>
    <row r="3646" spans="1:3">
      <c r="A3646" s="174">
        <v>40081</v>
      </c>
      <c r="B3646" s="175">
        <v>40081</v>
      </c>
      <c r="C3646">
        <v>3.6692800000000001</v>
      </c>
    </row>
    <row r="3647" spans="1:3">
      <c r="A3647" s="174">
        <v>40080</v>
      </c>
      <c r="B3647" s="175">
        <v>40080</v>
      </c>
      <c r="C3647">
        <v>3.7328199999999998</v>
      </c>
    </row>
    <row r="3648" spans="1:3">
      <c r="A3648" s="174">
        <v>40079</v>
      </c>
      <c r="B3648" s="175">
        <v>40079</v>
      </c>
      <c r="C3648">
        <v>3.7784430000000002</v>
      </c>
    </row>
    <row r="3649" spans="1:3">
      <c r="A3649" s="174">
        <v>40078</v>
      </c>
      <c r="B3649" s="175">
        <v>40078</v>
      </c>
      <c r="C3649">
        <v>3.7769430000000002</v>
      </c>
    </row>
    <row r="3650" spans="1:3">
      <c r="A3650" s="174">
        <v>40077</v>
      </c>
      <c r="B3650" s="175">
        <v>40077</v>
      </c>
      <c r="C3650">
        <v>3.7778309999999999</v>
      </c>
    </row>
    <row r="3651" spans="1:3">
      <c r="A3651" s="174">
        <v>40074</v>
      </c>
      <c r="B3651" s="175">
        <v>40074</v>
      </c>
      <c r="C3651">
        <v>3.7662499999999999</v>
      </c>
    </row>
    <row r="3652" spans="1:3">
      <c r="A3652" s="174">
        <v>40073</v>
      </c>
      <c r="B3652" s="175">
        <v>40073</v>
      </c>
      <c r="C3652">
        <v>3.777809</v>
      </c>
    </row>
    <row r="3653" spans="1:3">
      <c r="A3653" s="174">
        <v>40072</v>
      </c>
      <c r="B3653" s="175">
        <v>40072</v>
      </c>
      <c r="C3653">
        <v>3.7531780000000001</v>
      </c>
    </row>
    <row r="3654" spans="1:3">
      <c r="A3654" s="174">
        <v>40071</v>
      </c>
      <c r="B3654" s="175">
        <v>40071</v>
      </c>
      <c r="C3654">
        <v>3.7156910000000001</v>
      </c>
    </row>
    <row r="3655" spans="1:3">
      <c r="A3655" s="174">
        <v>40070</v>
      </c>
      <c r="B3655" s="175">
        <v>40070</v>
      </c>
      <c r="C3655">
        <v>3.6901169999999999</v>
      </c>
    </row>
    <row r="3656" spans="1:3">
      <c r="A3656" s="174">
        <v>40067</v>
      </c>
      <c r="B3656" s="175">
        <v>40067</v>
      </c>
      <c r="C3656">
        <v>3.7141440000000001</v>
      </c>
    </row>
    <row r="3657" spans="1:3">
      <c r="A3657" s="174">
        <v>40066</v>
      </c>
      <c r="B3657" s="175">
        <v>40066</v>
      </c>
      <c r="C3657">
        <v>3.7465739999999998</v>
      </c>
    </row>
    <row r="3658" spans="1:3">
      <c r="A3658" s="174">
        <v>40065</v>
      </c>
      <c r="B3658" s="175">
        <v>40065</v>
      </c>
      <c r="C3658">
        <v>3.8031139999999999</v>
      </c>
    </row>
    <row r="3659" spans="1:3">
      <c r="A3659" s="174">
        <v>40064</v>
      </c>
      <c r="B3659" s="175">
        <v>40064</v>
      </c>
      <c r="C3659">
        <v>3.7566480000000002</v>
      </c>
    </row>
    <row r="3660" spans="1:3">
      <c r="A3660" s="174">
        <v>40063</v>
      </c>
      <c r="B3660" s="175">
        <v>40063</v>
      </c>
      <c r="C3660">
        <v>3.7203719999999998</v>
      </c>
    </row>
    <row r="3661" spans="1:3">
      <c r="A3661" s="174">
        <v>40060</v>
      </c>
      <c r="B3661" s="175">
        <v>40060</v>
      </c>
      <c r="C3661">
        <v>3.7005029999999999</v>
      </c>
    </row>
    <row r="3662" spans="1:3">
      <c r="A3662" s="174">
        <v>40059</v>
      </c>
      <c r="B3662" s="175">
        <v>40059</v>
      </c>
      <c r="C3662">
        <v>3.741768</v>
      </c>
    </row>
    <row r="3663" spans="1:3">
      <c r="A3663" s="174">
        <v>40058</v>
      </c>
      <c r="B3663" s="175">
        <v>40058</v>
      </c>
      <c r="C3663">
        <v>3.696215</v>
      </c>
    </row>
    <row r="3664" spans="1:3">
      <c r="A3664" s="174">
        <v>40057</v>
      </c>
      <c r="B3664" s="175">
        <v>40057</v>
      </c>
      <c r="C3664">
        <v>3.7144210000000002</v>
      </c>
    </row>
    <row r="3665" spans="1:3">
      <c r="A3665" s="174">
        <v>40056</v>
      </c>
      <c r="B3665" s="175">
        <v>40056</v>
      </c>
      <c r="C3665">
        <v>3.6798169999999999</v>
      </c>
    </row>
    <row r="3666" spans="1:3">
      <c r="A3666" s="174">
        <v>40053</v>
      </c>
      <c r="B3666" s="175">
        <v>40053</v>
      </c>
      <c r="C3666">
        <v>3.6649729999999998</v>
      </c>
    </row>
    <row r="3667" spans="1:3">
      <c r="A3667" s="174">
        <v>40052</v>
      </c>
      <c r="B3667" s="175">
        <v>40052</v>
      </c>
      <c r="C3667">
        <v>3.6332460000000002</v>
      </c>
    </row>
    <row r="3668" spans="1:3">
      <c r="A3668" s="174">
        <v>40051</v>
      </c>
      <c r="B3668" s="175">
        <v>40051</v>
      </c>
      <c r="C3668">
        <v>3.636412</v>
      </c>
    </row>
    <row r="3669" spans="1:3">
      <c r="A3669" s="174">
        <v>40050</v>
      </c>
      <c r="B3669" s="175">
        <v>40050</v>
      </c>
      <c r="C3669">
        <v>3.6789700000000001</v>
      </c>
    </row>
    <row r="3670" spans="1:3">
      <c r="A3670" s="174">
        <v>40049</v>
      </c>
      <c r="B3670" s="175">
        <v>40049</v>
      </c>
      <c r="C3670">
        <v>3.6967569999999998</v>
      </c>
    </row>
    <row r="3671" spans="1:3">
      <c r="A3671" s="174">
        <v>40046</v>
      </c>
      <c r="B3671" s="175">
        <v>40046</v>
      </c>
      <c r="C3671">
        <v>3.6754519999999999</v>
      </c>
    </row>
    <row r="3672" spans="1:3">
      <c r="A3672" s="174">
        <v>40045</v>
      </c>
      <c r="B3672" s="175">
        <v>40045</v>
      </c>
      <c r="C3672">
        <v>3.6721849999999998</v>
      </c>
    </row>
    <row r="3673" spans="1:3">
      <c r="A3673" s="174">
        <v>40044</v>
      </c>
      <c r="B3673" s="175">
        <v>40044</v>
      </c>
      <c r="C3673">
        <v>3.6650529999999999</v>
      </c>
    </row>
    <row r="3674" spans="1:3">
      <c r="A3674" s="174">
        <v>40043</v>
      </c>
      <c r="B3674" s="175">
        <v>40043</v>
      </c>
      <c r="C3674">
        <v>3.6970269999999998</v>
      </c>
    </row>
    <row r="3675" spans="1:3">
      <c r="A3675" s="174">
        <v>40042</v>
      </c>
      <c r="B3675" s="175">
        <v>40042</v>
      </c>
      <c r="C3675">
        <v>3.6968960000000002</v>
      </c>
    </row>
    <row r="3676" spans="1:3">
      <c r="A3676" s="174">
        <v>40039</v>
      </c>
      <c r="B3676" s="175">
        <v>40039</v>
      </c>
      <c r="C3676">
        <v>3.7294399999999999</v>
      </c>
    </row>
    <row r="3677" spans="1:3">
      <c r="A3677" s="174">
        <v>40038</v>
      </c>
      <c r="B3677" s="175">
        <v>40038</v>
      </c>
      <c r="C3677">
        <v>3.7844009999999999</v>
      </c>
    </row>
    <row r="3678" spans="1:3">
      <c r="A3678" s="174">
        <v>40037</v>
      </c>
      <c r="B3678" s="175">
        <v>40037</v>
      </c>
      <c r="C3678">
        <v>3.8189259999999998</v>
      </c>
    </row>
    <row r="3679" spans="1:3">
      <c r="A3679" s="174">
        <v>40036</v>
      </c>
      <c r="B3679" s="175">
        <v>40036</v>
      </c>
      <c r="C3679">
        <v>3.7798020000000001</v>
      </c>
    </row>
    <row r="3680" spans="1:3">
      <c r="A3680" s="174">
        <v>40035</v>
      </c>
      <c r="B3680" s="175">
        <v>40035</v>
      </c>
      <c r="C3680">
        <v>3.8380890000000001</v>
      </c>
    </row>
    <row r="3681" spans="1:3">
      <c r="A3681" s="174">
        <v>40032</v>
      </c>
      <c r="B3681" s="175">
        <v>40032</v>
      </c>
      <c r="C3681">
        <v>3.840014</v>
      </c>
    </row>
    <row r="3682" spans="1:3">
      <c r="A3682" s="174">
        <v>40031</v>
      </c>
      <c r="B3682" s="175">
        <v>40031</v>
      </c>
      <c r="C3682">
        <v>3.785892</v>
      </c>
    </row>
    <row r="3683" spans="1:3">
      <c r="A3683" s="174">
        <v>40030</v>
      </c>
      <c r="B3683" s="175">
        <v>40030</v>
      </c>
      <c r="C3683">
        <v>3.7815799999999999</v>
      </c>
    </row>
    <row r="3684" spans="1:3">
      <c r="A3684" s="174">
        <v>40029</v>
      </c>
      <c r="B3684" s="175">
        <v>40029</v>
      </c>
      <c r="C3684">
        <v>3.758324</v>
      </c>
    </row>
    <row r="3685" spans="1:3">
      <c r="A3685" s="174">
        <v>40028</v>
      </c>
      <c r="B3685" s="175">
        <v>40028</v>
      </c>
      <c r="C3685">
        <v>3.7601589999999998</v>
      </c>
    </row>
    <row r="3686" spans="1:3">
      <c r="A3686" s="174">
        <v>40025</v>
      </c>
      <c r="B3686" s="175">
        <v>40025</v>
      </c>
      <c r="C3686">
        <v>3.7410839999999999</v>
      </c>
    </row>
    <row r="3687" spans="1:3">
      <c r="A3687" s="174">
        <v>40024</v>
      </c>
      <c r="B3687" s="175">
        <v>40024</v>
      </c>
      <c r="C3687">
        <v>3.8356319999999999</v>
      </c>
    </row>
    <row r="3688" spans="1:3">
      <c r="A3688" s="174">
        <v>40023</v>
      </c>
      <c r="B3688" s="175">
        <v>40023</v>
      </c>
      <c r="C3688">
        <v>3.8578459999999999</v>
      </c>
    </row>
    <row r="3689" spans="1:3">
      <c r="A3689" s="174">
        <v>40022</v>
      </c>
      <c r="B3689" s="175">
        <v>40022</v>
      </c>
      <c r="C3689">
        <v>3.8980860000000002</v>
      </c>
    </row>
    <row r="3690" spans="1:3">
      <c r="A3690" s="174">
        <v>40021</v>
      </c>
      <c r="B3690" s="175">
        <v>40021</v>
      </c>
      <c r="C3690">
        <v>3.9581119999999999</v>
      </c>
    </row>
    <row r="3691" spans="1:3">
      <c r="A3691" s="174">
        <v>40018</v>
      </c>
      <c r="B3691" s="175">
        <v>40018</v>
      </c>
      <c r="C3691">
        <v>3.9356239999999998</v>
      </c>
    </row>
    <row r="3692" spans="1:3">
      <c r="A3692" s="174">
        <v>40017</v>
      </c>
      <c r="B3692" s="175">
        <v>40017</v>
      </c>
      <c r="C3692">
        <v>3.9159169999999999</v>
      </c>
    </row>
    <row r="3693" spans="1:3">
      <c r="A3693" s="174">
        <v>40016</v>
      </c>
      <c r="B3693" s="175">
        <v>40016</v>
      </c>
      <c r="C3693">
        <v>3.9221550000000001</v>
      </c>
    </row>
    <row r="3694" spans="1:3">
      <c r="A3694" s="174">
        <v>40015</v>
      </c>
      <c r="B3694" s="175">
        <v>40015</v>
      </c>
      <c r="C3694">
        <v>3.9577689999999999</v>
      </c>
    </row>
    <row r="3695" spans="1:3">
      <c r="A3695" s="174">
        <v>40014</v>
      </c>
      <c r="B3695" s="175">
        <v>40014</v>
      </c>
      <c r="C3695">
        <v>3.980105</v>
      </c>
    </row>
    <row r="3696" spans="1:3">
      <c r="A3696" s="174">
        <v>40011</v>
      </c>
      <c r="B3696" s="175">
        <v>40011</v>
      </c>
      <c r="C3696">
        <v>3.9649070000000002</v>
      </c>
    </row>
    <row r="3697" spans="1:3">
      <c r="A3697" s="174">
        <v>40010</v>
      </c>
      <c r="B3697" s="175">
        <v>40010</v>
      </c>
      <c r="C3697">
        <v>3.93194</v>
      </c>
    </row>
    <row r="3698" spans="1:3">
      <c r="A3698" s="174">
        <v>40009</v>
      </c>
      <c r="B3698" s="175">
        <v>40009</v>
      </c>
      <c r="C3698">
        <v>3.933881</v>
      </c>
    </row>
    <row r="3699" spans="1:3">
      <c r="A3699" s="174">
        <v>40008</v>
      </c>
      <c r="B3699" s="175">
        <v>40008</v>
      </c>
      <c r="C3699">
        <v>3.9125190000000001</v>
      </c>
    </row>
    <row r="3700" spans="1:3">
      <c r="A3700" s="174">
        <v>40007</v>
      </c>
      <c r="B3700" s="175">
        <v>40007</v>
      </c>
      <c r="C3700">
        <v>3.8616009999999998</v>
      </c>
    </row>
    <row r="3701" spans="1:3">
      <c r="A3701" s="174">
        <v>40004</v>
      </c>
      <c r="B3701" s="175">
        <v>40004</v>
      </c>
      <c r="C3701">
        <v>3.8755009999999999</v>
      </c>
    </row>
    <row r="3702" spans="1:3">
      <c r="A3702" s="174">
        <v>40003</v>
      </c>
      <c r="B3702" s="175">
        <v>40003</v>
      </c>
      <c r="C3702">
        <v>3.9208609999999999</v>
      </c>
    </row>
    <row r="3703" spans="1:3">
      <c r="A3703" s="174">
        <v>40002</v>
      </c>
      <c r="B3703" s="175">
        <v>40002</v>
      </c>
      <c r="C3703">
        <v>3.920833</v>
      </c>
    </row>
    <row r="3704" spans="1:3">
      <c r="A3704" s="174">
        <v>40001</v>
      </c>
      <c r="B3704" s="175">
        <v>40001</v>
      </c>
      <c r="C3704">
        <v>3.9115980000000001</v>
      </c>
    </row>
    <row r="3705" spans="1:3">
      <c r="A3705" s="174">
        <v>40000</v>
      </c>
      <c r="B3705" s="175">
        <v>40000</v>
      </c>
      <c r="C3705">
        <v>3.9088690000000001</v>
      </c>
    </row>
    <row r="3706" spans="1:3">
      <c r="A3706" s="174">
        <v>39997</v>
      </c>
      <c r="B3706" s="175">
        <v>39997</v>
      </c>
      <c r="C3706">
        <v>3.9411019999999999</v>
      </c>
    </row>
    <row r="3707" spans="1:3">
      <c r="A3707" s="174">
        <v>39996</v>
      </c>
      <c r="B3707" s="175">
        <v>39996</v>
      </c>
      <c r="C3707">
        <v>3.9312900000000002</v>
      </c>
    </row>
    <row r="3708" spans="1:3">
      <c r="A3708" s="174">
        <v>39995</v>
      </c>
      <c r="B3708" s="175">
        <v>39995</v>
      </c>
      <c r="C3708">
        <v>3.9803660000000001</v>
      </c>
    </row>
    <row r="3709" spans="1:3">
      <c r="A3709" s="174">
        <v>39994</v>
      </c>
      <c r="B3709" s="175">
        <v>39994</v>
      </c>
      <c r="C3709">
        <v>3.9874640000000001</v>
      </c>
    </row>
    <row r="3710" spans="1:3">
      <c r="A3710" s="174">
        <v>39993</v>
      </c>
      <c r="B3710" s="175">
        <v>39993</v>
      </c>
      <c r="C3710">
        <v>3.9583189999999999</v>
      </c>
    </row>
    <row r="3711" spans="1:3">
      <c r="A3711" s="174">
        <v>39990</v>
      </c>
      <c r="B3711" s="175">
        <v>39990</v>
      </c>
      <c r="C3711">
        <v>3.9912649999999998</v>
      </c>
    </row>
    <row r="3712" spans="1:3">
      <c r="A3712" s="174">
        <v>39989</v>
      </c>
      <c r="B3712" s="175">
        <v>39989</v>
      </c>
      <c r="C3712">
        <v>4.0234949999999996</v>
      </c>
    </row>
    <row r="3713" spans="1:3">
      <c r="A3713" s="174">
        <v>39988</v>
      </c>
      <c r="B3713" s="175">
        <v>39988</v>
      </c>
      <c r="C3713">
        <v>4.0447689999999996</v>
      </c>
    </row>
    <row r="3714" spans="1:3">
      <c r="A3714" s="174">
        <v>39987</v>
      </c>
      <c r="B3714" s="175">
        <v>39987</v>
      </c>
      <c r="C3714">
        <v>4.0563779999999996</v>
      </c>
    </row>
    <row r="3715" spans="1:3">
      <c r="A3715" s="174">
        <v>39986</v>
      </c>
      <c r="B3715" s="175">
        <v>39986</v>
      </c>
      <c r="C3715">
        <v>4.0470050000000004</v>
      </c>
    </row>
    <row r="3716" spans="1:3">
      <c r="A3716" s="174">
        <v>39983</v>
      </c>
      <c r="B3716" s="175">
        <v>39983</v>
      </c>
      <c r="C3716">
        <v>4.1273520000000001</v>
      </c>
    </row>
    <row r="3717" spans="1:3">
      <c r="A3717" s="174">
        <v>39982</v>
      </c>
      <c r="B3717" s="175">
        <v>39982</v>
      </c>
      <c r="C3717">
        <v>4.1257039999999998</v>
      </c>
    </row>
    <row r="3718" spans="1:3">
      <c r="A3718" s="174">
        <v>39981</v>
      </c>
      <c r="B3718" s="175">
        <v>39981</v>
      </c>
      <c r="C3718">
        <v>4.0614480000000004</v>
      </c>
    </row>
    <row r="3719" spans="1:3">
      <c r="A3719" s="174">
        <v>39980</v>
      </c>
      <c r="B3719" s="175">
        <v>39980</v>
      </c>
      <c r="C3719">
        <v>4.0908040000000003</v>
      </c>
    </row>
    <row r="3720" spans="1:3">
      <c r="A3720" s="174">
        <v>39979</v>
      </c>
      <c r="B3720" s="175">
        <v>39979</v>
      </c>
      <c r="C3720">
        <v>4.0955789999999999</v>
      </c>
    </row>
    <row r="3721" spans="1:3">
      <c r="A3721" s="174">
        <v>39976</v>
      </c>
      <c r="B3721" s="175">
        <v>39976</v>
      </c>
      <c r="C3721">
        <v>4.1669549999999997</v>
      </c>
    </row>
    <row r="3722" spans="1:3">
      <c r="A3722" s="174">
        <v>39975</v>
      </c>
      <c r="B3722" s="175">
        <v>39975</v>
      </c>
      <c r="C3722">
        <v>4.2544170000000001</v>
      </c>
    </row>
    <row r="3723" spans="1:3">
      <c r="A3723" s="174">
        <v>39974</v>
      </c>
      <c r="B3723" s="175">
        <v>39974</v>
      </c>
      <c r="C3723">
        <v>4.1915310000000003</v>
      </c>
    </row>
    <row r="3724" spans="1:3">
      <c r="A3724" s="174">
        <v>39973</v>
      </c>
      <c r="B3724" s="175">
        <v>39973</v>
      </c>
      <c r="C3724">
        <v>4.1725719999999997</v>
      </c>
    </row>
    <row r="3725" spans="1:3">
      <c r="A3725" s="174">
        <v>39972</v>
      </c>
      <c r="B3725" s="175">
        <v>39972</v>
      </c>
      <c r="C3725">
        <v>4.199973</v>
      </c>
    </row>
    <row r="3726" spans="1:3">
      <c r="A3726" s="174">
        <v>39969</v>
      </c>
      <c r="B3726" s="175">
        <v>39969</v>
      </c>
      <c r="C3726">
        <v>4.2325990000000004</v>
      </c>
    </row>
    <row r="3727" spans="1:3">
      <c r="A3727" s="174">
        <v>39968</v>
      </c>
      <c r="B3727" s="175">
        <v>39968</v>
      </c>
      <c r="C3727">
        <v>4.2003849999999998</v>
      </c>
    </row>
    <row r="3728" spans="1:3">
      <c r="A3728" s="174">
        <v>39967</v>
      </c>
      <c r="B3728" s="175">
        <v>39967</v>
      </c>
      <c r="C3728">
        <v>4.1152069999999998</v>
      </c>
    </row>
    <row r="3729" spans="1:3">
      <c r="A3729" s="174">
        <v>39966</v>
      </c>
      <c r="B3729" s="175">
        <v>39966</v>
      </c>
      <c r="C3729">
        <v>4.2038349999999998</v>
      </c>
    </row>
    <row r="3730" spans="1:3">
      <c r="A3730" s="174">
        <v>39965</v>
      </c>
      <c r="B3730" s="175">
        <v>39965</v>
      </c>
      <c r="C3730">
        <v>4.1983779999999999</v>
      </c>
    </row>
    <row r="3731" spans="1:3">
      <c r="A3731" s="174">
        <v>39962</v>
      </c>
      <c r="B3731" s="175">
        <v>39962</v>
      </c>
      <c r="C3731">
        <v>4.1794070000000003</v>
      </c>
    </row>
    <row r="3732" spans="1:3">
      <c r="A3732" s="174">
        <v>39961</v>
      </c>
      <c r="B3732" s="175">
        <v>39961</v>
      </c>
      <c r="C3732">
        <v>4.175726</v>
      </c>
    </row>
    <row r="3733" spans="1:3">
      <c r="A3733" s="174">
        <v>39960</v>
      </c>
      <c r="B3733" s="175">
        <v>39960</v>
      </c>
      <c r="C3733">
        <v>4.1282350000000001</v>
      </c>
    </row>
    <row r="3734" spans="1:3">
      <c r="A3734" s="174">
        <v>39959</v>
      </c>
      <c r="B3734" s="175">
        <v>39959</v>
      </c>
      <c r="C3734">
        <v>4.0731349999999997</v>
      </c>
    </row>
    <row r="3735" spans="1:3">
      <c r="A3735" s="174">
        <v>39958</v>
      </c>
      <c r="B3735" s="175">
        <v>39958</v>
      </c>
      <c r="C3735">
        <v>4.0963609999999999</v>
      </c>
    </row>
    <row r="3736" spans="1:3">
      <c r="A3736" s="174">
        <v>39955</v>
      </c>
      <c r="B3736" s="175">
        <v>39955</v>
      </c>
      <c r="C3736">
        <v>4.0362030000000004</v>
      </c>
    </row>
    <row r="3737" spans="1:3">
      <c r="A3737" s="174">
        <v>39954</v>
      </c>
      <c r="B3737" s="175">
        <v>39954</v>
      </c>
      <c r="C3737">
        <v>3.9403730000000001</v>
      </c>
    </row>
    <row r="3738" spans="1:3">
      <c r="A3738" s="174">
        <v>39953</v>
      </c>
      <c r="B3738" s="175">
        <v>39953</v>
      </c>
      <c r="C3738">
        <v>3.9829620000000001</v>
      </c>
    </row>
    <row r="3739" spans="1:3">
      <c r="A3739" s="174">
        <v>39952</v>
      </c>
      <c r="B3739" s="175">
        <v>39952</v>
      </c>
      <c r="C3739">
        <v>3.9888439999999998</v>
      </c>
    </row>
    <row r="3740" spans="1:3">
      <c r="A3740" s="174">
        <v>39951</v>
      </c>
      <c r="B3740" s="175">
        <v>39951</v>
      </c>
      <c r="C3740">
        <v>3.9224730000000001</v>
      </c>
    </row>
    <row r="3741" spans="1:3">
      <c r="A3741" s="174">
        <v>39948</v>
      </c>
      <c r="B3741" s="175">
        <v>39948</v>
      </c>
      <c r="C3741">
        <v>3.9265569999999999</v>
      </c>
    </row>
    <row r="3742" spans="1:3">
      <c r="A3742" s="174">
        <v>39947</v>
      </c>
      <c r="B3742" s="175">
        <v>39947</v>
      </c>
      <c r="C3742">
        <v>3.8922840000000001</v>
      </c>
    </row>
    <row r="3743" spans="1:3">
      <c r="A3743" s="174">
        <v>39946</v>
      </c>
      <c r="B3743" s="175">
        <v>39946</v>
      </c>
      <c r="C3743">
        <v>3.8825829999999999</v>
      </c>
    </row>
    <row r="3744" spans="1:3">
      <c r="A3744" s="174">
        <v>39945</v>
      </c>
      <c r="B3744" s="175">
        <v>39945</v>
      </c>
      <c r="C3744">
        <v>3.9310879999999999</v>
      </c>
    </row>
    <row r="3745" spans="1:3">
      <c r="A3745" s="174">
        <v>39944</v>
      </c>
      <c r="B3745" s="175">
        <v>39944</v>
      </c>
      <c r="C3745">
        <v>3.8979889999999999</v>
      </c>
    </row>
    <row r="3746" spans="1:3">
      <c r="A3746" s="174">
        <v>39941</v>
      </c>
      <c r="B3746" s="175">
        <v>39941</v>
      </c>
      <c r="C3746">
        <v>3.9587159999999999</v>
      </c>
    </row>
    <row r="3747" spans="1:3">
      <c r="A3747" s="174">
        <v>39940</v>
      </c>
      <c r="B3747" s="175">
        <v>39940</v>
      </c>
      <c r="C3747">
        <v>3.9323540000000001</v>
      </c>
    </row>
    <row r="3748" spans="1:3">
      <c r="A3748" s="174">
        <v>39939</v>
      </c>
      <c r="B3748" s="175">
        <v>39939</v>
      </c>
      <c r="C3748">
        <v>3.8021099999999999</v>
      </c>
    </row>
    <row r="3749" spans="1:3">
      <c r="A3749" s="174">
        <v>39938</v>
      </c>
      <c r="B3749" s="175">
        <v>39938</v>
      </c>
      <c r="C3749">
        <v>3.7917420000000002</v>
      </c>
    </row>
    <row r="3750" spans="1:3">
      <c r="A3750" s="174">
        <v>39937</v>
      </c>
      <c r="B3750" s="175">
        <v>39937</v>
      </c>
      <c r="C3750">
        <v>3.8058529999999999</v>
      </c>
    </row>
    <row r="3751" spans="1:3">
      <c r="A3751" s="174">
        <v>39933</v>
      </c>
      <c r="B3751" s="175">
        <v>39933</v>
      </c>
      <c r="C3751">
        <v>3.7866770000000001</v>
      </c>
    </row>
    <row r="3752" spans="1:3">
      <c r="A3752" s="174">
        <v>39932</v>
      </c>
      <c r="B3752" s="175">
        <v>39932</v>
      </c>
      <c r="C3752">
        <v>3.7797209999999999</v>
      </c>
    </row>
    <row r="3753" spans="1:3">
      <c r="A3753" s="174">
        <v>39931</v>
      </c>
      <c r="B3753" s="175">
        <v>39931</v>
      </c>
      <c r="C3753">
        <v>3.783957</v>
      </c>
    </row>
    <row r="3754" spans="1:3">
      <c r="A3754" s="174">
        <v>39930</v>
      </c>
      <c r="B3754" s="175">
        <v>39930</v>
      </c>
      <c r="C3754">
        <v>3.7763200000000001</v>
      </c>
    </row>
    <row r="3755" spans="1:3">
      <c r="A3755" s="174">
        <v>39927</v>
      </c>
      <c r="B3755" s="175">
        <v>39927</v>
      </c>
      <c r="C3755">
        <v>3.8403390000000002</v>
      </c>
    </row>
    <row r="3756" spans="1:3">
      <c r="A3756" s="174">
        <v>39926</v>
      </c>
      <c r="B3756" s="175">
        <v>39926</v>
      </c>
      <c r="C3756">
        <v>3.8242880000000001</v>
      </c>
    </row>
    <row r="3757" spans="1:3">
      <c r="A3757" s="174">
        <v>39925</v>
      </c>
      <c r="B3757" s="175">
        <v>39925</v>
      </c>
      <c r="C3757">
        <v>3.8344740000000002</v>
      </c>
    </row>
    <row r="3758" spans="1:3">
      <c r="A3758" s="174">
        <v>39924</v>
      </c>
      <c r="B3758" s="175">
        <v>39924</v>
      </c>
      <c r="C3758">
        <v>3.7974160000000001</v>
      </c>
    </row>
    <row r="3759" spans="1:3">
      <c r="A3759" s="174">
        <v>39923</v>
      </c>
      <c r="B3759" s="175">
        <v>39923</v>
      </c>
      <c r="C3759">
        <v>3.8560910000000002</v>
      </c>
    </row>
    <row r="3760" spans="1:3">
      <c r="A3760" s="174">
        <v>39920</v>
      </c>
      <c r="B3760" s="175">
        <v>39920</v>
      </c>
      <c r="C3760">
        <v>3.9077850000000001</v>
      </c>
    </row>
    <row r="3761" spans="1:3">
      <c r="A3761" s="174">
        <v>39919</v>
      </c>
      <c r="B3761" s="175">
        <v>39919</v>
      </c>
      <c r="C3761">
        <v>3.8795730000000002</v>
      </c>
    </row>
    <row r="3762" spans="1:3">
      <c r="A3762" s="174">
        <v>39918</v>
      </c>
      <c r="B3762" s="175">
        <v>39918</v>
      </c>
      <c r="C3762">
        <v>3.8352879999999998</v>
      </c>
    </row>
    <row r="3763" spans="1:3">
      <c r="A3763" s="174">
        <v>39917</v>
      </c>
      <c r="B3763" s="175">
        <v>39917</v>
      </c>
      <c r="C3763">
        <v>3.8781189999999999</v>
      </c>
    </row>
    <row r="3764" spans="1:3">
      <c r="A3764" s="174">
        <v>39912</v>
      </c>
      <c r="B3764" s="175">
        <v>39912</v>
      </c>
      <c r="C3764">
        <v>3.9327570000000001</v>
      </c>
    </row>
    <row r="3765" spans="1:3">
      <c r="A3765" s="174">
        <v>39911</v>
      </c>
      <c r="B3765" s="175">
        <v>39911</v>
      </c>
      <c r="C3765">
        <v>3.8872249999999999</v>
      </c>
    </row>
    <row r="3766" spans="1:3">
      <c r="A3766" s="174">
        <v>39910</v>
      </c>
      <c r="B3766" s="175">
        <v>39910</v>
      </c>
      <c r="C3766">
        <v>3.8804639999999999</v>
      </c>
    </row>
    <row r="3767" spans="1:3">
      <c r="A3767" s="174">
        <v>39909</v>
      </c>
      <c r="B3767" s="175">
        <v>39909</v>
      </c>
      <c r="C3767">
        <v>3.8755959999999998</v>
      </c>
    </row>
    <row r="3768" spans="1:3">
      <c r="A3768" s="174">
        <v>39906</v>
      </c>
      <c r="B3768" s="175">
        <v>39906</v>
      </c>
      <c r="C3768">
        <v>3.867912</v>
      </c>
    </row>
    <row r="3769" spans="1:3">
      <c r="A3769" s="174">
        <v>39905</v>
      </c>
      <c r="B3769" s="175">
        <v>39905</v>
      </c>
      <c r="C3769">
        <v>3.8418570000000001</v>
      </c>
    </row>
    <row r="3770" spans="1:3">
      <c r="A3770" s="174">
        <v>39904</v>
      </c>
      <c r="B3770" s="175">
        <v>39904</v>
      </c>
      <c r="C3770">
        <v>3.7730860000000002</v>
      </c>
    </row>
    <row r="3771" spans="1:3">
      <c r="A3771" s="174">
        <v>39903</v>
      </c>
      <c r="B3771" s="175">
        <v>39903</v>
      </c>
      <c r="C3771">
        <v>3.7732890000000001</v>
      </c>
    </row>
    <row r="3772" spans="1:3">
      <c r="A3772" s="174">
        <v>39902</v>
      </c>
      <c r="B3772" s="175">
        <v>39902</v>
      </c>
      <c r="C3772">
        <v>3.7880910000000001</v>
      </c>
    </row>
    <row r="3773" spans="1:3">
      <c r="A3773" s="174">
        <v>39899</v>
      </c>
      <c r="B3773" s="175">
        <v>39899</v>
      </c>
      <c r="C3773">
        <v>3.8028919999999999</v>
      </c>
    </row>
    <row r="3774" spans="1:3">
      <c r="A3774" s="174">
        <v>39898</v>
      </c>
      <c r="B3774" s="175">
        <v>39898</v>
      </c>
      <c r="C3774">
        <v>3.8407170000000002</v>
      </c>
    </row>
    <row r="3775" spans="1:3">
      <c r="A3775" s="174">
        <v>39897</v>
      </c>
      <c r="B3775" s="175">
        <v>39897</v>
      </c>
      <c r="C3775">
        <v>3.8585759999999998</v>
      </c>
    </row>
    <row r="3776" spans="1:3">
      <c r="A3776" s="174">
        <v>39896</v>
      </c>
      <c r="B3776" s="175">
        <v>39896</v>
      </c>
      <c r="C3776">
        <v>3.858009</v>
      </c>
    </row>
    <row r="3777" spans="1:3">
      <c r="A3777" s="174">
        <v>39895</v>
      </c>
      <c r="B3777" s="175">
        <v>39895</v>
      </c>
      <c r="C3777">
        <v>3.7950379999999999</v>
      </c>
    </row>
    <row r="3778" spans="1:3">
      <c r="A3778" s="174">
        <v>39892</v>
      </c>
      <c r="B3778" s="175">
        <v>39892</v>
      </c>
      <c r="C3778">
        <v>3.7842210000000001</v>
      </c>
    </row>
    <row r="3779" spans="1:3">
      <c r="A3779" s="174">
        <v>39891</v>
      </c>
      <c r="B3779" s="175">
        <v>39891</v>
      </c>
      <c r="C3779">
        <v>3.8639869999999998</v>
      </c>
    </row>
    <row r="3780" spans="1:3">
      <c r="A3780" s="174">
        <v>39890</v>
      </c>
      <c r="B3780" s="175">
        <v>39890</v>
      </c>
      <c r="C3780">
        <v>3.970256</v>
      </c>
    </row>
    <row r="3781" spans="1:3">
      <c r="A3781" s="174">
        <v>39889</v>
      </c>
      <c r="B3781" s="175">
        <v>39889</v>
      </c>
      <c r="C3781">
        <v>3.9467120000000002</v>
      </c>
    </row>
    <row r="3782" spans="1:3">
      <c r="A3782" s="174">
        <v>39888</v>
      </c>
      <c r="B3782" s="175">
        <v>39888</v>
      </c>
      <c r="C3782">
        <v>3.8893740000000001</v>
      </c>
    </row>
    <row r="3783" spans="1:3">
      <c r="A3783" s="174">
        <v>39885</v>
      </c>
      <c r="B3783" s="175">
        <v>39885</v>
      </c>
      <c r="C3783">
        <v>3.8732310000000001</v>
      </c>
    </row>
    <row r="3784" spans="1:3">
      <c r="A3784" s="174">
        <v>39884</v>
      </c>
      <c r="B3784" s="175">
        <v>39884</v>
      </c>
      <c r="C3784">
        <v>3.8330299999999999</v>
      </c>
    </row>
    <row r="3785" spans="1:3">
      <c r="A3785" s="174">
        <v>39883</v>
      </c>
      <c r="B3785" s="175">
        <v>39883</v>
      </c>
      <c r="C3785">
        <v>3.9012579999999999</v>
      </c>
    </row>
    <row r="3786" spans="1:3">
      <c r="A3786" s="174">
        <v>39882</v>
      </c>
      <c r="B3786" s="175">
        <v>39882</v>
      </c>
      <c r="C3786">
        <v>3.821723</v>
      </c>
    </row>
    <row r="3787" spans="1:3">
      <c r="A3787" s="174">
        <v>39881</v>
      </c>
      <c r="B3787" s="175">
        <v>39881</v>
      </c>
      <c r="C3787">
        <v>3.7749830000000002</v>
      </c>
    </row>
    <row r="3788" spans="1:3">
      <c r="A3788" s="174">
        <v>39878</v>
      </c>
      <c r="B3788" s="175">
        <v>39878</v>
      </c>
      <c r="C3788">
        <v>3.8011309999999998</v>
      </c>
    </row>
    <row r="3789" spans="1:3">
      <c r="A3789" s="174">
        <v>39877</v>
      </c>
      <c r="B3789" s="175">
        <v>39877</v>
      </c>
      <c r="C3789">
        <v>3.8492839999999999</v>
      </c>
    </row>
    <row r="3790" spans="1:3">
      <c r="A3790" s="174">
        <v>39876</v>
      </c>
      <c r="B3790" s="175">
        <v>39876</v>
      </c>
      <c r="C3790">
        <v>3.9438249999999999</v>
      </c>
    </row>
    <row r="3791" spans="1:3">
      <c r="A3791" s="174">
        <v>39875</v>
      </c>
      <c r="B3791" s="175">
        <v>39875</v>
      </c>
      <c r="C3791">
        <v>3.8848509999999998</v>
      </c>
    </row>
    <row r="3792" spans="1:3">
      <c r="A3792" s="174">
        <v>39874</v>
      </c>
      <c r="B3792" s="175">
        <v>39874</v>
      </c>
      <c r="C3792">
        <v>3.8551410000000002</v>
      </c>
    </row>
    <row r="3793" spans="1:3">
      <c r="A3793" s="174">
        <v>39871</v>
      </c>
      <c r="B3793" s="175">
        <v>39871</v>
      </c>
      <c r="C3793">
        <v>3.8528310000000001</v>
      </c>
    </row>
    <row r="3794" spans="1:3">
      <c r="A3794" s="174">
        <v>39870</v>
      </c>
      <c r="B3794" s="175">
        <v>39870</v>
      </c>
      <c r="C3794">
        <v>3.8967360000000002</v>
      </c>
    </row>
    <row r="3795" spans="1:3">
      <c r="A3795" s="174">
        <v>39869</v>
      </c>
      <c r="B3795" s="175">
        <v>39869</v>
      </c>
      <c r="C3795">
        <v>3.7842030000000002</v>
      </c>
    </row>
    <row r="3796" spans="1:3">
      <c r="A3796" s="174">
        <v>39868</v>
      </c>
      <c r="B3796" s="175">
        <v>39868</v>
      </c>
      <c r="C3796">
        <v>3.781244</v>
      </c>
    </row>
    <row r="3797" spans="1:3">
      <c r="A3797" s="174">
        <v>39867</v>
      </c>
      <c r="B3797" s="175">
        <v>39867</v>
      </c>
      <c r="C3797">
        <v>3.8113380000000001</v>
      </c>
    </row>
    <row r="3798" spans="1:3">
      <c r="A3798" s="174">
        <v>39864</v>
      </c>
      <c r="B3798" s="175">
        <v>39864</v>
      </c>
      <c r="C3798">
        <v>3.8544010000000002</v>
      </c>
    </row>
    <row r="3799" spans="1:3">
      <c r="A3799" s="174">
        <v>39863</v>
      </c>
      <c r="B3799" s="175">
        <v>39863</v>
      </c>
      <c r="C3799">
        <v>3.8992499999999999</v>
      </c>
    </row>
    <row r="3800" spans="1:3">
      <c r="A3800" s="174">
        <v>39862</v>
      </c>
      <c r="B3800" s="175">
        <v>39862</v>
      </c>
      <c r="C3800">
        <v>3.8109799999999998</v>
      </c>
    </row>
    <row r="3801" spans="1:3">
      <c r="A3801" s="174">
        <v>39861</v>
      </c>
      <c r="B3801" s="175">
        <v>39861</v>
      </c>
      <c r="C3801">
        <v>3.8132519999999999</v>
      </c>
    </row>
    <row r="3802" spans="1:3">
      <c r="A3802" s="174">
        <v>39860</v>
      </c>
      <c r="B3802" s="175">
        <v>39860</v>
      </c>
      <c r="C3802">
        <v>3.8292570000000001</v>
      </c>
    </row>
    <row r="3803" spans="1:3">
      <c r="A3803" s="174">
        <v>39857</v>
      </c>
      <c r="B3803" s="175">
        <v>39857</v>
      </c>
      <c r="C3803">
        <v>3.852179</v>
      </c>
    </row>
    <row r="3804" spans="1:3">
      <c r="A3804" s="174">
        <v>39856</v>
      </c>
      <c r="B3804" s="175">
        <v>39856</v>
      </c>
      <c r="C3804">
        <v>3.8066749999999998</v>
      </c>
    </row>
    <row r="3805" spans="1:3">
      <c r="A3805" s="174">
        <v>39855</v>
      </c>
      <c r="B3805" s="175">
        <v>39855</v>
      </c>
      <c r="C3805">
        <v>3.9533800000000001</v>
      </c>
    </row>
    <row r="3806" spans="1:3">
      <c r="A3806" s="174">
        <v>39854</v>
      </c>
      <c r="B3806" s="175">
        <v>39854</v>
      </c>
      <c r="C3806">
        <v>4.0111090000000003</v>
      </c>
    </row>
    <row r="3807" spans="1:3">
      <c r="A3807" s="174">
        <v>39853</v>
      </c>
      <c r="B3807" s="175">
        <v>39853</v>
      </c>
      <c r="C3807">
        <v>4.0308539999999997</v>
      </c>
    </row>
    <row r="3808" spans="1:3">
      <c r="A3808" s="174">
        <v>39850</v>
      </c>
      <c r="B3808" s="175">
        <v>39850</v>
      </c>
      <c r="C3808">
        <v>4.0380549999999999</v>
      </c>
    </row>
    <row r="3809" spans="1:3">
      <c r="A3809" s="174">
        <v>39849</v>
      </c>
      <c r="B3809" s="175">
        <v>39849</v>
      </c>
      <c r="C3809">
        <v>3.9939800000000001</v>
      </c>
    </row>
    <row r="3810" spans="1:3">
      <c r="A3810" s="174">
        <v>39848</v>
      </c>
      <c r="B3810" s="175">
        <v>39848</v>
      </c>
      <c r="C3810">
        <v>4.0498960000000004</v>
      </c>
    </row>
    <row r="3811" spans="1:3">
      <c r="A3811" s="174">
        <v>39847</v>
      </c>
      <c r="B3811" s="175">
        <v>39847</v>
      </c>
      <c r="C3811">
        <v>3.9942639999999998</v>
      </c>
    </row>
    <row r="3812" spans="1:3">
      <c r="A3812" s="174">
        <v>39846</v>
      </c>
      <c r="B3812" s="175">
        <v>39846</v>
      </c>
      <c r="C3812">
        <v>4.0141309999999999</v>
      </c>
    </row>
    <row r="3813" spans="1:3">
      <c r="A3813" s="174">
        <v>39843</v>
      </c>
      <c r="B3813" s="175">
        <v>39843</v>
      </c>
      <c r="C3813">
        <v>4.0229749999999997</v>
      </c>
    </row>
    <row r="3814" spans="1:3">
      <c r="A3814" s="174">
        <v>39842</v>
      </c>
      <c r="B3814" s="175">
        <v>39842</v>
      </c>
      <c r="C3814">
        <v>3.9468420000000002</v>
      </c>
    </row>
    <row r="3815" spans="1:3">
      <c r="A3815" s="174">
        <v>39841</v>
      </c>
      <c r="B3815" s="175">
        <v>39841</v>
      </c>
      <c r="C3815">
        <v>3.928293</v>
      </c>
    </row>
    <row r="3816" spans="1:3">
      <c r="A3816" s="174">
        <v>39840</v>
      </c>
      <c r="B3816" s="175">
        <v>39840</v>
      </c>
      <c r="C3816">
        <v>4.0628250000000001</v>
      </c>
    </row>
    <row r="3817" spans="1:3">
      <c r="A3817" s="174">
        <v>39839</v>
      </c>
      <c r="B3817" s="175">
        <v>39839</v>
      </c>
      <c r="C3817">
        <v>4.0386410000000001</v>
      </c>
    </row>
    <row r="3818" spans="1:3">
      <c r="A3818" s="174">
        <v>39836</v>
      </c>
      <c r="B3818" s="175">
        <v>39836</v>
      </c>
      <c r="C3818">
        <v>3.8870019999999998</v>
      </c>
    </row>
    <row r="3819" spans="1:3">
      <c r="A3819" s="174">
        <v>39835</v>
      </c>
      <c r="B3819" s="175">
        <v>39835</v>
      </c>
      <c r="C3819">
        <v>3.8876010000000001</v>
      </c>
    </row>
    <row r="3820" spans="1:3">
      <c r="A3820" s="174">
        <v>39834</v>
      </c>
      <c r="B3820" s="175">
        <v>39834</v>
      </c>
      <c r="C3820">
        <v>3.814981</v>
      </c>
    </row>
    <row r="3821" spans="1:3">
      <c r="A3821" s="174">
        <v>39833</v>
      </c>
      <c r="B3821" s="175">
        <v>39833</v>
      </c>
      <c r="C3821">
        <v>3.7788979999999999</v>
      </c>
    </row>
    <row r="3822" spans="1:3">
      <c r="A3822" s="174">
        <v>39832</v>
      </c>
      <c r="B3822" s="175">
        <v>39832</v>
      </c>
      <c r="C3822">
        <v>3.7614540000000001</v>
      </c>
    </row>
    <row r="3823" spans="1:3">
      <c r="A3823" s="174">
        <v>39829</v>
      </c>
      <c r="B3823" s="175">
        <v>39829</v>
      </c>
      <c r="C3823">
        <v>3.736815</v>
      </c>
    </row>
    <row r="3824" spans="1:3">
      <c r="A3824" s="174">
        <v>39828</v>
      </c>
      <c r="B3824" s="175">
        <v>39828</v>
      </c>
      <c r="C3824">
        <v>3.6813479999999998</v>
      </c>
    </row>
    <row r="3825" spans="1:3">
      <c r="A3825" s="174">
        <v>39827</v>
      </c>
      <c r="B3825" s="175">
        <v>39827</v>
      </c>
      <c r="C3825">
        <v>3.7187939999999999</v>
      </c>
    </row>
    <row r="3826" spans="1:3">
      <c r="A3826" s="174">
        <v>39826</v>
      </c>
      <c r="B3826" s="175">
        <v>39826</v>
      </c>
      <c r="C3826">
        <v>3.71671</v>
      </c>
    </row>
    <row r="3827" spans="1:3">
      <c r="A3827" s="174">
        <v>39825</v>
      </c>
      <c r="B3827" s="175">
        <v>39825</v>
      </c>
      <c r="C3827">
        <v>3.7264179999999998</v>
      </c>
    </row>
    <row r="3828" spans="1:3">
      <c r="A3828" s="174">
        <v>39822</v>
      </c>
      <c r="B3828" s="175">
        <v>39822</v>
      </c>
      <c r="C3828">
        <v>3.7290619999999999</v>
      </c>
    </row>
    <row r="3829" spans="1:3">
      <c r="A3829" s="174">
        <v>39821</v>
      </c>
      <c r="B3829" s="175">
        <v>39821</v>
      </c>
      <c r="C3829">
        <v>3.7803270000000002</v>
      </c>
    </row>
    <row r="3830" spans="1:3">
      <c r="A3830" s="174">
        <v>39820</v>
      </c>
      <c r="B3830" s="175">
        <v>39820</v>
      </c>
      <c r="C3830">
        <v>3.816084</v>
      </c>
    </row>
    <row r="3831" spans="1:3">
      <c r="A3831" s="174">
        <v>39819</v>
      </c>
      <c r="B3831" s="175">
        <v>39819</v>
      </c>
      <c r="C3831">
        <v>3.8139219999999998</v>
      </c>
    </row>
    <row r="3832" spans="1:3">
      <c r="A3832" s="174">
        <v>39818</v>
      </c>
      <c r="B3832" s="175">
        <v>39818</v>
      </c>
      <c r="C3832">
        <v>3.7087919999999999</v>
      </c>
    </row>
    <row r="3833" spans="1:3">
      <c r="A3833" s="174">
        <v>39815</v>
      </c>
      <c r="B3833" s="175">
        <v>39815</v>
      </c>
      <c r="C3833">
        <v>3.6704639999999999</v>
      </c>
    </row>
    <row r="3834" spans="1:3">
      <c r="A3834" s="174">
        <v>39813</v>
      </c>
      <c r="B3834" s="175">
        <v>39813</v>
      </c>
      <c r="C3834">
        <v>3.688186</v>
      </c>
    </row>
    <row r="3835" spans="1:3">
      <c r="A3835" s="174">
        <v>39812</v>
      </c>
      <c r="B3835" s="175">
        <v>39812</v>
      </c>
      <c r="C3835">
        <v>3.6882199999999998</v>
      </c>
    </row>
    <row r="3836" spans="1:3">
      <c r="A3836" s="174">
        <v>39811</v>
      </c>
      <c r="B3836" s="175">
        <v>39811</v>
      </c>
      <c r="C3836">
        <v>3.6757810000000002</v>
      </c>
    </row>
    <row r="3837" spans="1:3">
      <c r="A3837" s="174">
        <v>39806</v>
      </c>
      <c r="B3837" s="175">
        <v>39806</v>
      </c>
      <c r="C3837">
        <v>3.6860719999999998</v>
      </c>
    </row>
    <row r="3838" spans="1:3">
      <c r="A3838" s="174">
        <v>39805</v>
      </c>
      <c r="B3838" s="175">
        <v>39805</v>
      </c>
      <c r="C3838">
        <v>3.6870379999999998</v>
      </c>
    </row>
    <row r="3839" spans="1:3">
      <c r="A3839" s="174">
        <v>39804</v>
      </c>
      <c r="B3839" s="175">
        <v>39804</v>
      </c>
      <c r="C3839">
        <v>3.6847460000000001</v>
      </c>
    </row>
    <row r="3840" spans="1:3">
      <c r="A3840" s="174">
        <v>39801</v>
      </c>
      <c r="B3840" s="175">
        <v>39801</v>
      </c>
      <c r="C3840">
        <v>3.7058119999999999</v>
      </c>
    </row>
    <row r="3841" spans="1:3">
      <c r="A3841" s="174">
        <v>39800</v>
      </c>
      <c r="B3841" s="175">
        <v>39800</v>
      </c>
      <c r="C3841">
        <v>3.7133080000000001</v>
      </c>
    </row>
    <row r="3842" spans="1:3">
      <c r="A3842" s="174">
        <v>39799</v>
      </c>
      <c r="B3842" s="175">
        <v>39799</v>
      </c>
      <c r="C3842">
        <v>3.7279360000000001</v>
      </c>
    </row>
    <row r="3843" spans="1:3">
      <c r="A3843" s="174">
        <v>39798</v>
      </c>
      <c r="B3843" s="175">
        <v>39798</v>
      </c>
      <c r="C3843">
        <v>3.8272249999999999</v>
      </c>
    </row>
    <row r="3844" spans="1:3">
      <c r="A3844" s="174">
        <v>39797</v>
      </c>
      <c r="B3844" s="175">
        <v>39797</v>
      </c>
      <c r="C3844">
        <v>3.8823449999999999</v>
      </c>
    </row>
    <row r="3845" spans="1:3">
      <c r="A3845" s="174">
        <v>39794</v>
      </c>
      <c r="B3845" s="175">
        <v>39794</v>
      </c>
      <c r="C3845">
        <v>3.809221</v>
      </c>
    </row>
    <row r="3846" spans="1:3">
      <c r="A3846" s="174">
        <v>39793</v>
      </c>
      <c r="B3846" s="175">
        <v>39793</v>
      </c>
      <c r="C3846">
        <v>3.819849</v>
      </c>
    </row>
    <row r="3847" spans="1:3">
      <c r="A3847" s="174">
        <v>39792</v>
      </c>
      <c r="B3847" s="175">
        <v>39792</v>
      </c>
      <c r="C3847">
        <v>3.8114349999999999</v>
      </c>
    </row>
    <row r="3848" spans="1:3">
      <c r="A3848" s="174">
        <v>39791</v>
      </c>
      <c r="B3848" s="175">
        <v>39791</v>
      </c>
      <c r="C3848">
        <v>3.781088</v>
      </c>
    </row>
    <row r="3849" spans="1:3">
      <c r="A3849" s="174">
        <v>39790</v>
      </c>
      <c r="B3849" s="175">
        <v>39790</v>
      </c>
      <c r="C3849">
        <v>3.6976040000000001</v>
      </c>
    </row>
    <row r="3850" spans="1:3">
      <c r="A3850" s="174">
        <v>39787</v>
      </c>
      <c r="B3850" s="175">
        <v>39787</v>
      </c>
      <c r="C3850">
        <v>3.643526</v>
      </c>
    </row>
    <row r="3851" spans="1:3">
      <c r="A3851" s="174">
        <v>39786</v>
      </c>
      <c r="B3851" s="175">
        <v>39786</v>
      </c>
      <c r="C3851">
        <v>3.5877330000000001</v>
      </c>
    </row>
    <row r="3852" spans="1:3">
      <c r="A3852" s="174">
        <v>39785</v>
      </c>
      <c r="B3852" s="175">
        <v>39785</v>
      </c>
      <c r="C3852">
        <v>3.5424479999999998</v>
      </c>
    </row>
    <row r="3853" spans="1:3">
      <c r="A3853" s="174">
        <v>39784</v>
      </c>
      <c r="B3853" s="175">
        <v>39784</v>
      </c>
      <c r="C3853">
        <v>3.6415820000000001</v>
      </c>
    </row>
    <row r="3854" spans="1:3">
      <c r="A3854" s="174">
        <v>39783</v>
      </c>
      <c r="B3854" s="175">
        <v>39783</v>
      </c>
      <c r="C3854">
        <v>3.6886350000000001</v>
      </c>
    </row>
    <row r="3855" spans="1:3">
      <c r="A3855" s="174">
        <v>39780</v>
      </c>
      <c r="B3855" s="175">
        <v>39780</v>
      </c>
      <c r="C3855">
        <v>3.7739319999999998</v>
      </c>
    </row>
    <row r="3856" spans="1:3">
      <c r="A3856" s="174">
        <v>39779</v>
      </c>
      <c r="B3856" s="175">
        <v>39779</v>
      </c>
      <c r="C3856">
        <v>3.8275269999999999</v>
      </c>
    </row>
    <row r="3857" spans="1:3">
      <c r="A3857" s="174">
        <v>39778</v>
      </c>
      <c r="B3857" s="175">
        <v>39778</v>
      </c>
      <c r="C3857">
        <v>3.8269639999999998</v>
      </c>
    </row>
    <row r="3858" spans="1:3">
      <c r="A3858" s="174">
        <v>39777</v>
      </c>
      <c r="B3858" s="175">
        <v>39777</v>
      </c>
      <c r="C3858">
        <v>3.8711099999999998</v>
      </c>
    </row>
    <row r="3859" spans="1:3">
      <c r="A3859" s="174">
        <v>39776</v>
      </c>
      <c r="B3859" s="175">
        <v>39776</v>
      </c>
      <c r="C3859">
        <v>3.9135620000000002</v>
      </c>
    </row>
    <row r="3860" spans="1:3">
      <c r="A3860" s="174">
        <v>39773</v>
      </c>
      <c r="B3860" s="175">
        <v>39773</v>
      </c>
      <c r="C3860">
        <v>3.914498</v>
      </c>
    </row>
    <row r="3861" spans="1:3">
      <c r="A3861" s="174">
        <v>39772</v>
      </c>
      <c r="B3861" s="175">
        <v>39772</v>
      </c>
      <c r="C3861">
        <v>3.9254570000000002</v>
      </c>
    </row>
    <row r="3862" spans="1:3">
      <c r="A3862" s="174">
        <v>39771</v>
      </c>
      <c r="B3862" s="175">
        <v>39771</v>
      </c>
      <c r="C3862">
        <v>4.015784</v>
      </c>
    </row>
    <row r="3863" spans="1:3">
      <c r="A3863" s="174">
        <v>39770</v>
      </c>
      <c r="B3863" s="175">
        <v>39770</v>
      </c>
      <c r="C3863">
        <v>4.0813870000000003</v>
      </c>
    </row>
    <row r="3864" spans="1:3">
      <c r="A3864" s="174">
        <v>39769</v>
      </c>
      <c r="B3864" s="175">
        <v>39769</v>
      </c>
      <c r="C3864">
        <v>4.0934670000000004</v>
      </c>
    </row>
    <row r="3865" spans="1:3">
      <c r="A3865" s="174">
        <v>39766</v>
      </c>
      <c r="B3865" s="175">
        <v>39766</v>
      </c>
      <c r="C3865">
        <v>4.1125639999999999</v>
      </c>
    </row>
    <row r="3866" spans="1:3">
      <c r="A3866" s="174">
        <v>39765</v>
      </c>
      <c r="B3866" s="175">
        <v>39765</v>
      </c>
      <c r="C3866">
        <v>4.1234659999999996</v>
      </c>
    </row>
    <row r="3867" spans="1:3">
      <c r="A3867" s="174">
        <v>39764</v>
      </c>
      <c r="B3867" s="175">
        <v>39764</v>
      </c>
      <c r="C3867">
        <v>4.1221550000000002</v>
      </c>
    </row>
    <row r="3868" spans="1:3">
      <c r="A3868" s="174">
        <v>39763</v>
      </c>
      <c r="B3868" s="175">
        <v>39763</v>
      </c>
      <c r="C3868">
        <v>4.1532790000000004</v>
      </c>
    </row>
    <row r="3869" spans="1:3">
      <c r="A3869" s="174">
        <v>39762</v>
      </c>
      <c r="B3869" s="175">
        <v>39762</v>
      </c>
      <c r="C3869">
        <v>4.164669</v>
      </c>
    </row>
    <row r="3870" spans="1:3">
      <c r="A3870" s="174">
        <v>39759</v>
      </c>
      <c r="B3870" s="175">
        <v>39759</v>
      </c>
      <c r="C3870">
        <v>4.1778279999999999</v>
      </c>
    </row>
    <row r="3871" spans="1:3">
      <c r="A3871" s="174">
        <v>39758</v>
      </c>
      <c r="B3871" s="175">
        <v>39758</v>
      </c>
      <c r="C3871">
        <v>4.2442780000000004</v>
      </c>
    </row>
    <row r="3872" spans="1:3">
      <c r="A3872" s="174">
        <v>39757</v>
      </c>
      <c r="B3872" s="175">
        <v>39757</v>
      </c>
      <c r="C3872">
        <v>4.2701469999999997</v>
      </c>
    </row>
    <row r="3873" spans="1:3">
      <c r="A3873" s="174">
        <v>39756</v>
      </c>
      <c r="B3873" s="175">
        <v>39756</v>
      </c>
      <c r="C3873">
        <v>4.2696969999999999</v>
      </c>
    </row>
    <row r="3874" spans="1:3">
      <c r="A3874" s="174">
        <v>39755</v>
      </c>
      <c r="B3874" s="175">
        <v>39755</v>
      </c>
      <c r="C3874">
        <v>4.2843970000000002</v>
      </c>
    </row>
    <row r="3875" spans="1:3">
      <c r="A3875" s="174">
        <v>39752</v>
      </c>
      <c r="B3875" s="175">
        <v>39752</v>
      </c>
      <c r="C3875">
        <v>4.2548130000000004</v>
      </c>
    </row>
    <row r="3876" spans="1:3">
      <c r="A3876" s="174">
        <v>39751</v>
      </c>
      <c r="B3876" s="175">
        <v>39751</v>
      </c>
      <c r="C3876">
        <v>4.2295680000000004</v>
      </c>
    </row>
    <row r="3877" spans="1:3">
      <c r="A3877" s="174">
        <v>39750</v>
      </c>
      <c r="B3877" s="175">
        <v>39750</v>
      </c>
      <c r="C3877">
        <v>4.2038539999999998</v>
      </c>
    </row>
    <row r="3878" spans="1:3">
      <c r="A3878" s="174">
        <v>39749</v>
      </c>
      <c r="B3878" s="175">
        <v>39749</v>
      </c>
      <c r="C3878">
        <v>4.1727340000000002</v>
      </c>
    </row>
    <row r="3879" spans="1:3">
      <c r="A3879" s="174">
        <v>39748</v>
      </c>
      <c r="B3879" s="175">
        <v>39748</v>
      </c>
      <c r="C3879">
        <v>4.1389230000000001</v>
      </c>
    </row>
    <row r="3880" spans="1:3">
      <c r="A3880" s="174">
        <v>39745</v>
      </c>
      <c r="B3880" s="175">
        <v>39745</v>
      </c>
      <c r="C3880">
        <v>4.1071809999999997</v>
      </c>
    </row>
    <row r="3881" spans="1:3">
      <c r="A3881" s="174">
        <v>39744</v>
      </c>
      <c r="B3881" s="175">
        <v>39744</v>
      </c>
      <c r="C3881">
        <v>4.1524279999999996</v>
      </c>
    </row>
    <row r="3882" spans="1:3">
      <c r="A3882" s="174">
        <v>39743</v>
      </c>
      <c r="B3882" s="175">
        <v>39743</v>
      </c>
      <c r="C3882">
        <v>4.2280749999999996</v>
      </c>
    </row>
    <row r="3883" spans="1:3">
      <c r="A3883" s="174">
        <v>39742</v>
      </c>
      <c r="B3883" s="175">
        <v>39742</v>
      </c>
      <c r="C3883">
        <v>4.3217150000000002</v>
      </c>
    </row>
    <row r="3884" spans="1:3">
      <c r="A3884" s="174">
        <v>39741</v>
      </c>
      <c r="B3884" s="175">
        <v>39741</v>
      </c>
      <c r="C3884">
        <v>4.3593380000000002</v>
      </c>
    </row>
    <row r="3885" spans="1:3">
      <c r="A3885" s="174">
        <v>39738</v>
      </c>
      <c r="B3885" s="175">
        <v>39738</v>
      </c>
      <c r="C3885">
        <v>4.3243090000000004</v>
      </c>
    </row>
    <row r="3886" spans="1:3">
      <c r="A3886" s="174">
        <v>39737</v>
      </c>
      <c r="B3886" s="175">
        <v>39737</v>
      </c>
      <c r="C3886">
        <v>4.463902</v>
      </c>
    </row>
    <row r="3887" spans="1:3">
      <c r="A3887" s="174">
        <v>39736</v>
      </c>
      <c r="B3887" s="175">
        <v>39736</v>
      </c>
      <c r="C3887">
        <v>4.4684780000000002</v>
      </c>
    </row>
    <row r="3888" spans="1:3">
      <c r="A3888" s="174">
        <v>39735</v>
      </c>
      <c r="B3888" s="175">
        <v>39735</v>
      </c>
      <c r="C3888">
        <v>4.3848979999999997</v>
      </c>
    </row>
    <row r="3889" spans="1:3">
      <c r="A3889" s="174">
        <v>39734</v>
      </c>
      <c r="B3889" s="175">
        <v>39734</v>
      </c>
      <c r="C3889">
        <v>4.3821469999999998</v>
      </c>
    </row>
    <row r="3890" spans="1:3">
      <c r="A3890" s="174">
        <v>39731</v>
      </c>
      <c r="B3890" s="175">
        <v>39731</v>
      </c>
      <c r="C3890">
        <v>4.2431840000000003</v>
      </c>
    </row>
    <row r="3891" spans="1:3">
      <c r="A3891" s="174">
        <v>39730</v>
      </c>
      <c r="B3891" s="175">
        <v>39730</v>
      </c>
      <c r="C3891">
        <v>4.192018</v>
      </c>
    </row>
    <row r="3892" spans="1:3">
      <c r="A3892" s="174">
        <v>39729</v>
      </c>
      <c r="B3892" s="175">
        <v>39729</v>
      </c>
      <c r="C3892">
        <v>4.0106760000000001</v>
      </c>
    </row>
    <row r="3893" spans="1:3">
      <c r="A3893" s="174">
        <v>39728</v>
      </c>
      <c r="B3893" s="175">
        <v>39728</v>
      </c>
      <c r="C3893">
        <v>4.0785640000000001</v>
      </c>
    </row>
    <row r="3894" spans="1:3">
      <c r="A3894" s="174">
        <v>39727</v>
      </c>
      <c r="B3894" s="175">
        <v>39727</v>
      </c>
      <c r="C3894">
        <v>4.131793</v>
      </c>
    </row>
    <row r="3895" spans="1:3">
      <c r="A3895" s="174">
        <v>39724</v>
      </c>
      <c r="B3895" s="175">
        <v>39724</v>
      </c>
      <c r="C3895">
        <v>4.2048740000000002</v>
      </c>
    </row>
    <row r="3896" spans="1:3">
      <c r="A3896" s="174">
        <v>39723</v>
      </c>
      <c r="B3896" s="175">
        <v>39723</v>
      </c>
      <c r="C3896">
        <v>4.3075559999999999</v>
      </c>
    </row>
    <row r="3897" spans="1:3">
      <c r="A3897" s="174">
        <v>39722</v>
      </c>
      <c r="B3897" s="175">
        <v>39722</v>
      </c>
      <c r="C3897">
        <v>4.3374610000000002</v>
      </c>
    </row>
    <row r="3898" spans="1:3">
      <c r="A3898" s="174">
        <v>39721</v>
      </c>
      <c r="B3898" s="175">
        <v>39721</v>
      </c>
      <c r="C3898">
        <v>4.3381679999999996</v>
      </c>
    </row>
    <row r="3899" spans="1:3">
      <c r="A3899" s="174">
        <v>39720</v>
      </c>
      <c r="B3899" s="175">
        <v>39720</v>
      </c>
      <c r="C3899">
        <v>4.3875599999999997</v>
      </c>
    </row>
    <row r="3900" spans="1:3">
      <c r="A3900" s="174">
        <v>39717</v>
      </c>
      <c r="B3900" s="175">
        <v>39717</v>
      </c>
      <c r="C3900">
        <v>4.4414319999999998</v>
      </c>
    </row>
    <row r="3901" spans="1:3">
      <c r="A3901" s="174">
        <v>39716</v>
      </c>
      <c r="B3901" s="175">
        <v>39716</v>
      </c>
      <c r="C3901">
        <v>4.4720510000000004</v>
      </c>
    </row>
    <row r="3902" spans="1:3">
      <c r="A3902" s="174">
        <v>39715</v>
      </c>
      <c r="B3902" s="175">
        <v>39715</v>
      </c>
      <c r="C3902">
        <v>4.4421039999999996</v>
      </c>
    </row>
    <row r="3903" spans="1:3">
      <c r="A3903" s="174">
        <v>39714</v>
      </c>
      <c r="B3903" s="175">
        <v>39714</v>
      </c>
      <c r="C3903">
        <v>4.4983639999999996</v>
      </c>
    </row>
    <row r="3904" spans="1:3">
      <c r="A3904" s="174">
        <v>39713</v>
      </c>
      <c r="B3904" s="175">
        <v>39713</v>
      </c>
      <c r="C3904">
        <v>4.5241210000000001</v>
      </c>
    </row>
    <row r="3905" spans="1:3">
      <c r="A3905" s="174">
        <v>39710</v>
      </c>
      <c r="B3905" s="175">
        <v>39710</v>
      </c>
      <c r="C3905">
        <v>4.4548389999999998</v>
      </c>
    </row>
    <row r="3906" spans="1:3">
      <c r="A3906" s="174">
        <v>39709</v>
      </c>
      <c r="B3906" s="175">
        <v>39709</v>
      </c>
      <c r="C3906">
        <v>4.3425760000000002</v>
      </c>
    </row>
    <row r="3907" spans="1:3">
      <c r="A3907" s="174">
        <v>39708</v>
      </c>
      <c r="B3907" s="175">
        <v>39708</v>
      </c>
      <c r="C3907">
        <v>4.3037960000000002</v>
      </c>
    </row>
    <row r="3908" spans="1:3">
      <c r="A3908" s="174">
        <v>39707</v>
      </c>
      <c r="B3908" s="175">
        <v>39707</v>
      </c>
      <c r="C3908">
        <v>4.232043</v>
      </c>
    </row>
    <row r="3909" spans="1:3">
      <c r="A3909" s="174">
        <v>39706</v>
      </c>
      <c r="B3909" s="175">
        <v>39706</v>
      </c>
      <c r="C3909">
        <v>4.2737480000000003</v>
      </c>
    </row>
    <row r="3910" spans="1:3">
      <c r="A3910" s="174">
        <v>39703</v>
      </c>
      <c r="B3910" s="175">
        <v>39703</v>
      </c>
      <c r="C3910">
        <v>4.3364000000000003</v>
      </c>
    </row>
    <row r="3911" spans="1:3">
      <c r="A3911" s="174">
        <v>39702</v>
      </c>
      <c r="B3911" s="175">
        <v>39702</v>
      </c>
      <c r="C3911">
        <v>4.2619689999999997</v>
      </c>
    </row>
    <row r="3912" spans="1:3">
      <c r="A3912" s="174">
        <v>39701</v>
      </c>
      <c r="B3912" s="175">
        <v>39701</v>
      </c>
      <c r="C3912">
        <v>4.3031079999999999</v>
      </c>
    </row>
    <row r="3913" spans="1:3">
      <c r="A3913" s="174">
        <v>39700</v>
      </c>
      <c r="B3913" s="175">
        <v>39700</v>
      </c>
      <c r="C3913">
        <v>4.3160360000000004</v>
      </c>
    </row>
    <row r="3914" spans="1:3">
      <c r="A3914" s="174">
        <v>39699</v>
      </c>
      <c r="B3914" s="175">
        <v>39699</v>
      </c>
      <c r="C3914">
        <v>4.2893920000000003</v>
      </c>
    </row>
    <row r="3915" spans="1:3">
      <c r="A3915" s="174">
        <v>39696</v>
      </c>
      <c r="B3915" s="175">
        <v>39696</v>
      </c>
      <c r="C3915">
        <v>4.2113310000000004</v>
      </c>
    </row>
    <row r="3916" spans="1:3">
      <c r="A3916" s="174">
        <v>39695</v>
      </c>
      <c r="B3916" s="175">
        <v>39695</v>
      </c>
      <c r="C3916">
        <v>4.3202309999999997</v>
      </c>
    </row>
    <row r="3917" spans="1:3">
      <c r="A3917" s="174">
        <v>39694</v>
      </c>
      <c r="B3917" s="175">
        <v>39694</v>
      </c>
      <c r="C3917">
        <v>4.3460460000000003</v>
      </c>
    </row>
    <row r="3918" spans="1:3">
      <c r="A3918" s="174">
        <v>39693</v>
      </c>
      <c r="B3918" s="175">
        <v>39693</v>
      </c>
      <c r="C3918">
        <v>4.38</v>
      </c>
    </row>
    <row r="3919" spans="1:3">
      <c r="A3919" s="174">
        <v>39692</v>
      </c>
      <c r="B3919" s="175">
        <v>39692</v>
      </c>
      <c r="C3919">
        <v>4.3041770000000001</v>
      </c>
    </row>
    <row r="3920" spans="1:3">
      <c r="A3920" s="174">
        <v>39689</v>
      </c>
      <c r="B3920" s="175">
        <v>39689</v>
      </c>
      <c r="C3920">
        <v>4.3444669999999999</v>
      </c>
    </row>
    <row r="3921" spans="1:3">
      <c r="A3921" s="174">
        <v>39688</v>
      </c>
      <c r="B3921" s="175">
        <v>39688</v>
      </c>
      <c r="C3921">
        <v>4.3709850000000001</v>
      </c>
    </row>
    <row r="3922" spans="1:3">
      <c r="A3922" s="174">
        <v>39687</v>
      </c>
      <c r="B3922" s="175">
        <v>39687</v>
      </c>
      <c r="C3922">
        <v>4.370241</v>
      </c>
    </row>
    <row r="3923" spans="1:3">
      <c r="A3923" s="174">
        <v>39686</v>
      </c>
      <c r="B3923" s="175">
        <v>39686</v>
      </c>
      <c r="C3923">
        <v>4.2827080000000004</v>
      </c>
    </row>
    <row r="3924" spans="1:3">
      <c r="A3924" s="174">
        <v>39685</v>
      </c>
      <c r="B3924" s="175">
        <v>39685</v>
      </c>
      <c r="C3924">
        <v>4.3089880000000003</v>
      </c>
    </row>
    <row r="3925" spans="1:3">
      <c r="A3925" s="174">
        <v>39682</v>
      </c>
      <c r="B3925" s="175">
        <v>39682</v>
      </c>
      <c r="C3925">
        <v>4.3779789999999998</v>
      </c>
    </row>
    <row r="3926" spans="1:3">
      <c r="A3926" s="174">
        <v>39681</v>
      </c>
      <c r="B3926" s="175">
        <v>39681</v>
      </c>
      <c r="C3926">
        <v>4.3488639999999998</v>
      </c>
    </row>
    <row r="3927" spans="1:3">
      <c r="A3927" s="174">
        <v>39680</v>
      </c>
      <c r="B3927" s="175">
        <v>39680</v>
      </c>
      <c r="C3927">
        <v>4.2790530000000002</v>
      </c>
    </row>
    <row r="3928" spans="1:3">
      <c r="A3928" s="174">
        <v>39679</v>
      </c>
      <c r="B3928" s="175">
        <v>39679</v>
      </c>
      <c r="C3928">
        <v>4.2814459999999999</v>
      </c>
    </row>
    <row r="3929" spans="1:3">
      <c r="A3929" s="174">
        <v>39678</v>
      </c>
      <c r="B3929" s="175">
        <v>39678</v>
      </c>
      <c r="C3929">
        <v>4.3181919999999998</v>
      </c>
    </row>
    <row r="3930" spans="1:3">
      <c r="A3930" s="174">
        <v>39675</v>
      </c>
      <c r="B3930" s="175">
        <v>39675</v>
      </c>
      <c r="C3930">
        <v>4.3520180000000002</v>
      </c>
    </row>
    <row r="3931" spans="1:3">
      <c r="A3931" s="174">
        <v>39674</v>
      </c>
      <c r="B3931" s="175">
        <v>39674</v>
      </c>
      <c r="C3931">
        <v>4.3615769999999996</v>
      </c>
    </row>
    <row r="3932" spans="1:3">
      <c r="A3932" s="174">
        <v>39673</v>
      </c>
      <c r="B3932" s="175">
        <v>39673</v>
      </c>
      <c r="C3932">
        <v>4.3737700000000004</v>
      </c>
    </row>
    <row r="3933" spans="1:3">
      <c r="A3933" s="174">
        <v>39672</v>
      </c>
      <c r="B3933" s="175">
        <v>39672</v>
      </c>
      <c r="C3933">
        <v>4.3681099999999997</v>
      </c>
    </row>
    <row r="3934" spans="1:3">
      <c r="A3934" s="174">
        <v>39671</v>
      </c>
      <c r="B3934" s="175">
        <v>39671</v>
      </c>
      <c r="C3934">
        <v>4.4193470000000001</v>
      </c>
    </row>
    <row r="3935" spans="1:3">
      <c r="A3935" s="174">
        <v>39668</v>
      </c>
      <c r="B3935" s="175">
        <v>39668</v>
      </c>
      <c r="C3935">
        <v>4.3952929999999997</v>
      </c>
    </row>
    <row r="3936" spans="1:3">
      <c r="A3936" s="174">
        <v>39667</v>
      </c>
      <c r="B3936" s="175">
        <v>39667</v>
      </c>
      <c r="C3936">
        <v>4.4176349999999998</v>
      </c>
    </row>
    <row r="3937" spans="1:3">
      <c r="A3937" s="174">
        <v>39666</v>
      </c>
      <c r="B3937" s="175">
        <v>39666</v>
      </c>
      <c r="C3937">
        <v>4.4714960000000001</v>
      </c>
    </row>
    <row r="3938" spans="1:3">
      <c r="A3938" s="174">
        <v>39665</v>
      </c>
      <c r="B3938" s="175">
        <v>39665</v>
      </c>
      <c r="C3938">
        <v>4.4669109999999996</v>
      </c>
    </row>
    <row r="3939" spans="1:3">
      <c r="A3939" s="174">
        <v>39664</v>
      </c>
      <c r="B3939" s="175">
        <v>39664</v>
      </c>
      <c r="C3939">
        <v>4.4899789999999999</v>
      </c>
    </row>
    <row r="3940" spans="1:3">
      <c r="A3940" s="174">
        <v>39661</v>
      </c>
      <c r="B3940" s="175">
        <v>39661</v>
      </c>
      <c r="C3940">
        <v>4.4978530000000001</v>
      </c>
    </row>
    <row r="3941" spans="1:3">
      <c r="A3941" s="174">
        <v>39660</v>
      </c>
      <c r="B3941" s="175">
        <v>39660</v>
      </c>
      <c r="C3941">
        <v>4.5266089999999997</v>
      </c>
    </row>
    <row r="3942" spans="1:3">
      <c r="A3942" s="174">
        <v>39659</v>
      </c>
      <c r="B3942" s="175">
        <v>39659</v>
      </c>
      <c r="C3942">
        <v>4.5753440000000003</v>
      </c>
    </row>
    <row r="3943" spans="1:3">
      <c r="A3943" s="174">
        <v>39658</v>
      </c>
      <c r="B3943" s="175">
        <v>39658</v>
      </c>
      <c r="C3943">
        <v>4.6244209999999999</v>
      </c>
    </row>
    <row r="3944" spans="1:3">
      <c r="A3944" s="174">
        <v>39657</v>
      </c>
      <c r="B3944" s="175">
        <v>39657</v>
      </c>
      <c r="C3944">
        <v>4.6559759999999999</v>
      </c>
    </row>
    <row r="3945" spans="1:3">
      <c r="A3945" s="174">
        <v>39654</v>
      </c>
      <c r="B3945" s="175">
        <v>39654</v>
      </c>
      <c r="C3945">
        <v>4.6786209999999997</v>
      </c>
    </row>
    <row r="3946" spans="1:3">
      <c r="A3946" s="174">
        <v>39653</v>
      </c>
      <c r="B3946" s="175">
        <v>39653</v>
      </c>
      <c r="C3946">
        <v>4.6898600000000004</v>
      </c>
    </row>
    <row r="3947" spans="1:3">
      <c r="A3947" s="174">
        <v>39652</v>
      </c>
      <c r="B3947" s="175">
        <v>39652</v>
      </c>
      <c r="C3947">
        <v>4.763147</v>
      </c>
    </row>
    <row r="3948" spans="1:3">
      <c r="A3948" s="174">
        <v>39651</v>
      </c>
      <c r="B3948" s="175">
        <v>39651</v>
      </c>
      <c r="C3948">
        <v>4.735754</v>
      </c>
    </row>
    <row r="3949" spans="1:3">
      <c r="A3949" s="174">
        <v>39650</v>
      </c>
      <c r="B3949" s="175">
        <v>39650</v>
      </c>
      <c r="C3949">
        <v>4.7385549999999999</v>
      </c>
    </row>
    <row r="3950" spans="1:3">
      <c r="A3950" s="174">
        <v>39647</v>
      </c>
      <c r="B3950" s="175">
        <v>39647</v>
      </c>
      <c r="C3950">
        <v>4.6751750000000003</v>
      </c>
    </row>
    <row r="3951" spans="1:3">
      <c r="A3951" s="174">
        <v>39646</v>
      </c>
      <c r="B3951" s="175">
        <v>39646</v>
      </c>
      <c r="C3951">
        <v>4.58819</v>
      </c>
    </row>
    <row r="3952" spans="1:3">
      <c r="A3952" s="174">
        <v>39645</v>
      </c>
      <c r="B3952" s="175">
        <v>39645</v>
      </c>
      <c r="C3952">
        <v>4.5463259999999996</v>
      </c>
    </row>
    <row r="3953" spans="1:3">
      <c r="A3953" s="174">
        <v>39644</v>
      </c>
      <c r="B3953" s="175">
        <v>39644</v>
      </c>
      <c r="C3953">
        <v>4.5040009999999997</v>
      </c>
    </row>
    <row r="3954" spans="1:3">
      <c r="A3954" s="174">
        <v>39643</v>
      </c>
      <c r="B3954" s="175">
        <v>39643</v>
      </c>
      <c r="C3954">
        <v>4.5404629999999999</v>
      </c>
    </row>
    <row r="3955" spans="1:3">
      <c r="A3955" s="174">
        <v>39640</v>
      </c>
      <c r="B3955" s="175">
        <v>39640</v>
      </c>
      <c r="C3955">
        <v>4.5294189999999999</v>
      </c>
    </row>
    <row r="3956" spans="1:3">
      <c r="A3956" s="174">
        <v>39639</v>
      </c>
      <c r="B3956" s="175">
        <v>39639</v>
      </c>
      <c r="C3956">
        <v>4.5366080000000002</v>
      </c>
    </row>
    <row r="3957" spans="1:3">
      <c r="A3957" s="174">
        <v>39638</v>
      </c>
      <c r="B3957" s="175">
        <v>39638</v>
      </c>
      <c r="C3957">
        <v>4.5540039999999999</v>
      </c>
    </row>
    <row r="3958" spans="1:3">
      <c r="A3958" s="174">
        <v>39637</v>
      </c>
      <c r="B3958" s="175">
        <v>39637</v>
      </c>
      <c r="C3958">
        <v>4.5775959999999998</v>
      </c>
    </row>
    <row r="3959" spans="1:3">
      <c r="A3959" s="174">
        <v>39636</v>
      </c>
      <c r="B3959" s="175">
        <v>39636</v>
      </c>
      <c r="C3959">
        <v>4.5852570000000004</v>
      </c>
    </row>
    <row r="3960" spans="1:3">
      <c r="A3960" s="174">
        <v>39633</v>
      </c>
      <c r="B3960" s="175">
        <v>39633</v>
      </c>
      <c r="C3960">
        <v>4.6679740000000001</v>
      </c>
    </row>
    <row r="3961" spans="1:3">
      <c r="A3961" s="174">
        <v>39632</v>
      </c>
      <c r="B3961" s="175">
        <v>39632</v>
      </c>
      <c r="C3961">
        <v>4.7146020000000002</v>
      </c>
    </row>
    <row r="3962" spans="1:3">
      <c r="A3962" s="174">
        <v>39631</v>
      </c>
      <c r="B3962" s="175">
        <v>39631</v>
      </c>
      <c r="C3962">
        <v>4.7450590000000004</v>
      </c>
    </row>
    <row r="3963" spans="1:3">
      <c r="A3963" s="174">
        <v>39630</v>
      </c>
      <c r="B3963" s="175">
        <v>39630</v>
      </c>
      <c r="C3963">
        <v>4.6775039999999999</v>
      </c>
    </row>
    <row r="3964" spans="1:3">
      <c r="A3964" s="174">
        <v>39629</v>
      </c>
      <c r="B3964" s="175">
        <v>39629</v>
      </c>
      <c r="C3964">
        <v>4.7317619999999998</v>
      </c>
    </row>
    <row r="3965" spans="1:3">
      <c r="A3965" s="174">
        <v>39626</v>
      </c>
      <c r="B3965" s="175">
        <v>39626</v>
      </c>
      <c r="C3965">
        <v>4.6644249999999996</v>
      </c>
    </row>
    <row r="3966" spans="1:3">
      <c r="A3966" s="174">
        <v>39625</v>
      </c>
      <c r="B3966" s="175">
        <v>39625</v>
      </c>
      <c r="C3966">
        <v>4.6794799999999999</v>
      </c>
    </row>
    <row r="3967" spans="1:3">
      <c r="A3967" s="174">
        <v>39624</v>
      </c>
      <c r="B3967" s="175">
        <v>39624</v>
      </c>
      <c r="C3967">
        <v>4.7146970000000001</v>
      </c>
    </row>
    <row r="3968" spans="1:3">
      <c r="A3968" s="174">
        <v>39623</v>
      </c>
      <c r="B3968" s="175">
        <v>39623</v>
      </c>
      <c r="C3968">
        <v>4.7049789999999998</v>
      </c>
    </row>
    <row r="3969" spans="1:3">
      <c r="A3969" s="174">
        <v>39622</v>
      </c>
      <c r="B3969" s="175">
        <v>39622</v>
      </c>
      <c r="C3969">
        <v>4.6819240000000004</v>
      </c>
    </row>
    <row r="3970" spans="1:3">
      <c r="A3970" s="174">
        <v>39619</v>
      </c>
      <c r="B3970" s="175">
        <v>39619</v>
      </c>
      <c r="C3970">
        <v>4.7001970000000002</v>
      </c>
    </row>
    <row r="3971" spans="1:3">
      <c r="A3971" s="174">
        <v>39618</v>
      </c>
      <c r="B3971" s="175">
        <v>39618</v>
      </c>
      <c r="C3971">
        <v>4.7458369999999999</v>
      </c>
    </row>
    <row r="3972" spans="1:3">
      <c r="A3972" s="174">
        <v>39617</v>
      </c>
      <c r="B3972" s="175">
        <v>39617</v>
      </c>
      <c r="C3972">
        <v>4.7154629999999997</v>
      </c>
    </row>
    <row r="3973" spans="1:3">
      <c r="A3973" s="174">
        <v>39616</v>
      </c>
      <c r="B3973" s="175">
        <v>39616</v>
      </c>
      <c r="C3973">
        <v>4.7405920000000004</v>
      </c>
    </row>
    <row r="3974" spans="1:3">
      <c r="A3974" s="174">
        <v>39615</v>
      </c>
      <c r="B3974" s="175">
        <v>39615</v>
      </c>
      <c r="C3974">
        <v>4.7763309999999999</v>
      </c>
    </row>
    <row r="3975" spans="1:3">
      <c r="A3975" s="174">
        <v>39612</v>
      </c>
      <c r="B3975" s="175">
        <v>39612</v>
      </c>
      <c r="C3975">
        <v>4.7556979999999998</v>
      </c>
    </row>
    <row r="3976" spans="1:3">
      <c r="A3976" s="174">
        <v>39611</v>
      </c>
      <c r="B3976" s="175">
        <v>39611</v>
      </c>
      <c r="C3976">
        <v>4.7316349999999998</v>
      </c>
    </row>
    <row r="3977" spans="1:3">
      <c r="A3977" s="174">
        <v>39610</v>
      </c>
      <c r="B3977" s="175">
        <v>39610</v>
      </c>
      <c r="C3977">
        <v>4.6806469999999996</v>
      </c>
    </row>
    <row r="3978" spans="1:3">
      <c r="A3978" s="174">
        <v>39609</v>
      </c>
      <c r="B3978" s="175">
        <v>39609</v>
      </c>
      <c r="C3978">
        <v>4.6596120000000001</v>
      </c>
    </row>
    <row r="3979" spans="1:3">
      <c r="A3979" s="174">
        <v>39608</v>
      </c>
      <c r="B3979" s="175">
        <v>39608</v>
      </c>
      <c r="C3979">
        <v>4.6079480000000004</v>
      </c>
    </row>
    <row r="3980" spans="1:3">
      <c r="A3980" s="174">
        <v>39605</v>
      </c>
      <c r="B3980" s="175">
        <v>39605</v>
      </c>
      <c r="C3980">
        <v>4.5564650000000002</v>
      </c>
    </row>
    <row r="3981" spans="1:3">
      <c r="A3981" s="174">
        <v>39604</v>
      </c>
      <c r="B3981" s="175">
        <v>39604</v>
      </c>
      <c r="C3981">
        <v>4.5794480000000002</v>
      </c>
    </row>
    <row r="3982" spans="1:3">
      <c r="A3982" s="174">
        <v>39603</v>
      </c>
      <c r="B3982" s="175">
        <v>39603</v>
      </c>
      <c r="C3982">
        <v>4.5173899999999998</v>
      </c>
    </row>
    <row r="3983" spans="1:3">
      <c r="A3983" s="174">
        <v>39602</v>
      </c>
      <c r="B3983" s="175">
        <v>39602</v>
      </c>
      <c r="C3983">
        <v>4.5624560000000001</v>
      </c>
    </row>
    <row r="3984" spans="1:3">
      <c r="A3984" s="174">
        <v>39601</v>
      </c>
      <c r="B3984" s="175">
        <v>39601</v>
      </c>
      <c r="C3984">
        <v>4.5036129999999996</v>
      </c>
    </row>
    <row r="3985" spans="1:3">
      <c r="A3985" s="174">
        <v>39598</v>
      </c>
      <c r="B3985" s="175">
        <v>39598</v>
      </c>
      <c r="C3985">
        <v>4.5185849999999999</v>
      </c>
    </row>
    <row r="3986" spans="1:3">
      <c r="A3986" s="174">
        <v>39597</v>
      </c>
      <c r="B3986" s="175">
        <v>39597</v>
      </c>
      <c r="C3986">
        <v>4.5673459999999997</v>
      </c>
    </row>
    <row r="3987" spans="1:3">
      <c r="A3987" s="174">
        <v>39596</v>
      </c>
      <c r="B3987" s="175">
        <v>39596</v>
      </c>
      <c r="C3987">
        <v>4.4775840000000002</v>
      </c>
    </row>
    <row r="3988" spans="1:3">
      <c r="A3988" s="174">
        <v>39595</v>
      </c>
      <c r="B3988" s="175">
        <v>39595</v>
      </c>
      <c r="C3988">
        <v>4.4320399999999998</v>
      </c>
    </row>
    <row r="3989" spans="1:3">
      <c r="A3989" s="174">
        <v>39594</v>
      </c>
      <c r="B3989" s="175">
        <v>39594</v>
      </c>
      <c r="C3989">
        <v>4.4161869999999999</v>
      </c>
    </row>
    <row r="3990" spans="1:3">
      <c r="A3990" s="174">
        <v>39591</v>
      </c>
      <c r="B3990" s="175">
        <v>39591</v>
      </c>
      <c r="C3990">
        <v>4.393669</v>
      </c>
    </row>
    <row r="3991" spans="1:3">
      <c r="A3991" s="174">
        <v>39590</v>
      </c>
      <c r="B3991" s="175">
        <v>39590</v>
      </c>
      <c r="C3991">
        <v>4.4300620000000004</v>
      </c>
    </row>
    <row r="3992" spans="1:3">
      <c r="A3992" s="174">
        <v>39589</v>
      </c>
      <c r="B3992" s="175">
        <v>39589</v>
      </c>
      <c r="C3992">
        <v>4.4028119999999999</v>
      </c>
    </row>
    <row r="3993" spans="1:3">
      <c r="A3993" s="174">
        <v>39588</v>
      </c>
      <c r="B3993" s="175">
        <v>39588</v>
      </c>
      <c r="C3993">
        <v>4.3463370000000001</v>
      </c>
    </row>
    <row r="3994" spans="1:3">
      <c r="A3994" s="174">
        <v>39587</v>
      </c>
      <c r="B3994" s="175">
        <v>39587</v>
      </c>
      <c r="C3994">
        <v>4.3500290000000001</v>
      </c>
    </row>
    <row r="3995" spans="1:3">
      <c r="A3995" s="174">
        <v>39584</v>
      </c>
      <c r="B3995" s="175">
        <v>39584</v>
      </c>
      <c r="C3995">
        <v>4.352633</v>
      </c>
    </row>
    <row r="3996" spans="1:3">
      <c r="A3996" s="174">
        <v>39583</v>
      </c>
      <c r="B3996" s="175">
        <v>39583</v>
      </c>
      <c r="C3996">
        <v>4.3855639999999996</v>
      </c>
    </row>
    <row r="3997" spans="1:3">
      <c r="A3997" s="174">
        <v>39582</v>
      </c>
      <c r="B3997" s="175">
        <v>39582</v>
      </c>
      <c r="C3997">
        <v>4.3271620000000004</v>
      </c>
    </row>
    <row r="3998" spans="1:3">
      <c r="A3998" s="174">
        <v>39581</v>
      </c>
      <c r="B3998" s="175">
        <v>39581</v>
      </c>
      <c r="C3998">
        <v>4.2875589999999999</v>
      </c>
    </row>
    <row r="3999" spans="1:3">
      <c r="A3999" s="174">
        <v>39580</v>
      </c>
      <c r="B3999" s="175">
        <v>39580</v>
      </c>
      <c r="C3999">
        <v>4.2211270000000001</v>
      </c>
    </row>
    <row r="4000" spans="1:3">
      <c r="A4000" s="174">
        <v>39577</v>
      </c>
      <c r="B4000" s="175">
        <v>39577</v>
      </c>
      <c r="C4000">
        <v>4.2237070000000001</v>
      </c>
    </row>
    <row r="4001" spans="1:3">
      <c r="A4001" s="174">
        <v>39576</v>
      </c>
      <c r="B4001" s="175">
        <v>39576</v>
      </c>
      <c r="C4001">
        <v>4.2864110000000002</v>
      </c>
    </row>
    <row r="4002" spans="1:3">
      <c r="A4002" s="174">
        <v>39575</v>
      </c>
      <c r="B4002" s="175">
        <v>39575</v>
      </c>
      <c r="C4002">
        <v>4.3528349999999998</v>
      </c>
    </row>
    <row r="4003" spans="1:3">
      <c r="A4003" s="174">
        <v>39574</v>
      </c>
      <c r="B4003" s="175">
        <v>39574</v>
      </c>
      <c r="C4003">
        <v>4.2954049999999997</v>
      </c>
    </row>
    <row r="4004" spans="1:3">
      <c r="A4004" s="174">
        <v>39573</v>
      </c>
      <c r="B4004" s="175">
        <v>39573</v>
      </c>
      <c r="C4004">
        <v>4.3356849999999998</v>
      </c>
    </row>
    <row r="4005" spans="1:3">
      <c r="A4005" s="174">
        <v>39570</v>
      </c>
      <c r="B4005" s="175">
        <v>39570</v>
      </c>
      <c r="C4005">
        <v>4.3645949999999996</v>
      </c>
    </row>
    <row r="4006" spans="1:3">
      <c r="A4006" s="174">
        <v>39568</v>
      </c>
      <c r="B4006" s="175">
        <v>39568</v>
      </c>
      <c r="C4006">
        <v>4.3182799999999997</v>
      </c>
    </row>
    <row r="4007" spans="1:3">
      <c r="A4007" s="174">
        <v>39567</v>
      </c>
      <c r="B4007" s="175">
        <v>39567</v>
      </c>
      <c r="C4007">
        <v>4.3554409999999999</v>
      </c>
    </row>
    <row r="4008" spans="1:3">
      <c r="A4008" s="174">
        <v>39566</v>
      </c>
      <c r="B4008" s="175">
        <v>39566</v>
      </c>
      <c r="C4008">
        <v>4.3901209999999997</v>
      </c>
    </row>
    <row r="4009" spans="1:3">
      <c r="A4009" s="174">
        <v>39563</v>
      </c>
      <c r="B4009" s="175">
        <v>39563</v>
      </c>
      <c r="C4009">
        <v>4.354501</v>
      </c>
    </row>
    <row r="4010" spans="1:3">
      <c r="A4010" s="174">
        <v>39562</v>
      </c>
      <c r="B4010" s="175">
        <v>39562</v>
      </c>
      <c r="C4010">
        <v>4.3508459999999998</v>
      </c>
    </row>
    <row r="4011" spans="1:3">
      <c r="A4011" s="174">
        <v>39561</v>
      </c>
      <c r="B4011" s="175">
        <v>39561</v>
      </c>
      <c r="C4011">
        <v>4.318829</v>
      </c>
    </row>
    <row r="4012" spans="1:3">
      <c r="A4012" s="174">
        <v>39560</v>
      </c>
      <c r="B4012" s="175">
        <v>39560</v>
      </c>
      <c r="C4012">
        <v>4.3335540000000004</v>
      </c>
    </row>
    <row r="4013" spans="1:3">
      <c r="A4013" s="174">
        <v>39559</v>
      </c>
      <c r="B4013" s="175">
        <v>39559</v>
      </c>
      <c r="C4013">
        <v>4.3078580000000004</v>
      </c>
    </row>
    <row r="4014" spans="1:3">
      <c r="A4014" s="174">
        <v>39556</v>
      </c>
      <c r="B4014" s="175">
        <v>39556</v>
      </c>
      <c r="C4014">
        <v>4.3165800000000001</v>
      </c>
    </row>
    <row r="4015" spans="1:3">
      <c r="A4015" s="174">
        <v>39555</v>
      </c>
      <c r="B4015" s="175">
        <v>39555</v>
      </c>
      <c r="C4015">
        <v>4.2718040000000004</v>
      </c>
    </row>
    <row r="4016" spans="1:3">
      <c r="A4016" s="174">
        <v>39554</v>
      </c>
      <c r="B4016" s="175">
        <v>39554</v>
      </c>
      <c r="C4016">
        <v>4.1933290000000003</v>
      </c>
    </row>
    <row r="4017" spans="1:3">
      <c r="A4017" s="174">
        <v>39553</v>
      </c>
      <c r="B4017" s="175">
        <v>39553</v>
      </c>
      <c r="C4017">
        <v>4.1642710000000003</v>
      </c>
    </row>
    <row r="4018" spans="1:3">
      <c r="A4018" s="174">
        <v>39552</v>
      </c>
      <c r="B4018" s="175">
        <v>39552</v>
      </c>
      <c r="C4018">
        <v>4.1294120000000003</v>
      </c>
    </row>
    <row r="4019" spans="1:3">
      <c r="A4019" s="174">
        <v>39549</v>
      </c>
      <c r="B4019" s="175">
        <v>39549</v>
      </c>
      <c r="C4019">
        <v>4.0990479999999998</v>
      </c>
    </row>
    <row r="4020" spans="1:3">
      <c r="A4020" s="174">
        <v>39548</v>
      </c>
      <c r="B4020" s="175">
        <v>39548</v>
      </c>
      <c r="C4020">
        <v>4.1487740000000004</v>
      </c>
    </row>
    <row r="4021" spans="1:3">
      <c r="A4021" s="174">
        <v>39547</v>
      </c>
      <c r="B4021" s="175">
        <v>39547</v>
      </c>
      <c r="C4021">
        <v>4.2163000000000004</v>
      </c>
    </row>
    <row r="4022" spans="1:3">
      <c r="A4022" s="174">
        <v>39546</v>
      </c>
      <c r="B4022" s="175">
        <v>39546</v>
      </c>
      <c r="C4022">
        <v>4.1969609999999999</v>
      </c>
    </row>
    <row r="4023" spans="1:3">
      <c r="A4023" s="174">
        <v>39545</v>
      </c>
      <c r="B4023" s="175">
        <v>39545</v>
      </c>
      <c r="C4023">
        <v>4.1864600000000003</v>
      </c>
    </row>
    <row r="4024" spans="1:3">
      <c r="A4024" s="174">
        <v>39542</v>
      </c>
      <c r="B4024" s="175">
        <v>39542</v>
      </c>
      <c r="C4024">
        <v>4.1386289999999999</v>
      </c>
    </row>
    <row r="4025" spans="1:3">
      <c r="A4025" s="174">
        <v>39541</v>
      </c>
      <c r="B4025" s="175">
        <v>39541</v>
      </c>
      <c r="C4025">
        <v>4.1870310000000002</v>
      </c>
    </row>
    <row r="4026" spans="1:3">
      <c r="A4026" s="174">
        <v>39540</v>
      </c>
      <c r="B4026" s="175">
        <v>39540</v>
      </c>
      <c r="C4026">
        <v>4.1555460000000002</v>
      </c>
    </row>
    <row r="4027" spans="1:3">
      <c r="A4027" s="174">
        <v>39539</v>
      </c>
      <c r="B4027" s="175">
        <v>39539</v>
      </c>
      <c r="C4027">
        <v>4.1550370000000001</v>
      </c>
    </row>
    <row r="4028" spans="1:3">
      <c r="A4028" s="174">
        <v>39538</v>
      </c>
      <c r="B4028" s="175">
        <v>39538</v>
      </c>
      <c r="C4028">
        <v>4.1309279999999999</v>
      </c>
    </row>
    <row r="4029" spans="1:3">
      <c r="A4029" s="174">
        <v>39535</v>
      </c>
      <c r="B4029" s="175">
        <v>39535</v>
      </c>
      <c r="C4029">
        <v>4.1508529999999997</v>
      </c>
    </row>
    <row r="4030" spans="1:3">
      <c r="A4030" s="174">
        <v>39534</v>
      </c>
      <c r="B4030" s="175">
        <v>39534</v>
      </c>
      <c r="C4030">
        <v>4.1305620000000003</v>
      </c>
    </row>
    <row r="4031" spans="1:3">
      <c r="A4031" s="174">
        <v>39533</v>
      </c>
      <c r="B4031" s="175">
        <v>39533</v>
      </c>
      <c r="C4031">
        <v>4.0828810000000004</v>
      </c>
    </row>
    <row r="4032" spans="1:3">
      <c r="A4032" s="174">
        <v>39532</v>
      </c>
      <c r="B4032" s="175">
        <v>39532</v>
      </c>
      <c r="C4032">
        <v>4.0651060000000001</v>
      </c>
    </row>
    <row r="4033" spans="1:3">
      <c r="A4033" s="174">
        <v>39527</v>
      </c>
      <c r="B4033" s="175">
        <v>39527</v>
      </c>
      <c r="C4033">
        <v>3.9990380000000001</v>
      </c>
    </row>
    <row r="4034" spans="1:3">
      <c r="A4034" s="174">
        <v>39526</v>
      </c>
      <c r="B4034" s="175">
        <v>39526</v>
      </c>
      <c r="C4034">
        <v>4.0107419999999996</v>
      </c>
    </row>
    <row r="4035" spans="1:3">
      <c r="A4035" s="174">
        <v>39525</v>
      </c>
      <c r="B4035" s="175">
        <v>39525</v>
      </c>
      <c r="C4035">
        <v>4.0310100000000002</v>
      </c>
    </row>
    <row r="4036" spans="1:3">
      <c r="A4036" s="174">
        <v>39524</v>
      </c>
      <c r="B4036" s="175">
        <v>39524</v>
      </c>
      <c r="C4036">
        <v>3.980089</v>
      </c>
    </row>
    <row r="4037" spans="1:3">
      <c r="A4037" s="174">
        <v>39521</v>
      </c>
      <c r="B4037" s="175">
        <v>39521</v>
      </c>
      <c r="C4037">
        <v>3.9907010000000001</v>
      </c>
    </row>
    <row r="4038" spans="1:3">
      <c r="A4038" s="174">
        <v>39520</v>
      </c>
      <c r="B4038" s="175">
        <v>39520</v>
      </c>
      <c r="C4038">
        <v>3.9657529999999999</v>
      </c>
    </row>
    <row r="4039" spans="1:3">
      <c r="A4039" s="174">
        <v>39519</v>
      </c>
      <c r="B4039" s="175">
        <v>39519</v>
      </c>
      <c r="C4039">
        <v>3.990666</v>
      </c>
    </row>
    <row r="4040" spans="1:3">
      <c r="A4040" s="174">
        <v>39518</v>
      </c>
      <c r="B4040" s="175">
        <v>39518</v>
      </c>
      <c r="C4040">
        <v>4.0169189999999997</v>
      </c>
    </row>
    <row r="4041" spans="1:3">
      <c r="A4041" s="174">
        <v>39517</v>
      </c>
      <c r="B4041" s="175">
        <v>39517</v>
      </c>
      <c r="C4041">
        <v>4.0124000000000004</v>
      </c>
    </row>
    <row r="4042" spans="1:3">
      <c r="A4042" s="174">
        <v>39514</v>
      </c>
      <c r="B4042" s="175">
        <v>39514</v>
      </c>
      <c r="C4042">
        <v>4.0384599999999997</v>
      </c>
    </row>
    <row r="4043" spans="1:3">
      <c r="A4043" s="174">
        <v>39513</v>
      </c>
      <c r="B4043" s="175">
        <v>39513</v>
      </c>
      <c r="C4043">
        <v>4.052575</v>
      </c>
    </row>
    <row r="4044" spans="1:3">
      <c r="A4044" s="174">
        <v>39512</v>
      </c>
      <c r="B4044" s="175">
        <v>39512</v>
      </c>
      <c r="C4044">
        <v>4.0601459999999996</v>
      </c>
    </row>
    <row r="4045" spans="1:3">
      <c r="A4045" s="174">
        <v>39511</v>
      </c>
      <c r="B4045" s="175">
        <v>39511</v>
      </c>
      <c r="C4045">
        <v>4.0235529999999997</v>
      </c>
    </row>
    <row r="4046" spans="1:3">
      <c r="A4046" s="174">
        <v>39510</v>
      </c>
      <c r="B4046" s="175">
        <v>39510</v>
      </c>
      <c r="C4046">
        <v>4.0192119999999996</v>
      </c>
    </row>
    <row r="4047" spans="1:3">
      <c r="A4047" s="174">
        <v>39507</v>
      </c>
      <c r="B4047" s="175">
        <v>39507</v>
      </c>
      <c r="C4047">
        <v>4.0613809999999999</v>
      </c>
    </row>
    <row r="4048" spans="1:3">
      <c r="A4048" s="174">
        <v>39506</v>
      </c>
      <c r="B4048" s="175">
        <v>39506</v>
      </c>
      <c r="C4048">
        <v>4.1581770000000002</v>
      </c>
    </row>
    <row r="4049" spans="1:3">
      <c r="A4049" s="174">
        <v>39505</v>
      </c>
      <c r="B4049" s="175">
        <v>39505</v>
      </c>
      <c r="C4049">
        <v>4.1909609999999997</v>
      </c>
    </row>
    <row r="4050" spans="1:3">
      <c r="A4050" s="174">
        <v>39504</v>
      </c>
      <c r="B4050" s="175">
        <v>39504</v>
      </c>
      <c r="C4050">
        <v>4.1981029999999997</v>
      </c>
    </row>
    <row r="4051" spans="1:3">
      <c r="A4051" s="174">
        <v>39503</v>
      </c>
      <c r="B4051" s="175">
        <v>39503</v>
      </c>
      <c r="C4051">
        <v>4.1430670000000003</v>
      </c>
    </row>
    <row r="4052" spans="1:3">
      <c r="A4052" s="174">
        <v>39500</v>
      </c>
      <c r="B4052" s="175">
        <v>39500</v>
      </c>
      <c r="C4052">
        <v>4.1329950000000002</v>
      </c>
    </row>
    <row r="4053" spans="1:3">
      <c r="A4053" s="174">
        <v>39499</v>
      </c>
      <c r="B4053" s="175">
        <v>39499</v>
      </c>
      <c r="C4053">
        <v>4.1733700000000002</v>
      </c>
    </row>
    <row r="4054" spans="1:3">
      <c r="A4054" s="174">
        <v>39498</v>
      </c>
      <c r="B4054" s="175">
        <v>39498</v>
      </c>
      <c r="C4054">
        <v>4.1443469999999998</v>
      </c>
    </row>
    <row r="4055" spans="1:3">
      <c r="A4055" s="174">
        <v>39497</v>
      </c>
      <c r="B4055" s="175">
        <v>39497</v>
      </c>
      <c r="C4055">
        <v>4.1354439999999997</v>
      </c>
    </row>
    <row r="4056" spans="1:3">
      <c r="A4056" s="174">
        <v>39496</v>
      </c>
      <c r="B4056" s="175">
        <v>39496</v>
      </c>
      <c r="C4056">
        <v>4.1221839999999998</v>
      </c>
    </row>
    <row r="4057" spans="1:3">
      <c r="A4057" s="174">
        <v>39493</v>
      </c>
      <c r="B4057" s="175">
        <v>39493</v>
      </c>
      <c r="C4057">
        <v>4.0770929999999996</v>
      </c>
    </row>
    <row r="4058" spans="1:3">
      <c r="A4058" s="174">
        <v>39492</v>
      </c>
      <c r="B4058" s="175">
        <v>39492</v>
      </c>
      <c r="C4058">
        <v>4.1066409999999998</v>
      </c>
    </row>
    <row r="4059" spans="1:3">
      <c r="A4059" s="174">
        <v>39491</v>
      </c>
      <c r="B4059" s="175">
        <v>39491</v>
      </c>
      <c r="C4059">
        <v>4.0703990000000001</v>
      </c>
    </row>
    <row r="4060" spans="1:3">
      <c r="A4060" s="174">
        <v>39490</v>
      </c>
      <c r="B4060" s="175">
        <v>39490</v>
      </c>
      <c r="C4060">
        <v>4.032457</v>
      </c>
    </row>
    <row r="4061" spans="1:3">
      <c r="A4061" s="174">
        <v>39489</v>
      </c>
      <c r="B4061" s="175">
        <v>39489</v>
      </c>
      <c r="C4061">
        <v>3.9599299999999999</v>
      </c>
    </row>
    <row r="4062" spans="1:3">
      <c r="A4062" s="174">
        <v>39486</v>
      </c>
      <c r="B4062" s="175">
        <v>39486</v>
      </c>
      <c r="C4062">
        <v>3.9715129999999998</v>
      </c>
    </row>
    <row r="4063" spans="1:3">
      <c r="A4063" s="174">
        <v>39485</v>
      </c>
      <c r="B4063" s="175">
        <v>39485</v>
      </c>
      <c r="C4063">
        <v>3.9765920000000001</v>
      </c>
    </row>
    <row r="4064" spans="1:3">
      <c r="A4064" s="174">
        <v>39484</v>
      </c>
      <c r="B4064" s="175">
        <v>39484</v>
      </c>
      <c r="C4064">
        <v>3.9849950000000001</v>
      </c>
    </row>
    <row r="4065" spans="1:3">
      <c r="A4065" s="174">
        <v>39483</v>
      </c>
      <c r="B4065" s="175">
        <v>39483</v>
      </c>
      <c r="C4065">
        <v>3.9625300000000001</v>
      </c>
    </row>
    <row r="4066" spans="1:3">
      <c r="A4066" s="174">
        <v>39482</v>
      </c>
      <c r="B4066" s="175">
        <v>39482</v>
      </c>
      <c r="C4066">
        <v>4.0303040000000001</v>
      </c>
    </row>
    <row r="4067" spans="1:3">
      <c r="A4067" s="174">
        <v>39479</v>
      </c>
      <c r="B4067" s="175">
        <v>39479</v>
      </c>
      <c r="C4067">
        <v>4.0384029999999997</v>
      </c>
    </row>
    <row r="4068" spans="1:3">
      <c r="A4068" s="174">
        <v>39478</v>
      </c>
      <c r="B4068" s="175">
        <v>39478</v>
      </c>
      <c r="C4068">
        <v>4.0473239999999997</v>
      </c>
    </row>
    <row r="4069" spans="1:3">
      <c r="A4069" s="174">
        <v>39477</v>
      </c>
      <c r="B4069" s="175">
        <v>39477</v>
      </c>
      <c r="C4069">
        <v>4.1380650000000001</v>
      </c>
    </row>
    <row r="4070" spans="1:3">
      <c r="A4070" s="174">
        <v>39476</v>
      </c>
      <c r="B4070" s="175">
        <v>39476</v>
      </c>
      <c r="C4070">
        <v>4.0996490000000003</v>
      </c>
    </row>
    <row r="4071" spans="1:3">
      <c r="A4071" s="174">
        <v>39475</v>
      </c>
      <c r="B4071" s="175">
        <v>39475</v>
      </c>
      <c r="C4071">
        <v>4.0607530000000001</v>
      </c>
    </row>
    <row r="4072" spans="1:3">
      <c r="A4072" s="174">
        <v>39472</v>
      </c>
      <c r="B4072" s="175">
        <v>39472</v>
      </c>
      <c r="C4072">
        <v>4.1328810000000002</v>
      </c>
    </row>
    <row r="4073" spans="1:3">
      <c r="A4073" s="174">
        <v>39471</v>
      </c>
      <c r="B4073" s="175">
        <v>39471</v>
      </c>
      <c r="C4073">
        <v>4.1006790000000004</v>
      </c>
    </row>
    <row r="4074" spans="1:3">
      <c r="A4074" s="174">
        <v>39470</v>
      </c>
      <c r="B4074" s="175">
        <v>39470</v>
      </c>
      <c r="C4074">
        <v>4.0360639999999997</v>
      </c>
    </row>
    <row r="4075" spans="1:3">
      <c r="A4075" s="174">
        <v>39469</v>
      </c>
      <c r="B4075" s="175">
        <v>39469</v>
      </c>
      <c r="C4075">
        <v>4.0680319999999996</v>
      </c>
    </row>
    <row r="4076" spans="1:3">
      <c r="A4076" s="174">
        <v>39468</v>
      </c>
      <c r="B4076" s="175">
        <v>39468</v>
      </c>
      <c r="C4076">
        <v>4.0347910000000002</v>
      </c>
    </row>
    <row r="4077" spans="1:3">
      <c r="A4077" s="174">
        <v>39465</v>
      </c>
      <c r="B4077" s="175">
        <v>39465</v>
      </c>
      <c r="C4077">
        <v>4.0746909999999996</v>
      </c>
    </row>
    <row r="4078" spans="1:3">
      <c r="A4078" s="174">
        <v>39464</v>
      </c>
      <c r="B4078" s="175">
        <v>39464</v>
      </c>
      <c r="C4078">
        <v>4.0915879999999998</v>
      </c>
    </row>
    <row r="4079" spans="1:3">
      <c r="A4079" s="174">
        <v>39463</v>
      </c>
      <c r="B4079" s="175">
        <v>39463</v>
      </c>
      <c r="C4079">
        <v>4.1084940000000003</v>
      </c>
    </row>
    <row r="4080" spans="1:3">
      <c r="A4080" s="174">
        <v>39462</v>
      </c>
      <c r="B4080" s="175">
        <v>39462</v>
      </c>
      <c r="C4080">
        <v>4.1201590000000001</v>
      </c>
    </row>
    <row r="4081" spans="1:3">
      <c r="A4081" s="174">
        <v>39461</v>
      </c>
      <c r="B4081" s="175">
        <v>39461</v>
      </c>
      <c r="C4081">
        <v>4.1341039999999998</v>
      </c>
    </row>
    <row r="4082" spans="1:3">
      <c r="A4082" s="174">
        <v>39458</v>
      </c>
      <c r="B4082" s="175">
        <v>39458</v>
      </c>
      <c r="C4082">
        <v>4.1762750000000004</v>
      </c>
    </row>
    <row r="4083" spans="1:3">
      <c r="A4083" s="174">
        <v>39457</v>
      </c>
      <c r="B4083" s="175">
        <v>39457</v>
      </c>
      <c r="C4083">
        <v>4.1809700000000003</v>
      </c>
    </row>
    <row r="4084" spans="1:3">
      <c r="A4084" s="174">
        <v>39456</v>
      </c>
      <c r="B4084" s="175">
        <v>39456</v>
      </c>
      <c r="C4084">
        <v>4.1837970000000002</v>
      </c>
    </row>
    <row r="4085" spans="1:3">
      <c r="A4085" s="174">
        <v>39455</v>
      </c>
      <c r="B4085" s="175">
        <v>39455</v>
      </c>
      <c r="C4085">
        <v>4.2096479999999996</v>
      </c>
    </row>
    <row r="4086" spans="1:3">
      <c r="A4086" s="174">
        <v>39454</v>
      </c>
      <c r="B4086" s="175">
        <v>39454</v>
      </c>
      <c r="C4086">
        <v>4.2091430000000001</v>
      </c>
    </row>
    <row r="4087" spans="1:3">
      <c r="A4087" s="174">
        <v>39451</v>
      </c>
      <c r="B4087" s="175">
        <v>39451</v>
      </c>
      <c r="C4087">
        <v>4.2115679999999998</v>
      </c>
    </row>
    <row r="4088" spans="1:3">
      <c r="A4088" s="174">
        <v>39450</v>
      </c>
      <c r="B4088" s="175">
        <v>39450</v>
      </c>
      <c r="C4088">
        <v>4.2648789999999996</v>
      </c>
    </row>
    <row r="4089" spans="1:3">
      <c r="A4089" s="174">
        <v>39449</v>
      </c>
      <c r="B4089" s="175">
        <v>39449</v>
      </c>
      <c r="C4089">
        <v>4.3387460000000004</v>
      </c>
    </row>
    <row r="4090" spans="1:3">
      <c r="A4090" s="174">
        <v>39447</v>
      </c>
      <c r="B4090" s="175">
        <v>39447</v>
      </c>
      <c r="C4090">
        <v>4.3760640000000004</v>
      </c>
    </row>
    <row r="4091" spans="1:3">
      <c r="A4091" s="174">
        <v>39444</v>
      </c>
      <c r="B4091" s="175">
        <v>39444</v>
      </c>
      <c r="C4091">
        <v>4.3687339999999999</v>
      </c>
    </row>
    <row r="4092" spans="1:3">
      <c r="A4092" s="174">
        <v>39443</v>
      </c>
      <c r="B4092" s="175">
        <v>39443</v>
      </c>
      <c r="C4092">
        <v>4.3916459999999997</v>
      </c>
    </row>
    <row r="4093" spans="1:3">
      <c r="A4093" s="174">
        <v>39440</v>
      </c>
      <c r="B4093" s="175">
        <v>39440</v>
      </c>
      <c r="C4093">
        <v>4.34598</v>
      </c>
    </row>
    <row r="4094" spans="1:3">
      <c r="A4094" s="174">
        <v>39437</v>
      </c>
      <c r="B4094" s="175">
        <v>39437</v>
      </c>
      <c r="C4094">
        <v>4.3464939999999999</v>
      </c>
    </row>
    <row r="4095" spans="1:3">
      <c r="A4095" s="174">
        <v>39436</v>
      </c>
      <c r="B4095" s="175">
        <v>39436</v>
      </c>
      <c r="C4095">
        <v>4.3340480000000001</v>
      </c>
    </row>
    <row r="4096" spans="1:3">
      <c r="A4096" s="174">
        <v>39435</v>
      </c>
      <c r="B4096" s="175">
        <v>39435</v>
      </c>
      <c r="C4096">
        <v>4.3346590000000003</v>
      </c>
    </row>
    <row r="4097" spans="1:3">
      <c r="A4097" s="174">
        <v>39434</v>
      </c>
      <c r="B4097" s="175">
        <v>39434</v>
      </c>
      <c r="C4097">
        <v>4.3561940000000003</v>
      </c>
    </row>
    <row r="4098" spans="1:3">
      <c r="A4098" s="174">
        <v>39433</v>
      </c>
      <c r="B4098" s="175">
        <v>39433</v>
      </c>
      <c r="C4098">
        <v>4.3448849999999997</v>
      </c>
    </row>
    <row r="4099" spans="1:3">
      <c r="A4099" s="174">
        <v>39430</v>
      </c>
      <c r="B4099" s="175">
        <v>39430</v>
      </c>
      <c r="C4099">
        <v>4.3401759999999996</v>
      </c>
    </row>
    <row r="4100" spans="1:3">
      <c r="A4100" s="174">
        <v>39429</v>
      </c>
      <c r="B4100" s="175">
        <v>39429</v>
      </c>
      <c r="C4100">
        <v>4.3585050000000001</v>
      </c>
    </row>
    <row r="4101" spans="1:3">
      <c r="A4101" s="174">
        <v>39428</v>
      </c>
      <c r="B4101" s="175">
        <v>39428</v>
      </c>
      <c r="C4101">
        <v>4.3667009999999999</v>
      </c>
    </row>
    <row r="4102" spans="1:3">
      <c r="A4102" s="174">
        <v>39427</v>
      </c>
      <c r="B4102" s="175">
        <v>39427</v>
      </c>
      <c r="C4102">
        <v>4.314165</v>
      </c>
    </row>
    <row r="4103" spans="1:3">
      <c r="A4103" s="174">
        <v>39426</v>
      </c>
      <c r="B4103" s="175">
        <v>39426</v>
      </c>
      <c r="C4103">
        <v>4.3118290000000004</v>
      </c>
    </row>
    <row r="4104" spans="1:3">
      <c r="A4104" s="174">
        <v>39423</v>
      </c>
      <c r="B4104" s="175">
        <v>39423</v>
      </c>
      <c r="C4104">
        <v>4.2686989999999998</v>
      </c>
    </row>
    <row r="4105" spans="1:3">
      <c r="A4105" s="174">
        <v>39422</v>
      </c>
      <c r="B4105" s="175">
        <v>39422</v>
      </c>
      <c r="C4105">
        <v>4.1879710000000001</v>
      </c>
    </row>
    <row r="4106" spans="1:3">
      <c r="A4106" s="174">
        <v>39421</v>
      </c>
      <c r="B4106" s="175">
        <v>39421</v>
      </c>
      <c r="C4106">
        <v>4.1504219999999998</v>
      </c>
    </row>
    <row r="4107" spans="1:3">
      <c r="A4107" s="174">
        <v>39420</v>
      </c>
      <c r="B4107" s="175">
        <v>39420</v>
      </c>
      <c r="C4107">
        <v>4.1320129999999997</v>
      </c>
    </row>
    <row r="4108" spans="1:3">
      <c r="A4108" s="174">
        <v>39419</v>
      </c>
      <c r="B4108" s="175">
        <v>39419</v>
      </c>
      <c r="C4108">
        <v>4.1896310000000003</v>
      </c>
    </row>
    <row r="4109" spans="1:3">
      <c r="A4109" s="174">
        <v>39416</v>
      </c>
      <c r="B4109" s="175">
        <v>39416</v>
      </c>
      <c r="C4109">
        <v>4.2145010000000003</v>
      </c>
    </row>
    <row r="4110" spans="1:3">
      <c r="A4110" s="174">
        <v>39415</v>
      </c>
      <c r="B4110" s="175">
        <v>39415</v>
      </c>
      <c r="C4110">
        <v>4.1896190000000004</v>
      </c>
    </row>
    <row r="4111" spans="1:3">
      <c r="A4111" s="174">
        <v>39414</v>
      </c>
      <c r="B4111" s="175">
        <v>39414</v>
      </c>
      <c r="C4111">
        <v>4.2057549999999999</v>
      </c>
    </row>
    <row r="4112" spans="1:3">
      <c r="A4112" s="174">
        <v>39413</v>
      </c>
      <c r="B4112" s="175">
        <v>39413</v>
      </c>
      <c r="C4112">
        <v>4.1230700000000002</v>
      </c>
    </row>
    <row r="4113" spans="1:3">
      <c r="A4113" s="174">
        <v>39412</v>
      </c>
      <c r="B4113" s="175">
        <v>39412</v>
      </c>
      <c r="C4113">
        <v>4.1479790000000003</v>
      </c>
    </row>
    <row r="4114" spans="1:3">
      <c r="A4114" s="174">
        <v>39409</v>
      </c>
      <c r="B4114" s="175">
        <v>39409</v>
      </c>
      <c r="C4114">
        <v>4.1531779999999996</v>
      </c>
    </row>
    <row r="4115" spans="1:3">
      <c r="A4115" s="174">
        <v>39408</v>
      </c>
      <c r="B4115" s="175">
        <v>39408</v>
      </c>
      <c r="C4115">
        <v>4.1462510000000004</v>
      </c>
    </row>
    <row r="4116" spans="1:3">
      <c r="A4116" s="174">
        <v>39407</v>
      </c>
      <c r="B4116" s="175">
        <v>39407</v>
      </c>
      <c r="C4116">
        <v>4.1308249999999997</v>
      </c>
    </row>
    <row r="4117" spans="1:3">
      <c r="A4117" s="174">
        <v>39406</v>
      </c>
      <c r="B4117" s="175">
        <v>39406</v>
      </c>
      <c r="C4117">
        <v>4.1508330000000004</v>
      </c>
    </row>
    <row r="4118" spans="1:3">
      <c r="A4118" s="174">
        <v>39405</v>
      </c>
      <c r="B4118" s="175">
        <v>39405</v>
      </c>
      <c r="C4118">
        <v>4.1564490000000003</v>
      </c>
    </row>
    <row r="4119" spans="1:3">
      <c r="A4119" s="174">
        <v>39402</v>
      </c>
      <c r="B4119" s="175">
        <v>39402</v>
      </c>
      <c r="C4119">
        <v>4.171729</v>
      </c>
    </row>
    <row r="4120" spans="1:3">
      <c r="A4120" s="174">
        <v>39401</v>
      </c>
      <c r="B4120" s="175">
        <v>39401</v>
      </c>
      <c r="C4120">
        <v>4.1852679999999998</v>
      </c>
    </row>
    <row r="4121" spans="1:3">
      <c r="A4121" s="174">
        <v>39400</v>
      </c>
      <c r="B4121" s="175">
        <v>39400</v>
      </c>
      <c r="C4121">
        <v>4.2080950000000001</v>
      </c>
    </row>
    <row r="4122" spans="1:3">
      <c r="A4122" s="174">
        <v>39399</v>
      </c>
      <c r="B4122" s="175">
        <v>39399</v>
      </c>
      <c r="C4122">
        <v>4.1649820000000002</v>
      </c>
    </row>
    <row r="4123" spans="1:3">
      <c r="A4123" s="174">
        <v>39398</v>
      </c>
      <c r="B4123" s="175">
        <v>39398</v>
      </c>
      <c r="C4123">
        <v>4.1588050000000001</v>
      </c>
    </row>
    <row r="4124" spans="1:3">
      <c r="A4124" s="174">
        <v>39395</v>
      </c>
      <c r="B4124" s="175">
        <v>39395</v>
      </c>
      <c r="C4124">
        <v>4.1641349999999999</v>
      </c>
    </row>
    <row r="4125" spans="1:3">
      <c r="A4125" s="174">
        <v>39394</v>
      </c>
      <c r="B4125" s="175">
        <v>39394</v>
      </c>
      <c r="C4125">
        <v>4.2014870000000002</v>
      </c>
    </row>
    <row r="4126" spans="1:3">
      <c r="A4126" s="174">
        <v>39393</v>
      </c>
      <c r="B4126" s="175">
        <v>39393</v>
      </c>
      <c r="C4126">
        <v>4.20852</v>
      </c>
    </row>
    <row r="4127" spans="1:3">
      <c r="A4127" s="174">
        <v>39392</v>
      </c>
      <c r="B4127" s="175">
        <v>39392</v>
      </c>
      <c r="C4127">
        <v>4.2526200000000003</v>
      </c>
    </row>
    <row r="4128" spans="1:3">
      <c r="A4128" s="174">
        <v>39391</v>
      </c>
      <c r="B4128" s="175">
        <v>39391</v>
      </c>
      <c r="C4128">
        <v>4.2126999999999999</v>
      </c>
    </row>
    <row r="4129" spans="1:3">
      <c r="A4129" s="174">
        <v>39388</v>
      </c>
      <c r="B4129" s="175">
        <v>39388</v>
      </c>
      <c r="C4129">
        <v>4.220459</v>
      </c>
    </row>
    <row r="4130" spans="1:3">
      <c r="A4130" s="174">
        <v>39387</v>
      </c>
      <c r="B4130" s="175">
        <v>39387</v>
      </c>
      <c r="C4130">
        <v>4.2652669999999997</v>
      </c>
    </row>
    <row r="4131" spans="1:3">
      <c r="A4131" s="174">
        <v>39386</v>
      </c>
      <c r="B4131" s="175">
        <v>39386</v>
      </c>
      <c r="C4131">
        <v>4.2884409999999997</v>
      </c>
    </row>
    <row r="4132" spans="1:3">
      <c r="A4132" s="174">
        <v>39385</v>
      </c>
      <c r="B4132" s="175">
        <v>39385</v>
      </c>
      <c r="C4132">
        <v>4.2492140000000003</v>
      </c>
    </row>
    <row r="4133" spans="1:3">
      <c r="A4133" s="174">
        <v>39384</v>
      </c>
      <c r="B4133" s="175">
        <v>39384</v>
      </c>
      <c r="C4133">
        <v>4.2183999999999999</v>
      </c>
    </row>
    <row r="4134" spans="1:3">
      <c r="A4134" s="174">
        <v>39381</v>
      </c>
      <c r="B4134" s="175">
        <v>39381</v>
      </c>
      <c r="C4134">
        <v>4.2282390000000003</v>
      </c>
    </row>
    <row r="4135" spans="1:3">
      <c r="A4135" s="174">
        <v>39380</v>
      </c>
      <c r="B4135" s="175">
        <v>39380</v>
      </c>
      <c r="C4135">
        <v>4.2028290000000004</v>
      </c>
    </row>
    <row r="4136" spans="1:3">
      <c r="A4136" s="174">
        <v>39379</v>
      </c>
      <c r="B4136" s="175">
        <v>39379</v>
      </c>
      <c r="C4136">
        <v>4.2147110000000003</v>
      </c>
    </row>
    <row r="4137" spans="1:3">
      <c r="A4137" s="174">
        <v>39378</v>
      </c>
      <c r="B4137" s="175">
        <v>39378</v>
      </c>
      <c r="C4137">
        <v>4.2491810000000001</v>
      </c>
    </row>
    <row r="4138" spans="1:3">
      <c r="A4138" s="174">
        <v>39377</v>
      </c>
      <c r="B4138" s="175">
        <v>39377</v>
      </c>
      <c r="C4138">
        <v>4.2388760000000003</v>
      </c>
    </row>
    <row r="4139" spans="1:3">
      <c r="A4139" s="174">
        <v>39374</v>
      </c>
      <c r="B4139" s="175">
        <v>39374</v>
      </c>
      <c r="C4139">
        <v>4.3073399999999999</v>
      </c>
    </row>
    <row r="4140" spans="1:3">
      <c r="A4140" s="174">
        <v>39373</v>
      </c>
      <c r="B4140" s="175">
        <v>39373</v>
      </c>
      <c r="C4140">
        <v>4.3556699999999999</v>
      </c>
    </row>
    <row r="4141" spans="1:3">
      <c r="A4141" s="174">
        <v>39372</v>
      </c>
      <c r="B4141" s="175">
        <v>39372</v>
      </c>
      <c r="C4141">
        <v>4.4344190000000001</v>
      </c>
    </row>
    <row r="4142" spans="1:3">
      <c r="A4142" s="174">
        <v>39371</v>
      </c>
      <c r="B4142" s="175">
        <v>39371</v>
      </c>
      <c r="C4142">
        <v>4.4507000000000003</v>
      </c>
    </row>
    <row r="4143" spans="1:3">
      <c r="A4143" s="174">
        <v>39370</v>
      </c>
      <c r="B4143" s="175">
        <v>39370</v>
      </c>
      <c r="C4143">
        <v>4.4428890000000001</v>
      </c>
    </row>
    <row r="4144" spans="1:3">
      <c r="A4144" s="174">
        <v>39367</v>
      </c>
      <c r="B4144" s="175">
        <v>39367</v>
      </c>
      <c r="C4144">
        <v>4.4216179999999996</v>
      </c>
    </row>
    <row r="4145" spans="1:3">
      <c r="A4145" s="174">
        <v>39366</v>
      </c>
      <c r="B4145" s="175">
        <v>39366</v>
      </c>
      <c r="C4145">
        <v>4.4083699999999997</v>
      </c>
    </row>
    <row r="4146" spans="1:3">
      <c r="A4146" s="174">
        <v>39365</v>
      </c>
      <c r="B4146" s="175">
        <v>39365</v>
      </c>
      <c r="C4146">
        <v>4.3773109999999997</v>
      </c>
    </row>
    <row r="4147" spans="1:3">
      <c r="A4147" s="174">
        <v>39364</v>
      </c>
      <c r="B4147" s="175">
        <v>39364</v>
      </c>
      <c r="C4147">
        <v>4.3366990000000003</v>
      </c>
    </row>
    <row r="4148" spans="1:3">
      <c r="A4148" s="174">
        <v>39363</v>
      </c>
      <c r="B4148" s="175">
        <v>39363</v>
      </c>
      <c r="C4148">
        <v>4.3677440000000001</v>
      </c>
    </row>
    <row r="4149" spans="1:3">
      <c r="A4149" s="174">
        <v>39360</v>
      </c>
      <c r="B4149" s="175">
        <v>39360</v>
      </c>
      <c r="C4149">
        <v>4.3651369999999998</v>
      </c>
    </row>
    <row r="4150" spans="1:3">
      <c r="A4150" s="174">
        <v>39359</v>
      </c>
      <c r="B4150" s="175">
        <v>39359</v>
      </c>
      <c r="C4150">
        <v>4.3220530000000004</v>
      </c>
    </row>
    <row r="4151" spans="1:3">
      <c r="A4151" s="174">
        <v>39358</v>
      </c>
      <c r="B4151" s="175">
        <v>39358</v>
      </c>
      <c r="C4151">
        <v>4.3206569999999997</v>
      </c>
    </row>
    <row r="4152" spans="1:3">
      <c r="A4152" s="174">
        <v>39357</v>
      </c>
      <c r="B4152" s="175">
        <v>39357</v>
      </c>
      <c r="C4152">
        <v>4.3596029999999999</v>
      </c>
    </row>
    <row r="4153" spans="1:3">
      <c r="A4153" s="174">
        <v>39356</v>
      </c>
      <c r="B4153" s="175">
        <v>39356</v>
      </c>
      <c r="C4153">
        <v>4.3755850000000001</v>
      </c>
    </row>
    <row r="4154" spans="1:3">
      <c r="A4154" s="174">
        <v>39353</v>
      </c>
      <c r="B4154" s="175">
        <v>39353</v>
      </c>
      <c r="C4154">
        <v>4.378139</v>
      </c>
    </row>
    <row r="4155" spans="1:3">
      <c r="A4155" s="174">
        <v>39352</v>
      </c>
      <c r="B4155" s="175">
        <v>39352</v>
      </c>
      <c r="C4155">
        <v>4.4194760000000004</v>
      </c>
    </row>
    <row r="4156" spans="1:3">
      <c r="A4156" s="174">
        <v>39351</v>
      </c>
      <c r="B4156" s="175">
        <v>39351</v>
      </c>
      <c r="C4156">
        <v>4.4231109999999996</v>
      </c>
    </row>
    <row r="4157" spans="1:3">
      <c r="A4157" s="174">
        <v>39350</v>
      </c>
      <c r="B4157" s="175">
        <v>39350</v>
      </c>
      <c r="C4157">
        <v>4.3459659999999998</v>
      </c>
    </row>
    <row r="4158" spans="1:3">
      <c r="A4158" s="174">
        <v>39349</v>
      </c>
      <c r="B4158" s="175">
        <v>39349</v>
      </c>
      <c r="C4158">
        <v>4.3865350000000003</v>
      </c>
    </row>
    <row r="4159" spans="1:3">
      <c r="A4159" s="174">
        <v>39346</v>
      </c>
      <c r="B4159" s="175">
        <v>39346</v>
      </c>
      <c r="C4159">
        <v>4.3848469999999997</v>
      </c>
    </row>
    <row r="4160" spans="1:3">
      <c r="A4160" s="174">
        <v>39345</v>
      </c>
      <c r="B4160" s="175">
        <v>39345</v>
      </c>
      <c r="C4160">
        <v>4.3661459999999996</v>
      </c>
    </row>
    <row r="4161" spans="1:3">
      <c r="A4161" s="174">
        <v>39344</v>
      </c>
      <c r="B4161" s="175">
        <v>39344</v>
      </c>
      <c r="C4161">
        <v>4.3020519999999998</v>
      </c>
    </row>
    <row r="4162" spans="1:3">
      <c r="A4162" s="174">
        <v>39343</v>
      </c>
      <c r="B4162" s="175">
        <v>39343</v>
      </c>
      <c r="C4162">
        <v>4.2430219999999998</v>
      </c>
    </row>
    <row r="4163" spans="1:3">
      <c r="A4163" s="174">
        <v>39342</v>
      </c>
      <c r="B4163" s="175">
        <v>39342</v>
      </c>
      <c r="C4163">
        <v>4.2110890000000003</v>
      </c>
    </row>
    <row r="4164" spans="1:3">
      <c r="A4164" s="174">
        <v>39339</v>
      </c>
      <c r="B4164" s="175">
        <v>39339</v>
      </c>
      <c r="C4164">
        <v>4.1862250000000003</v>
      </c>
    </row>
    <row r="4165" spans="1:3">
      <c r="A4165" s="174">
        <v>39338</v>
      </c>
      <c r="B4165" s="175">
        <v>39338</v>
      </c>
      <c r="C4165">
        <v>4.214048</v>
      </c>
    </row>
    <row r="4166" spans="1:3">
      <c r="A4166" s="174">
        <v>39337</v>
      </c>
      <c r="B4166" s="175">
        <v>39337</v>
      </c>
      <c r="C4166">
        <v>4.184615</v>
      </c>
    </row>
    <row r="4167" spans="1:3">
      <c r="A4167" s="174">
        <v>39336</v>
      </c>
      <c r="B4167" s="175">
        <v>39336</v>
      </c>
      <c r="C4167">
        <v>4.1588060000000002</v>
      </c>
    </row>
    <row r="4168" spans="1:3">
      <c r="A4168" s="174">
        <v>39335</v>
      </c>
      <c r="B4168" s="175">
        <v>39335</v>
      </c>
      <c r="C4168">
        <v>4.1733409999999997</v>
      </c>
    </row>
    <row r="4169" spans="1:3">
      <c r="A4169" s="174">
        <v>39332</v>
      </c>
      <c r="B4169" s="175">
        <v>39332</v>
      </c>
      <c r="C4169">
        <v>4.2444490000000004</v>
      </c>
    </row>
    <row r="4170" spans="1:3">
      <c r="A4170" s="174">
        <v>39331</v>
      </c>
      <c r="B4170" s="175">
        <v>39331</v>
      </c>
      <c r="C4170">
        <v>4.2605979999999999</v>
      </c>
    </row>
    <row r="4171" spans="1:3">
      <c r="A4171" s="174">
        <v>39330</v>
      </c>
      <c r="B4171" s="175">
        <v>39330</v>
      </c>
      <c r="C4171">
        <v>4.2837639999999997</v>
      </c>
    </row>
    <row r="4172" spans="1:3">
      <c r="A4172" s="174">
        <v>39329</v>
      </c>
      <c r="B4172" s="175">
        <v>39329</v>
      </c>
      <c r="C4172">
        <v>4.289873</v>
      </c>
    </row>
    <row r="4173" spans="1:3">
      <c r="A4173" s="174">
        <v>39328</v>
      </c>
      <c r="B4173" s="175">
        <v>39328</v>
      </c>
      <c r="C4173">
        <v>4.3042009999999999</v>
      </c>
    </row>
    <row r="4174" spans="1:3">
      <c r="A4174" s="174">
        <v>39325</v>
      </c>
      <c r="B4174" s="175">
        <v>39325</v>
      </c>
      <c r="C4174">
        <v>4.3226199999999997</v>
      </c>
    </row>
    <row r="4175" spans="1:3">
      <c r="A4175" s="174">
        <v>39324</v>
      </c>
      <c r="B4175" s="175">
        <v>39324</v>
      </c>
      <c r="C4175">
        <v>4.2749139999999999</v>
      </c>
    </row>
    <row r="4176" spans="1:3">
      <c r="A4176" s="174">
        <v>39323</v>
      </c>
      <c r="B4176" s="175">
        <v>39323</v>
      </c>
      <c r="C4176">
        <v>4.2526849999999996</v>
      </c>
    </row>
    <row r="4177" spans="1:3">
      <c r="A4177" s="174">
        <v>39322</v>
      </c>
      <c r="B4177" s="175">
        <v>39322</v>
      </c>
      <c r="C4177">
        <v>4.2772379999999997</v>
      </c>
    </row>
    <row r="4178" spans="1:3">
      <c r="A4178" s="174">
        <v>39321</v>
      </c>
      <c r="B4178" s="175">
        <v>39321</v>
      </c>
      <c r="C4178">
        <v>4.2929729999999999</v>
      </c>
    </row>
    <row r="4179" spans="1:3">
      <c r="A4179" s="174">
        <v>39318</v>
      </c>
      <c r="B4179" s="175">
        <v>39318</v>
      </c>
      <c r="C4179">
        <v>4.2646069999999998</v>
      </c>
    </row>
    <row r="4180" spans="1:3">
      <c r="A4180" s="174">
        <v>39317</v>
      </c>
      <c r="B4180" s="175">
        <v>39317</v>
      </c>
      <c r="C4180">
        <v>4.3011670000000004</v>
      </c>
    </row>
    <row r="4181" spans="1:3">
      <c r="A4181" s="174">
        <v>39316</v>
      </c>
      <c r="B4181" s="175">
        <v>39316</v>
      </c>
      <c r="C4181">
        <v>4.3052780000000004</v>
      </c>
    </row>
    <row r="4182" spans="1:3">
      <c r="A4182" s="174">
        <v>39315</v>
      </c>
      <c r="B4182" s="175">
        <v>39315</v>
      </c>
      <c r="C4182">
        <v>4.2616569999999996</v>
      </c>
    </row>
    <row r="4183" spans="1:3">
      <c r="A4183" s="174">
        <v>39314</v>
      </c>
      <c r="B4183" s="175">
        <v>39314</v>
      </c>
      <c r="C4183">
        <v>4.3058319999999997</v>
      </c>
    </row>
    <row r="4184" spans="1:3">
      <c r="A4184" s="174">
        <v>39311</v>
      </c>
      <c r="B4184" s="175">
        <v>39311</v>
      </c>
      <c r="C4184">
        <v>4.2989800000000002</v>
      </c>
    </row>
    <row r="4185" spans="1:3">
      <c r="A4185" s="174">
        <v>39310</v>
      </c>
      <c r="B4185" s="175">
        <v>39310</v>
      </c>
      <c r="C4185">
        <v>4.2840090000000002</v>
      </c>
    </row>
    <row r="4186" spans="1:3">
      <c r="A4186" s="174">
        <v>39309</v>
      </c>
      <c r="B4186" s="175">
        <v>39309</v>
      </c>
      <c r="C4186">
        <v>4.3333599999999999</v>
      </c>
    </row>
    <row r="4187" spans="1:3">
      <c r="A4187" s="174">
        <v>39308</v>
      </c>
      <c r="B4187" s="175">
        <v>39308</v>
      </c>
      <c r="C4187">
        <v>4.4017619999999997</v>
      </c>
    </row>
    <row r="4188" spans="1:3">
      <c r="A4188" s="174">
        <v>39307</v>
      </c>
      <c r="B4188" s="175">
        <v>39307</v>
      </c>
      <c r="C4188">
        <v>4.3783399999999997</v>
      </c>
    </row>
    <row r="4189" spans="1:3">
      <c r="A4189" s="174">
        <v>39304</v>
      </c>
      <c r="B4189" s="175">
        <v>39304</v>
      </c>
      <c r="C4189">
        <v>4.3645120000000004</v>
      </c>
    </row>
    <row r="4190" spans="1:3">
      <c r="A4190" s="174">
        <v>39303</v>
      </c>
      <c r="B4190" s="175">
        <v>39303</v>
      </c>
      <c r="C4190">
        <v>4.3660040000000002</v>
      </c>
    </row>
    <row r="4191" spans="1:3">
      <c r="A4191" s="174">
        <v>39302</v>
      </c>
      <c r="B4191" s="175">
        <v>39302</v>
      </c>
      <c r="C4191">
        <v>4.4181100000000004</v>
      </c>
    </row>
    <row r="4192" spans="1:3">
      <c r="A4192" s="174">
        <v>39301</v>
      </c>
      <c r="B4192" s="175">
        <v>39301</v>
      </c>
      <c r="C4192">
        <v>4.3524430000000001</v>
      </c>
    </row>
    <row r="4193" spans="1:3">
      <c r="A4193" s="174">
        <v>39300</v>
      </c>
      <c r="B4193" s="175">
        <v>39300</v>
      </c>
      <c r="C4193">
        <v>4.3316730000000003</v>
      </c>
    </row>
    <row r="4194" spans="1:3">
      <c r="A4194" s="174">
        <v>39297</v>
      </c>
      <c r="B4194" s="175">
        <v>39297</v>
      </c>
      <c r="C4194">
        <v>4.3327439999999999</v>
      </c>
    </row>
    <row r="4195" spans="1:3">
      <c r="A4195" s="174">
        <v>39296</v>
      </c>
      <c r="B4195" s="175">
        <v>39296</v>
      </c>
      <c r="C4195">
        <v>4.372096</v>
      </c>
    </row>
    <row r="4196" spans="1:3">
      <c r="A4196" s="174">
        <v>39295</v>
      </c>
      <c r="B4196" s="175">
        <v>39295</v>
      </c>
      <c r="C4196">
        <v>4.3412170000000003</v>
      </c>
    </row>
    <row r="4197" spans="1:3">
      <c r="A4197" s="174">
        <v>39294</v>
      </c>
      <c r="B4197" s="175">
        <v>39294</v>
      </c>
      <c r="C4197">
        <v>4.3563650000000003</v>
      </c>
    </row>
    <row r="4198" spans="1:3">
      <c r="A4198" s="174">
        <v>39293</v>
      </c>
      <c r="B4198" s="175">
        <v>39293</v>
      </c>
      <c r="C4198">
        <v>4.3136020000000004</v>
      </c>
    </row>
    <row r="4199" spans="1:3">
      <c r="A4199" s="174">
        <v>39290</v>
      </c>
      <c r="B4199" s="175">
        <v>39290</v>
      </c>
      <c r="C4199">
        <v>4.327699</v>
      </c>
    </row>
    <row r="4200" spans="1:3">
      <c r="A4200" s="174">
        <v>39289</v>
      </c>
      <c r="B4200" s="175">
        <v>39289</v>
      </c>
      <c r="C4200">
        <v>4.3534309999999996</v>
      </c>
    </row>
    <row r="4201" spans="1:3">
      <c r="A4201" s="174">
        <v>39288</v>
      </c>
      <c r="B4201" s="175">
        <v>39288</v>
      </c>
      <c r="C4201">
        <v>4.3987299999999996</v>
      </c>
    </row>
    <row r="4202" spans="1:3">
      <c r="A4202" s="174">
        <v>39287</v>
      </c>
      <c r="B4202" s="175">
        <v>39287</v>
      </c>
      <c r="C4202">
        <v>4.4067819999999998</v>
      </c>
    </row>
    <row r="4203" spans="1:3">
      <c r="A4203" s="174">
        <v>39286</v>
      </c>
      <c r="B4203" s="175">
        <v>39286</v>
      </c>
      <c r="C4203">
        <v>4.40611</v>
      </c>
    </row>
    <row r="4204" spans="1:3">
      <c r="A4204" s="174">
        <v>39283</v>
      </c>
      <c r="B4204" s="175">
        <v>39283</v>
      </c>
      <c r="C4204">
        <v>4.4290459999999996</v>
      </c>
    </row>
    <row r="4205" spans="1:3">
      <c r="A4205" s="174">
        <v>39282</v>
      </c>
      <c r="B4205" s="175">
        <v>39282</v>
      </c>
      <c r="C4205">
        <v>4.5379639999999997</v>
      </c>
    </row>
    <row r="4206" spans="1:3">
      <c r="A4206" s="174">
        <v>39281</v>
      </c>
      <c r="B4206" s="175">
        <v>39281</v>
      </c>
      <c r="C4206">
        <v>4.5484939999999998</v>
      </c>
    </row>
    <row r="4207" spans="1:3">
      <c r="A4207" s="174">
        <v>39280</v>
      </c>
      <c r="B4207" s="175">
        <v>39280</v>
      </c>
      <c r="C4207">
        <v>4.5538980000000002</v>
      </c>
    </row>
    <row r="4208" spans="1:3">
      <c r="A4208" s="174">
        <v>39279</v>
      </c>
      <c r="B4208" s="175">
        <v>39279</v>
      </c>
      <c r="C4208">
        <v>4.5578079999999996</v>
      </c>
    </row>
    <row r="4209" spans="1:3">
      <c r="A4209" s="174">
        <v>39276</v>
      </c>
      <c r="B4209" s="175">
        <v>39276</v>
      </c>
      <c r="C4209">
        <v>4.5677830000000004</v>
      </c>
    </row>
    <row r="4210" spans="1:3">
      <c r="A4210" s="174">
        <v>39275</v>
      </c>
      <c r="B4210" s="175">
        <v>39275</v>
      </c>
      <c r="C4210">
        <v>4.5734950000000003</v>
      </c>
    </row>
    <row r="4211" spans="1:3">
      <c r="A4211" s="174">
        <v>39274</v>
      </c>
      <c r="B4211" s="175">
        <v>39274</v>
      </c>
      <c r="C4211">
        <v>4.5216839999999996</v>
      </c>
    </row>
    <row r="4212" spans="1:3">
      <c r="A4212" s="174">
        <v>39273</v>
      </c>
      <c r="B4212" s="175">
        <v>39273</v>
      </c>
      <c r="C4212">
        <v>4.5574380000000003</v>
      </c>
    </row>
    <row r="4213" spans="1:3">
      <c r="A4213" s="174">
        <v>39272</v>
      </c>
      <c r="B4213" s="175">
        <v>39272</v>
      </c>
      <c r="C4213">
        <v>4.6208580000000001</v>
      </c>
    </row>
    <row r="4214" spans="1:3">
      <c r="A4214" s="174">
        <v>39269</v>
      </c>
      <c r="B4214" s="175">
        <v>39269</v>
      </c>
      <c r="C4214">
        <v>4.6355449999999996</v>
      </c>
    </row>
    <row r="4215" spans="1:3">
      <c r="A4215" s="174">
        <v>39268</v>
      </c>
      <c r="B4215" s="175">
        <v>39268</v>
      </c>
      <c r="C4215">
        <v>4.5970719999999998</v>
      </c>
    </row>
    <row r="4216" spans="1:3">
      <c r="A4216" s="174">
        <v>39267</v>
      </c>
      <c r="B4216" s="175">
        <v>39267</v>
      </c>
      <c r="C4216">
        <v>4.5507569999999999</v>
      </c>
    </row>
    <row r="4217" spans="1:3">
      <c r="A4217" s="174">
        <v>39266</v>
      </c>
      <c r="B4217" s="175">
        <v>39266</v>
      </c>
      <c r="C4217">
        <v>4.4920980000000004</v>
      </c>
    </row>
    <row r="4218" spans="1:3">
      <c r="A4218" s="174">
        <v>39265</v>
      </c>
      <c r="B4218" s="175">
        <v>39265</v>
      </c>
      <c r="C4218">
        <v>4.4843419999999998</v>
      </c>
    </row>
    <row r="4219" spans="1:3">
      <c r="A4219" s="174">
        <v>39262</v>
      </c>
      <c r="B4219" s="175">
        <v>39262</v>
      </c>
      <c r="C4219">
        <v>4.509836</v>
      </c>
    </row>
    <row r="4220" spans="1:3">
      <c r="A4220" s="174">
        <v>39261</v>
      </c>
      <c r="B4220" s="175">
        <v>39261</v>
      </c>
      <c r="C4220">
        <v>4.5150399999999999</v>
      </c>
    </row>
    <row r="4221" spans="1:3">
      <c r="A4221" s="174">
        <v>39260</v>
      </c>
      <c r="B4221" s="175">
        <v>39260</v>
      </c>
      <c r="C4221">
        <v>4.4963179999999996</v>
      </c>
    </row>
    <row r="4222" spans="1:3">
      <c r="A4222" s="174">
        <v>39259</v>
      </c>
      <c r="B4222" s="175">
        <v>39259</v>
      </c>
      <c r="C4222">
        <v>4.5566060000000004</v>
      </c>
    </row>
    <row r="4223" spans="1:3">
      <c r="A4223" s="174">
        <v>39258</v>
      </c>
      <c r="B4223" s="175">
        <v>39258</v>
      </c>
      <c r="C4223">
        <v>4.562138</v>
      </c>
    </row>
    <row r="4224" spans="1:3">
      <c r="A4224" s="174">
        <v>39255</v>
      </c>
      <c r="B4224" s="175">
        <v>39255</v>
      </c>
      <c r="C4224">
        <v>4.616581</v>
      </c>
    </row>
    <row r="4225" spans="1:3">
      <c r="A4225" s="174">
        <v>39254</v>
      </c>
      <c r="B4225" s="175">
        <v>39254</v>
      </c>
      <c r="C4225">
        <v>4.586144</v>
      </c>
    </row>
    <row r="4226" spans="1:3">
      <c r="A4226" s="174">
        <v>39253</v>
      </c>
      <c r="B4226" s="175">
        <v>39253</v>
      </c>
      <c r="C4226">
        <v>4.5975149999999996</v>
      </c>
    </row>
    <row r="4227" spans="1:3">
      <c r="A4227" s="174">
        <v>39252</v>
      </c>
      <c r="B4227" s="175">
        <v>39252</v>
      </c>
      <c r="C4227">
        <v>4.5668730000000002</v>
      </c>
    </row>
    <row r="4228" spans="1:3">
      <c r="A4228" s="174">
        <v>39251</v>
      </c>
      <c r="B4228" s="175">
        <v>39251</v>
      </c>
      <c r="C4228">
        <v>4.611332</v>
      </c>
    </row>
    <row r="4229" spans="1:3">
      <c r="A4229" s="174">
        <v>39248</v>
      </c>
      <c r="B4229" s="175">
        <v>39248</v>
      </c>
      <c r="C4229">
        <v>4.6110680000000004</v>
      </c>
    </row>
    <row r="4230" spans="1:3">
      <c r="A4230" s="174">
        <v>39247</v>
      </c>
      <c r="B4230" s="175">
        <v>39247</v>
      </c>
      <c r="C4230">
        <v>4.5656809999999997</v>
      </c>
    </row>
    <row r="4231" spans="1:3">
      <c r="A4231" s="174">
        <v>39246</v>
      </c>
      <c r="B4231" s="175">
        <v>39246</v>
      </c>
      <c r="C4231">
        <v>4.5957319999999999</v>
      </c>
    </row>
    <row r="4232" spans="1:3">
      <c r="A4232" s="174">
        <v>39245</v>
      </c>
      <c r="B4232" s="175">
        <v>39245</v>
      </c>
      <c r="C4232">
        <v>4.5552320000000002</v>
      </c>
    </row>
    <row r="4233" spans="1:3">
      <c r="A4233" s="174">
        <v>39244</v>
      </c>
      <c r="B4233" s="175">
        <v>39244</v>
      </c>
      <c r="C4233">
        <v>4.5020660000000001</v>
      </c>
    </row>
    <row r="4234" spans="1:3">
      <c r="A4234" s="174">
        <v>39241</v>
      </c>
      <c r="B4234" s="175">
        <v>39241</v>
      </c>
      <c r="C4234">
        <v>4.5095029999999996</v>
      </c>
    </row>
    <row r="4235" spans="1:3">
      <c r="A4235" s="174">
        <v>39240</v>
      </c>
      <c r="B4235" s="175">
        <v>39240</v>
      </c>
      <c r="C4235">
        <v>4.4707970000000001</v>
      </c>
    </row>
    <row r="4236" spans="1:3">
      <c r="A4236" s="174">
        <v>39239</v>
      </c>
      <c r="B4236" s="175">
        <v>39239</v>
      </c>
      <c r="C4236">
        <v>4.4217459999999997</v>
      </c>
    </row>
    <row r="4237" spans="1:3">
      <c r="A4237" s="174">
        <v>39238</v>
      </c>
      <c r="B4237" s="175">
        <v>39238</v>
      </c>
      <c r="C4237">
        <v>4.4177489999999997</v>
      </c>
    </row>
    <row r="4238" spans="1:3">
      <c r="A4238" s="174">
        <v>39237</v>
      </c>
      <c r="B4238" s="175">
        <v>39237</v>
      </c>
      <c r="C4238">
        <v>4.3935060000000004</v>
      </c>
    </row>
    <row r="4239" spans="1:3">
      <c r="A4239" s="174">
        <v>39234</v>
      </c>
      <c r="B4239" s="175">
        <v>39234</v>
      </c>
      <c r="C4239">
        <v>4.3854550000000003</v>
      </c>
    </row>
    <row r="4240" spans="1:3">
      <c r="A4240" s="174">
        <v>39233</v>
      </c>
      <c r="B4240" s="175">
        <v>39233</v>
      </c>
      <c r="C4240">
        <v>4.3689489999999997</v>
      </c>
    </row>
    <row r="4241" spans="1:3">
      <c r="A4241" s="174">
        <v>39232</v>
      </c>
      <c r="B4241" s="175">
        <v>39232</v>
      </c>
      <c r="C4241">
        <v>4.3442590000000001</v>
      </c>
    </row>
    <row r="4242" spans="1:3">
      <c r="A4242" s="174">
        <v>39231</v>
      </c>
      <c r="B4242" s="175">
        <v>39231</v>
      </c>
      <c r="C4242">
        <v>4.3420740000000002</v>
      </c>
    </row>
    <row r="4243" spans="1:3">
      <c r="A4243" s="174">
        <v>39230</v>
      </c>
      <c r="B4243" s="175">
        <v>39230</v>
      </c>
      <c r="C4243">
        <v>4.3261979999999998</v>
      </c>
    </row>
    <row r="4244" spans="1:3">
      <c r="A4244" s="174">
        <v>39227</v>
      </c>
      <c r="B4244" s="175">
        <v>39227</v>
      </c>
      <c r="C4244">
        <v>4.3272579999999996</v>
      </c>
    </row>
    <row r="4245" spans="1:3">
      <c r="A4245" s="174">
        <v>39226</v>
      </c>
      <c r="B4245" s="175">
        <v>39226</v>
      </c>
      <c r="C4245">
        <v>4.3214589999999999</v>
      </c>
    </row>
    <row r="4246" spans="1:3">
      <c r="A4246" s="174">
        <v>39225</v>
      </c>
      <c r="B4246" s="175">
        <v>39225</v>
      </c>
      <c r="C4246">
        <v>4.3027240000000004</v>
      </c>
    </row>
    <row r="4247" spans="1:3">
      <c r="A4247" s="174">
        <v>39224</v>
      </c>
      <c r="B4247" s="175">
        <v>39224</v>
      </c>
      <c r="C4247">
        <v>4.2918459999999996</v>
      </c>
    </row>
    <row r="4248" spans="1:3">
      <c r="A4248" s="174">
        <v>39223</v>
      </c>
      <c r="B4248" s="175">
        <v>39223</v>
      </c>
      <c r="C4248">
        <v>4.2871759999999997</v>
      </c>
    </row>
    <row r="4249" spans="1:3">
      <c r="A4249" s="174">
        <v>39220</v>
      </c>
      <c r="B4249" s="175">
        <v>39220</v>
      </c>
      <c r="C4249">
        <v>4.2702720000000003</v>
      </c>
    </row>
    <row r="4250" spans="1:3">
      <c r="A4250" s="174">
        <v>39219</v>
      </c>
      <c r="B4250" s="175">
        <v>39219</v>
      </c>
      <c r="C4250">
        <v>4.2626369999999998</v>
      </c>
    </row>
    <row r="4251" spans="1:3">
      <c r="A4251" s="174">
        <v>39218</v>
      </c>
      <c r="B4251" s="175">
        <v>39218</v>
      </c>
      <c r="C4251">
        <v>4.2697479999999999</v>
      </c>
    </row>
    <row r="4252" spans="1:3">
      <c r="A4252" s="174">
        <v>39217</v>
      </c>
      <c r="B4252" s="175">
        <v>39217</v>
      </c>
      <c r="C4252">
        <v>4.2499539999999998</v>
      </c>
    </row>
    <row r="4253" spans="1:3">
      <c r="A4253" s="174">
        <v>39216</v>
      </c>
      <c r="B4253" s="175">
        <v>39216</v>
      </c>
      <c r="C4253">
        <v>4.2242189999999997</v>
      </c>
    </row>
    <row r="4254" spans="1:3">
      <c r="A4254" s="174">
        <v>39213</v>
      </c>
      <c r="B4254" s="175">
        <v>39213</v>
      </c>
      <c r="C4254">
        <v>4.1477409999999999</v>
      </c>
    </row>
    <row r="4255" spans="1:3">
      <c r="A4255" s="174">
        <v>39212</v>
      </c>
      <c r="B4255" s="175">
        <v>39212</v>
      </c>
      <c r="C4255">
        <v>4.1758629999999997</v>
      </c>
    </row>
    <row r="4256" spans="1:3">
      <c r="A4256" s="174">
        <v>39211</v>
      </c>
      <c r="B4256" s="175">
        <v>39211</v>
      </c>
      <c r="C4256">
        <v>4.1760289999999998</v>
      </c>
    </row>
    <row r="4257" spans="1:3">
      <c r="A4257" s="174">
        <v>39210</v>
      </c>
      <c r="B4257" s="175">
        <v>39210</v>
      </c>
      <c r="C4257">
        <v>4.1576849999999999</v>
      </c>
    </row>
    <row r="4258" spans="1:3">
      <c r="A4258" s="174">
        <v>39209</v>
      </c>
      <c r="B4258" s="175">
        <v>39209</v>
      </c>
      <c r="C4258">
        <v>4.1879720000000002</v>
      </c>
    </row>
    <row r="4259" spans="1:3">
      <c r="A4259" s="174">
        <v>39206</v>
      </c>
      <c r="B4259" s="175">
        <v>39206</v>
      </c>
      <c r="C4259">
        <v>4.1545820000000004</v>
      </c>
    </row>
    <row r="4260" spans="1:3">
      <c r="A4260" s="174">
        <v>39205</v>
      </c>
      <c r="B4260" s="175">
        <v>39205</v>
      </c>
      <c r="C4260">
        <v>4.1815300000000004</v>
      </c>
    </row>
    <row r="4261" spans="1:3">
      <c r="A4261" s="174">
        <v>39204</v>
      </c>
      <c r="B4261" s="175">
        <v>39204</v>
      </c>
      <c r="C4261">
        <v>4.1628309999999997</v>
      </c>
    </row>
    <row r="4262" spans="1:3">
      <c r="A4262" s="174">
        <v>39202</v>
      </c>
      <c r="B4262" s="175">
        <v>39202</v>
      </c>
      <c r="C4262">
        <v>4.1310630000000002</v>
      </c>
    </row>
    <row r="4263" spans="1:3">
      <c r="A4263" s="174">
        <v>39199</v>
      </c>
      <c r="B4263" s="175">
        <v>39199</v>
      </c>
      <c r="C4263">
        <v>4.1874690000000001</v>
      </c>
    </row>
    <row r="4264" spans="1:3">
      <c r="A4264" s="174">
        <v>39198</v>
      </c>
      <c r="B4264" s="175">
        <v>39198</v>
      </c>
      <c r="C4264">
        <v>4.1591269999999998</v>
      </c>
    </row>
    <row r="4265" spans="1:3">
      <c r="A4265" s="174">
        <v>39197</v>
      </c>
      <c r="B4265" s="175">
        <v>39197</v>
      </c>
      <c r="C4265">
        <v>4.1525379999999998</v>
      </c>
    </row>
    <row r="4266" spans="1:3">
      <c r="A4266" s="174">
        <v>39196</v>
      </c>
      <c r="B4266" s="175">
        <v>39196</v>
      </c>
      <c r="C4266">
        <v>4.1355370000000002</v>
      </c>
    </row>
    <row r="4267" spans="1:3">
      <c r="A4267" s="174">
        <v>39195</v>
      </c>
      <c r="B4267" s="175">
        <v>39195</v>
      </c>
      <c r="C4267">
        <v>4.1624650000000001</v>
      </c>
    </row>
    <row r="4268" spans="1:3">
      <c r="A4268" s="174">
        <v>39192</v>
      </c>
      <c r="B4268" s="175">
        <v>39192</v>
      </c>
      <c r="C4268">
        <v>4.1772270000000002</v>
      </c>
    </row>
    <row r="4269" spans="1:3">
      <c r="A4269" s="174">
        <v>39191</v>
      </c>
      <c r="B4269" s="175">
        <v>39191</v>
      </c>
      <c r="C4269">
        <v>4.1493989999999998</v>
      </c>
    </row>
    <row r="4270" spans="1:3">
      <c r="A4270" s="174">
        <v>39190</v>
      </c>
      <c r="B4270" s="175">
        <v>39190</v>
      </c>
      <c r="C4270">
        <v>4.1256360000000001</v>
      </c>
    </row>
    <row r="4271" spans="1:3">
      <c r="A4271" s="174">
        <v>39189</v>
      </c>
      <c r="B4271" s="175">
        <v>39189</v>
      </c>
      <c r="C4271">
        <v>4.1581080000000004</v>
      </c>
    </row>
    <row r="4272" spans="1:3">
      <c r="A4272" s="174">
        <v>39188</v>
      </c>
      <c r="B4272" s="175">
        <v>39188</v>
      </c>
      <c r="C4272">
        <v>4.1734850000000003</v>
      </c>
    </row>
    <row r="4273" spans="1:3">
      <c r="A4273" s="174">
        <v>39185</v>
      </c>
      <c r="B4273" s="175">
        <v>39185</v>
      </c>
      <c r="C4273">
        <v>4.1793699999999996</v>
      </c>
    </row>
    <row r="4274" spans="1:3">
      <c r="A4274" s="174">
        <v>39184</v>
      </c>
      <c r="B4274" s="175">
        <v>39184</v>
      </c>
      <c r="C4274">
        <v>4.1483749999999997</v>
      </c>
    </row>
    <row r="4275" spans="1:3">
      <c r="A4275" s="174">
        <v>39183</v>
      </c>
      <c r="B4275" s="175">
        <v>39183</v>
      </c>
      <c r="C4275">
        <v>4.1152490000000004</v>
      </c>
    </row>
    <row r="4276" spans="1:3">
      <c r="A4276" s="174">
        <v>39182</v>
      </c>
      <c r="B4276" s="175">
        <v>39182</v>
      </c>
      <c r="C4276">
        <v>4.1058560000000002</v>
      </c>
    </row>
    <row r="4277" spans="1:3">
      <c r="A4277" s="174">
        <v>39177</v>
      </c>
      <c r="B4277" s="175">
        <v>39177</v>
      </c>
      <c r="C4277">
        <v>4.0606669999999996</v>
      </c>
    </row>
    <row r="4278" spans="1:3">
      <c r="A4278" s="174">
        <v>39176</v>
      </c>
      <c r="B4278" s="175">
        <v>39176</v>
      </c>
      <c r="C4278">
        <v>4.0522520000000002</v>
      </c>
    </row>
    <row r="4279" spans="1:3">
      <c r="A4279" s="174">
        <v>39175</v>
      </c>
      <c r="B4279" s="175">
        <v>39175</v>
      </c>
      <c r="C4279">
        <v>4.0642319999999996</v>
      </c>
    </row>
    <row r="4280" spans="1:3">
      <c r="A4280" s="174">
        <v>39174</v>
      </c>
      <c r="B4280" s="175">
        <v>39174</v>
      </c>
      <c r="C4280">
        <v>4.03</v>
      </c>
    </row>
    <row r="4281" spans="1:3">
      <c r="A4281" s="174">
        <v>39171</v>
      </c>
      <c r="B4281" s="175">
        <v>39171</v>
      </c>
      <c r="C4281">
        <v>4.0243960000000003</v>
      </c>
    </row>
    <row r="4282" spans="1:3">
      <c r="A4282" s="174">
        <v>39170</v>
      </c>
      <c r="B4282" s="175">
        <v>39170</v>
      </c>
      <c r="C4282">
        <v>4.0212839999999996</v>
      </c>
    </row>
    <row r="4283" spans="1:3">
      <c r="A4283" s="174">
        <v>39169</v>
      </c>
      <c r="B4283" s="175">
        <v>39169</v>
      </c>
      <c r="C4283">
        <v>4.0093589999999999</v>
      </c>
    </row>
    <row r="4284" spans="1:3">
      <c r="A4284" s="174">
        <v>39168</v>
      </c>
      <c r="B4284" s="175">
        <v>39168</v>
      </c>
      <c r="C4284">
        <v>3.9943650000000002</v>
      </c>
    </row>
    <row r="4285" spans="1:3">
      <c r="A4285" s="174">
        <v>39167</v>
      </c>
      <c r="B4285" s="175">
        <v>39167</v>
      </c>
      <c r="C4285">
        <v>3.9823620000000002</v>
      </c>
    </row>
    <row r="4286" spans="1:3">
      <c r="A4286" s="174">
        <v>39164</v>
      </c>
      <c r="B4286" s="175">
        <v>39164</v>
      </c>
      <c r="C4286">
        <v>3.967463</v>
      </c>
    </row>
    <row r="4287" spans="1:3">
      <c r="A4287" s="174">
        <v>39163</v>
      </c>
      <c r="B4287" s="175">
        <v>39163</v>
      </c>
      <c r="C4287">
        <v>3.8946540000000001</v>
      </c>
    </row>
    <row r="4288" spans="1:3">
      <c r="A4288" s="174">
        <v>39162</v>
      </c>
      <c r="B4288" s="175">
        <v>39162</v>
      </c>
      <c r="C4288">
        <v>3.9011179999999999</v>
      </c>
    </row>
    <row r="4289" spans="1:3">
      <c r="A4289" s="174">
        <v>39161</v>
      </c>
      <c r="B4289" s="175">
        <v>39161</v>
      </c>
      <c r="C4289">
        <v>3.8840680000000001</v>
      </c>
    </row>
    <row r="4290" spans="1:3">
      <c r="A4290" s="174">
        <v>39160</v>
      </c>
      <c r="B4290" s="175">
        <v>39160</v>
      </c>
      <c r="C4290">
        <v>3.9008579999999999</v>
      </c>
    </row>
    <row r="4291" spans="1:3">
      <c r="A4291" s="174">
        <v>39157</v>
      </c>
      <c r="B4291" s="175">
        <v>39157</v>
      </c>
      <c r="C4291">
        <v>3.8854310000000001</v>
      </c>
    </row>
    <row r="4292" spans="1:3">
      <c r="A4292" s="174">
        <v>39156</v>
      </c>
      <c r="B4292" s="175">
        <v>39156</v>
      </c>
      <c r="C4292">
        <v>3.8776999999999999</v>
      </c>
    </row>
    <row r="4293" spans="1:3">
      <c r="A4293" s="174">
        <v>39155</v>
      </c>
      <c r="B4293" s="175">
        <v>39155</v>
      </c>
      <c r="C4293">
        <v>3.8630209999999998</v>
      </c>
    </row>
    <row r="4294" spans="1:3">
      <c r="A4294" s="174">
        <v>39154</v>
      </c>
      <c r="B4294" s="175">
        <v>39154</v>
      </c>
      <c r="C4294">
        <v>3.8861309999999998</v>
      </c>
    </row>
    <row r="4295" spans="1:3">
      <c r="A4295" s="174">
        <v>39153</v>
      </c>
      <c r="B4295" s="175">
        <v>39153</v>
      </c>
      <c r="C4295">
        <v>3.9065690000000002</v>
      </c>
    </row>
    <row r="4296" spans="1:3">
      <c r="A4296" s="174">
        <v>39150</v>
      </c>
      <c r="B4296" s="175">
        <v>39150</v>
      </c>
      <c r="C4296">
        <v>3.9263530000000002</v>
      </c>
    </row>
    <row r="4297" spans="1:3">
      <c r="A4297" s="174">
        <v>39149</v>
      </c>
      <c r="B4297" s="175">
        <v>39149</v>
      </c>
      <c r="C4297">
        <v>3.9013779999999998</v>
      </c>
    </row>
    <row r="4298" spans="1:3">
      <c r="A4298" s="174">
        <v>39148</v>
      </c>
      <c r="B4298" s="175">
        <v>39148</v>
      </c>
      <c r="C4298">
        <v>3.9011269999999998</v>
      </c>
    </row>
    <row r="4299" spans="1:3">
      <c r="A4299" s="174">
        <v>39147</v>
      </c>
      <c r="B4299" s="175">
        <v>39147</v>
      </c>
      <c r="C4299">
        <v>3.8930799999999999</v>
      </c>
    </row>
    <row r="4300" spans="1:3">
      <c r="A4300" s="174">
        <v>39146</v>
      </c>
      <c r="B4300" s="175">
        <v>39146</v>
      </c>
      <c r="C4300">
        <v>3.8844620000000001</v>
      </c>
    </row>
    <row r="4301" spans="1:3">
      <c r="A4301" s="174">
        <v>39143</v>
      </c>
      <c r="B4301" s="175">
        <v>39143</v>
      </c>
      <c r="C4301">
        <v>3.9151449999999999</v>
      </c>
    </row>
    <row r="4302" spans="1:3">
      <c r="A4302" s="174">
        <v>39142</v>
      </c>
      <c r="B4302" s="175">
        <v>39142</v>
      </c>
      <c r="C4302">
        <v>3.9142700000000001</v>
      </c>
    </row>
    <row r="4303" spans="1:3">
      <c r="A4303" s="174">
        <v>39141</v>
      </c>
      <c r="B4303" s="175">
        <v>39141</v>
      </c>
      <c r="C4303">
        <v>3.9182039999999998</v>
      </c>
    </row>
    <row r="4304" spans="1:3">
      <c r="A4304" s="174">
        <v>39140</v>
      </c>
      <c r="B4304" s="175">
        <v>39140</v>
      </c>
      <c r="C4304">
        <v>3.939619</v>
      </c>
    </row>
    <row r="4305" spans="1:3">
      <c r="A4305" s="174">
        <v>39139</v>
      </c>
      <c r="B4305" s="175">
        <v>39139</v>
      </c>
      <c r="C4305">
        <v>3.9651869999999998</v>
      </c>
    </row>
    <row r="4306" spans="1:3">
      <c r="A4306" s="174">
        <v>39136</v>
      </c>
      <c r="B4306" s="175">
        <v>39136</v>
      </c>
      <c r="C4306">
        <v>4.0116040000000002</v>
      </c>
    </row>
    <row r="4307" spans="1:3">
      <c r="A4307" s="174">
        <v>39135</v>
      </c>
      <c r="B4307" s="175">
        <v>39135</v>
      </c>
      <c r="C4307">
        <v>4.037725</v>
      </c>
    </row>
    <row r="4308" spans="1:3">
      <c r="A4308" s="174">
        <v>39134</v>
      </c>
      <c r="B4308" s="175">
        <v>39134</v>
      </c>
      <c r="C4308">
        <v>4.0279109999999996</v>
      </c>
    </row>
    <row r="4309" spans="1:3">
      <c r="A4309" s="174">
        <v>39133</v>
      </c>
      <c r="B4309" s="175">
        <v>39133</v>
      </c>
      <c r="C4309">
        <v>4.0448320000000004</v>
      </c>
    </row>
    <row r="4310" spans="1:3">
      <c r="A4310" s="174">
        <v>39132</v>
      </c>
      <c r="B4310" s="175">
        <v>39132</v>
      </c>
      <c r="C4310">
        <v>4.031917</v>
      </c>
    </row>
    <row r="4311" spans="1:3">
      <c r="A4311" s="174">
        <v>39129</v>
      </c>
      <c r="B4311" s="175">
        <v>39129</v>
      </c>
      <c r="C4311">
        <v>4.0060979999999997</v>
      </c>
    </row>
    <row r="4312" spans="1:3">
      <c r="A4312" s="174">
        <v>39128</v>
      </c>
      <c r="B4312" s="175">
        <v>39128</v>
      </c>
      <c r="C4312">
        <v>4.0132389999999996</v>
      </c>
    </row>
    <row r="4313" spans="1:3">
      <c r="A4313" s="174">
        <v>39127</v>
      </c>
      <c r="B4313" s="175">
        <v>39127</v>
      </c>
      <c r="C4313">
        <v>4.0653769999999998</v>
      </c>
    </row>
    <row r="4314" spans="1:3">
      <c r="A4314" s="174">
        <v>39126</v>
      </c>
      <c r="B4314" s="175">
        <v>39126</v>
      </c>
      <c r="C4314">
        <v>4.0747289999999996</v>
      </c>
    </row>
    <row r="4315" spans="1:3">
      <c r="A4315" s="174">
        <v>39125</v>
      </c>
      <c r="B4315" s="175">
        <v>39125</v>
      </c>
      <c r="C4315">
        <v>4.0668569999999997</v>
      </c>
    </row>
    <row r="4316" spans="1:3">
      <c r="A4316" s="174">
        <v>39122</v>
      </c>
      <c r="B4316" s="175">
        <v>39122</v>
      </c>
      <c r="C4316">
        <v>4.0375259999999997</v>
      </c>
    </row>
    <row r="4317" spans="1:3">
      <c r="A4317" s="174">
        <v>39121</v>
      </c>
      <c r="B4317" s="175">
        <v>39121</v>
      </c>
      <c r="C4317">
        <v>4.0040480000000001</v>
      </c>
    </row>
    <row r="4318" spans="1:3">
      <c r="A4318" s="174">
        <v>39120</v>
      </c>
      <c r="B4318" s="175">
        <v>39120</v>
      </c>
      <c r="C4318">
        <v>3.9904310000000001</v>
      </c>
    </row>
    <row r="4319" spans="1:3">
      <c r="A4319" s="174">
        <v>39119</v>
      </c>
      <c r="B4319" s="175">
        <v>39119</v>
      </c>
      <c r="C4319">
        <v>4.0005750000000004</v>
      </c>
    </row>
    <row r="4320" spans="1:3">
      <c r="A4320" s="174">
        <v>39118</v>
      </c>
      <c r="B4320" s="175">
        <v>39118</v>
      </c>
      <c r="C4320">
        <v>4.0004359999999997</v>
      </c>
    </row>
    <row r="4321" spans="1:3">
      <c r="A4321" s="174">
        <v>39115</v>
      </c>
      <c r="B4321" s="175">
        <v>39115</v>
      </c>
      <c r="C4321">
        <v>4.0512370000000004</v>
      </c>
    </row>
    <row r="4322" spans="1:3">
      <c r="A4322" s="174">
        <v>39114</v>
      </c>
      <c r="B4322" s="175">
        <v>39114</v>
      </c>
      <c r="C4322">
        <v>4.0189880000000002</v>
      </c>
    </row>
    <row r="4323" spans="1:3">
      <c r="A4323" s="174">
        <v>39113</v>
      </c>
      <c r="B4323" s="175">
        <v>39113</v>
      </c>
      <c r="C4323">
        <v>4.0640239999999999</v>
      </c>
    </row>
    <row r="4324" spans="1:3">
      <c r="A4324" s="174">
        <v>39112</v>
      </c>
      <c r="B4324" s="175">
        <v>39112</v>
      </c>
      <c r="C4324">
        <v>4.0618189999999998</v>
      </c>
    </row>
    <row r="4325" spans="1:3">
      <c r="A4325" s="174">
        <v>39111</v>
      </c>
      <c r="B4325" s="175">
        <v>39111</v>
      </c>
      <c r="C4325">
        <v>4.0738050000000001</v>
      </c>
    </row>
    <row r="4326" spans="1:3">
      <c r="A4326" s="174">
        <v>39108</v>
      </c>
      <c r="B4326" s="175">
        <v>39108</v>
      </c>
      <c r="C4326">
        <v>4.0550930000000003</v>
      </c>
    </row>
    <row r="4327" spans="1:3">
      <c r="A4327" s="174">
        <v>39107</v>
      </c>
      <c r="B4327" s="175">
        <v>39107</v>
      </c>
      <c r="C4327">
        <v>4.0051079999999999</v>
      </c>
    </row>
    <row r="4328" spans="1:3">
      <c r="A4328" s="174">
        <v>39106</v>
      </c>
      <c r="B4328" s="175">
        <v>39106</v>
      </c>
      <c r="C4328">
        <v>3.986745</v>
      </c>
    </row>
    <row r="4329" spans="1:3">
      <c r="A4329" s="174">
        <v>39105</v>
      </c>
      <c r="B4329" s="175">
        <v>39105</v>
      </c>
      <c r="C4329">
        <v>3.970799</v>
      </c>
    </row>
    <row r="4330" spans="1:3">
      <c r="A4330" s="174">
        <v>39104</v>
      </c>
      <c r="B4330" s="175">
        <v>39104</v>
      </c>
      <c r="C4330">
        <v>3.9853860000000001</v>
      </c>
    </row>
    <row r="4331" spans="1:3">
      <c r="A4331" s="174">
        <v>39101</v>
      </c>
      <c r="B4331" s="175">
        <v>39101</v>
      </c>
      <c r="C4331">
        <v>3.993439</v>
      </c>
    </row>
    <row r="4332" spans="1:3">
      <c r="A4332" s="174">
        <v>39100</v>
      </c>
      <c r="B4332" s="175">
        <v>39100</v>
      </c>
      <c r="C4332">
        <v>4.0382009999999999</v>
      </c>
    </row>
    <row r="4333" spans="1:3">
      <c r="A4333" s="174">
        <v>39099</v>
      </c>
      <c r="B4333" s="175">
        <v>39099</v>
      </c>
      <c r="C4333">
        <v>3.9887619999999999</v>
      </c>
    </row>
    <row r="4334" spans="1:3">
      <c r="A4334" s="174">
        <v>39098</v>
      </c>
      <c r="B4334" s="175">
        <v>39098</v>
      </c>
      <c r="C4334">
        <v>3.9886249999999999</v>
      </c>
    </row>
    <row r="4335" spans="1:3">
      <c r="A4335" s="174">
        <v>39097</v>
      </c>
      <c r="B4335" s="175">
        <v>39097</v>
      </c>
      <c r="C4335">
        <v>4.0039879999999997</v>
      </c>
    </row>
    <row r="4336" spans="1:3">
      <c r="A4336" s="174">
        <v>39094</v>
      </c>
      <c r="B4336" s="175">
        <v>39094</v>
      </c>
      <c r="C4336">
        <v>4.0073840000000001</v>
      </c>
    </row>
    <row r="4337" spans="1:3">
      <c r="A4337" s="174">
        <v>39093</v>
      </c>
      <c r="B4337" s="175">
        <v>39093</v>
      </c>
      <c r="C4337">
        <v>3.9635030000000002</v>
      </c>
    </row>
    <row r="4338" spans="1:3">
      <c r="A4338" s="174">
        <v>39092</v>
      </c>
      <c r="B4338" s="175">
        <v>39092</v>
      </c>
      <c r="C4338">
        <v>3.9653830000000001</v>
      </c>
    </row>
    <row r="4339" spans="1:3">
      <c r="A4339" s="174">
        <v>39091</v>
      </c>
      <c r="B4339" s="175">
        <v>39091</v>
      </c>
      <c r="C4339">
        <v>3.9437859999999998</v>
      </c>
    </row>
    <row r="4340" spans="1:3">
      <c r="A4340" s="174">
        <v>39090</v>
      </c>
      <c r="B4340" s="175">
        <v>39090</v>
      </c>
      <c r="C4340">
        <v>3.9310260000000001</v>
      </c>
    </row>
    <row r="4341" spans="1:3">
      <c r="A4341" s="174">
        <v>39087</v>
      </c>
      <c r="B4341" s="175">
        <v>39087</v>
      </c>
      <c r="C4341">
        <v>3.9349150000000002</v>
      </c>
    </row>
    <row r="4342" spans="1:3">
      <c r="A4342" s="174">
        <v>39086</v>
      </c>
      <c r="B4342" s="175">
        <v>39086</v>
      </c>
      <c r="C4342">
        <v>3.9029530000000001</v>
      </c>
    </row>
    <row r="4343" spans="1:3">
      <c r="A4343" s="174">
        <v>39085</v>
      </c>
      <c r="B4343" s="175">
        <v>39085</v>
      </c>
      <c r="C4343">
        <v>3.891308</v>
      </c>
    </row>
    <row r="4344" spans="1:3">
      <c r="A4344" s="174">
        <v>39084</v>
      </c>
      <c r="B4344" s="175">
        <v>39084</v>
      </c>
      <c r="C4344">
        <v>3.8942160000000001</v>
      </c>
    </row>
    <row r="4345" spans="1:3">
      <c r="A4345" s="174">
        <v>39080</v>
      </c>
      <c r="B4345" s="175">
        <v>39080</v>
      </c>
      <c r="C4345">
        <v>3.911845</v>
      </c>
    </row>
    <row r="4346" spans="1:3">
      <c r="A4346" s="174">
        <v>39079</v>
      </c>
      <c r="B4346" s="175">
        <v>39079</v>
      </c>
      <c r="C4346">
        <v>3.896801</v>
      </c>
    </row>
    <row r="4347" spans="1:3">
      <c r="A4347" s="174">
        <v>39078</v>
      </c>
      <c r="B4347" s="175">
        <v>39078</v>
      </c>
      <c r="C4347">
        <v>3.8686690000000001</v>
      </c>
    </row>
    <row r="4348" spans="1:3">
      <c r="A4348" s="174">
        <v>39073</v>
      </c>
      <c r="B4348" s="175">
        <v>39073</v>
      </c>
      <c r="C4348">
        <v>3.8423419999999999</v>
      </c>
    </row>
    <row r="4349" spans="1:3">
      <c r="A4349" s="174">
        <v>39072</v>
      </c>
      <c r="B4349" s="175">
        <v>39072</v>
      </c>
      <c r="C4349">
        <v>3.8423180000000001</v>
      </c>
    </row>
    <row r="4350" spans="1:3">
      <c r="A4350" s="174">
        <v>39071</v>
      </c>
      <c r="B4350" s="175">
        <v>39071</v>
      </c>
      <c r="C4350">
        <v>3.8295750000000002</v>
      </c>
    </row>
    <row r="4351" spans="1:3">
      <c r="A4351" s="174">
        <v>39070</v>
      </c>
      <c r="B4351" s="175">
        <v>39070</v>
      </c>
      <c r="C4351">
        <v>3.8150719999999998</v>
      </c>
    </row>
    <row r="4352" spans="1:3">
      <c r="A4352" s="174">
        <v>39069</v>
      </c>
      <c r="B4352" s="175">
        <v>39069</v>
      </c>
      <c r="C4352">
        <v>3.7820529999999999</v>
      </c>
    </row>
    <row r="4353" spans="1:3">
      <c r="A4353" s="174">
        <v>39066</v>
      </c>
      <c r="B4353" s="175">
        <v>39066</v>
      </c>
      <c r="C4353">
        <v>3.7332779999999999</v>
      </c>
    </row>
    <row r="4354" spans="1:3">
      <c r="A4354" s="174">
        <v>39065</v>
      </c>
      <c r="B4354" s="175">
        <v>39065</v>
      </c>
      <c r="C4354">
        <v>3.7383299999999999</v>
      </c>
    </row>
    <row r="4355" spans="1:3">
      <c r="A4355" s="174">
        <v>39064</v>
      </c>
      <c r="B4355" s="175">
        <v>39064</v>
      </c>
      <c r="C4355">
        <v>3.6945950000000001</v>
      </c>
    </row>
    <row r="4356" spans="1:3">
      <c r="A4356" s="174">
        <v>39063</v>
      </c>
      <c r="B4356" s="175">
        <v>39063</v>
      </c>
      <c r="C4356">
        <v>3.6968139999999998</v>
      </c>
    </row>
    <row r="4357" spans="1:3">
      <c r="A4357" s="174">
        <v>39062</v>
      </c>
      <c r="B4357" s="175">
        <v>39062</v>
      </c>
      <c r="C4357">
        <v>3.699506</v>
      </c>
    </row>
    <row r="4358" spans="1:3">
      <c r="A4358" s="174">
        <v>39059</v>
      </c>
      <c r="B4358" s="175">
        <v>39059</v>
      </c>
      <c r="C4358">
        <v>3.6584409999999998</v>
      </c>
    </row>
    <row r="4359" spans="1:3">
      <c r="A4359" s="174">
        <v>39058</v>
      </c>
      <c r="B4359" s="175">
        <v>39058</v>
      </c>
      <c r="C4359">
        <v>3.6616710000000001</v>
      </c>
    </row>
    <row r="4360" spans="1:3">
      <c r="A4360" s="174">
        <v>39057</v>
      </c>
      <c r="B4360" s="175">
        <v>39057</v>
      </c>
      <c r="C4360">
        <v>3.6509860000000001</v>
      </c>
    </row>
    <row r="4361" spans="1:3">
      <c r="A4361" s="174">
        <v>39056</v>
      </c>
      <c r="B4361" s="175">
        <v>39056</v>
      </c>
      <c r="C4361">
        <v>3.631351</v>
      </c>
    </row>
    <row r="4362" spans="1:3">
      <c r="A4362" s="174">
        <v>39055</v>
      </c>
      <c r="B4362" s="175">
        <v>39055</v>
      </c>
      <c r="C4362">
        <v>3.6381860000000001</v>
      </c>
    </row>
    <row r="4363" spans="1:3">
      <c r="A4363" s="174">
        <v>39052</v>
      </c>
      <c r="B4363" s="175">
        <v>39052</v>
      </c>
      <c r="C4363">
        <v>3.6546280000000002</v>
      </c>
    </row>
    <row r="4364" spans="1:3">
      <c r="A4364" s="174">
        <v>39051</v>
      </c>
      <c r="B4364" s="175">
        <v>39051</v>
      </c>
      <c r="C4364">
        <v>3.6637219999999999</v>
      </c>
    </row>
    <row r="4365" spans="1:3">
      <c r="A4365" s="174">
        <v>39050</v>
      </c>
      <c r="B4365" s="175">
        <v>39050</v>
      </c>
      <c r="C4365">
        <v>3.6591179999999999</v>
      </c>
    </row>
    <row r="4366" spans="1:3">
      <c r="A4366" s="174">
        <v>39049</v>
      </c>
      <c r="B4366" s="175">
        <v>39049</v>
      </c>
      <c r="C4366">
        <v>3.6588790000000002</v>
      </c>
    </row>
    <row r="4367" spans="1:3">
      <c r="A4367" s="174">
        <v>39048</v>
      </c>
      <c r="B4367" s="175">
        <v>39048</v>
      </c>
      <c r="C4367">
        <v>3.6880850000000001</v>
      </c>
    </row>
    <row r="4368" spans="1:3">
      <c r="A4368" s="174">
        <v>39045</v>
      </c>
      <c r="B4368" s="175">
        <v>39045</v>
      </c>
      <c r="C4368">
        <v>3.6651729999999998</v>
      </c>
    </row>
    <row r="4369" spans="1:3">
      <c r="A4369" s="174">
        <v>39044</v>
      </c>
      <c r="B4369" s="175">
        <v>39044</v>
      </c>
      <c r="C4369">
        <v>3.6957620000000002</v>
      </c>
    </row>
    <row r="4370" spans="1:3">
      <c r="A4370" s="174">
        <v>39043</v>
      </c>
      <c r="B4370" s="175">
        <v>39043</v>
      </c>
      <c r="C4370">
        <v>3.6752389999999999</v>
      </c>
    </row>
    <row r="4371" spans="1:3">
      <c r="A4371" s="174">
        <v>39042</v>
      </c>
      <c r="B4371" s="175">
        <v>39042</v>
      </c>
      <c r="C4371">
        <v>3.672091</v>
      </c>
    </row>
    <row r="4372" spans="1:3">
      <c r="A4372" s="174">
        <v>39041</v>
      </c>
      <c r="B4372" s="175">
        <v>39041</v>
      </c>
      <c r="C4372">
        <v>3.6736629999999999</v>
      </c>
    </row>
    <row r="4373" spans="1:3">
      <c r="A4373" s="174">
        <v>39038</v>
      </c>
      <c r="B4373" s="175">
        <v>39038</v>
      </c>
      <c r="C4373">
        <v>3.6950180000000001</v>
      </c>
    </row>
    <row r="4374" spans="1:3">
      <c r="A4374" s="174">
        <v>39037</v>
      </c>
      <c r="B4374" s="175">
        <v>39037</v>
      </c>
      <c r="C4374">
        <v>3.6908120000000002</v>
      </c>
    </row>
    <row r="4375" spans="1:3">
      <c r="A4375" s="174">
        <v>39036</v>
      </c>
      <c r="B4375" s="175">
        <v>39036</v>
      </c>
      <c r="C4375">
        <v>3.6980490000000001</v>
      </c>
    </row>
    <row r="4376" spans="1:3">
      <c r="A4376" s="174">
        <v>39035</v>
      </c>
      <c r="B4376" s="175">
        <v>39035</v>
      </c>
      <c r="C4376">
        <v>3.6715529999999998</v>
      </c>
    </row>
    <row r="4377" spans="1:3">
      <c r="A4377" s="174">
        <v>39034</v>
      </c>
      <c r="B4377" s="175">
        <v>39034</v>
      </c>
      <c r="C4377">
        <v>3.692488</v>
      </c>
    </row>
    <row r="4378" spans="1:3">
      <c r="A4378" s="174">
        <v>39031</v>
      </c>
      <c r="B4378" s="175">
        <v>39031</v>
      </c>
      <c r="C4378">
        <v>3.680714</v>
      </c>
    </row>
    <row r="4379" spans="1:3">
      <c r="A4379" s="174">
        <v>39030</v>
      </c>
      <c r="B4379" s="175">
        <v>39030</v>
      </c>
      <c r="C4379">
        <v>3.7055030000000002</v>
      </c>
    </row>
    <row r="4380" spans="1:3">
      <c r="A4380" s="174">
        <v>39029</v>
      </c>
      <c r="B4380" s="175">
        <v>39029</v>
      </c>
      <c r="C4380">
        <v>3.7025540000000001</v>
      </c>
    </row>
    <row r="4381" spans="1:3">
      <c r="A4381" s="174">
        <v>39028</v>
      </c>
      <c r="B4381" s="175">
        <v>39028</v>
      </c>
      <c r="C4381">
        <v>3.7042899999999999</v>
      </c>
    </row>
    <row r="4382" spans="1:3">
      <c r="A4382" s="174">
        <v>39027</v>
      </c>
      <c r="B4382" s="175">
        <v>39027</v>
      </c>
      <c r="C4382">
        <v>3.7463549999999999</v>
      </c>
    </row>
    <row r="4383" spans="1:3">
      <c r="A4383" s="174">
        <v>39024</v>
      </c>
      <c r="B4383" s="175">
        <v>39024</v>
      </c>
      <c r="C4383">
        <v>3.7229580000000002</v>
      </c>
    </row>
    <row r="4384" spans="1:3">
      <c r="A4384" s="174">
        <v>39023</v>
      </c>
      <c r="B4384" s="175">
        <v>39023</v>
      </c>
      <c r="C4384">
        <v>3.685098</v>
      </c>
    </row>
    <row r="4385" spans="1:3">
      <c r="A4385" s="174">
        <v>39022</v>
      </c>
      <c r="B4385" s="175">
        <v>39022</v>
      </c>
      <c r="C4385">
        <v>3.6813750000000001</v>
      </c>
    </row>
    <row r="4386" spans="1:3">
      <c r="A4386" s="174">
        <v>39021</v>
      </c>
      <c r="B4386" s="175">
        <v>39021</v>
      </c>
      <c r="C4386">
        <v>3.7216779999999998</v>
      </c>
    </row>
    <row r="4387" spans="1:3">
      <c r="A4387" s="174">
        <v>39020</v>
      </c>
      <c r="B4387" s="175">
        <v>39020</v>
      </c>
      <c r="C4387">
        <v>3.7025130000000002</v>
      </c>
    </row>
    <row r="4388" spans="1:3">
      <c r="A4388" s="174">
        <v>39017</v>
      </c>
      <c r="B4388" s="175">
        <v>39017</v>
      </c>
      <c r="C4388">
        <v>3.718448</v>
      </c>
    </row>
    <row r="4389" spans="1:3">
      <c r="A4389" s="174">
        <v>39016</v>
      </c>
      <c r="B4389" s="175">
        <v>39016</v>
      </c>
      <c r="C4389">
        <v>3.7732450000000002</v>
      </c>
    </row>
    <row r="4390" spans="1:3">
      <c r="A4390" s="174">
        <v>39015</v>
      </c>
      <c r="B4390" s="175">
        <v>39015</v>
      </c>
      <c r="C4390">
        <v>3.7963680000000002</v>
      </c>
    </row>
    <row r="4391" spans="1:3">
      <c r="A4391" s="174">
        <v>39014</v>
      </c>
      <c r="B4391" s="175">
        <v>39014</v>
      </c>
      <c r="C4391">
        <v>3.7809810000000001</v>
      </c>
    </row>
    <row r="4392" spans="1:3">
      <c r="A4392" s="174">
        <v>39013</v>
      </c>
      <c r="B4392" s="175">
        <v>39013</v>
      </c>
      <c r="C4392">
        <v>3.7901180000000001</v>
      </c>
    </row>
    <row r="4393" spans="1:3">
      <c r="A4393" s="174">
        <v>39010</v>
      </c>
      <c r="B4393" s="175">
        <v>39010</v>
      </c>
      <c r="C4393">
        <v>3.7530299999999999</v>
      </c>
    </row>
    <row r="4394" spans="1:3">
      <c r="A4394" s="174">
        <v>39009</v>
      </c>
      <c r="B4394" s="175">
        <v>39009</v>
      </c>
      <c r="C4394">
        <v>3.7591269999999999</v>
      </c>
    </row>
    <row r="4395" spans="1:3">
      <c r="A4395" s="174">
        <v>39008</v>
      </c>
      <c r="B4395" s="175">
        <v>39008</v>
      </c>
      <c r="C4395">
        <v>3.7300580000000001</v>
      </c>
    </row>
    <row r="4396" spans="1:3">
      <c r="A4396" s="174">
        <v>39007</v>
      </c>
      <c r="B4396" s="175">
        <v>39007</v>
      </c>
      <c r="C4396">
        <v>3.715814</v>
      </c>
    </row>
    <row r="4397" spans="1:3">
      <c r="A4397" s="174">
        <v>39006</v>
      </c>
      <c r="B4397" s="175">
        <v>39006</v>
      </c>
      <c r="C4397">
        <v>3.7443650000000002</v>
      </c>
    </row>
    <row r="4398" spans="1:3">
      <c r="A4398" s="174">
        <v>39003</v>
      </c>
      <c r="B4398" s="175">
        <v>39003</v>
      </c>
      <c r="C4398">
        <v>3.7380140000000002</v>
      </c>
    </row>
    <row r="4399" spans="1:3">
      <c r="A4399" s="174">
        <v>39002</v>
      </c>
      <c r="B4399" s="175">
        <v>39002</v>
      </c>
      <c r="C4399">
        <v>3.7151380000000001</v>
      </c>
    </row>
    <row r="4400" spans="1:3">
      <c r="A4400" s="174">
        <v>39001</v>
      </c>
      <c r="B4400" s="175">
        <v>39001</v>
      </c>
      <c r="C4400">
        <v>3.7152430000000001</v>
      </c>
    </row>
    <row r="4401" spans="1:3">
      <c r="A4401" s="174">
        <v>39000</v>
      </c>
      <c r="B4401" s="175">
        <v>39000</v>
      </c>
      <c r="C4401">
        <v>3.7060300000000002</v>
      </c>
    </row>
    <row r="4402" spans="1:3">
      <c r="A4402" s="174">
        <v>38999</v>
      </c>
      <c r="B4402" s="175">
        <v>38999</v>
      </c>
      <c r="C4402">
        <v>3.6771919999999998</v>
      </c>
    </row>
    <row r="4403" spans="1:3">
      <c r="A4403" s="174">
        <v>38996</v>
      </c>
      <c r="B4403" s="175">
        <v>38996</v>
      </c>
      <c r="C4403">
        <v>3.6588229999999999</v>
      </c>
    </row>
    <row r="4404" spans="1:3">
      <c r="A4404" s="174">
        <v>38995</v>
      </c>
      <c r="B4404" s="175">
        <v>38995</v>
      </c>
      <c r="C4404">
        <v>3.6191710000000001</v>
      </c>
    </row>
    <row r="4405" spans="1:3">
      <c r="A4405" s="174">
        <v>38994</v>
      </c>
      <c r="B4405" s="175">
        <v>38994</v>
      </c>
      <c r="C4405">
        <v>3.6250149999999999</v>
      </c>
    </row>
    <row r="4406" spans="1:3">
      <c r="A4406" s="174">
        <v>38993</v>
      </c>
      <c r="B4406" s="175">
        <v>38993</v>
      </c>
      <c r="C4406">
        <v>3.6399819999999998</v>
      </c>
    </row>
    <row r="4407" spans="1:3">
      <c r="A4407" s="174">
        <v>38992</v>
      </c>
      <c r="B4407" s="175">
        <v>38992</v>
      </c>
      <c r="C4407">
        <v>3.682156</v>
      </c>
    </row>
    <row r="4408" spans="1:3">
      <c r="A4408" s="174">
        <v>38989</v>
      </c>
      <c r="B4408" s="175">
        <v>38989</v>
      </c>
      <c r="C4408">
        <v>3.6636169999999999</v>
      </c>
    </row>
    <row r="4409" spans="1:3">
      <c r="A4409" s="174">
        <v>38988</v>
      </c>
      <c r="B4409" s="175">
        <v>38988</v>
      </c>
      <c r="C4409">
        <v>3.657149</v>
      </c>
    </row>
    <row r="4410" spans="1:3">
      <c r="A4410" s="174">
        <v>38987</v>
      </c>
      <c r="B4410" s="175">
        <v>38987</v>
      </c>
      <c r="C4410">
        <v>3.628282</v>
      </c>
    </row>
    <row r="4411" spans="1:3">
      <c r="A4411" s="174">
        <v>38986</v>
      </c>
      <c r="B4411" s="175">
        <v>38986</v>
      </c>
      <c r="C4411">
        <v>3.6511330000000002</v>
      </c>
    </row>
    <row r="4412" spans="1:3">
      <c r="A4412" s="174">
        <v>38985</v>
      </c>
      <c r="B4412" s="175">
        <v>38985</v>
      </c>
      <c r="C4412">
        <v>3.6522230000000002</v>
      </c>
    </row>
    <row r="4413" spans="1:3">
      <c r="A4413" s="174">
        <v>38982</v>
      </c>
      <c r="B4413" s="175">
        <v>38982</v>
      </c>
      <c r="C4413">
        <v>3.6688559999999999</v>
      </c>
    </row>
    <row r="4414" spans="1:3">
      <c r="A4414" s="174">
        <v>38981</v>
      </c>
      <c r="B4414" s="175">
        <v>38981</v>
      </c>
      <c r="C4414">
        <v>3.7396560000000001</v>
      </c>
    </row>
    <row r="4415" spans="1:3">
      <c r="A4415" s="174">
        <v>38980</v>
      </c>
      <c r="B4415" s="175">
        <v>38980</v>
      </c>
      <c r="C4415">
        <v>3.7290990000000002</v>
      </c>
    </row>
    <row r="4416" spans="1:3">
      <c r="A4416" s="174">
        <v>38979</v>
      </c>
      <c r="B4416" s="175">
        <v>38979</v>
      </c>
      <c r="C4416">
        <v>3.7498339999999999</v>
      </c>
    </row>
    <row r="4417" spans="1:3">
      <c r="A4417" s="174">
        <v>38978</v>
      </c>
      <c r="B4417" s="175">
        <v>38978</v>
      </c>
      <c r="C4417">
        <v>3.7992560000000002</v>
      </c>
    </row>
    <row r="4418" spans="1:3">
      <c r="A4418" s="174">
        <v>38975</v>
      </c>
      <c r="B4418" s="175">
        <v>38975</v>
      </c>
      <c r="C4418">
        <v>3.7296689999999999</v>
      </c>
    </row>
    <row r="4419" spans="1:3">
      <c r="A4419" s="174">
        <v>38974</v>
      </c>
      <c r="B4419" s="175">
        <v>38974</v>
      </c>
      <c r="C4419">
        <v>3.7669060000000001</v>
      </c>
    </row>
    <row r="4420" spans="1:3">
      <c r="A4420" s="174">
        <v>38973</v>
      </c>
      <c r="B4420" s="175">
        <v>38973</v>
      </c>
      <c r="C4420">
        <v>3.808659</v>
      </c>
    </row>
    <row r="4421" spans="1:3">
      <c r="A4421" s="174">
        <v>38972</v>
      </c>
      <c r="B4421" s="175">
        <v>38972</v>
      </c>
      <c r="C4421">
        <v>3.8066499999999999</v>
      </c>
    </row>
    <row r="4422" spans="1:3">
      <c r="A4422" s="174">
        <v>38971</v>
      </c>
      <c r="B4422" s="175">
        <v>38971</v>
      </c>
      <c r="C4422">
        <v>3.7690929999999998</v>
      </c>
    </row>
    <row r="4423" spans="1:3">
      <c r="A4423" s="174">
        <v>38968</v>
      </c>
      <c r="B4423" s="175">
        <v>38968</v>
      </c>
      <c r="C4423">
        <v>3.7522090000000001</v>
      </c>
    </row>
    <row r="4424" spans="1:3">
      <c r="A4424" s="174">
        <v>38967</v>
      </c>
      <c r="B4424" s="175">
        <v>38967</v>
      </c>
      <c r="C4424">
        <v>3.8307009999999999</v>
      </c>
    </row>
    <row r="4425" spans="1:3">
      <c r="A4425" s="174">
        <v>38966</v>
      </c>
      <c r="B4425" s="175">
        <v>38966</v>
      </c>
      <c r="C4425">
        <v>3.8140520000000002</v>
      </c>
    </row>
    <row r="4426" spans="1:3">
      <c r="A4426" s="174">
        <v>38965</v>
      </c>
      <c r="B4426" s="175">
        <v>38965</v>
      </c>
      <c r="C4426">
        <v>3.7569309999999998</v>
      </c>
    </row>
    <row r="4427" spans="1:3">
      <c r="A4427" s="174">
        <v>38964</v>
      </c>
      <c r="B4427" s="175">
        <v>38964</v>
      </c>
      <c r="C4427">
        <v>3.7317130000000001</v>
      </c>
    </row>
    <row r="4428" spans="1:3">
      <c r="A4428" s="174">
        <v>38961</v>
      </c>
      <c r="B4428" s="175">
        <v>38961</v>
      </c>
      <c r="C4428">
        <v>3.7444320000000002</v>
      </c>
    </row>
    <row r="4429" spans="1:3">
      <c r="A4429" s="174">
        <v>38960</v>
      </c>
      <c r="B4429" s="175">
        <v>38960</v>
      </c>
      <c r="C4429">
        <v>3.743506</v>
      </c>
    </row>
    <row r="4430" spans="1:3">
      <c r="A4430" s="174">
        <v>38959</v>
      </c>
      <c r="B4430" s="175">
        <v>38959</v>
      </c>
      <c r="C4430">
        <v>3.7863739999999999</v>
      </c>
    </row>
    <row r="4431" spans="1:3">
      <c r="A4431" s="174">
        <v>38958</v>
      </c>
      <c r="B4431" s="175">
        <v>38958</v>
      </c>
      <c r="C4431">
        <v>3.8142469999999999</v>
      </c>
    </row>
    <row r="4432" spans="1:3">
      <c r="A4432" s="174">
        <v>38957</v>
      </c>
      <c r="B4432" s="175">
        <v>38957</v>
      </c>
      <c r="C4432">
        <v>3.806546</v>
      </c>
    </row>
    <row r="4433" spans="1:3">
      <c r="A4433" s="174">
        <v>38954</v>
      </c>
      <c r="B4433" s="175">
        <v>38954</v>
      </c>
      <c r="C4433">
        <v>3.8025899999999999</v>
      </c>
    </row>
    <row r="4434" spans="1:3">
      <c r="A4434" s="174">
        <v>38953</v>
      </c>
      <c r="B4434" s="175">
        <v>38953</v>
      </c>
      <c r="C4434">
        <v>3.8024019999999998</v>
      </c>
    </row>
    <row r="4435" spans="1:3">
      <c r="A4435" s="174">
        <v>38952</v>
      </c>
      <c r="B4435" s="175">
        <v>38952</v>
      </c>
      <c r="C4435">
        <v>3.7811620000000001</v>
      </c>
    </row>
    <row r="4436" spans="1:3">
      <c r="A4436" s="174">
        <v>38951</v>
      </c>
      <c r="B4436" s="175">
        <v>38951</v>
      </c>
      <c r="C4436">
        <v>3.7971720000000002</v>
      </c>
    </row>
    <row r="4437" spans="1:3">
      <c r="A4437" s="174">
        <v>38950</v>
      </c>
      <c r="B4437" s="175">
        <v>38950</v>
      </c>
      <c r="C4437">
        <v>3.8420920000000001</v>
      </c>
    </row>
    <row r="4438" spans="1:3">
      <c r="A4438" s="174">
        <v>38947</v>
      </c>
      <c r="B4438" s="175">
        <v>38947</v>
      </c>
      <c r="C4438">
        <v>3.8844270000000001</v>
      </c>
    </row>
    <row r="4439" spans="1:3">
      <c r="A4439" s="174">
        <v>38946</v>
      </c>
      <c r="B4439" s="175">
        <v>38946</v>
      </c>
      <c r="C4439">
        <v>3.8817710000000001</v>
      </c>
    </row>
    <row r="4440" spans="1:3">
      <c r="A4440" s="174">
        <v>38945</v>
      </c>
      <c r="B4440" s="175">
        <v>38945</v>
      </c>
      <c r="C4440">
        <v>3.9182519999999998</v>
      </c>
    </row>
    <row r="4441" spans="1:3">
      <c r="A4441" s="174">
        <v>38944</v>
      </c>
      <c r="B4441" s="175">
        <v>38944</v>
      </c>
      <c r="C4441">
        <v>3.9463330000000001</v>
      </c>
    </row>
    <row r="4442" spans="1:3">
      <c r="A4442" s="174">
        <v>38943</v>
      </c>
      <c r="B4442" s="175">
        <v>38943</v>
      </c>
      <c r="C4442">
        <v>3.9820869999999999</v>
      </c>
    </row>
    <row r="4443" spans="1:3">
      <c r="A4443" s="174">
        <v>38940</v>
      </c>
      <c r="B4443" s="175">
        <v>38940</v>
      </c>
      <c r="C4443">
        <v>3.9426359999999998</v>
      </c>
    </row>
    <row r="4444" spans="1:3">
      <c r="A4444" s="174">
        <v>38939</v>
      </c>
      <c r="B4444" s="175">
        <v>38939</v>
      </c>
      <c r="C4444">
        <v>3.9139170000000001</v>
      </c>
    </row>
    <row r="4445" spans="1:3">
      <c r="A4445" s="174">
        <v>38938</v>
      </c>
      <c r="B4445" s="175">
        <v>38938</v>
      </c>
      <c r="C4445">
        <v>3.9179110000000001</v>
      </c>
    </row>
    <row r="4446" spans="1:3">
      <c r="A4446" s="174">
        <v>38937</v>
      </c>
      <c r="B4446" s="175">
        <v>38937</v>
      </c>
      <c r="C4446">
        <v>3.8917760000000001</v>
      </c>
    </row>
    <row r="4447" spans="1:3">
      <c r="A4447" s="174">
        <v>38936</v>
      </c>
      <c r="B4447" s="175">
        <v>38936</v>
      </c>
      <c r="C4447">
        <v>3.894377</v>
      </c>
    </row>
    <row r="4448" spans="1:3">
      <c r="A4448" s="174">
        <v>38933</v>
      </c>
      <c r="B4448" s="175">
        <v>38933</v>
      </c>
      <c r="C4448">
        <v>3.8817870000000001</v>
      </c>
    </row>
    <row r="4449" spans="1:3">
      <c r="A4449" s="174">
        <v>38932</v>
      </c>
      <c r="B4449" s="175">
        <v>38932</v>
      </c>
      <c r="C4449">
        <v>3.9527459999999999</v>
      </c>
    </row>
    <row r="4450" spans="1:3">
      <c r="A4450" s="174">
        <v>38931</v>
      </c>
      <c r="B4450" s="175">
        <v>38931</v>
      </c>
      <c r="C4450">
        <v>3.9244590000000001</v>
      </c>
    </row>
    <row r="4451" spans="1:3">
      <c r="A4451" s="174">
        <v>38930</v>
      </c>
      <c r="B4451" s="175">
        <v>38930</v>
      </c>
      <c r="C4451">
        <v>3.9363969999999999</v>
      </c>
    </row>
    <row r="4452" spans="1:3">
      <c r="A4452" s="174">
        <v>38929</v>
      </c>
      <c r="B4452" s="175">
        <v>38929</v>
      </c>
      <c r="C4452">
        <v>3.9126820000000002</v>
      </c>
    </row>
    <row r="4453" spans="1:3">
      <c r="A4453" s="174">
        <v>38926</v>
      </c>
      <c r="B4453" s="175">
        <v>38926</v>
      </c>
      <c r="C4453">
        <v>3.897742</v>
      </c>
    </row>
    <row r="4454" spans="1:3">
      <c r="A4454" s="174">
        <v>38925</v>
      </c>
      <c r="B4454" s="175">
        <v>38925</v>
      </c>
      <c r="C4454">
        <v>3.9132009999999999</v>
      </c>
    </row>
    <row r="4455" spans="1:3">
      <c r="A4455" s="174">
        <v>38924</v>
      </c>
      <c r="B4455" s="175">
        <v>38924</v>
      </c>
      <c r="C4455">
        <v>3.9681470000000001</v>
      </c>
    </row>
    <row r="4456" spans="1:3">
      <c r="A4456" s="174">
        <v>38923</v>
      </c>
      <c r="B4456" s="175">
        <v>38923</v>
      </c>
      <c r="C4456">
        <v>3.9262109999999999</v>
      </c>
    </row>
    <row r="4457" spans="1:3">
      <c r="A4457" s="174">
        <v>38922</v>
      </c>
      <c r="B4457" s="175">
        <v>38922</v>
      </c>
      <c r="C4457">
        <v>3.929189</v>
      </c>
    </row>
    <row r="4458" spans="1:3">
      <c r="A4458" s="174">
        <v>38919</v>
      </c>
      <c r="B4458" s="175">
        <v>38919</v>
      </c>
      <c r="C4458">
        <v>3.9337550000000001</v>
      </c>
    </row>
    <row r="4459" spans="1:3">
      <c r="A4459" s="174">
        <v>38918</v>
      </c>
      <c r="B4459" s="175">
        <v>38918</v>
      </c>
      <c r="C4459">
        <v>3.9672519999999998</v>
      </c>
    </row>
    <row r="4460" spans="1:3">
      <c r="A4460" s="174">
        <v>38917</v>
      </c>
      <c r="B4460" s="175">
        <v>38917</v>
      </c>
      <c r="C4460">
        <v>4.0039069999999999</v>
      </c>
    </row>
    <row r="4461" spans="1:3">
      <c r="A4461" s="174">
        <v>38916</v>
      </c>
      <c r="B4461" s="175">
        <v>38916</v>
      </c>
      <c r="C4461">
        <v>3.993986</v>
      </c>
    </row>
    <row r="4462" spans="1:3">
      <c r="A4462" s="174">
        <v>38915</v>
      </c>
      <c r="B4462" s="175">
        <v>38915</v>
      </c>
      <c r="C4462">
        <v>3.9787149999999998</v>
      </c>
    </row>
    <row r="4463" spans="1:3">
      <c r="A4463" s="174">
        <v>38912</v>
      </c>
      <c r="B4463" s="175">
        <v>38912</v>
      </c>
      <c r="C4463">
        <v>3.9745550000000001</v>
      </c>
    </row>
    <row r="4464" spans="1:3">
      <c r="A4464" s="174">
        <v>38911</v>
      </c>
      <c r="B4464" s="175">
        <v>38911</v>
      </c>
      <c r="C4464">
        <v>4.026135</v>
      </c>
    </row>
    <row r="4465" spans="1:3">
      <c r="A4465" s="174">
        <v>38910</v>
      </c>
      <c r="B4465" s="175">
        <v>38910</v>
      </c>
      <c r="C4465">
        <v>4.0589269999999997</v>
      </c>
    </row>
    <row r="4466" spans="1:3">
      <c r="A4466" s="174">
        <v>38909</v>
      </c>
      <c r="B4466" s="175">
        <v>38909</v>
      </c>
      <c r="C4466">
        <v>4.038894</v>
      </c>
    </row>
    <row r="4467" spans="1:3">
      <c r="A4467" s="174">
        <v>38908</v>
      </c>
      <c r="B4467" s="175">
        <v>38908</v>
      </c>
      <c r="C4467">
        <v>4.0595470000000002</v>
      </c>
    </row>
    <row r="4468" spans="1:3">
      <c r="A4468" s="174">
        <v>38905</v>
      </c>
      <c r="B4468" s="175">
        <v>38905</v>
      </c>
      <c r="C4468">
        <v>4.0535209999999999</v>
      </c>
    </row>
    <row r="4469" spans="1:3">
      <c r="A4469" s="174">
        <v>38904</v>
      </c>
      <c r="B4469" s="175">
        <v>38904</v>
      </c>
      <c r="C4469">
        <v>4.0884619999999998</v>
      </c>
    </row>
    <row r="4470" spans="1:3">
      <c r="A4470" s="174">
        <v>38903</v>
      </c>
      <c r="B4470" s="175">
        <v>38903</v>
      </c>
      <c r="C4470">
        <v>4.1064309999999997</v>
      </c>
    </row>
    <row r="4471" spans="1:3">
      <c r="A4471" s="174">
        <v>38902</v>
      </c>
      <c r="B4471" s="175">
        <v>38902</v>
      </c>
      <c r="C4471">
        <v>4.052047</v>
      </c>
    </row>
    <row r="4472" spans="1:3">
      <c r="A4472" s="174">
        <v>38901</v>
      </c>
      <c r="B4472" s="175">
        <v>38901</v>
      </c>
      <c r="C4472">
        <v>4.0592119999999996</v>
      </c>
    </row>
    <row r="4473" spans="1:3">
      <c r="A4473" s="174">
        <v>38898</v>
      </c>
      <c r="B4473" s="175">
        <v>38898</v>
      </c>
      <c r="C4473">
        <v>4.0614549999999996</v>
      </c>
    </row>
    <row r="4474" spans="1:3">
      <c r="A4474" s="174">
        <v>38897</v>
      </c>
      <c r="B4474" s="175">
        <v>38897</v>
      </c>
      <c r="C4474">
        <v>4.0490849999999998</v>
      </c>
    </row>
    <row r="4475" spans="1:3">
      <c r="A4475" s="174">
        <v>38896</v>
      </c>
      <c r="B4475" s="175">
        <v>38896</v>
      </c>
      <c r="C4475">
        <v>4.0766679999999997</v>
      </c>
    </row>
    <row r="4476" spans="1:3">
      <c r="A4476" s="174">
        <v>38895</v>
      </c>
      <c r="B4476" s="175">
        <v>38895</v>
      </c>
      <c r="C4476">
        <v>4.0767790000000002</v>
      </c>
    </row>
    <row r="4477" spans="1:3">
      <c r="A4477" s="174">
        <v>38894</v>
      </c>
      <c r="B4477" s="175">
        <v>38894</v>
      </c>
      <c r="C4477">
        <v>4.075329</v>
      </c>
    </row>
    <row r="4478" spans="1:3">
      <c r="A4478" s="174">
        <v>38891</v>
      </c>
      <c r="B4478" s="175">
        <v>38891</v>
      </c>
      <c r="C4478">
        <v>4.0630050000000004</v>
      </c>
    </row>
    <row r="4479" spans="1:3">
      <c r="A4479" s="174">
        <v>38890</v>
      </c>
      <c r="B4479" s="175">
        <v>38890</v>
      </c>
      <c r="C4479">
        <v>4.020645</v>
      </c>
    </row>
    <row r="4480" spans="1:3">
      <c r="A4480" s="174">
        <v>38889</v>
      </c>
      <c r="B4480" s="175">
        <v>38889</v>
      </c>
      <c r="C4480">
        <v>4.0041979999999997</v>
      </c>
    </row>
    <row r="4481" spans="1:3">
      <c r="A4481" s="174">
        <v>38888</v>
      </c>
      <c r="B4481" s="175">
        <v>38888</v>
      </c>
      <c r="C4481">
        <v>3.9607209999999999</v>
      </c>
    </row>
    <row r="4482" spans="1:3">
      <c r="A4482" s="174">
        <v>38887</v>
      </c>
      <c r="B4482" s="175">
        <v>38887</v>
      </c>
      <c r="C4482">
        <v>3.9543720000000002</v>
      </c>
    </row>
    <row r="4483" spans="1:3">
      <c r="A4483" s="174">
        <v>38884</v>
      </c>
      <c r="B4483" s="175">
        <v>38884</v>
      </c>
      <c r="C4483">
        <v>3.9267660000000002</v>
      </c>
    </row>
    <row r="4484" spans="1:3">
      <c r="A4484" s="174">
        <v>38883</v>
      </c>
      <c r="B4484" s="175">
        <v>38883</v>
      </c>
      <c r="C4484">
        <v>3.9380060000000001</v>
      </c>
    </row>
    <row r="4485" spans="1:3">
      <c r="A4485" s="174">
        <v>38882</v>
      </c>
      <c r="B4485" s="175">
        <v>38882</v>
      </c>
      <c r="C4485">
        <v>3.8829250000000002</v>
      </c>
    </row>
    <row r="4486" spans="1:3">
      <c r="A4486" s="174">
        <v>38881</v>
      </c>
      <c r="B4486" s="175">
        <v>38881</v>
      </c>
      <c r="C4486">
        <v>3.8802979999999998</v>
      </c>
    </row>
    <row r="4487" spans="1:3">
      <c r="A4487" s="174">
        <v>38880</v>
      </c>
      <c r="B4487" s="175">
        <v>38880</v>
      </c>
      <c r="C4487">
        <v>3.9068350000000001</v>
      </c>
    </row>
    <row r="4488" spans="1:3">
      <c r="A4488" s="174">
        <v>38877</v>
      </c>
      <c r="B4488" s="175">
        <v>38877</v>
      </c>
      <c r="C4488">
        <v>3.9212129999999998</v>
      </c>
    </row>
    <row r="4489" spans="1:3">
      <c r="A4489" s="174">
        <v>38876</v>
      </c>
      <c r="B4489" s="175">
        <v>38876</v>
      </c>
      <c r="C4489">
        <v>3.979622</v>
      </c>
    </row>
    <row r="4490" spans="1:3">
      <c r="A4490" s="174">
        <v>38875</v>
      </c>
      <c r="B4490" s="175">
        <v>38875</v>
      </c>
      <c r="C4490">
        <v>4.006297</v>
      </c>
    </row>
    <row r="4491" spans="1:3">
      <c r="A4491" s="174">
        <v>38874</v>
      </c>
      <c r="B4491" s="175">
        <v>38874</v>
      </c>
      <c r="C4491">
        <v>3.9864389999999998</v>
      </c>
    </row>
    <row r="4492" spans="1:3">
      <c r="A4492" s="174">
        <v>38873</v>
      </c>
      <c r="B4492" s="175">
        <v>38873</v>
      </c>
      <c r="C4492">
        <v>3.9252950000000002</v>
      </c>
    </row>
    <row r="4493" spans="1:3">
      <c r="A4493" s="174">
        <v>38870</v>
      </c>
      <c r="B4493" s="175">
        <v>38870</v>
      </c>
      <c r="C4493">
        <v>3.922088</v>
      </c>
    </row>
    <row r="4494" spans="1:3">
      <c r="A4494" s="174">
        <v>38869</v>
      </c>
      <c r="B4494" s="175">
        <v>38869</v>
      </c>
      <c r="C4494">
        <v>3.9849269999999999</v>
      </c>
    </row>
    <row r="4495" spans="1:3">
      <c r="A4495" s="174">
        <v>38868</v>
      </c>
      <c r="B4495" s="175">
        <v>38868</v>
      </c>
      <c r="C4495">
        <v>3.963984</v>
      </c>
    </row>
    <row r="4496" spans="1:3">
      <c r="A4496" s="174">
        <v>38867</v>
      </c>
      <c r="B4496" s="175">
        <v>38867</v>
      </c>
      <c r="C4496">
        <v>3.9289839999999998</v>
      </c>
    </row>
    <row r="4497" spans="1:3">
      <c r="A4497" s="174">
        <v>38866</v>
      </c>
      <c r="B4497" s="175">
        <v>38866</v>
      </c>
      <c r="C4497">
        <v>3.8913440000000001</v>
      </c>
    </row>
    <row r="4498" spans="1:3">
      <c r="A4498" s="174">
        <v>38863</v>
      </c>
      <c r="B4498" s="175">
        <v>38863</v>
      </c>
      <c r="C4498">
        <v>3.8693879999999998</v>
      </c>
    </row>
    <row r="4499" spans="1:3">
      <c r="A4499" s="174">
        <v>38862</v>
      </c>
      <c r="B4499" s="175">
        <v>38862</v>
      </c>
      <c r="C4499">
        <v>3.8720289999999999</v>
      </c>
    </row>
    <row r="4500" spans="1:3">
      <c r="A4500" s="174">
        <v>38861</v>
      </c>
      <c r="B4500" s="175">
        <v>38861</v>
      </c>
      <c r="C4500">
        <v>3.8830819999999999</v>
      </c>
    </row>
    <row r="4501" spans="1:3">
      <c r="A4501" s="174">
        <v>38860</v>
      </c>
      <c r="B4501" s="175">
        <v>38860</v>
      </c>
      <c r="C4501">
        <v>3.9186489999999998</v>
      </c>
    </row>
    <row r="4502" spans="1:3">
      <c r="A4502" s="174">
        <v>38859</v>
      </c>
      <c r="B4502" s="175">
        <v>38859</v>
      </c>
      <c r="C4502">
        <v>3.916995</v>
      </c>
    </row>
    <row r="4503" spans="1:3">
      <c r="A4503" s="174">
        <v>38856</v>
      </c>
      <c r="B4503" s="175">
        <v>38856</v>
      </c>
      <c r="C4503">
        <v>3.9847570000000001</v>
      </c>
    </row>
    <row r="4504" spans="1:3">
      <c r="A4504" s="174">
        <v>38855</v>
      </c>
      <c r="B4504" s="175">
        <v>38855</v>
      </c>
      <c r="C4504">
        <v>4.0153780000000001</v>
      </c>
    </row>
    <row r="4505" spans="1:3">
      <c r="A4505" s="174">
        <v>38854</v>
      </c>
      <c r="B4505" s="175">
        <v>38854</v>
      </c>
      <c r="C4505">
        <v>4.0533910000000004</v>
      </c>
    </row>
    <row r="4506" spans="1:3">
      <c r="A4506" s="174">
        <v>38853</v>
      </c>
      <c r="B4506" s="175">
        <v>38853</v>
      </c>
      <c r="C4506">
        <v>4.0071630000000003</v>
      </c>
    </row>
    <row r="4507" spans="1:3">
      <c r="A4507" s="174">
        <v>38852</v>
      </c>
      <c r="B4507" s="175">
        <v>38852</v>
      </c>
      <c r="C4507">
        <v>4.049671</v>
      </c>
    </row>
    <row r="4508" spans="1:3">
      <c r="A4508" s="174">
        <v>38849</v>
      </c>
      <c r="B4508" s="175">
        <v>38849</v>
      </c>
      <c r="C4508">
        <v>4.0486459999999997</v>
      </c>
    </row>
    <row r="4509" spans="1:3">
      <c r="A4509" s="174">
        <v>38848</v>
      </c>
      <c r="B4509" s="175">
        <v>38848</v>
      </c>
      <c r="C4509">
        <v>4.0590820000000001</v>
      </c>
    </row>
    <row r="4510" spans="1:3">
      <c r="A4510" s="174">
        <v>38847</v>
      </c>
      <c r="B4510" s="175">
        <v>38847</v>
      </c>
      <c r="C4510">
        <v>3.9990890000000001</v>
      </c>
    </row>
    <row r="4511" spans="1:3">
      <c r="A4511" s="174">
        <v>38846</v>
      </c>
      <c r="B4511" s="175">
        <v>38846</v>
      </c>
      <c r="C4511">
        <v>4.0209099999999998</v>
      </c>
    </row>
    <row r="4512" spans="1:3">
      <c r="A4512" s="174">
        <v>38845</v>
      </c>
      <c r="B4512" s="175">
        <v>38845</v>
      </c>
      <c r="C4512">
        <v>4.0000580000000001</v>
      </c>
    </row>
    <row r="4513" spans="1:3">
      <c r="A4513" s="174">
        <v>38842</v>
      </c>
      <c r="B4513" s="175">
        <v>38842</v>
      </c>
      <c r="C4513">
        <v>3.9932150000000002</v>
      </c>
    </row>
    <row r="4514" spans="1:3">
      <c r="A4514" s="174">
        <v>38841</v>
      </c>
      <c r="B4514" s="175">
        <v>38841</v>
      </c>
      <c r="C4514">
        <v>4.0233369999999997</v>
      </c>
    </row>
    <row r="4515" spans="1:3">
      <c r="A4515" s="174">
        <v>38840</v>
      </c>
      <c r="B4515" s="175">
        <v>38840</v>
      </c>
      <c r="C4515">
        <v>4.0003010000000003</v>
      </c>
    </row>
    <row r="4516" spans="1:3">
      <c r="A4516" s="174">
        <v>38839</v>
      </c>
      <c r="B4516" s="175">
        <v>38839</v>
      </c>
      <c r="C4516">
        <v>3.9885039999999998</v>
      </c>
    </row>
    <row r="4517" spans="1:3">
      <c r="A4517" s="174">
        <v>38835</v>
      </c>
      <c r="B4517" s="175">
        <v>38835</v>
      </c>
      <c r="C4517">
        <v>3.9726340000000002</v>
      </c>
    </row>
    <row r="4518" spans="1:3">
      <c r="A4518" s="174">
        <v>38834</v>
      </c>
      <c r="B4518" s="175">
        <v>38834</v>
      </c>
      <c r="C4518">
        <v>4.0179489999999998</v>
      </c>
    </row>
    <row r="4519" spans="1:3">
      <c r="A4519" s="174">
        <v>38833</v>
      </c>
      <c r="B4519" s="175">
        <v>38833</v>
      </c>
      <c r="C4519">
        <v>4.0322570000000004</v>
      </c>
    </row>
    <row r="4520" spans="1:3">
      <c r="A4520" s="174">
        <v>38832</v>
      </c>
      <c r="B4520" s="175">
        <v>38832</v>
      </c>
      <c r="C4520">
        <v>4.0233359999999996</v>
      </c>
    </row>
    <row r="4521" spans="1:3">
      <c r="A4521" s="174">
        <v>38831</v>
      </c>
      <c r="B4521" s="175">
        <v>38831</v>
      </c>
      <c r="C4521">
        <v>3.9456259999999999</v>
      </c>
    </row>
    <row r="4522" spans="1:3">
      <c r="A4522" s="174">
        <v>38828</v>
      </c>
      <c r="B4522" s="175">
        <v>38828</v>
      </c>
      <c r="C4522">
        <v>3.931308</v>
      </c>
    </row>
    <row r="4523" spans="1:3">
      <c r="A4523" s="174">
        <v>38827</v>
      </c>
      <c r="B4523" s="175">
        <v>38827</v>
      </c>
      <c r="C4523">
        <v>3.9400019999999998</v>
      </c>
    </row>
    <row r="4524" spans="1:3">
      <c r="A4524" s="174">
        <v>38826</v>
      </c>
      <c r="B4524" s="175">
        <v>38826</v>
      </c>
      <c r="C4524">
        <v>3.948855</v>
      </c>
    </row>
    <row r="4525" spans="1:3">
      <c r="A4525" s="174">
        <v>38825</v>
      </c>
      <c r="B4525" s="175">
        <v>38825</v>
      </c>
      <c r="C4525">
        <v>3.9512830000000001</v>
      </c>
    </row>
    <row r="4526" spans="1:3">
      <c r="A4526" s="174">
        <v>38820</v>
      </c>
      <c r="B4526" s="175">
        <v>38820</v>
      </c>
      <c r="C4526">
        <v>3.947889</v>
      </c>
    </row>
    <row r="4527" spans="1:3">
      <c r="A4527" s="174">
        <v>38819</v>
      </c>
      <c r="B4527" s="175">
        <v>38819</v>
      </c>
      <c r="C4527">
        <v>3.8592949999999999</v>
      </c>
    </row>
    <row r="4528" spans="1:3">
      <c r="A4528" s="174">
        <v>38818</v>
      </c>
      <c r="B4528" s="175">
        <v>38818</v>
      </c>
      <c r="C4528">
        <v>3.8662709999999998</v>
      </c>
    </row>
    <row r="4529" spans="1:3">
      <c r="A4529" s="174">
        <v>38817</v>
      </c>
      <c r="B4529" s="175">
        <v>38817</v>
      </c>
      <c r="C4529">
        <v>3.8993660000000001</v>
      </c>
    </row>
    <row r="4530" spans="1:3">
      <c r="A4530" s="174">
        <v>38814</v>
      </c>
      <c r="B4530" s="175">
        <v>38814</v>
      </c>
      <c r="C4530">
        <v>3.9120569999999999</v>
      </c>
    </row>
    <row r="4531" spans="1:3">
      <c r="A4531" s="174">
        <v>38813</v>
      </c>
      <c r="B4531" s="175">
        <v>38813</v>
      </c>
      <c r="C4531">
        <v>3.8580459999999999</v>
      </c>
    </row>
    <row r="4532" spans="1:3">
      <c r="A4532" s="174">
        <v>38812</v>
      </c>
      <c r="B4532" s="175">
        <v>38812</v>
      </c>
      <c r="C4532">
        <v>3.8445429999999998</v>
      </c>
    </row>
    <row r="4533" spans="1:3">
      <c r="A4533" s="174">
        <v>38811</v>
      </c>
      <c r="B4533" s="175">
        <v>38811</v>
      </c>
      <c r="C4533">
        <v>3.8344939999999998</v>
      </c>
    </row>
    <row r="4534" spans="1:3">
      <c r="A4534" s="174">
        <v>38810</v>
      </c>
      <c r="B4534" s="175">
        <v>38810</v>
      </c>
      <c r="C4534">
        <v>3.8394740000000001</v>
      </c>
    </row>
    <row r="4535" spans="1:3">
      <c r="A4535" s="174">
        <v>38807</v>
      </c>
      <c r="B4535" s="175">
        <v>38807</v>
      </c>
      <c r="C4535">
        <v>3.778159</v>
      </c>
    </row>
    <row r="4536" spans="1:3">
      <c r="A4536" s="174">
        <v>38806</v>
      </c>
      <c r="B4536" s="175">
        <v>38806</v>
      </c>
      <c r="C4536">
        <v>3.7740130000000001</v>
      </c>
    </row>
    <row r="4537" spans="1:3">
      <c r="A4537" s="174">
        <v>38805</v>
      </c>
      <c r="B4537" s="175">
        <v>38805</v>
      </c>
      <c r="C4537">
        <v>3.744802</v>
      </c>
    </row>
    <row r="4538" spans="1:3">
      <c r="A4538" s="174">
        <v>38804</v>
      </c>
      <c r="B4538" s="175">
        <v>38804</v>
      </c>
      <c r="C4538">
        <v>3.7112780000000001</v>
      </c>
    </row>
    <row r="4539" spans="1:3">
      <c r="A4539" s="174">
        <v>38803</v>
      </c>
      <c r="B4539" s="175">
        <v>38803</v>
      </c>
      <c r="C4539">
        <v>3.6237569999999999</v>
      </c>
    </row>
    <row r="4540" spans="1:3">
      <c r="A4540" s="174">
        <v>38800</v>
      </c>
      <c r="B4540" s="175">
        <v>38800</v>
      </c>
      <c r="C4540">
        <v>3.6483599999999998</v>
      </c>
    </row>
    <row r="4541" spans="1:3">
      <c r="A4541" s="174">
        <v>38799</v>
      </c>
      <c r="B4541" s="175">
        <v>38799</v>
      </c>
      <c r="C4541">
        <v>3.6406139999999998</v>
      </c>
    </row>
    <row r="4542" spans="1:3">
      <c r="A4542" s="174">
        <v>38798</v>
      </c>
      <c r="B4542" s="175">
        <v>38798</v>
      </c>
      <c r="C4542">
        <v>3.626665</v>
      </c>
    </row>
    <row r="4543" spans="1:3">
      <c r="A4543" s="174">
        <v>38797</v>
      </c>
      <c r="B4543" s="175">
        <v>38797</v>
      </c>
      <c r="C4543">
        <v>3.6661990000000002</v>
      </c>
    </row>
    <row r="4544" spans="1:3">
      <c r="A4544" s="174">
        <v>38796</v>
      </c>
      <c r="B4544" s="175">
        <v>38796</v>
      </c>
      <c r="C4544">
        <v>3.647681</v>
      </c>
    </row>
    <row r="4545" spans="1:3">
      <c r="A4545" s="174">
        <v>38793</v>
      </c>
      <c r="B4545" s="175">
        <v>38793</v>
      </c>
      <c r="C4545">
        <v>3.6768269999999998</v>
      </c>
    </row>
    <row r="4546" spans="1:3">
      <c r="A4546" s="174">
        <v>38792</v>
      </c>
      <c r="B4546" s="175">
        <v>38792</v>
      </c>
      <c r="C4546">
        <v>3.6535419999999998</v>
      </c>
    </row>
    <row r="4547" spans="1:3">
      <c r="A4547" s="174">
        <v>38791</v>
      </c>
      <c r="B4547" s="175">
        <v>38791</v>
      </c>
      <c r="C4547">
        <v>3.6466310000000002</v>
      </c>
    </row>
    <row r="4548" spans="1:3">
      <c r="A4548" s="174">
        <v>38790</v>
      </c>
      <c r="B4548" s="175">
        <v>38790</v>
      </c>
      <c r="C4548">
        <v>3.6421589999999999</v>
      </c>
    </row>
    <row r="4549" spans="1:3">
      <c r="A4549" s="174">
        <v>38789</v>
      </c>
      <c r="B4549" s="175">
        <v>38789</v>
      </c>
      <c r="C4549">
        <v>3.6820460000000002</v>
      </c>
    </row>
    <row r="4550" spans="1:3">
      <c r="A4550" s="174">
        <v>38786</v>
      </c>
      <c r="B4550" s="175">
        <v>38786</v>
      </c>
      <c r="C4550">
        <v>3.6788319999999999</v>
      </c>
    </row>
    <row r="4551" spans="1:3">
      <c r="A4551" s="174">
        <v>38785</v>
      </c>
      <c r="B4551" s="175">
        <v>38785</v>
      </c>
      <c r="C4551">
        <v>3.6356660000000001</v>
      </c>
    </row>
    <row r="4552" spans="1:3">
      <c r="A4552" s="174">
        <v>38784</v>
      </c>
      <c r="B4552" s="175">
        <v>38784</v>
      </c>
      <c r="C4552">
        <v>3.6198299999999999</v>
      </c>
    </row>
    <row r="4553" spans="1:3">
      <c r="A4553" s="174">
        <v>38783</v>
      </c>
      <c r="B4553" s="175">
        <v>38783</v>
      </c>
      <c r="C4553">
        <v>3.5833279999999998</v>
      </c>
    </row>
    <row r="4554" spans="1:3">
      <c r="A4554" s="174">
        <v>38782</v>
      </c>
      <c r="B4554" s="175">
        <v>38782</v>
      </c>
      <c r="C4554">
        <v>3.5726640000000001</v>
      </c>
    </row>
    <row r="4555" spans="1:3">
      <c r="A4555" s="174">
        <v>38779</v>
      </c>
      <c r="B4555" s="175">
        <v>38779</v>
      </c>
      <c r="C4555">
        <v>3.5763440000000002</v>
      </c>
    </row>
    <row r="4556" spans="1:3">
      <c r="A4556" s="174">
        <v>38778</v>
      </c>
      <c r="B4556" s="175">
        <v>38778</v>
      </c>
      <c r="C4556">
        <v>3.544816</v>
      </c>
    </row>
    <row r="4557" spans="1:3">
      <c r="A4557" s="174">
        <v>38777</v>
      </c>
      <c r="B4557" s="175">
        <v>38777</v>
      </c>
      <c r="C4557">
        <v>3.481636</v>
      </c>
    </row>
    <row r="4558" spans="1:3">
      <c r="A4558" s="174">
        <v>38776</v>
      </c>
      <c r="B4558" s="175">
        <v>38776</v>
      </c>
      <c r="C4558">
        <v>3.4805389999999998</v>
      </c>
    </row>
    <row r="4559" spans="1:3">
      <c r="A4559" s="174">
        <v>38775</v>
      </c>
      <c r="B4559" s="175">
        <v>38775</v>
      </c>
      <c r="C4559">
        <v>3.489617</v>
      </c>
    </row>
    <row r="4560" spans="1:3">
      <c r="A4560" s="174">
        <v>38772</v>
      </c>
      <c r="B4560" s="175">
        <v>38772</v>
      </c>
      <c r="C4560">
        <v>3.4722469999999999</v>
      </c>
    </row>
    <row r="4561" spans="1:3">
      <c r="A4561" s="174">
        <v>38771</v>
      </c>
      <c r="B4561" s="175">
        <v>38771</v>
      </c>
      <c r="C4561">
        <v>3.448896</v>
      </c>
    </row>
    <row r="4562" spans="1:3">
      <c r="A4562" s="174">
        <v>38770</v>
      </c>
      <c r="B4562" s="175">
        <v>38770</v>
      </c>
      <c r="C4562">
        <v>3.4189440000000002</v>
      </c>
    </row>
    <row r="4563" spans="1:3">
      <c r="A4563" s="174">
        <v>38769</v>
      </c>
      <c r="B4563" s="175">
        <v>38769</v>
      </c>
      <c r="C4563">
        <v>3.4507180000000002</v>
      </c>
    </row>
    <row r="4564" spans="1:3">
      <c r="A4564" s="174">
        <v>38768</v>
      </c>
      <c r="B4564" s="175">
        <v>38768</v>
      </c>
      <c r="C4564">
        <v>3.432426</v>
      </c>
    </row>
    <row r="4565" spans="1:3">
      <c r="A4565" s="174">
        <v>38765</v>
      </c>
      <c r="B4565" s="175">
        <v>38765</v>
      </c>
      <c r="C4565">
        <v>3.4688940000000001</v>
      </c>
    </row>
    <row r="4566" spans="1:3">
      <c r="A4566" s="174">
        <v>38764</v>
      </c>
      <c r="B4566" s="175">
        <v>38764</v>
      </c>
      <c r="C4566">
        <v>3.5043150000000001</v>
      </c>
    </row>
    <row r="4567" spans="1:3">
      <c r="A4567" s="174">
        <v>38763</v>
      </c>
      <c r="B4567" s="175">
        <v>38763</v>
      </c>
      <c r="C4567">
        <v>3.5151620000000001</v>
      </c>
    </row>
    <row r="4568" spans="1:3">
      <c r="A4568" s="174">
        <v>38762</v>
      </c>
      <c r="B4568" s="175">
        <v>38762</v>
      </c>
      <c r="C4568">
        <v>3.5002149999999999</v>
      </c>
    </row>
    <row r="4569" spans="1:3">
      <c r="A4569" s="174">
        <v>38761</v>
      </c>
      <c r="B4569" s="175">
        <v>38761</v>
      </c>
      <c r="C4569">
        <v>3.4835090000000002</v>
      </c>
    </row>
    <row r="4570" spans="1:3">
      <c r="A4570" s="174">
        <v>38758</v>
      </c>
      <c r="B4570" s="175">
        <v>38758</v>
      </c>
      <c r="C4570">
        <v>3.4405169999999998</v>
      </c>
    </row>
    <row r="4571" spans="1:3">
      <c r="A4571" s="174">
        <v>38757</v>
      </c>
      <c r="B4571" s="175">
        <v>38757</v>
      </c>
      <c r="C4571">
        <v>3.5056240000000001</v>
      </c>
    </row>
    <row r="4572" spans="1:3">
      <c r="A4572" s="174">
        <v>38756</v>
      </c>
      <c r="B4572" s="175">
        <v>38756</v>
      </c>
      <c r="C4572">
        <v>3.5053939999999999</v>
      </c>
    </row>
    <row r="4573" spans="1:3">
      <c r="A4573" s="174">
        <v>38755</v>
      </c>
      <c r="B4573" s="175">
        <v>38755</v>
      </c>
      <c r="C4573">
        <v>3.4748199999999998</v>
      </c>
    </row>
    <row r="4574" spans="1:3">
      <c r="A4574" s="174">
        <v>38754</v>
      </c>
      <c r="B4574" s="175">
        <v>38754</v>
      </c>
      <c r="C4574">
        <v>3.4666670000000002</v>
      </c>
    </row>
    <row r="4575" spans="1:3">
      <c r="A4575" s="174">
        <v>38751</v>
      </c>
      <c r="B4575" s="175">
        <v>38751</v>
      </c>
      <c r="C4575">
        <v>3.5115639999999999</v>
      </c>
    </row>
    <row r="4576" spans="1:3">
      <c r="A4576" s="174">
        <v>38750</v>
      </c>
      <c r="B4576" s="175">
        <v>38750</v>
      </c>
      <c r="C4576">
        <v>3.5290590000000002</v>
      </c>
    </row>
    <row r="4577" spans="1:3">
      <c r="A4577" s="174">
        <v>38749</v>
      </c>
      <c r="B4577" s="175">
        <v>38749</v>
      </c>
      <c r="C4577">
        <v>3.484324</v>
      </c>
    </row>
    <row r="4578" spans="1:3">
      <c r="A4578" s="174">
        <v>38748</v>
      </c>
      <c r="B4578" s="175">
        <v>38748</v>
      </c>
      <c r="C4578">
        <v>3.470593</v>
      </c>
    </row>
    <row r="4579" spans="1:3">
      <c r="A4579" s="174">
        <v>38747</v>
      </c>
      <c r="B4579" s="175">
        <v>38747</v>
      </c>
      <c r="C4579">
        <v>3.4697909999999998</v>
      </c>
    </row>
    <row r="4580" spans="1:3">
      <c r="A4580" s="174">
        <v>38744</v>
      </c>
      <c r="B4580" s="175">
        <v>38744</v>
      </c>
      <c r="C4580">
        <v>3.4622510000000002</v>
      </c>
    </row>
    <row r="4581" spans="1:3">
      <c r="A4581" s="174">
        <v>38743</v>
      </c>
      <c r="B4581" s="175">
        <v>38743</v>
      </c>
      <c r="C4581">
        <v>3.4406759999999998</v>
      </c>
    </row>
    <row r="4582" spans="1:3">
      <c r="A4582" s="174">
        <v>38742</v>
      </c>
      <c r="B4582" s="175">
        <v>38742</v>
      </c>
      <c r="C4582">
        <v>3.4024709999999998</v>
      </c>
    </row>
    <row r="4583" spans="1:3">
      <c r="A4583" s="174">
        <v>38741</v>
      </c>
      <c r="B4583" s="175">
        <v>38741</v>
      </c>
      <c r="C4583">
        <v>3.3736969999999999</v>
      </c>
    </row>
    <row r="4584" spans="1:3">
      <c r="A4584" s="174">
        <v>38740</v>
      </c>
      <c r="B4584" s="175">
        <v>38740</v>
      </c>
      <c r="C4584">
        <v>3.3744749999999999</v>
      </c>
    </row>
    <row r="4585" spans="1:3">
      <c r="A4585" s="174">
        <v>38737</v>
      </c>
      <c r="B4585" s="175">
        <v>38737</v>
      </c>
      <c r="C4585">
        <v>3.3378679999999998</v>
      </c>
    </row>
    <row r="4586" spans="1:3">
      <c r="A4586" s="174">
        <v>38736</v>
      </c>
      <c r="B4586" s="175">
        <v>38736</v>
      </c>
      <c r="C4586">
        <v>3.3352789999999999</v>
      </c>
    </row>
    <row r="4587" spans="1:3">
      <c r="A4587" s="174">
        <v>38735</v>
      </c>
      <c r="B4587" s="175">
        <v>38735</v>
      </c>
      <c r="C4587">
        <v>3.2680570000000002</v>
      </c>
    </row>
    <row r="4588" spans="1:3">
      <c r="A4588" s="174">
        <v>38734</v>
      </c>
      <c r="B4588" s="175">
        <v>38734</v>
      </c>
      <c r="C4588">
        <v>3.2521559999999998</v>
      </c>
    </row>
    <row r="4589" spans="1:3">
      <c r="A4589" s="174">
        <v>38733</v>
      </c>
      <c r="B4589" s="175">
        <v>38733</v>
      </c>
      <c r="C4589">
        <v>3.2582049999999998</v>
      </c>
    </row>
    <row r="4590" spans="1:3">
      <c r="A4590" s="174">
        <v>38730</v>
      </c>
      <c r="B4590" s="175">
        <v>38730</v>
      </c>
      <c r="C4590">
        <v>3.2468870000000001</v>
      </c>
    </row>
    <row r="4591" spans="1:3">
      <c r="A4591" s="174">
        <v>38729</v>
      </c>
      <c r="B4591" s="175">
        <v>38729</v>
      </c>
      <c r="C4591">
        <v>3.2534800000000001</v>
      </c>
    </row>
    <row r="4592" spans="1:3">
      <c r="A4592" s="174">
        <v>38728</v>
      </c>
      <c r="B4592" s="175">
        <v>38728</v>
      </c>
      <c r="C4592">
        <v>3.2788889999999999</v>
      </c>
    </row>
    <row r="4593" spans="1:3">
      <c r="A4593" s="174">
        <v>38727</v>
      </c>
      <c r="B4593" s="175">
        <v>38727</v>
      </c>
      <c r="C4593">
        <v>3.261304</v>
      </c>
    </row>
    <row r="4594" spans="1:3">
      <c r="A4594" s="174">
        <v>38726</v>
      </c>
      <c r="B4594" s="175">
        <v>38726</v>
      </c>
      <c r="C4594">
        <v>3.2441810000000002</v>
      </c>
    </row>
    <row r="4595" spans="1:3">
      <c r="A4595" s="174">
        <v>38723</v>
      </c>
      <c r="B4595" s="175">
        <v>38723</v>
      </c>
      <c r="C4595">
        <v>3.271944</v>
      </c>
    </row>
    <row r="4596" spans="1:3">
      <c r="A4596" s="174">
        <v>38722</v>
      </c>
      <c r="B4596" s="175">
        <v>38722</v>
      </c>
      <c r="C4596">
        <v>3.2746080000000002</v>
      </c>
    </row>
    <row r="4597" spans="1:3">
      <c r="A4597" s="174">
        <v>38721</v>
      </c>
      <c r="B4597" s="175">
        <v>38721</v>
      </c>
      <c r="C4597">
        <v>3.3078319999999999</v>
      </c>
    </row>
    <row r="4598" spans="1:3">
      <c r="A4598" s="174">
        <v>38720</v>
      </c>
      <c r="B4598" s="175">
        <v>38720</v>
      </c>
      <c r="C4598">
        <v>3.3887619999999998</v>
      </c>
    </row>
    <row r="4599" spans="1:3">
      <c r="A4599" s="174">
        <v>38719</v>
      </c>
      <c r="B4599" s="175">
        <v>38719</v>
      </c>
      <c r="C4599">
        <v>3.38618</v>
      </c>
    </row>
    <row r="4600" spans="1:3">
      <c r="A4600" s="174">
        <v>38716</v>
      </c>
      <c r="B4600" s="175">
        <v>38716</v>
      </c>
      <c r="C4600">
        <v>3.2056429999999998</v>
      </c>
    </row>
    <row r="4601" spans="1:3">
      <c r="A4601" s="174">
        <v>38715</v>
      </c>
      <c r="B4601" s="175">
        <v>38715</v>
      </c>
      <c r="C4601">
        <v>3.3136399999999999</v>
      </c>
    </row>
    <row r="4602" spans="1:3">
      <c r="A4602" s="174">
        <v>38714</v>
      </c>
      <c r="B4602" s="175">
        <v>38714</v>
      </c>
      <c r="C4602">
        <v>3.2911199999999998</v>
      </c>
    </row>
    <row r="4603" spans="1:3">
      <c r="A4603" s="174">
        <v>38713</v>
      </c>
      <c r="B4603" s="175">
        <v>38713</v>
      </c>
      <c r="C4603">
        <v>3.3326639999999998</v>
      </c>
    </row>
    <row r="4604" spans="1:3">
      <c r="A4604" s="174">
        <v>38709</v>
      </c>
      <c r="B4604" s="175">
        <v>38709</v>
      </c>
      <c r="C4604">
        <v>3.3725100000000001</v>
      </c>
    </row>
    <row r="4605" spans="1:3">
      <c r="A4605" s="174">
        <v>38708</v>
      </c>
      <c r="B4605" s="175">
        <v>38708</v>
      </c>
      <c r="C4605">
        <v>3.3720789999999998</v>
      </c>
    </row>
    <row r="4606" spans="1:3">
      <c r="A4606" s="174">
        <v>38707</v>
      </c>
      <c r="B4606" s="175">
        <v>38707</v>
      </c>
      <c r="C4606">
        <v>3.3776649999999999</v>
      </c>
    </row>
    <row r="4607" spans="1:3">
      <c r="A4607" s="174">
        <v>38706</v>
      </c>
      <c r="B4607" s="175">
        <v>38706</v>
      </c>
      <c r="C4607">
        <v>3.354752</v>
      </c>
    </row>
    <row r="4608" spans="1:3">
      <c r="A4608" s="174">
        <v>38705</v>
      </c>
      <c r="B4608" s="175">
        <v>38705</v>
      </c>
      <c r="C4608">
        <v>3.344049</v>
      </c>
    </row>
    <row r="4609" spans="1:3">
      <c r="A4609" s="174">
        <v>38702</v>
      </c>
      <c r="B4609" s="175">
        <v>38702</v>
      </c>
      <c r="C4609">
        <v>3.3369629999999999</v>
      </c>
    </row>
    <row r="4610" spans="1:3">
      <c r="A4610" s="174">
        <v>38701</v>
      </c>
      <c r="B4610" s="175">
        <v>38701</v>
      </c>
      <c r="C4610">
        <v>3.3669799999999999</v>
      </c>
    </row>
    <row r="4611" spans="1:3">
      <c r="A4611" s="174">
        <v>38700</v>
      </c>
      <c r="B4611" s="175">
        <v>38700</v>
      </c>
      <c r="C4611">
        <v>3.366784</v>
      </c>
    </row>
    <row r="4612" spans="1:3">
      <c r="A4612" s="174">
        <v>38699</v>
      </c>
      <c r="B4612" s="175">
        <v>38699</v>
      </c>
      <c r="C4612">
        <v>3.400998</v>
      </c>
    </row>
    <row r="4613" spans="1:3">
      <c r="A4613" s="174">
        <v>38698</v>
      </c>
      <c r="B4613" s="175">
        <v>38698</v>
      </c>
      <c r="C4613">
        <v>3.4221170000000001</v>
      </c>
    </row>
    <row r="4614" spans="1:3">
      <c r="A4614" s="174">
        <v>38695</v>
      </c>
      <c r="B4614" s="175">
        <v>38695</v>
      </c>
      <c r="C4614">
        <v>3.4312990000000001</v>
      </c>
    </row>
    <row r="4615" spans="1:3">
      <c r="A4615" s="174">
        <v>38694</v>
      </c>
      <c r="B4615" s="175">
        <v>38694</v>
      </c>
      <c r="C4615">
        <v>3.387489</v>
      </c>
    </row>
    <row r="4616" spans="1:3">
      <c r="A4616" s="174">
        <v>38693</v>
      </c>
      <c r="B4616" s="175">
        <v>38693</v>
      </c>
      <c r="C4616">
        <v>3.3801540000000001</v>
      </c>
    </row>
    <row r="4617" spans="1:3">
      <c r="A4617" s="174">
        <v>38692</v>
      </c>
      <c r="B4617" s="175">
        <v>38692</v>
      </c>
      <c r="C4617">
        <v>3.3892319999999998</v>
      </c>
    </row>
    <row r="4618" spans="1:3">
      <c r="A4618" s="174">
        <v>38691</v>
      </c>
      <c r="B4618" s="175">
        <v>38691</v>
      </c>
      <c r="C4618">
        <v>3.4234599999999999</v>
      </c>
    </row>
    <row r="4619" spans="1:3">
      <c r="A4619" s="174">
        <v>38688</v>
      </c>
      <c r="B4619" s="175">
        <v>38688</v>
      </c>
      <c r="C4619">
        <v>3.4181659999999998</v>
      </c>
    </row>
    <row r="4620" spans="1:3">
      <c r="A4620" s="174">
        <v>38687</v>
      </c>
      <c r="B4620" s="175">
        <v>38687</v>
      </c>
      <c r="C4620">
        <v>3.390749</v>
      </c>
    </row>
    <row r="4621" spans="1:3">
      <c r="A4621" s="174">
        <v>38686</v>
      </c>
      <c r="B4621" s="175">
        <v>38686</v>
      </c>
      <c r="C4621">
        <v>3.4593060000000002</v>
      </c>
    </row>
    <row r="4622" spans="1:3">
      <c r="A4622" s="174">
        <v>38685</v>
      </c>
      <c r="B4622" s="175">
        <v>38685</v>
      </c>
      <c r="C4622">
        <v>3.4277739999999999</v>
      </c>
    </row>
    <row r="4623" spans="1:3">
      <c r="A4623" s="174">
        <v>38684</v>
      </c>
      <c r="B4623" s="175">
        <v>38684</v>
      </c>
      <c r="C4623">
        <v>3.428131</v>
      </c>
    </row>
    <row r="4624" spans="1:3">
      <c r="A4624" s="174">
        <v>38681</v>
      </c>
      <c r="B4624" s="175">
        <v>38681</v>
      </c>
      <c r="C4624">
        <v>3.420398</v>
      </c>
    </row>
    <row r="4625" spans="1:3">
      <c r="A4625" s="174">
        <v>38680</v>
      </c>
      <c r="B4625" s="175">
        <v>38680</v>
      </c>
      <c r="C4625">
        <v>3.3950300000000002</v>
      </c>
    </row>
    <row r="4626" spans="1:3">
      <c r="A4626" s="174">
        <v>38679</v>
      </c>
      <c r="B4626" s="175">
        <v>38679</v>
      </c>
      <c r="C4626">
        <v>3.4807039999999998</v>
      </c>
    </row>
    <row r="4627" spans="1:3">
      <c r="A4627" s="174">
        <v>38678</v>
      </c>
      <c r="B4627" s="175">
        <v>38678</v>
      </c>
      <c r="C4627">
        <v>3.5094949999999998</v>
      </c>
    </row>
    <row r="4628" spans="1:3">
      <c r="A4628" s="174">
        <v>38677</v>
      </c>
      <c r="B4628" s="175">
        <v>38677</v>
      </c>
      <c r="C4628">
        <v>3.5346950000000001</v>
      </c>
    </row>
    <row r="4629" spans="1:3">
      <c r="A4629" s="174">
        <v>38674</v>
      </c>
      <c r="B4629" s="175">
        <v>38674</v>
      </c>
      <c r="C4629">
        <v>3.5325299999999999</v>
      </c>
    </row>
    <row r="4630" spans="1:3">
      <c r="A4630" s="174">
        <v>38673</v>
      </c>
      <c r="B4630" s="175">
        <v>38673</v>
      </c>
      <c r="C4630">
        <v>3.4756800000000001</v>
      </c>
    </row>
    <row r="4631" spans="1:3">
      <c r="A4631" s="174">
        <v>38672</v>
      </c>
      <c r="B4631" s="175">
        <v>38672</v>
      </c>
      <c r="C4631">
        <v>3.456645</v>
      </c>
    </row>
    <row r="4632" spans="1:3">
      <c r="A4632" s="174">
        <v>38671</v>
      </c>
      <c r="B4632" s="175">
        <v>38671</v>
      </c>
      <c r="C4632">
        <v>3.5494279999999998</v>
      </c>
    </row>
    <row r="4633" spans="1:3">
      <c r="A4633" s="174">
        <v>38670</v>
      </c>
      <c r="B4633" s="175">
        <v>38670</v>
      </c>
      <c r="C4633">
        <v>3.5123340000000001</v>
      </c>
    </row>
    <row r="4634" spans="1:3">
      <c r="A4634" s="174">
        <v>38667</v>
      </c>
      <c r="B4634" s="175">
        <v>38667</v>
      </c>
      <c r="C4634">
        <v>3.5219999999999998</v>
      </c>
    </row>
    <row r="4635" spans="1:3">
      <c r="A4635" s="174">
        <v>38666</v>
      </c>
      <c r="B4635" s="175">
        <v>38666</v>
      </c>
      <c r="C4635">
        <v>3.5406970000000002</v>
      </c>
    </row>
    <row r="4636" spans="1:3">
      <c r="A4636" s="174">
        <v>38665</v>
      </c>
      <c r="B4636" s="175">
        <v>38665</v>
      </c>
      <c r="C4636">
        <v>3.5145840000000002</v>
      </c>
    </row>
    <row r="4637" spans="1:3">
      <c r="A4637" s="174">
        <v>38664</v>
      </c>
      <c r="B4637" s="175">
        <v>38664</v>
      </c>
      <c r="C4637">
        <v>3.4885899999999999</v>
      </c>
    </row>
    <row r="4638" spans="1:3">
      <c r="A4638" s="174">
        <v>38663</v>
      </c>
      <c r="B4638" s="175">
        <v>38663</v>
      </c>
      <c r="C4638">
        <v>3.5055909999999999</v>
      </c>
    </row>
    <row r="4639" spans="1:3">
      <c r="A4639" s="174">
        <v>38660</v>
      </c>
      <c r="B4639" s="175">
        <v>38660</v>
      </c>
      <c r="C4639">
        <v>3.4826190000000001</v>
      </c>
    </row>
    <row r="4640" spans="1:3">
      <c r="A4640" s="174">
        <v>38659</v>
      </c>
      <c r="B4640" s="175">
        <v>38659</v>
      </c>
      <c r="C4640">
        <v>3.4766360000000001</v>
      </c>
    </row>
    <row r="4641" spans="1:3">
      <c r="A4641" s="174">
        <v>38658</v>
      </c>
      <c r="B4641" s="175">
        <v>38658</v>
      </c>
      <c r="C4641">
        <v>3.4763670000000002</v>
      </c>
    </row>
    <row r="4642" spans="1:3">
      <c r="A4642" s="174">
        <v>38657</v>
      </c>
      <c r="B4642" s="175">
        <v>38657</v>
      </c>
      <c r="C4642">
        <v>3.411016</v>
      </c>
    </row>
    <row r="4643" spans="1:3">
      <c r="A4643" s="174">
        <v>38656</v>
      </c>
      <c r="B4643" s="175">
        <v>38656</v>
      </c>
      <c r="C4643">
        <v>3.404296</v>
      </c>
    </row>
    <row r="4644" spans="1:3">
      <c r="A4644" s="174">
        <v>38653</v>
      </c>
      <c r="B4644" s="175">
        <v>38653</v>
      </c>
      <c r="C4644">
        <v>3.4046590000000001</v>
      </c>
    </row>
    <row r="4645" spans="1:3">
      <c r="A4645" s="174">
        <v>38652</v>
      </c>
      <c r="B4645" s="175">
        <v>38652</v>
      </c>
      <c r="C4645">
        <v>3.3989750000000001</v>
      </c>
    </row>
    <row r="4646" spans="1:3">
      <c r="A4646" s="174">
        <v>38651</v>
      </c>
      <c r="B4646" s="175">
        <v>38651</v>
      </c>
      <c r="C4646">
        <v>3.3976289999999998</v>
      </c>
    </row>
    <row r="4647" spans="1:3">
      <c r="A4647" s="174">
        <v>38650</v>
      </c>
      <c r="B4647" s="175">
        <v>38650</v>
      </c>
      <c r="C4647">
        <v>3.2999909999999999</v>
      </c>
    </row>
    <row r="4648" spans="1:3">
      <c r="A4648" s="174">
        <v>38649</v>
      </c>
      <c r="B4648" s="175">
        <v>38649</v>
      </c>
      <c r="C4648">
        <v>3.2501370000000001</v>
      </c>
    </row>
    <row r="4649" spans="1:3">
      <c r="A4649" s="174">
        <v>38646</v>
      </c>
      <c r="B4649" s="175">
        <v>38646</v>
      </c>
      <c r="C4649">
        <v>3.2523270000000002</v>
      </c>
    </row>
    <row r="4650" spans="1:3">
      <c r="A4650" s="174">
        <v>38645</v>
      </c>
      <c r="B4650" s="175">
        <v>38645</v>
      </c>
      <c r="C4650">
        <v>3.315801</v>
      </c>
    </row>
    <row r="4651" spans="1:3">
      <c r="A4651" s="174">
        <v>38644</v>
      </c>
      <c r="B4651" s="175">
        <v>38644</v>
      </c>
      <c r="C4651">
        <v>3.288805</v>
      </c>
    </row>
    <row r="4652" spans="1:3">
      <c r="A4652" s="174">
        <v>38643</v>
      </c>
      <c r="B4652" s="175">
        <v>38643</v>
      </c>
      <c r="C4652">
        <v>3.3148219999999999</v>
      </c>
    </row>
    <row r="4653" spans="1:3">
      <c r="A4653" s="174">
        <v>38642</v>
      </c>
      <c r="B4653" s="175">
        <v>38642</v>
      </c>
      <c r="C4653">
        <v>3.312068</v>
      </c>
    </row>
    <row r="4654" spans="1:3">
      <c r="A4654" s="174">
        <v>38639</v>
      </c>
      <c r="B4654" s="175">
        <v>38639</v>
      </c>
      <c r="C4654">
        <v>3.294162</v>
      </c>
    </row>
    <row r="4655" spans="1:3">
      <c r="A4655" s="174">
        <v>38638</v>
      </c>
      <c r="B4655" s="175">
        <v>38638</v>
      </c>
      <c r="C4655">
        <v>3.2941989999999999</v>
      </c>
    </row>
    <row r="4656" spans="1:3">
      <c r="A4656" s="174">
        <v>38637</v>
      </c>
      <c r="B4656" s="175">
        <v>38637</v>
      </c>
      <c r="C4656">
        <v>3.2319399999999998</v>
      </c>
    </row>
    <row r="4657" spans="1:3">
      <c r="A4657" s="174">
        <v>38636</v>
      </c>
      <c r="B4657" s="175">
        <v>38636</v>
      </c>
      <c r="C4657">
        <v>3.201276</v>
      </c>
    </row>
    <row r="4658" spans="1:3">
      <c r="A4658" s="174">
        <v>38635</v>
      </c>
      <c r="B4658" s="175">
        <v>38635</v>
      </c>
      <c r="C4658">
        <v>3.1634500000000001</v>
      </c>
    </row>
    <row r="4659" spans="1:3">
      <c r="A4659" s="174">
        <v>38632</v>
      </c>
      <c r="B4659" s="175">
        <v>38632</v>
      </c>
      <c r="C4659">
        <v>3.1961219999999999</v>
      </c>
    </row>
    <row r="4660" spans="1:3">
      <c r="A4660" s="174">
        <v>38631</v>
      </c>
      <c r="B4660" s="175">
        <v>38631</v>
      </c>
      <c r="C4660">
        <v>3.1876389999999999</v>
      </c>
    </row>
    <row r="4661" spans="1:3">
      <c r="A4661" s="174">
        <v>38630</v>
      </c>
      <c r="B4661" s="175">
        <v>38630</v>
      </c>
      <c r="C4661">
        <v>3.1785000000000001</v>
      </c>
    </row>
    <row r="4662" spans="1:3">
      <c r="A4662" s="174">
        <v>38629</v>
      </c>
      <c r="B4662" s="175">
        <v>38629</v>
      </c>
      <c r="C4662">
        <v>3.1815169999999999</v>
      </c>
    </row>
    <row r="4663" spans="1:3">
      <c r="A4663" s="174">
        <v>38628</v>
      </c>
      <c r="B4663" s="175">
        <v>38628</v>
      </c>
      <c r="C4663">
        <v>3.221679</v>
      </c>
    </row>
    <row r="4664" spans="1:3">
      <c r="A4664" s="174">
        <v>38625</v>
      </c>
      <c r="B4664" s="175">
        <v>38625</v>
      </c>
      <c r="C4664">
        <v>3.1550549999999999</v>
      </c>
    </row>
    <row r="4665" spans="1:3">
      <c r="A4665" s="174">
        <v>38624</v>
      </c>
      <c r="B4665" s="175">
        <v>38624</v>
      </c>
      <c r="C4665">
        <v>3.1616979999999999</v>
      </c>
    </row>
    <row r="4666" spans="1:3">
      <c r="A4666" s="174">
        <v>38623</v>
      </c>
      <c r="B4666" s="175">
        <v>38623</v>
      </c>
      <c r="C4666">
        <v>3.1559409999999999</v>
      </c>
    </row>
    <row r="4667" spans="1:3">
      <c r="A4667" s="174">
        <v>38622</v>
      </c>
      <c r="B4667" s="175">
        <v>38622</v>
      </c>
      <c r="C4667">
        <v>3.1330309999999999</v>
      </c>
    </row>
    <row r="4668" spans="1:3">
      <c r="A4668" s="174">
        <v>38621</v>
      </c>
      <c r="B4668" s="175">
        <v>38621</v>
      </c>
      <c r="C4668">
        <v>3.140666</v>
      </c>
    </row>
    <row r="4669" spans="1:3">
      <c r="A4669" s="174">
        <v>38618</v>
      </c>
      <c r="B4669" s="175">
        <v>38618</v>
      </c>
      <c r="C4669">
        <v>3.0776460000000001</v>
      </c>
    </row>
    <row r="4670" spans="1:3">
      <c r="A4670" s="174">
        <v>38617</v>
      </c>
      <c r="B4670" s="175">
        <v>38617</v>
      </c>
      <c r="C4670">
        <v>3.0586389999999999</v>
      </c>
    </row>
    <row r="4671" spans="1:3">
      <c r="A4671" s="174">
        <v>38616</v>
      </c>
      <c r="B4671" s="175">
        <v>38616</v>
      </c>
      <c r="C4671">
        <v>3.0563470000000001</v>
      </c>
    </row>
    <row r="4672" spans="1:3">
      <c r="A4672" s="174">
        <v>38615</v>
      </c>
      <c r="B4672" s="175">
        <v>38615</v>
      </c>
      <c r="C4672">
        <v>3.0996890000000001</v>
      </c>
    </row>
    <row r="4673" spans="1:3">
      <c r="A4673" s="174">
        <v>38614</v>
      </c>
      <c r="B4673" s="175">
        <v>38614</v>
      </c>
      <c r="C4673">
        <v>3.1423930000000002</v>
      </c>
    </row>
    <row r="4674" spans="1:3">
      <c r="A4674" s="174">
        <v>38611</v>
      </c>
      <c r="B4674" s="175">
        <v>38611</v>
      </c>
      <c r="C4674">
        <v>3.1556039999999999</v>
      </c>
    </row>
    <row r="4675" spans="1:3">
      <c r="A4675" s="174">
        <v>38610</v>
      </c>
      <c r="B4675" s="175">
        <v>38610</v>
      </c>
      <c r="C4675">
        <v>3.1316989999999998</v>
      </c>
    </row>
    <row r="4676" spans="1:3">
      <c r="A4676" s="174">
        <v>38609</v>
      </c>
      <c r="B4676" s="175">
        <v>38609</v>
      </c>
      <c r="C4676">
        <v>3.106703</v>
      </c>
    </row>
    <row r="4677" spans="1:3">
      <c r="A4677" s="174">
        <v>38608</v>
      </c>
      <c r="B4677" s="175">
        <v>38608</v>
      </c>
      <c r="C4677">
        <v>3.1302940000000001</v>
      </c>
    </row>
    <row r="4678" spans="1:3">
      <c r="A4678" s="174">
        <v>38607</v>
      </c>
      <c r="B4678" s="175">
        <v>38607</v>
      </c>
      <c r="C4678">
        <v>3.1364260000000002</v>
      </c>
    </row>
    <row r="4679" spans="1:3">
      <c r="A4679" s="174">
        <v>38604</v>
      </c>
      <c r="B4679" s="175">
        <v>38604</v>
      </c>
      <c r="C4679">
        <v>3.0762610000000001</v>
      </c>
    </row>
    <row r="4680" spans="1:3">
      <c r="A4680" s="174">
        <v>38603</v>
      </c>
      <c r="B4680" s="175">
        <v>38603</v>
      </c>
      <c r="C4680">
        <v>3.097931</v>
      </c>
    </row>
    <row r="4681" spans="1:3">
      <c r="A4681" s="174">
        <v>38602</v>
      </c>
      <c r="B4681" s="175">
        <v>38602</v>
      </c>
      <c r="C4681">
        <v>3.113931</v>
      </c>
    </row>
    <row r="4682" spans="1:3">
      <c r="A4682" s="174">
        <v>38601</v>
      </c>
      <c r="B4682" s="175">
        <v>38601</v>
      </c>
      <c r="C4682">
        <v>3.1052409999999999</v>
      </c>
    </row>
    <row r="4683" spans="1:3">
      <c r="A4683" s="174">
        <v>38600</v>
      </c>
      <c r="B4683" s="175">
        <v>38600</v>
      </c>
      <c r="C4683">
        <v>3.0824880000000001</v>
      </c>
    </row>
    <row r="4684" spans="1:3">
      <c r="A4684" s="174">
        <v>38597</v>
      </c>
      <c r="B4684" s="175">
        <v>38597</v>
      </c>
      <c r="C4684">
        <v>3.0929920000000002</v>
      </c>
    </row>
    <row r="4685" spans="1:3">
      <c r="A4685" s="174">
        <v>38596</v>
      </c>
      <c r="B4685" s="175">
        <v>38596</v>
      </c>
      <c r="C4685">
        <v>3.1121789999999998</v>
      </c>
    </row>
    <row r="4686" spans="1:3">
      <c r="A4686" s="174">
        <v>38595</v>
      </c>
      <c r="B4686" s="175">
        <v>38595</v>
      </c>
      <c r="C4686">
        <v>3.1341549999999998</v>
      </c>
    </row>
    <row r="4687" spans="1:3">
      <c r="A4687" s="174">
        <v>38594</v>
      </c>
      <c r="B4687" s="175">
        <v>38594</v>
      </c>
      <c r="C4687">
        <v>3.190083</v>
      </c>
    </row>
    <row r="4688" spans="1:3">
      <c r="A4688" s="174">
        <v>38593</v>
      </c>
      <c r="B4688" s="175">
        <v>38593</v>
      </c>
      <c r="C4688">
        <v>3.1749839999999998</v>
      </c>
    </row>
    <row r="4689" spans="1:3">
      <c r="A4689" s="174">
        <v>38590</v>
      </c>
      <c r="B4689" s="175">
        <v>38590</v>
      </c>
      <c r="C4689">
        <v>3.174347</v>
      </c>
    </row>
    <row r="4690" spans="1:3">
      <c r="A4690" s="174">
        <v>38589</v>
      </c>
      <c r="B4690" s="175">
        <v>38589</v>
      </c>
      <c r="C4690">
        <v>3.1769889999999998</v>
      </c>
    </row>
    <row r="4691" spans="1:3">
      <c r="A4691" s="174">
        <v>38588</v>
      </c>
      <c r="B4691" s="175">
        <v>38588</v>
      </c>
      <c r="C4691">
        <v>3.1983100000000002</v>
      </c>
    </row>
    <row r="4692" spans="1:3">
      <c r="A4692" s="174">
        <v>38587</v>
      </c>
      <c r="B4692" s="175">
        <v>38587</v>
      </c>
      <c r="C4692">
        <v>3.2119369999999998</v>
      </c>
    </row>
    <row r="4693" spans="1:3">
      <c r="A4693" s="174">
        <v>38586</v>
      </c>
      <c r="B4693" s="175">
        <v>38586</v>
      </c>
      <c r="C4693">
        <v>3.2445940000000002</v>
      </c>
    </row>
    <row r="4694" spans="1:3">
      <c r="A4694" s="174">
        <v>38583</v>
      </c>
      <c r="B4694" s="175">
        <v>38583</v>
      </c>
      <c r="C4694">
        <v>3.2324839999999999</v>
      </c>
    </row>
    <row r="4695" spans="1:3">
      <c r="A4695" s="174">
        <v>38582</v>
      </c>
      <c r="B4695" s="175">
        <v>38582</v>
      </c>
      <c r="C4695">
        <v>3.2408139999999999</v>
      </c>
    </row>
    <row r="4696" spans="1:3">
      <c r="A4696" s="174">
        <v>38581</v>
      </c>
      <c r="B4696" s="175">
        <v>38581</v>
      </c>
      <c r="C4696">
        <v>3.2597100000000001</v>
      </c>
    </row>
    <row r="4697" spans="1:3">
      <c r="A4697" s="174">
        <v>38580</v>
      </c>
      <c r="B4697" s="175">
        <v>38580</v>
      </c>
      <c r="C4697">
        <v>3.2846649999999999</v>
      </c>
    </row>
    <row r="4698" spans="1:3">
      <c r="A4698" s="174">
        <v>38579</v>
      </c>
      <c r="B4698" s="175">
        <v>38579</v>
      </c>
      <c r="C4698">
        <v>3.3053789999999998</v>
      </c>
    </row>
    <row r="4699" spans="1:3">
      <c r="A4699" s="174">
        <v>38576</v>
      </c>
      <c r="B4699" s="175">
        <v>38576</v>
      </c>
      <c r="C4699">
        <v>3.3297219999999998</v>
      </c>
    </row>
    <row r="4700" spans="1:3">
      <c r="A4700" s="174">
        <v>38575</v>
      </c>
      <c r="B4700" s="175">
        <v>38575</v>
      </c>
      <c r="C4700">
        <v>3.362616</v>
      </c>
    </row>
    <row r="4701" spans="1:3">
      <c r="A4701" s="174">
        <v>38574</v>
      </c>
      <c r="B4701" s="175">
        <v>38574</v>
      </c>
      <c r="C4701">
        <v>3.3594759999999999</v>
      </c>
    </row>
    <row r="4702" spans="1:3">
      <c r="A4702" s="174">
        <v>38573</v>
      </c>
      <c r="B4702" s="175">
        <v>38573</v>
      </c>
      <c r="C4702">
        <v>3.3795989999999998</v>
      </c>
    </row>
    <row r="4703" spans="1:3">
      <c r="A4703" s="174">
        <v>38572</v>
      </c>
      <c r="B4703" s="175">
        <v>38572</v>
      </c>
      <c r="C4703">
        <v>3.396172</v>
      </c>
    </row>
    <row r="4704" spans="1:3">
      <c r="A4704" s="174">
        <v>38569</v>
      </c>
      <c r="B4704" s="175">
        <v>38569</v>
      </c>
      <c r="C4704">
        <v>3.3961800000000002</v>
      </c>
    </row>
    <row r="4705" spans="1:3">
      <c r="A4705" s="174">
        <v>38568</v>
      </c>
      <c r="B4705" s="175">
        <v>38568</v>
      </c>
      <c r="C4705">
        <v>3.3479869999999998</v>
      </c>
    </row>
    <row r="4706" spans="1:3">
      <c r="A4706" s="174">
        <v>38567</v>
      </c>
      <c r="B4706" s="175">
        <v>38567</v>
      </c>
      <c r="C4706">
        <v>3.3586230000000001</v>
      </c>
    </row>
    <row r="4707" spans="1:3">
      <c r="A4707" s="174">
        <v>38566</v>
      </c>
      <c r="B4707" s="175">
        <v>38566</v>
      </c>
      <c r="C4707">
        <v>3.306905</v>
      </c>
    </row>
    <row r="4708" spans="1:3">
      <c r="A4708" s="174">
        <v>38565</v>
      </c>
      <c r="B4708" s="175">
        <v>38565</v>
      </c>
      <c r="C4708">
        <v>3.3059069999999999</v>
      </c>
    </row>
    <row r="4709" spans="1:3">
      <c r="A4709" s="174">
        <v>38562</v>
      </c>
      <c r="B4709" s="175">
        <v>38562</v>
      </c>
      <c r="C4709">
        <v>3.263496</v>
      </c>
    </row>
    <row r="4710" spans="1:3">
      <c r="A4710" s="174">
        <v>38561</v>
      </c>
      <c r="B4710" s="175">
        <v>38561</v>
      </c>
      <c r="C4710">
        <v>3.260122</v>
      </c>
    </row>
    <row r="4711" spans="1:3">
      <c r="A4711" s="174">
        <v>38560</v>
      </c>
      <c r="B4711" s="175">
        <v>38560</v>
      </c>
      <c r="C4711">
        <v>3.2549160000000001</v>
      </c>
    </row>
    <row r="4712" spans="1:3">
      <c r="A4712" s="174">
        <v>38559</v>
      </c>
      <c r="B4712" s="175">
        <v>38559</v>
      </c>
      <c r="C4712">
        <v>3.2746179999999998</v>
      </c>
    </row>
    <row r="4713" spans="1:3">
      <c r="A4713" s="174">
        <v>38558</v>
      </c>
      <c r="B4713" s="175">
        <v>38558</v>
      </c>
      <c r="C4713">
        <v>3.2600910000000001</v>
      </c>
    </row>
    <row r="4714" spans="1:3">
      <c r="A4714" s="174">
        <v>38555</v>
      </c>
      <c r="B4714" s="175">
        <v>38555</v>
      </c>
      <c r="C4714">
        <v>3.271963</v>
      </c>
    </row>
    <row r="4715" spans="1:3">
      <c r="A4715" s="174">
        <v>38554</v>
      </c>
      <c r="B4715" s="175">
        <v>38554</v>
      </c>
      <c r="C4715">
        <v>3.3123659999999999</v>
      </c>
    </row>
    <row r="4716" spans="1:3">
      <c r="A4716" s="174">
        <v>38553</v>
      </c>
      <c r="B4716" s="175">
        <v>38553</v>
      </c>
      <c r="C4716">
        <v>3.3286259999999999</v>
      </c>
    </row>
    <row r="4717" spans="1:3">
      <c r="A4717" s="174">
        <v>38552</v>
      </c>
      <c r="B4717" s="175">
        <v>38552</v>
      </c>
      <c r="C4717">
        <v>3.3059750000000001</v>
      </c>
    </row>
    <row r="4718" spans="1:3">
      <c r="A4718" s="174">
        <v>38551</v>
      </c>
      <c r="B4718" s="175">
        <v>38551</v>
      </c>
      <c r="C4718">
        <v>3.2831070000000002</v>
      </c>
    </row>
    <row r="4719" spans="1:3">
      <c r="A4719" s="174">
        <v>38548</v>
      </c>
      <c r="B4719" s="175">
        <v>38548</v>
      </c>
      <c r="C4719">
        <v>3.3196819999999998</v>
      </c>
    </row>
    <row r="4720" spans="1:3">
      <c r="A4720" s="174">
        <v>38547</v>
      </c>
      <c r="B4720" s="175">
        <v>38547</v>
      </c>
      <c r="C4720">
        <v>3.3162739999999999</v>
      </c>
    </row>
    <row r="4721" spans="1:3">
      <c r="A4721" s="174">
        <v>38546</v>
      </c>
      <c r="B4721" s="175">
        <v>38546</v>
      </c>
      <c r="C4721">
        <v>3.2764890000000002</v>
      </c>
    </row>
    <row r="4722" spans="1:3">
      <c r="A4722" s="174">
        <v>38545</v>
      </c>
      <c r="B4722" s="175">
        <v>38545</v>
      </c>
      <c r="C4722">
        <v>3.2542260000000001</v>
      </c>
    </row>
    <row r="4723" spans="1:3">
      <c r="A4723" s="174">
        <v>38544</v>
      </c>
      <c r="B4723" s="175">
        <v>38544</v>
      </c>
      <c r="C4723">
        <v>3.2473670000000001</v>
      </c>
    </row>
    <row r="4724" spans="1:3">
      <c r="A4724" s="174">
        <v>38541</v>
      </c>
      <c r="B4724" s="175">
        <v>38541</v>
      </c>
      <c r="C4724">
        <v>3.2170070000000002</v>
      </c>
    </row>
    <row r="4725" spans="1:3">
      <c r="A4725" s="174">
        <v>38540</v>
      </c>
      <c r="B4725" s="175">
        <v>38540</v>
      </c>
      <c r="C4725">
        <v>3.2375479999999999</v>
      </c>
    </row>
    <row r="4726" spans="1:3">
      <c r="A4726" s="174">
        <v>38539</v>
      </c>
      <c r="B4726" s="175">
        <v>38539</v>
      </c>
      <c r="C4726">
        <v>3.2631610000000002</v>
      </c>
    </row>
    <row r="4727" spans="1:3">
      <c r="A4727" s="174">
        <v>38538</v>
      </c>
      <c r="B4727" s="175">
        <v>38538</v>
      </c>
      <c r="C4727">
        <v>3.261914</v>
      </c>
    </row>
    <row r="4728" spans="1:3">
      <c r="A4728" s="174">
        <v>38537</v>
      </c>
      <c r="B4728" s="175">
        <v>38537</v>
      </c>
      <c r="C4728">
        <v>3.219732</v>
      </c>
    </row>
    <row r="4729" spans="1:3">
      <c r="A4729" s="174">
        <v>38534</v>
      </c>
      <c r="B4729" s="175">
        <v>38534</v>
      </c>
      <c r="C4729">
        <v>3.1862840000000001</v>
      </c>
    </row>
    <row r="4730" spans="1:3">
      <c r="A4730" s="174">
        <v>38533</v>
      </c>
      <c r="B4730" s="175">
        <v>38533</v>
      </c>
      <c r="C4730">
        <v>3.2001849999999998</v>
      </c>
    </row>
    <row r="4731" spans="1:3">
      <c r="A4731" s="174">
        <v>38532</v>
      </c>
      <c r="B4731" s="175">
        <v>38532</v>
      </c>
      <c r="C4731">
        <v>3.1840470000000001</v>
      </c>
    </row>
    <row r="4732" spans="1:3">
      <c r="A4732" s="174">
        <v>38531</v>
      </c>
      <c r="B4732" s="175">
        <v>38531</v>
      </c>
      <c r="C4732">
        <v>3.205263</v>
      </c>
    </row>
    <row r="4733" spans="1:3">
      <c r="A4733" s="174">
        <v>38530</v>
      </c>
      <c r="B4733" s="175">
        <v>38530</v>
      </c>
      <c r="C4733">
        <v>3.1628880000000001</v>
      </c>
    </row>
    <row r="4734" spans="1:3">
      <c r="A4734" s="174">
        <v>38527</v>
      </c>
      <c r="B4734" s="175">
        <v>38527</v>
      </c>
      <c r="C4734">
        <v>3.1797119999999999</v>
      </c>
    </row>
    <row r="4735" spans="1:3">
      <c r="A4735" s="174">
        <v>38526</v>
      </c>
      <c r="B4735" s="175">
        <v>38526</v>
      </c>
      <c r="C4735">
        <v>3.2030409999999998</v>
      </c>
    </row>
    <row r="4736" spans="1:3">
      <c r="A4736" s="174">
        <v>38525</v>
      </c>
      <c r="B4736" s="175">
        <v>38525</v>
      </c>
      <c r="C4736">
        <v>3.1947619999999999</v>
      </c>
    </row>
    <row r="4737" spans="1:3">
      <c r="A4737" s="174">
        <v>38524</v>
      </c>
      <c r="B4737" s="175">
        <v>38524</v>
      </c>
      <c r="C4737">
        <v>3.2688890000000002</v>
      </c>
    </row>
    <row r="4738" spans="1:3">
      <c r="A4738" s="174">
        <v>38523</v>
      </c>
      <c r="B4738" s="175">
        <v>38523</v>
      </c>
      <c r="C4738">
        <v>3.3586209999999999</v>
      </c>
    </row>
    <row r="4739" spans="1:3">
      <c r="A4739" s="174">
        <v>38520</v>
      </c>
      <c r="B4739" s="175">
        <v>38520</v>
      </c>
      <c r="C4739">
        <v>3.3440970000000001</v>
      </c>
    </row>
    <row r="4740" spans="1:3">
      <c r="A4740" s="174">
        <v>38519</v>
      </c>
      <c r="B4740" s="175">
        <v>38519</v>
      </c>
      <c r="C4740">
        <v>3.3720050000000001</v>
      </c>
    </row>
    <row r="4741" spans="1:3">
      <c r="A4741" s="174">
        <v>38518</v>
      </c>
      <c r="B4741" s="175">
        <v>38518</v>
      </c>
      <c r="C4741">
        <v>3.3248419999999999</v>
      </c>
    </row>
    <row r="4742" spans="1:3">
      <c r="A4742" s="174">
        <v>38517</v>
      </c>
      <c r="B4742" s="175">
        <v>38517</v>
      </c>
      <c r="C4742">
        <v>3.2379730000000002</v>
      </c>
    </row>
    <row r="4743" spans="1:3">
      <c r="A4743" s="174">
        <v>38516</v>
      </c>
      <c r="B4743" s="175">
        <v>38516</v>
      </c>
      <c r="C4743">
        <v>3.230299</v>
      </c>
    </row>
    <row r="4744" spans="1:3">
      <c r="A4744" s="174">
        <v>38513</v>
      </c>
      <c r="B4744" s="175">
        <v>38513</v>
      </c>
      <c r="C4744">
        <v>3.1992289999999999</v>
      </c>
    </row>
    <row r="4745" spans="1:3">
      <c r="A4745" s="174">
        <v>38512</v>
      </c>
      <c r="B4745" s="175">
        <v>38512</v>
      </c>
      <c r="C4745">
        <v>3.1985540000000001</v>
      </c>
    </row>
    <row r="4746" spans="1:3">
      <c r="A4746" s="174">
        <v>38511</v>
      </c>
      <c r="B4746" s="175">
        <v>38511</v>
      </c>
      <c r="C4746">
        <v>3.1617139999999999</v>
      </c>
    </row>
    <row r="4747" spans="1:3">
      <c r="A4747" s="174">
        <v>38510</v>
      </c>
      <c r="B4747" s="175">
        <v>38510</v>
      </c>
      <c r="C4747">
        <v>3.1930879999999999</v>
      </c>
    </row>
    <row r="4748" spans="1:3">
      <c r="A4748" s="174">
        <v>38509</v>
      </c>
      <c r="B4748" s="175">
        <v>38509</v>
      </c>
      <c r="C4748">
        <v>3.2501229999999999</v>
      </c>
    </row>
    <row r="4749" spans="1:3">
      <c r="A4749" s="174">
        <v>38506</v>
      </c>
      <c r="B4749" s="175">
        <v>38506</v>
      </c>
      <c r="C4749">
        <v>3.2027749999999999</v>
      </c>
    </row>
    <row r="4750" spans="1:3">
      <c r="A4750" s="174">
        <v>38505</v>
      </c>
      <c r="B4750" s="175">
        <v>38505</v>
      </c>
      <c r="C4750">
        <v>3.2717040000000002</v>
      </c>
    </row>
    <row r="4751" spans="1:3">
      <c r="A4751" s="174">
        <v>38504</v>
      </c>
      <c r="B4751" s="175">
        <v>38504</v>
      </c>
      <c r="C4751">
        <v>3.3107449999999998</v>
      </c>
    </row>
    <row r="4752" spans="1:3">
      <c r="A4752" s="174">
        <v>38503</v>
      </c>
      <c r="B4752" s="175">
        <v>38503</v>
      </c>
      <c r="C4752">
        <v>3.3233700000000002</v>
      </c>
    </row>
    <row r="4753" spans="1:3">
      <c r="A4753" s="174">
        <v>38502</v>
      </c>
      <c r="B4753" s="175">
        <v>38502</v>
      </c>
      <c r="C4753">
        <v>3.3808370000000001</v>
      </c>
    </row>
    <row r="4754" spans="1:3">
      <c r="A4754" s="174">
        <v>38499</v>
      </c>
      <c r="B4754" s="175">
        <v>38499</v>
      </c>
      <c r="C4754">
        <v>3.3804910000000001</v>
      </c>
    </row>
    <row r="4755" spans="1:3">
      <c r="A4755" s="174">
        <v>38498</v>
      </c>
      <c r="B4755" s="175">
        <v>38498</v>
      </c>
      <c r="C4755">
        <v>3.3690329999999999</v>
      </c>
    </row>
    <row r="4756" spans="1:3">
      <c r="A4756" s="174">
        <v>38497</v>
      </c>
      <c r="B4756" s="175">
        <v>38497</v>
      </c>
      <c r="C4756">
        <v>3.3251710000000001</v>
      </c>
    </row>
    <row r="4757" spans="1:3">
      <c r="A4757" s="174">
        <v>38496</v>
      </c>
      <c r="B4757" s="175">
        <v>38496</v>
      </c>
      <c r="C4757">
        <v>3.3292639999999998</v>
      </c>
    </row>
    <row r="4758" spans="1:3">
      <c r="A4758" s="174">
        <v>38495</v>
      </c>
      <c r="B4758" s="175">
        <v>38495</v>
      </c>
      <c r="C4758">
        <v>3.3686780000000001</v>
      </c>
    </row>
    <row r="4759" spans="1:3">
      <c r="A4759" s="174">
        <v>38492</v>
      </c>
      <c r="B4759" s="175">
        <v>38492</v>
      </c>
      <c r="C4759">
        <v>3.3955299999999999</v>
      </c>
    </row>
    <row r="4760" spans="1:3">
      <c r="A4760" s="174">
        <v>38491</v>
      </c>
      <c r="B4760" s="175">
        <v>38491</v>
      </c>
      <c r="C4760">
        <v>3.3569070000000001</v>
      </c>
    </row>
    <row r="4761" spans="1:3">
      <c r="A4761" s="174">
        <v>38490</v>
      </c>
      <c r="B4761" s="175">
        <v>38490</v>
      </c>
      <c r="C4761">
        <v>3.3454000000000002</v>
      </c>
    </row>
    <row r="4762" spans="1:3">
      <c r="A4762" s="174">
        <v>38489</v>
      </c>
      <c r="B4762" s="175">
        <v>38489</v>
      </c>
      <c r="C4762">
        <v>3.3815780000000002</v>
      </c>
    </row>
    <row r="4763" spans="1:3">
      <c r="A4763" s="174">
        <v>38488</v>
      </c>
      <c r="B4763" s="175">
        <v>38488</v>
      </c>
      <c r="C4763">
        <v>3.3726319999999999</v>
      </c>
    </row>
    <row r="4764" spans="1:3">
      <c r="A4764" s="174">
        <v>38485</v>
      </c>
      <c r="B4764" s="175">
        <v>38485</v>
      </c>
      <c r="C4764">
        <v>3.362835</v>
      </c>
    </row>
    <row r="4765" spans="1:3">
      <c r="A4765" s="174">
        <v>38484</v>
      </c>
      <c r="B4765" s="175">
        <v>38484</v>
      </c>
      <c r="C4765">
        <v>3.3993410000000002</v>
      </c>
    </row>
    <row r="4766" spans="1:3">
      <c r="A4766" s="174">
        <v>38483</v>
      </c>
      <c r="B4766" s="175">
        <v>38483</v>
      </c>
      <c r="C4766">
        <v>3.3987759999999998</v>
      </c>
    </row>
    <row r="4767" spans="1:3">
      <c r="A4767" s="174">
        <v>38482</v>
      </c>
      <c r="B4767" s="175">
        <v>38482</v>
      </c>
      <c r="C4767">
        <v>3.4263469999999998</v>
      </c>
    </row>
    <row r="4768" spans="1:3">
      <c r="A4768" s="174">
        <v>38481</v>
      </c>
      <c r="B4768" s="175">
        <v>38481</v>
      </c>
      <c r="C4768">
        <v>3.4973160000000001</v>
      </c>
    </row>
    <row r="4769" spans="1:3">
      <c r="A4769" s="174">
        <v>38478</v>
      </c>
      <c r="B4769" s="175">
        <v>38478</v>
      </c>
      <c r="C4769">
        <v>3.4980509999999998</v>
      </c>
    </row>
    <row r="4770" spans="1:3">
      <c r="A4770" s="174">
        <v>38477</v>
      </c>
      <c r="B4770" s="175">
        <v>38477</v>
      </c>
      <c r="C4770">
        <v>3.4710359999999998</v>
      </c>
    </row>
    <row r="4771" spans="1:3">
      <c r="A4771" s="174">
        <v>38476</v>
      </c>
      <c r="B4771" s="175">
        <v>38476</v>
      </c>
      <c r="C4771">
        <v>3.482926</v>
      </c>
    </row>
    <row r="4772" spans="1:3">
      <c r="A4772" s="174">
        <v>38475</v>
      </c>
      <c r="B4772" s="175">
        <v>38475</v>
      </c>
      <c r="C4772">
        <v>3.4491550000000002</v>
      </c>
    </row>
    <row r="4773" spans="1:3">
      <c r="A4773" s="174">
        <v>38474</v>
      </c>
      <c r="B4773" s="175">
        <v>38474</v>
      </c>
      <c r="C4773">
        <v>3.4602569999999999</v>
      </c>
    </row>
    <row r="4774" spans="1:3">
      <c r="A4774" s="174">
        <v>38471</v>
      </c>
      <c r="B4774" s="175">
        <v>38471</v>
      </c>
      <c r="C4774">
        <v>3.481846</v>
      </c>
    </row>
    <row r="4775" spans="1:3">
      <c r="A4775" s="174">
        <v>38470</v>
      </c>
      <c r="B4775" s="175">
        <v>38470</v>
      </c>
      <c r="C4775">
        <v>3.4461119999999998</v>
      </c>
    </row>
    <row r="4776" spans="1:3">
      <c r="A4776" s="174">
        <v>38469</v>
      </c>
      <c r="B4776" s="175">
        <v>38469</v>
      </c>
      <c r="C4776">
        <v>3.4482889999999999</v>
      </c>
    </row>
    <row r="4777" spans="1:3">
      <c r="A4777" s="174">
        <v>38468</v>
      </c>
      <c r="B4777" s="175">
        <v>38468</v>
      </c>
      <c r="C4777">
        <v>3.4753219999999998</v>
      </c>
    </row>
    <row r="4778" spans="1:3">
      <c r="A4778" s="174">
        <v>38467</v>
      </c>
      <c r="B4778" s="175">
        <v>38467</v>
      </c>
      <c r="C4778">
        <v>3.4942139999999999</v>
      </c>
    </row>
    <row r="4779" spans="1:3">
      <c r="A4779" s="174">
        <v>38464</v>
      </c>
      <c r="B4779" s="175">
        <v>38464</v>
      </c>
      <c r="C4779">
        <v>3.508397</v>
      </c>
    </row>
    <row r="4780" spans="1:3">
      <c r="A4780" s="174">
        <v>38463</v>
      </c>
      <c r="B4780" s="175">
        <v>38463</v>
      </c>
      <c r="C4780">
        <v>3.548171</v>
      </c>
    </row>
    <row r="4781" spans="1:3">
      <c r="A4781" s="174">
        <v>38462</v>
      </c>
      <c r="B4781" s="175">
        <v>38462</v>
      </c>
      <c r="C4781">
        <v>3.5054349999999999</v>
      </c>
    </row>
    <row r="4782" spans="1:3">
      <c r="A4782" s="174">
        <v>38461</v>
      </c>
      <c r="B4782" s="175">
        <v>38461</v>
      </c>
      <c r="C4782">
        <v>3.5053519999999998</v>
      </c>
    </row>
    <row r="4783" spans="1:3">
      <c r="A4783" s="174">
        <v>38460</v>
      </c>
      <c r="B4783" s="175">
        <v>38460</v>
      </c>
      <c r="C4783">
        <v>3.5355400000000001</v>
      </c>
    </row>
    <row r="4784" spans="1:3">
      <c r="A4784" s="174">
        <v>38457</v>
      </c>
      <c r="B4784" s="175">
        <v>38457</v>
      </c>
      <c r="C4784">
        <v>3.5352039999999998</v>
      </c>
    </row>
    <row r="4785" spans="1:3">
      <c r="A4785" s="174">
        <v>38456</v>
      </c>
      <c r="B4785" s="175">
        <v>38456</v>
      </c>
      <c r="C4785">
        <v>3.5758079999999999</v>
      </c>
    </row>
    <row r="4786" spans="1:3">
      <c r="A4786" s="174">
        <v>38455</v>
      </c>
      <c r="B4786" s="175">
        <v>38455</v>
      </c>
      <c r="C4786">
        <v>3.563844</v>
      </c>
    </row>
    <row r="4787" spans="1:3">
      <c r="A4787" s="174">
        <v>38454</v>
      </c>
      <c r="B4787" s="175">
        <v>38454</v>
      </c>
      <c r="C4787">
        <v>3.5908449999999998</v>
      </c>
    </row>
    <row r="4788" spans="1:3">
      <c r="A4788" s="174">
        <v>38453</v>
      </c>
      <c r="B4788" s="175">
        <v>38453</v>
      </c>
      <c r="C4788">
        <v>3.6001150000000002</v>
      </c>
    </row>
    <row r="4789" spans="1:3">
      <c r="A4789" s="174">
        <v>38450</v>
      </c>
      <c r="B4789" s="175">
        <v>38450</v>
      </c>
      <c r="C4789">
        <v>3.6144850000000002</v>
      </c>
    </row>
    <row r="4790" spans="1:3">
      <c r="A4790" s="174">
        <v>38449</v>
      </c>
      <c r="B4790" s="175">
        <v>38449</v>
      </c>
      <c r="C4790">
        <v>3.5966269999999998</v>
      </c>
    </row>
    <row r="4791" spans="1:3">
      <c r="A4791" s="174">
        <v>38448</v>
      </c>
      <c r="B4791" s="175">
        <v>38448</v>
      </c>
      <c r="C4791">
        <v>3.6150340000000001</v>
      </c>
    </row>
    <row r="4792" spans="1:3">
      <c r="A4792" s="174">
        <v>38447</v>
      </c>
      <c r="B4792" s="175">
        <v>38447</v>
      </c>
      <c r="C4792">
        <v>3.6175700000000002</v>
      </c>
    </row>
    <row r="4793" spans="1:3">
      <c r="A4793" s="174">
        <v>38446</v>
      </c>
      <c r="B4793" s="175">
        <v>38446</v>
      </c>
      <c r="C4793">
        <v>3.624978</v>
      </c>
    </row>
    <row r="4794" spans="1:3">
      <c r="A4794" s="174">
        <v>38443</v>
      </c>
      <c r="B4794" s="175">
        <v>38443</v>
      </c>
      <c r="C4794">
        <v>3.6060789999999998</v>
      </c>
    </row>
    <row r="4795" spans="1:3">
      <c r="A4795" s="174">
        <v>38442</v>
      </c>
      <c r="B4795" s="175">
        <v>38442</v>
      </c>
      <c r="C4795">
        <v>3.6545290000000001</v>
      </c>
    </row>
    <row r="4796" spans="1:3">
      <c r="A4796" s="174">
        <v>38441</v>
      </c>
      <c r="B4796" s="175">
        <v>38441</v>
      </c>
      <c r="C4796">
        <v>3.7082269999999999</v>
      </c>
    </row>
    <row r="4797" spans="1:3">
      <c r="A4797" s="174">
        <v>38440</v>
      </c>
      <c r="B4797" s="175">
        <v>38440</v>
      </c>
      <c r="C4797">
        <v>3.7218010000000001</v>
      </c>
    </row>
    <row r="4798" spans="1:3">
      <c r="A4798" s="174">
        <v>38435</v>
      </c>
      <c r="B4798" s="175">
        <v>38435</v>
      </c>
      <c r="C4798">
        <v>3.7122600000000001</v>
      </c>
    </row>
    <row r="4799" spans="1:3">
      <c r="A4799" s="174">
        <v>38434</v>
      </c>
      <c r="B4799" s="175">
        <v>38434</v>
      </c>
      <c r="C4799">
        <v>3.73916</v>
      </c>
    </row>
    <row r="4800" spans="1:3">
      <c r="A4800" s="174">
        <v>38433</v>
      </c>
      <c r="B4800" s="175">
        <v>38433</v>
      </c>
      <c r="C4800">
        <v>3.7006220000000001</v>
      </c>
    </row>
    <row r="4801" spans="1:3">
      <c r="A4801" s="174">
        <v>38432</v>
      </c>
      <c r="B4801" s="175">
        <v>38432</v>
      </c>
      <c r="C4801">
        <v>3.7429480000000002</v>
      </c>
    </row>
    <row r="4802" spans="1:3">
      <c r="A4802" s="174">
        <v>38429</v>
      </c>
      <c r="B4802" s="175">
        <v>38429</v>
      </c>
      <c r="C4802">
        <v>3.7340360000000001</v>
      </c>
    </row>
    <row r="4803" spans="1:3">
      <c r="A4803" s="174">
        <v>38428</v>
      </c>
      <c r="B4803" s="175">
        <v>38428</v>
      </c>
      <c r="C4803">
        <v>3.696787</v>
      </c>
    </row>
    <row r="4804" spans="1:3">
      <c r="A4804" s="174">
        <v>38427</v>
      </c>
      <c r="B4804" s="175">
        <v>38427</v>
      </c>
      <c r="C4804">
        <v>3.7250760000000001</v>
      </c>
    </row>
    <row r="4805" spans="1:3">
      <c r="A4805" s="174">
        <v>38426</v>
      </c>
      <c r="B4805" s="175">
        <v>38426</v>
      </c>
      <c r="C4805">
        <v>3.7394989999999999</v>
      </c>
    </row>
    <row r="4806" spans="1:3">
      <c r="A4806" s="174">
        <v>38425</v>
      </c>
      <c r="B4806" s="175">
        <v>38425</v>
      </c>
      <c r="C4806">
        <v>3.7941769999999999</v>
      </c>
    </row>
    <row r="4807" spans="1:3">
      <c r="A4807" s="174">
        <v>38422</v>
      </c>
      <c r="B4807" s="175">
        <v>38422</v>
      </c>
      <c r="C4807">
        <v>3.7870949999999999</v>
      </c>
    </row>
    <row r="4808" spans="1:3">
      <c r="A4808" s="174">
        <v>38421</v>
      </c>
      <c r="B4808" s="175">
        <v>38421</v>
      </c>
      <c r="C4808">
        <v>3.774219</v>
      </c>
    </row>
    <row r="4809" spans="1:3">
      <c r="A4809" s="174">
        <v>38420</v>
      </c>
      <c r="B4809" s="175">
        <v>38420</v>
      </c>
      <c r="C4809">
        <v>3.779045</v>
      </c>
    </row>
    <row r="4810" spans="1:3">
      <c r="A4810" s="174">
        <v>38419</v>
      </c>
      <c r="B4810" s="175">
        <v>38419</v>
      </c>
      <c r="C4810">
        <v>3.7134969999999998</v>
      </c>
    </row>
    <row r="4811" spans="1:3">
      <c r="A4811" s="174">
        <v>38418</v>
      </c>
      <c r="B4811" s="175">
        <v>38418</v>
      </c>
      <c r="C4811">
        <v>3.6814499999999999</v>
      </c>
    </row>
    <row r="4812" spans="1:3">
      <c r="A4812" s="174">
        <v>38415</v>
      </c>
      <c r="B4812" s="175">
        <v>38415</v>
      </c>
      <c r="C4812">
        <v>3.7218290000000001</v>
      </c>
    </row>
    <row r="4813" spans="1:3">
      <c r="A4813" s="174">
        <v>38414</v>
      </c>
      <c r="B4813" s="175">
        <v>38414</v>
      </c>
      <c r="C4813">
        <v>3.7705730000000002</v>
      </c>
    </row>
    <row r="4814" spans="1:3">
      <c r="A4814" s="174">
        <v>38413</v>
      </c>
      <c r="B4814" s="175">
        <v>38413</v>
      </c>
      <c r="C4814">
        <v>3.789237</v>
      </c>
    </row>
    <row r="4815" spans="1:3">
      <c r="A4815" s="174">
        <v>38412</v>
      </c>
      <c r="B4815" s="175">
        <v>38412</v>
      </c>
      <c r="C4815">
        <v>3.7339859999999998</v>
      </c>
    </row>
    <row r="4816" spans="1:3">
      <c r="A4816" s="174">
        <v>38411</v>
      </c>
      <c r="B4816" s="175">
        <v>38411</v>
      </c>
      <c r="C4816">
        <v>3.710944</v>
      </c>
    </row>
    <row r="4817" spans="1:3">
      <c r="A4817" s="174">
        <v>38408</v>
      </c>
      <c r="B4817" s="175">
        <v>38408</v>
      </c>
      <c r="C4817">
        <v>3.7367149999999998</v>
      </c>
    </row>
    <row r="4818" spans="1:3">
      <c r="A4818" s="174">
        <v>38407</v>
      </c>
      <c r="B4818" s="175">
        <v>38407</v>
      </c>
      <c r="C4818">
        <v>3.70486</v>
      </c>
    </row>
    <row r="4819" spans="1:3">
      <c r="A4819" s="174">
        <v>38406</v>
      </c>
      <c r="B4819" s="175">
        <v>38406</v>
      </c>
      <c r="C4819">
        <v>3.6807080000000001</v>
      </c>
    </row>
    <row r="4820" spans="1:3">
      <c r="A4820" s="174">
        <v>38405</v>
      </c>
      <c r="B4820" s="175">
        <v>38405</v>
      </c>
      <c r="C4820">
        <v>3.6969289999999999</v>
      </c>
    </row>
    <row r="4821" spans="1:3">
      <c r="A4821" s="174">
        <v>38404</v>
      </c>
      <c r="B4821" s="175">
        <v>38404</v>
      </c>
      <c r="C4821">
        <v>3.6813060000000002</v>
      </c>
    </row>
    <row r="4822" spans="1:3">
      <c r="A4822" s="174">
        <v>38401</v>
      </c>
      <c r="B4822" s="175">
        <v>38401</v>
      </c>
      <c r="C4822">
        <v>3.6624119999999998</v>
      </c>
    </row>
    <row r="4823" spans="1:3">
      <c r="A4823" s="174">
        <v>38400</v>
      </c>
      <c r="B4823" s="175">
        <v>38400</v>
      </c>
      <c r="C4823">
        <v>3.5870660000000001</v>
      </c>
    </row>
    <row r="4824" spans="1:3">
      <c r="A4824" s="174">
        <v>38399</v>
      </c>
      <c r="B4824" s="175">
        <v>38399</v>
      </c>
      <c r="C4824">
        <v>3.4829180000000002</v>
      </c>
    </row>
    <row r="4825" spans="1:3">
      <c r="A4825" s="174">
        <v>38398</v>
      </c>
      <c r="B4825" s="175">
        <v>38398</v>
      </c>
      <c r="C4825">
        <v>3.50522</v>
      </c>
    </row>
    <row r="4826" spans="1:3">
      <c r="A4826" s="174">
        <v>38397</v>
      </c>
      <c r="B4826" s="175">
        <v>38397</v>
      </c>
      <c r="C4826">
        <v>3.4978229999999999</v>
      </c>
    </row>
    <row r="4827" spans="1:3">
      <c r="A4827" s="174">
        <v>38394</v>
      </c>
      <c r="B4827" s="175">
        <v>38394</v>
      </c>
      <c r="C4827">
        <v>3.468299</v>
      </c>
    </row>
    <row r="4828" spans="1:3">
      <c r="A4828" s="174">
        <v>38393</v>
      </c>
      <c r="B4828" s="175">
        <v>38393</v>
      </c>
      <c r="C4828">
        <v>3.4354629999999999</v>
      </c>
    </row>
    <row r="4829" spans="1:3">
      <c r="A4829" s="174">
        <v>38392</v>
      </c>
      <c r="B4829" s="175">
        <v>38392</v>
      </c>
      <c r="C4829">
        <v>3.4465979999999998</v>
      </c>
    </row>
    <row r="4830" spans="1:3">
      <c r="A4830" s="174">
        <v>38391</v>
      </c>
      <c r="B4830" s="175">
        <v>38391</v>
      </c>
      <c r="C4830">
        <v>3.481878</v>
      </c>
    </row>
    <row r="4831" spans="1:3">
      <c r="A4831" s="174">
        <v>38390</v>
      </c>
      <c r="B4831" s="175">
        <v>38390</v>
      </c>
      <c r="C4831">
        <v>3.4795759999999998</v>
      </c>
    </row>
    <row r="4832" spans="1:3">
      <c r="A4832" s="174">
        <v>38387</v>
      </c>
      <c r="B4832" s="175">
        <v>38387</v>
      </c>
      <c r="C4832">
        <v>3.5066410000000001</v>
      </c>
    </row>
    <row r="4833" spans="1:3">
      <c r="A4833" s="174">
        <v>38386</v>
      </c>
      <c r="B4833" s="175">
        <v>38386</v>
      </c>
      <c r="C4833">
        <v>3.5546609999999998</v>
      </c>
    </row>
    <row r="4834" spans="1:3">
      <c r="A4834" s="174">
        <v>38385</v>
      </c>
      <c r="B4834" s="175">
        <v>38385</v>
      </c>
      <c r="C4834">
        <v>3.5374059999999998</v>
      </c>
    </row>
    <row r="4835" spans="1:3">
      <c r="A4835" s="174">
        <v>38384</v>
      </c>
      <c r="B4835" s="175">
        <v>38384</v>
      </c>
      <c r="C4835">
        <v>3.5558930000000002</v>
      </c>
    </row>
    <row r="4836" spans="1:3">
      <c r="A4836" s="174">
        <v>38383</v>
      </c>
      <c r="B4836" s="175">
        <v>38383</v>
      </c>
      <c r="C4836">
        <v>3.5559159999999999</v>
      </c>
    </row>
    <row r="4837" spans="1:3">
      <c r="A4837" s="174">
        <v>38380</v>
      </c>
      <c r="B4837" s="175">
        <v>38380</v>
      </c>
      <c r="C4837">
        <v>3.5568810000000002</v>
      </c>
    </row>
    <row r="4838" spans="1:3">
      <c r="A4838" s="174">
        <v>38379</v>
      </c>
      <c r="B4838" s="175">
        <v>38379</v>
      </c>
      <c r="C4838">
        <v>3.5996769999999998</v>
      </c>
    </row>
    <row r="4839" spans="1:3">
      <c r="A4839" s="174">
        <v>38378</v>
      </c>
      <c r="B4839" s="175">
        <v>38378</v>
      </c>
      <c r="C4839">
        <v>3.5730759999999999</v>
      </c>
    </row>
    <row r="4840" spans="1:3">
      <c r="A4840" s="174">
        <v>38377</v>
      </c>
      <c r="B4840" s="175">
        <v>38377</v>
      </c>
      <c r="C4840">
        <v>3.5323479999999998</v>
      </c>
    </row>
    <row r="4841" spans="1:3">
      <c r="A4841" s="174">
        <v>38376</v>
      </c>
      <c r="B4841" s="175">
        <v>38376</v>
      </c>
      <c r="C4841">
        <v>3.559666</v>
      </c>
    </row>
    <row r="4842" spans="1:3">
      <c r="A4842" s="174">
        <v>38373</v>
      </c>
      <c r="B4842" s="175">
        <v>38373</v>
      </c>
      <c r="C4842">
        <v>3.5898430000000001</v>
      </c>
    </row>
    <row r="4843" spans="1:3">
      <c r="A4843" s="174">
        <v>38372</v>
      </c>
      <c r="B4843" s="175">
        <v>38372</v>
      </c>
      <c r="C4843">
        <v>3.5809609999999998</v>
      </c>
    </row>
    <row r="4844" spans="1:3">
      <c r="A4844" s="174">
        <v>38371</v>
      </c>
      <c r="B4844" s="175">
        <v>38371</v>
      </c>
      <c r="C4844">
        <v>3.5325310000000001</v>
      </c>
    </row>
    <row r="4845" spans="1:3">
      <c r="A4845" s="174">
        <v>38370</v>
      </c>
      <c r="B4845" s="175">
        <v>38370</v>
      </c>
      <c r="C4845">
        <v>3.571272</v>
      </c>
    </row>
    <row r="4846" spans="1:3">
      <c r="A4846" s="174">
        <v>38369</v>
      </c>
      <c r="B4846" s="175">
        <v>38369</v>
      </c>
      <c r="C4846">
        <v>3.555552</v>
      </c>
    </row>
    <row r="4847" spans="1:3">
      <c r="A4847" s="174">
        <v>38366</v>
      </c>
      <c r="B4847" s="175">
        <v>38366</v>
      </c>
      <c r="C4847">
        <v>3.5805479999999998</v>
      </c>
    </row>
    <row r="4848" spans="1:3">
      <c r="A4848" s="174">
        <v>38365</v>
      </c>
      <c r="B4848" s="175">
        <v>38365</v>
      </c>
      <c r="C4848">
        <v>3.588908</v>
      </c>
    </row>
    <row r="4849" spans="1:3">
      <c r="A4849" s="174">
        <v>38364</v>
      </c>
      <c r="B4849" s="175">
        <v>38364</v>
      </c>
      <c r="C4849">
        <v>3.62426</v>
      </c>
    </row>
    <row r="4850" spans="1:3">
      <c r="A4850" s="174">
        <v>38363</v>
      </c>
      <c r="B4850" s="175">
        <v>38363</v>
      </c>
      <c r="C4850">
        <v>3.6153390000000001</v>
      </c>
    </row>
    <row r="4851" spans="1:3">
      <c r="A4851" s="174">
        <v>38362</v>
      </c>
      <c r="B4851" s="175">
        <v>38362</v>
      </c>
      <c r="C4851">
        <v>3.6210849999999999</v>
      </c>
    </row>
    <row r="4852" spans="1:3">
      <c r="A4852" s="174">
        <v>38359</v>
      </c>
      <c r="B4852" s="175">
        <v>38359</v>
      </c>
      <c r="C4852">
        <v>3.6211099999999998</v>
      </c>
    </row>
    <row r="4853" spans="1:3">
      <c r="A4853" s="174">
        <v>38358</v>
      </c>
      <c r="B4853" s="175">
        <v>38358</v>
      </c>
      <c r="C4853">
        <v>3.6525539999999999</v>
      </c>
    </row>
    <row r="4854" spans="1:3">
      <c r="A4854" s="174">
        <v>38357</v>
      </c>
      <c r="B4854" s="175">
        <v>38357</v>
      </c>
      <c r="C4854">
        <v>3.6959680000000001</v>
      </c>
    </row>
    <row r="4855" spans="1:3">
      <c r="A4855" s="174">
        <v>38356</v>
      </c>
      <c r="B4855" s="175">
        <v>38356</v>
      </c>
      <c r="C4855">
        <v>3.668323</v>
      </c>
    </row>
    <row r="4856" spans="1:3">
      <c r="A4856" s="174">
        <v>38355</v>
      </c>
      <c r="B4856" s="175">
        <v>38355</v>
      </c>
      <c r="C4856">
        <v>3.6618400000000002</v>
      </c>
    </row>
    <row r="4857" spans="1:3">
      <c r="A4857" s="174">
        <v>38352</v>
      </c>
      <c r="B4857" s="175">
        <v>38352</v>
      </c>
      <c r="C4857">
        <v>3.7053910000000001</v>
      </c>
    </row>
    <row r="4858" spans="1:3">
      <c r="A4858" s="174">
        <v>38351</v>
      </c>
      <c r="B4858" s="175">
        <v>38351</v>
      </c>
      <c r="C4858">
        <v>3.7075580000000001</v>
      </c>
    </row>
    <row r="4859" spans="1:3">
      <c r="A4859" s="174">
        <v>38350</v>
      </c>
      <c r="B4859" s="175">
        <v>38350</v>
      </c>
      <c r="C4859">
        <v>3.7091690000000002</v>
      </c>
    </row>
    <row r="4860" spans="1:3">
      <c r="A4860" s="174">
        <v>38349</v>
      </c>
      <c r="B4860" s="175">
        <v>38349</v>
      </c>
      <c r="C4860">
        <v>3.6507589999999999</v>
      </c>
    </row>
    <row r="4861" spans="1:3">
      <c r="A4861" s="174">
        <v>38348</v>
      </c>
      <c r="B4861" s="175">
        <v>38348</v>
      </c>
      <c r="C4861">
        <v>3.6347879999999999</v>
      </c>
    </row>
    <row r="4862" spans="1:3">
      <c r="A4862" s="174">
        <v>38345</v>
      </c>
      <c r="B4862" s="175">
        <v>38345</v>
      </c>
      <c r="C4862">
        <v>3.5744419999999999</v>
      </c>
    </row>
    <row r="4863" spans="1:3">
      <c r="A4863" s="174">
        <v>38344</v>
      </c>
      <c r="B4863" s="175">
        <v>38344</v>
      </c>
      <c r="C4863">
        <v>3.6135510000000002</v>
      </c>
    </row>
    <row r="4864" spans="1:3">
      <c r="A4864" s="174">
        <v>38343</v>
      </c>
      <c r="B4864" s="175">
        <v>38343</v>
      </c>
      <c r="C4864">
        <v>3.641276</v>
      </c>
    </row>
    <row r="4865" spans="1:3">
      <c r="A4865" s="174">
        <v>38342</v>
      </c>
      <c r="B4865" s="175">
        <v>38342</v>
      </c>
      <c r="C4865">
        <v>3.6471680000000002</v>
      </c>
    </row>
    <row r="4866" spans="1:3">
      <c r="A4866" s="174">
        <v>38341</v>
      </c>
      <c r="B4866" s="175">
        <v>38341</v>
      </c>
      <c r="C4866">
        <v>3.6164390000000002</v>
      </c>
    </row>
    <row r="4867" spans="1:3">
      <c r="A4867" s="174">
        <v>38338</v>
      </c>
      <c r="B4867" s="175">
        <v>38338</v>
      </c>
      <c r="C4867">
        <v>3.6485639999999999</v>
      </c>
    </row>
    <row r="4868" spans="1:3">
      <c r="A4868" s="174">
        <v>38337</v>
      </c>
      <c r="B4868" s="175">
        <v>38337</v>
      </c>
      <c r="C4868">
        <v>3.6003829999999999</v>
      </c>
    </row>
    <row r="4869" spans="1:3">
      <c r="A4869" s="174">
        <v>38336</v>
      </c>
      <c r="B4869" s="175">
        <v>38336</v>
      </c>
      <c r="C4869">
        <v>3.5755919999999999</v>
      </c>
    </row>
    <row r="4870" spans="1:3">
      <c r="A4870" s="174">
        <v>38335</v>
      </c>
      <c r="B4870" s="175">
        <v>38335</v>
      </c>
      <c r="C4870">
        <v>3.621375</v>
      </c>
    </row>
    <row r="4871" spans="1:3">
      <c r="A4871" s="174">
        <v>38334</v>
      </c>
      <c r="B4871" s="175">
        <v>38334</v>
      </c>
      <c r="C4871">
        <v>3.6353909999999998</v>
      </c>
    </row>
    <row r="4872" spans="1:3">
      <c r="A4872" s="174">
        <v>38331</v>
      </c>
      <c r="B4872" s="175">
        <v>38331</v>
      </c>
      <c r="C4872">
        <v>3.6269840000000002</v>
      </c>
    </row>
    <row r="4873" spans="1:3">
      <c r="A4873" s="174">
        <v>38330</v>
      </c>
      <c r="B4873" s="175">
        <v>38330</v>
      </c>
      <c r="C4873">
        <v>3.6500689999999998</v>
      </c>
    </row>
    <row r="4874" spans="1:3">
      <c r="A4874" s="174">
        <v>38329</v>
      </c>
      <c r="B4874" s="175">
        <v>38329</v>
      </c>
      <c r="C4874">
        <v>3.7250510000000001</v>
      </c>
    </row>
    <row r="4875" spans="1:3">
      <c r="A4875" s="174">
        <v>38328</v>
      </c>
      <c r="B4875" s="175">
        <v>38328</v>
      </c>
      <c r="C4875">
        <v>3.7228819999999998</v>
      </c>
    </row>
    <row r="4876" spans="1:3">
      <c r="A4876" s="174">
        <v>38327</v>
      </c>
      <c r="B4876" s="175">
        <v>38327</v>
      </c>
      <c r="C4876">
        <v>3.750883</v>
      </c>
    </row>
    <row r="4877" spans="1:3">
      <c r="A4877" s="174">
        <v>38324</v>
      </c>
      <c r="B4877" s="175">
        <v>38324</v>
      </c>
      <c r="C4877">
        <v>3.7997800000000002</v>
      </c>
    </row>
    <row r="4878" spans="1:3">
      <c r="A4878" s="174">
        <v>38323</v>
      </c>
      <c r="B4878" s="175">
        <v>38323</v>
      </c>
      <c r="C4878">
        <v>3.8286899999999999</v>
      </c>
    </row>
    <row r="4879" spans="1:3">
      <c r="A4879" s="174">
        <v>38322</v>
      </c>
      <c r="B4879" s="175">
        <v>38322</v>
      </c>
      <c r="C4879">
        <v>3.798845</v>
      </c>
    </row>
    <row r="4880" spans="1:3">
      <c r="A4880" s="174">
        <v>38321</v>
      </c>
      <c r="B4880" s="175">
        <v>38321</v>
      </c>
      <c r="C4880">
        <v>3.8228499999999999</v>
      </c>
    </row>
    <row r="4881" spans="1:3">
      <c r="A4881" s="174">
        <v>38320</v>
      </c>
      <c r="B4881" s="175">
        <v>38320</v>
      </c>
      <c r="C4881">
        <v>3.8452259999999998</v>
      </c>
    </row>
    <row r="4882" spans="1:3">
      <c r="A4882" s="174">
        <v>38317</v>
      </c>
      <c r="B4882" s="175">
        <v>38317</v>
      </c>
      <c r="C4882">
        <v>3.8049629999999999</v>
      </c>
    </row>
    <row r="4883" spans="1:3">
      <c r="A4883" s="174">
        <v>38316</v>
      </c>
      <c r="B4883" s="175">
        <v>38316</v>
      </c>
      <c r="C4883">
        <v>3.8075679999999998</v>
      </c>
    </row>
    <row r="4884" spans="1:3">
      <c r="A4884" s="174">
        <v>38315</v>
      </c>
      <c r="B4884" s="175">
        <v>38315</v>
      </c>
      <c r="C4884">
        <v>3.820487</v>
      </c>
    </row>
    <row r="4885" spans="1:3">
      <c r="A4885" s="174">
        <v>38314</v>
      </c>
      <c r="B4885" s="175">
        <v>38314</v>
      </c>
      <c r="C4885">
        <v>3.8268960000000001</v>
      </c>
    </row>
    <row r="4886" spans="1:3">
      <c r="A4886" s="174">
        <v>38313</v>
      </c>
      <c r="B4886" s="175">
        <v>38313</v>
      </c>
      <c r="C4886">
        <v>3.8345560000000001</v>
      </c>
    </row>
    <row r="4887" spans="1:3">
      <c r="A4887" s="174">
        <v>38310</v>
      </c>
      <c r="B4887" s="175">
        <v>38310</v>
      </c>
      <c r="C4887">
        <v>3.8618519999999998</v>
      </c>
    </row>
    <row r="4888" spans="1:3">
      <c r="A4888" s="174">
        <v>38309</v>
      </c>
      <c r="B4888" s="175">
        <v>38309</v>
      </c>
      <c r="C4888">
        <v>3.8787150000000001</v>
      </c>
    </row>
    <row r="4889" spans="1:3">
      <c r="A4889" s="174">
        <v>38308</v>
      </c>
      <c r="B4889" s="175">
        <v>38308</v>
      </c>
      <c r="C4889">
        <v>3.850619</v>
      </c>
    </row>
    <row r="4890" spans="1:3">
      <c r="A4890" s="174">
        <v>38307</v>
      </c>
      <c r="B4890" s="175">
        <v>38307</v>
      </c>
      <c r="C4890">
        <v>3.8313299999999999</v>
      </c>
    </row>
    <row r="4891" spans="1:3">
      <c r="A4891" s="174">
        <v>38306</v>
      </c>
      <c r="B4891" s="175">
        <v>38306</v>
      </c>
      <c r="C4891">
        <v>3.8539850000000002</v>
      </c>
    </row>
    <row r="4892" spans="1:3">
      <c r="A4892" s="174">
        <v>38303</v>
      </c>
      <c r="B4892" s="175">
        <v>38303</v>
      </c>
      <c r="C4892">
        <v>3.8878840000000001</v>
      </c>
    </row>
    <row r="4893" spans="1:3">
      <c r="A4893" s="174">
        <v>38302</v>
      </c>
      <c r="B4893" s="175">
        <v>38302</v>
      </c>
      <c r="C4893">
        <v>3.912166</v>
      </c>
    </row>
    <row r="4894" spans="1:3">
      <c r="A4894" s="174">
        <v>38301</v>
      </c>
      <c r="B4894" s="175">
        <v>38301</v>
      </c>
      <c r="C4894">
        <v>3.930825</v>
      </c>
    </row>
    <row r="4895" spans="1:3">
      <c r="A4895" s="174">
        <v>38300</v>
      </c>
      <c r="B4895" s="175">
        <v>38300</v>
      </c>
      <c r="C4895">
        <v>3.9441079999999999</v>
      </c>
    </row>
    <row r="4896" spans="1:3">
      <c r="A4896" s="174">
        <v>38299</v>
      </c>
      <c r="B4896" s="175">
        <v>38299</v>
      </c>
      <c r="C4896">
        <v>3.985395</v>
      </c>
    </row>
    <row r="4897" spans="1:3">
      <c r="A4897" s="174">
        <v>38296</v>
      </c>
      <c r="B4897" s="175">
        <v>38296</v>
      </c>
      <c r="C4897">
        <v>3.986297</v>
      </c>
    </row>
    <row r="4898" spans="1:3">
      <c r="A4898" s="174">
        <v>38295</v>
      </c>
      <c r="B4898" s="175">
        <v>38295</v>
      </c>
      <c r="C4898">
        <v>3.9860129999999998</v>
      </c>
    </row>
    <row r="4899" spans="1:3">
      <c r="A4899" s="174">
        <v>38294</v>
      </c>
      <c r="B4899" s="175">
        <v>38294</v>
      </c>
      <c r="C4899">
        <v>3.9857719999999999</v>
      </c>
    </row>
    <row r="4900" spans="1:3">
      <c r="A4900" s="174">
        <v>38293</v>
      </c>
      <c r="B4900" s="175">
        <v>38293</v>
      </c>
      <c r="C4900">
        <v>3.9854720000000001</v>
      </c>
    </row>
    <row r="4901" spans="1:3">
      <c r="A4901" s="174">
        <v>38292</v>
      </c>
      <c r="B4901" s="175">
        <v>38292</v>
      </c>
      <c r="C4901">
        <v>3.9625569999999999</v>
      </c>
    </row>
    <row r="4902" spans="1:3">
      <c r="A4902" s="174">
        <v>38289</v>
      </c>
      <c r="B4902" s="175">
        <v>38289</v>
      </c>
      <c r="C4902">
        <v>3.926536</v>
      </c>
    </row>
    <row r="4903" spans="1:3">
      <c r="A4903" s="174">
        <v>38288</v>
      </c>
      <c r="B4903" s="175">
        <v>38288</v>
      </c>
      <c r="C4903">
        <v>3.9948959999999998</v>
      </c>
    </row>
    <row r="4904" spans="1:3">
      <c r="A4904" s="174">
        <v>38287</v>
      </c>
      <c r="B4904" s="175">
        <v>38287</v>
      </c>
      <c r="C4904">
        <v>3.9179339999999998</v>
      </c>
    </row>
    <row r="4905" spans="1:3">
      <c r="A4905" s="174">
        <v>38286</v>
      </c>
      <c r="B4905" s="175">
        <v>38286</v>
      </c>
      <c r="C4905">
        <v>3.914482</v>
      </c>
    </row>
    <row r="4906" spans="1:3">
      <c r="A4906" s="174">
        <v>38285</v>
      </c>
      <c r="B4906" s="175">
        <v>38285</v>
      </c>
      <c r="C4906">
        <v>3.9198840000000001</v>
      </c>
    </row>
    <row r="4907" spans="1:3">
      <c r="A4907" s="174">
        <v>38282</v>
      </c>
      <c r="B4907" s="175">
        <v>38282</v>
      </c>
      <c r="C4907">
        <v>3.9605009999999998</v>
      </c>
    </row>
    <row r="4908" spans="1:3">
      <c r="A4908" s="174">
        <v>38281</v>
      </c>
      <c r="B4908" s="175">
        <v>38281</v>
      </c>
      <c r="C4908">
        <v>3.959098</v>
      </c>
    </row>
    <row r="4909" spans="1:3">
      <c r="A4909" s="174">
        <v>38280</v>
      </c>
      <c r="B4909" s="175">
        <v>38280</v>
      </c>
      <c r="C4909">
        <v>3.9620139999999999</v>
      </c>
    </row>
    <row r="4910" spans="1:3">
      <c r="A4910" s="174">
        <v>38279</v>
      </c>
      <c r="B4910" s="175">
        <v>38279</v>
      </c>
      <c r="C4910">
        <v>4.004734</v>
      </c>
    </row>
    <row r="4911" spans="1:3">
      <c r="A4911" s="174">
        <v>38278</v>
      </c>
      <c r="B4911" s="175">
        <v>38278</v>
      </c>
      <c r="C4911">
        <v>3.9832339999999999</v>
      </c>
    </row>
    <row r="4912" spans="1:3">
      <c r="A4912" s="174">
        <v>38275</v>
      </c>
      <c r="B4912" s="175">
        <v>38275</v>
      </c>
      <c r="C4912">
        <v>3.9760689999999999</v>
      </c>
    </row>
    <row r="4913" spans="1:3">
      <c r="A4913" s="174">
        <v>38274</v>
      </c>
      <c r="B4913" s="175">
        <v>38274</v>
      </c>
      <c r="C4913">
        <v>3.986148</v>
      </c>
    </row>
    <row r="4914" spans="1:3">
      <c r="A4914" s="174">
        <v>38273</v>
      </c>
      <c r="B4914" s="175">
        <v>38273</v>
      </c>
      <c r="C4914">
        <v>4.0055730000000001</v>
      </c>
    </row>
    <row r="4915" spans="1:3">
      <c r="A4915" s="174">
        <v>38272</v>
      </c>
      <c r="B4915" s="175">
        <v>38272</v>
      </c>
      <c r="C4915">
        <v>3.9930699999999999</v>
      </c>
    </row>
    <row r="4916" spans="1:3">
      <c r="A4916" s="174">
        <v>38271</v>
      </c>
      <c r="B4916" s="175">
        <v>38271</v>
      </c>
      <c r="C4916">
        <v>4.037261</v>
      </c>
    </row>
    <row r="4917" spans="1:3">
      <c r="A4917" s="174">
        <v>38268</v>
      </c>
      <c r="B4917" s="175">
        <v>38268</v>
      </c>
      <c r="C4917">
        <v>4.0265789999999999</v>
      </c>
    </row>
    <row r="4918" spans="1:3">
      <c r="A4918" s="174">
        <v>38267</v>
      </c>
      <c r="B4918" s="175">
        <v>38267</v>
      </c>
      <c r="C4918">
        <v>4.0807019999999996</v>
      </c>
    </row>
    <row r="4919" spans="1:3">
      <c r="A4919" s="174">
        <v>38266</v>
      </c>
      <c r="B4919" s="175">
        <v>38266</v>
      </c>
      <c r="C4919">
        <v>4.0688149999999998</v>
      </c>
    </row>
    <row r="4920" spans="1:3">
      <c r="A4920" s="174">
        <v>38265</v>
      </c>
      <c r="B4920" s="175">
        <v>38265</v>
      </c>
      <c r="C4920">
        <v>4.0767100000000003</v>
      </c>
    </row>
    <row r="4921" spans="1:3">
      <c r="A4921" s="174">
        <v>38264</v>
      </c>
      <c r="B4921" s="175">
        <v>38264</v>
      </c>
      <c r="C4921">
        <v>4.1155460000000001</v>
      </c>
    </row>
    <row r="4922" spans="1:3">
      <c r="A4922" s="174">
        <v>38261</v>
      </c>
      <c r="B4922" s="175">
        <v>38261</v>
      </c>
      <c r="C4922">
        <v>4.0886680000000002</v>
      </c>
    </row>
    <row r="4923" spans="1:3">
      <c r="A4923" s="174">
        <v>38260</v>
      </c>
      <c r="B4923" s="175">
        <v>38260</v>
      </c>
      <c r="C4923">
        <v>4.0656869999999996</v>
      </c>
    </row>
    <row r="4924" spans="1:3">
      <c r="A4924" s="174">
        <v>38259</v>
      </c>
      <c r="B4924" s="175">
        <v>38259</v>
      </c>
      <c r="C4924">
        <v>4.0576499999999998</v>
      </c>
    </row>
    <row r="4925" spans="1:3">
      <c r="A4925" s="174">
        <v>38258</v>
      </c>
      <c r="B4925" s="175">
        <v>38258</v>
      </c>
      <c r="C4925">
        <v>4.0220459999999996</v>
      </c>
    </row>
    <row r="4926" spans="1:3">
      <c r="A4926" s="174">
        <v>38257</v>
      </c>
      <c r="B4926" s="175">
        <v>38257</v>
      </c>
      <c r="C4926">
        <v>4.0134629999999998</v>
      </c>
    </row>
    <row r="4927" spans="1:3">
      <c r="A4927" s="174">
        <v>38254</v>
      </c>
      <c r="B4927" s="175">
        <v>38254</v>
      </c>
      <c r="C4927">
        <v>4.0404590000000002</v>
      </c>
    </row>
    <row r="4928" spans="1:3">
      <c r="A4928" s="174">
        <v>38253</v>
      </c>
      <c r="B4928" s="175">
        <v>38253</v>
      </c>
      <c r="C4928">
        <v>3.9951530000000002</v>
      </c>
    </row>
    <row r="4929" spans="1:3">
      <c r="A4929" s="174">
        <v>38252</v>
      </c>
      <c r="B4929" s="175">
        <v>38252</v>
      </c>
      <c r="C4929">
        <v>4.0673700000000004</v>
      </c>
    </row>
    <row r="4930" spans="1:3">
      <c r="A4930" s="174">
        <v>38251</v>
      </c>
      <c r="B4930" s="175">
        <v>38251</v>
      </c>
      <c r="C4930">
        <v>4.0884650000000002</v>
      </c>
    </row>
    <row r="4931" spans="1:3">
      <c r="A4931" s="174">
        <v>38250</v>
      </c>
      <c r="B4931" s="175">
        <v>38250</v>
      </c>
      <c r="C4931">
        <v>4.0812840000000001</v>
      </c>
    </row>
    <row r="4932" spans="1:3">
      <c r="A4932" s="174">
        <v>38247</v>
      </c>
      <c r="B4932" s="175">
        <v>38247</v>
      </c>
      <c r="C4932">
        <v>4.0989760000000004</v>
      </c>
    </row>
    <row r="4933" spans="1:3">
      <c r="A4933" s="174">
        <v>38246</v>
      </c>
      <c r="B4933" s="175">
        <v>38246</v>
      </c>
      <c r="C4933">
        <v>4.1300730000000003</v>
      </c>
    </row>
    <row r="4934" spans="1:3">
      <c r="A4934" s="174">
        <v>38245</v>
      </c>
      <c r="B4934" s="175">
        <v>38245</v>
      </c>
      <c r="C4934">
        <v>4.1287469999999997</v>
      </c>
    </row>
    <row r="4935" spans="1:3">
      <c r="A4935" s="174">
        <v>38244</v>
      </c>
      <c r="B4935" s="175">
        <v>38244</v>
      </c>
      <c r="C4935">
        <v>4.1306500000000002</v>
      </c>
    </row>
    <row r="4936" spans="1:3">
      <c r="A4936" s="174">
        <v>38243</v>
      </c>
      <c r="B4936" s="175">
        <v>38243</v>
      </c>
      <c r="C4936">
        <v>4.1389649999999998</v>
      </c>
    </row>
    <row r="4937" spans="1:3">
      <c r="A4937" s="174">
        <v>38240</v>
      </c>
      <c r="B4937" s="175">
        <v>38240</v>
      </c>
      <c r="C4937">
        <v>4.1209809999999996</v>
      </c>
    </row>
    <row r="4938" spans="1:3">
      <c r="A4938" s="174">
        <v>38239</v>
      </c>
      <c r="B4938" s="175">
        <v>38239</v>
      </c>
      <c r="C4938">
        <v>4.1618719999999998</v>
      </c>
    </row>
    <row r="4939" spans="1:3">
      <c r="A4939" s="174">
        <v>38238</v>
      </c>
      <c r="B4939" s="175">
        <v>38238</v>
      </c>
      <c r="C4939">
        <v>4.2284189999999997</v>
      </c>
    </row>
    <row r="4940" spans="1:3">
      <c r="A4940" s="174">
        <v>38237</v>
      </c>
      <c r="B4940" s="175">
        <v>38237</v>
      </c>
      <c r="C4940">
        <v>4.2096260000000001</v>
      </c>
    </row>
    <row r="4941" spans="1:3">
      <c r="A4941" s="174">
        <v>38236</v>
      </c>
      <c r="B4941" s="175">
        <v>38236</v>
      </c>
      <c r="C4941">
        <v>4.2092200000000002</v>
      </c>
    </row>
  </sheetData>
  <hyperlinks>
    <hyperlink ref="G4" r:id="rId1" xr:uid="{04B52044-DF0A-464D-8447-E3965AEF2A0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A8FC-46CE-4030-B0F0-97E4A5F97C24}">
  <dimension ref="A1:AY210"/>
  <sheetViews>
    <sheetView zoomScale="87" zoomScaleNormal="87" workbookViewId="0">
      <selection activeCell="E165" sqref="E165"/>
    </sheetView>
  </sheetViews>
  <sheetFormatPr defaultColWidth="9.54296875" defaultRowHeight="11.5"/>
  <cols>
    <col min="1" max="1" width="31.81640625" style="183" customWidth="1"/>
    <col min="2" max="2" width="23" style="183" customWidth="1"/>
    <col min="3" max="3" width="23" style="179" customWidth="1"/>
    <col min="4" max="4" width="23.54296875" style="179" customWidth="1"/>
    <col min="5" max="5" width="23" style="179" customWidth="1"/>
    <col min="6" max="6" width="19.453125" style="179" customWidth="1"/>
    <col min="7" max="7" width="21.453125" style="179" customWidth="1"/>
    <col min="8" max="8" width="23.54296875" style="179" customWidth="1"/>
    <col min="9" max="9" width="20.453125" style="179" customWidth="1"/>
    <col min="10" max="16384" width="9.54296875" style="179"/>
  </cols>
  <sheetData>
    <row r="1" spans="1:12" ht="15">
      <c r="A1" s="177" t="s">
        <v>105</v>
      </c>
      <c r="B1" s="177"/>
      <c r="C1" s="178"/>
      <c r="D1" s="178"/>
      <c r="E1" s="178"/>
      <c r="F1" s="178"/>
      <c r="G1" s="178"/>
      <c r="H1" s="178"/>
      <c r="I1" s="178"/>
      <c r="J1" s="178"/>
      <c r="K1" s="178"/>
      <c r="L1" s="178"/>
    </row>
    <row r="2" spans="1:12" ht="15.5">
      <c r="A2" s="180" t="s">
        <v>106</v>
      </c>
      <c r="B2" s="181">
        <v>45292</v>
      </c>
      <c r="C2" s="182"/>
      <c r="D2" s="182"/>
      <c r="E2" s="182"/>
      <c r="F2" s="182"/>
      <c r="G2" s="182"/>
      <c r="H2" s="182"/>
      <c r="I2" s="182"/>
      <c r="J2" s="182"/>
      <c r="K2" s="182"/>
      <c r="L2" s="182"/>
    </row>
    <row r="3" spans="1:12" ht="12">
      <c r="A3" s="183" t="s">
        <v>107</v>
      </c>
      <c r="E3" s="184">
        <v>4.5999999999999999E-2</v>
      </c>
      <c r="F3" s="185"/>
    </row>
    <row r="4" spans="1:12">
      <c r="A4" s="183" t="s">
        <v>108</v>
      </c>
      <c r="E4" s="186" t="s">
        <v>109</v>
      </c>
      <c r="F4" s="187"/>
      <c r="G4" s="187"/>
    </row>
    <row r="5" spans="1:12" ht="12">
      <c r="A5" s="183" t="s">
        <v>110</v>
      </c>
      <c r="E5" s="188">
        <f>'[25]Relative Equity Volatility'!D7</f>
        <v>1.3424395869018821</v>
      </c>
      <c r="F5" s="189"/>
      <c r="G5" s="187"/>
    </row>
    <row r="7" spans="1:12" s="196" customFormat="1" ht="31">
      <c r="A7" s="190" t="s">
        <v>78</v>
      </c>
      <c r="B7" s="191" t="s">
        <v>82</v>
      </c>
      <c r="C7" s="192" t="s">
        <v>79</v>
      </c>
      <c r="D7" s="193" t="s">
        <v>111</v>
      </c>
      <c r="E7" s="193" t="s">
        <v>112</v>
      </c>
      <c r="F7" s="193" t="s">
        <v>80</v>
      </c>
      <c r="G7" s="194" t="s">
        <v>113</v>
      </c>
      <c r="H7" s="193" t="s">
        <v>114</v>
      </c>
      <c r="I7" s="195" t="s">
        <v>115</v>
      </c>
      <c r="J7" s="185" t="s">
        <v>116</v>
      </c>
    </row>
    <row r="8" spans="1:12" ht="15.5">
      <c r="A8" s="197" t="str">
        <f>'[25]Sovereign Ratings (Moody''s,S&amp;P)'!A2</f>
        <v>Abu Dhabi</v>
      </c>
      <c r="B8" s="198" t="str">
        <f>VLOOKUP(A8,'[25]Regional lookup table'!$A$2:$B$161,2)</f>
        <v>Middle East</v>
      </c>
      <c r="C8" s="199" t="str">
        <f>'[25]Sovereign Ratings (Moody''s,S&amp;P)'!C2</f>
        <v>Aa2</v>
      </c>
      <c r="D8" s="200">
        <f>VLOOKUP(C8,$J$9:$K$31,2,FALSE)/10000</f>
        <v>5.3778762707661788E-3</v>
      </c>
      <c r="E8" s="200">
        <f>$E$3+F8</f>
        <v>5.3219473999336783E-2</v>
      </c>
      <c r="F8" s="201">
        <f>IF($E$4="Yes",D8*$E$5,D8)</f>
        <v>7.2194739993367832E-3</v>
      </c>
      <c r="G8" s="201">
        <f>VLOOKUP(A8,'[25]10-year CDS Spreads'!$A$2:$D$157,4)</f>
        <v>1.7000000000000001E-3</v>
      </c>
      <c r="H8" s="201">
        <f>IF(I8="NA","NA",$E$3+I8)</f>
        <v>4.8282147297733197E-2</v>
      </c>
      <c r="I8" s="202">
        <f>IF(G8="NA","NA",G8*$E$5)</f>
        <v>2.2821472977331996E-3</v>
      </c>
      <c r="J8" s="203" t="s">
        <v>117</v>
      </c>
      <c r="K8" s="203" t="s">
        <v>118</v>
      </c>
    </row>
    <row r="9" spans="1:12" ht="15.5">
      <c r="A9" s="197" t="str">
        <f>'[25]Sovereign Ratings (Moody''s,S&amp;P)'!A3</f>
        <v>Albania</v>
      </c>
      <c r="B9" s="198" t="str">
        <f>VLOOKUP(A9,'[25]Regional lookup table'!$A$3:$B$161,2)</f>
        <v>Eastern Europe &amp; Russia</v>
      </c>
      <c r="C9" s="199" t="str">
        <f>'[25]Sovereign Ratings (Moody''s,S&amp;P)'!C3</f>
        <v>B1</v>
      </c>
      <c r="D9" s="200">
        <f t="shared" ref="D9:D72" si="0">VLOOKUP(C9,$J$9:$K$31,2,FALSE)/10000</f>
        <v>4.9041109802463012E-2</v>
      </c>
      <c r="E9" s="200">
        <f t="shared" ref="E9:E72" si="1">$E$3+F9</f>
        <v>0.11183472718442829</v>
      </c>
      <c r="F9" s="201">
        <f t="shared" ref="F9:F72" si="2">IF($E$4="Yes",D9*$E$5,D9)</f>
        <v>6.5834727184428288E-2</v>
      </c>
      <c r="G9" s="201" t="str">
        <f>VLOOKUP(A9,'[25]10-year CDS Spreads'!$A$2:$D$157,4)</f>
        <v>NA</v>
      </c>
      <c r="H9" s="201" t="str">
        <f t="shared" ref="H9:H72" si="3">IF(I9="NA","NA",$E$3+I9)</f>
        <v>NA</v>
      </c>
      <c r="I9" s="202" t="str">
        <f t="shared" ref="I9:I72" si="4">IF(G9="NA","NA",G9*$E$5)</f>
        <v>NA</v>
      </c>
      <c r="J9" s="204" t="s">
        <v>93</v>
      </c>
      <c r="K9" s="205">
        <f t="shared" ref="K9:K30" si="5">C189</f>
        <v>76.826803868088277</v>
      </c>
    </row>
    <row r="10" spans="1:12" ht="15.5">
      <c r="A10" s="197" t="str">
        <f>'[25]Sovereign Ratings (Moody''s,S&amp;P)'!A4</f>
        <v>Andorra (Principality of)</v>
      </c>
      <c r="B10" s="198" t="str">
        <f>VLOOKUP(A10,'[25]Regional lookup table'!$A$3:$B$161,2)</f>
        <v>Western Europe</v>
      </c>
      <c r="C10" s="199" t="str">
        <f>'[25]Sovereign Ratings (Moody''s,S&amp;P)'!C4</f>
        <v>Baa2</v>
      </c>
      <c r="D10" s="200">
        <f t="shared" si="0"/>
        <v>2.0743237044383835E-2</v>
      </c>
      <c r="E10" s="200">
        <f t="shared" si="1"/>
        <v>7.3846542568870452E-2</v>
      </c>
      <c r="F10" s="201">
        <f t="shared" si="2"/>
        <v>2.7846542568870453E-2</v>
      </c>
      <c r="G10" s="201" t="str">
        <f>VLOOKUP(A10,'[25]10-year CDS Spreads'!$A$2:$D$157,4)</f>
        <v>NA</v>
      </c>
      <c r="H10" s="201" t="str">
        <f t="shared" si="3"/>
        <v>NA</v>
      </c>
      <c r="I10" s="202" t="str">
        <f t="shared" si="4"/>
        <v>NA</v>
      </c>
      <c r="J10" s="204" t="s">
        <v>100</v>
      </c>
      <c r="K10" s="205">
        <f t="shared" si="5"/>
        <v>92.192164641705929</v>
      </c>
    </row>
    <row r="11" spans="1:12" ht="15.5">
      <c r="A11" s="197" t="str">
        <f>'[25]Sovereign Ratings (Moody''s,S&amp;P)'!A5</f>
        <v>Angola</v>
      </c>
      <c r="B11" s="198" t="str">
        <f>VLOOKUP(A11,'[25]Regional lookup table'!$A$3:$B$161,2)</f>
        <v>Africa</v>
      </c>
      <c r="C11" s="199" t="str">
        <f>'[25]Sovereign Ratings (Moody''s,S&amp;P)'!C5</f>
        <v>B3</v>
      </c>
      <c r="D11" s="200">
        <f t="shared" si="0"/>
        <v>7.0808704231754685E-2</v>
      </c>
      <c r="E11" s="200">
        <f t="shared" si="1"/>
        <v>0.14105640765793431</v>
      </c>
      <c r="F11" s="201">
        <f t="shared" si="2"/>
        <v>9.5056407657934314E-2</v>
      </c>
      <c r="G11" s="201">
        <f>VLOOKUP(A11,'[25]10-year CDS Spreads'!$A$2:$D$157,4)</f>
        <v>7.2400000000000006E-2</v>
      </c>
      <c r="H11" s="201">
        <f t="shared" si="3"/>
        <v>0.14319262609169628</v>
      </c>
      <c r="I11" s="202">
        <f t="shared" si="4"/>
        <v>9.719262609169628E-2</v>
      </c>
      <c r="J11" s="204" t="s">
        <v>84</v>
      </c>
      <c r="K11" s="205">
        <f t="shared" si="5"/>
        <v>130.60556657575006</v>
      </c>
    </row>
    <row r="12" spans="1:12" ht="15.5">
      <c r="A12" s="197" t="str">
        <f>'[25]Sovereign Ratings (Moody''s,S&amp;P)'!A6</f>
        <v>Argentina</v>
      </c>
      <c r="B12" s="198" t="str">
        <f>VLOOKUP(A12,'[25]Regional lookup table'!$A$3:$B$161,2)</f>
        <v>Central and South America</v>
      </c>
      <c r="C12" s="199" t="str">
        <f>'[25]Sovereign Ratings (Moody''s,S&amp;P)'!C6</f>
        <v>Ca</v>
      </c>
      <c r="D12" s="200">
        <f t="shared" si="0"/>
        <v>0.13073361124886354</v>
      </c>
      <c r="E12" s="200">
        <f t="shared" si="1"/>
        <v>0.22150197507911562</v>
      </c>
      <c r="F12" s="201">
        <f t="shared" si="2"/>
        <v>0.17550197507911564</v>
      </c>
      <c r="G12" s="201" t="str">
        <f>VLOOKUP(A12,'[25]10-year CDS Spreads'!$A$2:$D$157,4)</f>
        <v>NA</v>
      </c>
      <c r="H12" s="201" t="str">
        <f t="shared" si="3"/>
        <v>NA</v>
      </c>
      <c r="I12" s="202" t="str">
        <f t="shared" si="4"/>
        <v>NA</v>
      </c>
      <c r="J12" s="204" t="s">
        <v>102</v>
      </c>
      <c r="K12" s="205">
        <f t="shared" si="5"/>
        <v>43.535188858583354</v>
      </c>
    </row>
    <row r="13" spans="1:12" ht="15.5">
      <c r="A13" s="197" t="str">
        <f>'[25]Sovereign Ratings (Moody''s,S&amp;P)'!A7</f>
        <v>Armenia</v>
      </c>
      <c r="B13" s="198" t="str">
        <f>VLOOKUP(A13,'[25]Regional lookup table'!$A$3:$B$161,2)</f>
        <v>Eastern Europe &amp; Russia</v>
      </c>
      <c r="C13" s="199" t="str">
        <f>'[25]Sovereign Ratings (Moody''s,S&amp;P)'!C7</f>
        <v>Ba3</v>
      </c>
      <c r="D13" s="200">
        <f t="shared" si="0"/>
        <v>3.9181669972725021E-2</v>
      </c>
      <c r="E13" s="200">
        <f t="shared" si="1"/>
        <v>9.8599024852310854E-2</v>
      </c>
      <c r="F13" s="201">
        <f t="shared" si="2"/>
        <v>5.2599024852310855E-2</v>
      </c>
      <c r="G13" s="201" t="str">
        <f>VLOOKUP(A13,'[25]10-year CDS Spreads'!$A$2:$D$157,4)</f>
        <v>NA</v>
      </c>
      <c r="H13" s="201" t="str">
        <f t="shared" si="3"/>
        <v>NA</v>
      </c>
      <c r="I13" s="202" t="str">
        <f t="shared" si="4"/>
        <v>NA</v>
      </c>
      <c r="J13" s="204" t="s">
        <v>96</v>
      </c>
      <c r="K13" s="205">
        <f t="shared" si="5"/>
        <v>53.778762707661791</v>
      </c>
    </row>
    <row r="14" spans="1:12" ht="15.5">
      <c r="A14" s="197" t="str">
        <f>'[25]Sovereign Ratings (Moody''s,S&amp;P)'!A8</f>
        <v>Aruba</v>
      </c>
      <c r="B14" s="198" t="str">
        <f>VLOOKUP(A14,'[25]Regional lookup table'!$A$3:$B$161,2)</f>
        <v>Caribbean</v>
      </c>
      <c r="C14" s="199" t="str">
        <f>'[25]Sovereign Ratings (Moody''s,S&amp;P)'!C8</f>
        <v>Baa2</v>
      </c>
      <c r="D14" s="200">
        <f t="shared" si="0"/>
        <v>2.0743237044383835E-2</v>
      </c>
      <c r="E14" s="200">
        <f t="shared" si="1"/>
        <v>7.3846542568870452E-2</v>
      </c>
      <c r="F14" s="201">
        <f t="shared" si="2"/>
        <v>2.7846542568870453E-2</v>
      </c>
      <c r="G14" s="201" t="str">
        <f>VLOOKUP(A14,'[25]10-year CDS Spreads'!$A$2:$D$157,4)</f>
        <v>NA</v>
      </c>
      <c r="H14" s="201" t="str">
        <f t="shared" si="3"/>
        <v>NA</v>
      </c>
      <c r="I14" s="202" t="str">
        <f t="shared" si="4"/>
        <v>NA</v>
      </c>
      <c r="J14" s="204" t="s">
        <v>94</v>
      </c>
      <c r="K14" s="205">
        <f t="shared" si="5"/>
        <v>65.30278328787503</v>
      </c>
    </row>
    <row r="15" spans="1:12" ht="15.5">
      <c r="A15" s="197" t="str">
        <f>'[25]Sovereign Ratings (Moody''s,S&amp;P)'!A9</f>
        <v>Australia</v>
      </c>
      <c r="B15" s="198" t="str">
        <f>VLOOKUP(A15,'[25]Regional lookup table'!$A$3:$B$161,2)</f>
        <v>Australia &amp; New Zealand</v>
      </c>
      <c r="C15" s="199" t="str">
        <f>'[25]Sovereign Ratings (Moody''s,S&amp;P)'!C9</f>
        <v>Aaa</v>
      </c>
      <c r="D15" s="200">
        <f t="shared" si="0"/>
        <v>0</v>
      </c>
      <c r="E15" s="200">
        <f t="shared" si="1"/>
        <v>4.5999999999999999E-2</v>
      </c>
      <c r="F15" s="201">
        <f t="shared" si="2"/>
        <v>0</v>
      </c>
      <c r="G15" s="201">
        <f>VLOOKUP(A15,'[25]10-year CDS Spreads'!$A$2:$D$157,4)</f>
        <v>0</v>
      </c>
      <c r="H15" s="201">
        <f t="shared" si="3"/>
        <v>4.5999999999999999E-2</v>
      </c>
      <c r="I15" s="202">
        <f t="shared" si="4"/>
        <v>0</v>
      </c>
      <c r="J15" s="204" t="s">
        <v>98</v>
      </c>
      <c r="K15" s="205">
        <f t="shared" si="5"/>
        <v>0</v>
      </c>
    </row>
    <row r="16" spans="1:12" ht="15.5">
      <c r="A16" s="197" t="str">
        <f>'[25]Sovereign Ratings (Moody''s,S&amp;P)'!A10</f>
        <v>Austria</v>
      </c>
      <c r="B16" s="198" t="str">
        <f>VLOOKUP(A16,'[25]Regional lookup table'!$A$3:$B$161,2)</f>
        <v>Western Europe</v>
      </c>
      <c r="C16" s="199" t="str">
        <f>'[25]Sovereign Ratings (Moody''s,S&amp;P)'!C10</f>
        <v>Aa1</v>
      </c>
      <c r="D16" s="200">
        <f t="shared" si="0"/>
        <v>4.3535188858583353E-3</v>
      </c>
      <c r="E16" s="200">
        <f t="shared" si="1"/>
        <v>5.1844336094701203E-2</v>
      </c>
      <c r="F16" s="201">
        <f t="shared" si="2"/>
        <v>5.8443360947012055E-3</v>
      </c>
      <c r="G16" s="201">
        <f>VLOOKUP(A16,'[25]10-year CDS Spreads'!$A$2:$D$157,4)</f>
        <v>0</v>
      </c>
      <c r="H16" s="201">
        <f t="shared" si="3"/>
        <v>4.5999999999999999E-2</v>
      </c>
      <c r="I16" s="202">
        <f t="shared" si="4"/>
        <v>0</v>
      </c>
      <c r="J16" s="204" t="s">
        <v>83</v>
      </c>
      <c r="K16" s="205">
        <f t="shared" si="5"/>
        <v>490.41109802463012</v>
      </c>
    </row>
    <row r="17" spans="1:11" ht="15.5">
      <c r="A17" s="197" t="str">
        <f>'[25]Sovereign Ratings (Moody''s,S&amp;P)'!A11</f>
        <v>Azerbaijan</v>
      </c>
      <c r="B17" s="198" t="str">
        <f>VLOOKUP(A17,'[25]Regional lookup table'!$A$3:$B$161,2)</f>
        <v>Eastern Europe &amp; Russia</v>
      </c>
      <c r="C17" s="199" t="str">
        <f>'[25]Sovereign Ratings (Moody''s,S&amp;P)'!C11</f>
        <v>Ba1</v>
      </c>
      <c r="D17" s="200">
        <f t="shared" si="0"/>
        <v>2.7273515373171343E-2</v>
      </c>
      <c r="E17" s="200">
        <f t="shared" si="1"/>
        <v>8.2613046710922261E-2</v>
      </c>
      <c r="F17" s="201">
        <f t="shared" si="2"/>
        <v>3.6613046710922269E-2</v>
      </c>
      <c r="G17" s="201" t="str">
        <f>VLOOKUP(A17,'[25]10-year CDS Spreads'!$A$2:$D$157,4)</f>
        <v>NA</v>
      </c>
      <c r="H17" s="201" t="str">
        <f t="shared" si="3"/>
        <v>NA</v>
      </c>
      <c r="I17" s="202" t="str">
        <f t="shared" si="4"/>
        <v>NA</v>
      </c>
      <c r="J17" s="204" t="s">
        <v>86</v>
      </c>
      <c r="K17" s="205">
        <f t="shared" si="5"/>
        <v>599.24907017108853</v>
      </c>
    </row>
    <row r="18" spans="1:11" ht="15.5">
      <c r="A18" s="197" t="str">
        <f>'[25]Sovereign Ratings (Moody''s,S&amp;P)'!A12</f>
        <v>Bahamas</v>
      </c>
      <c r="B18" s="198" t="str">
        <f>VLOOKUP(A18,'[25]Regional lookup table'!$A$3:$B$161,2)</f>
        <v>Caribbean</v>
      </c>
      <c r="C18" s="199" t="str">
        <f>'[25]Sovereign Ratings (Moody''s,S&amp;P)'!C12</f>
        <v>B1</v>
      </c>
      <c r="D18" s="200">
        <f t="shared" si="0"/>
        <v>4.9041109802463012E-2</v>
      </c>
      <c r="E18" s="200">
        <f t="shared" si="1"/>
        <v>0.11183472718442829</v>
      </c>
      <c r="F18" s="201">
        <f t="shared" si="2"/>
        <v>6.5834727184428288E-2</v>
      </c>
      <c r="G18" s="201" t="str">
        <f>VLOOKUP(A18,'[25]10-year CDS Spreads'!$A$2:$D$157,4)</f>
        <v>NA</v>
      </c>
      <c r="H18" s="201" t="str">
        <f t="shared" si="3"/>
        <v>NA</v>
      </c>
      <c r="I18" s="202" t="str">
        <f t="shared" si="4"/>
        <v>NA</v>
      </c>
      <c r="J18" s="204" t="s">
        <v>81</v>
      </c>
      <c r="K18" s="205">
        <f t="shared" si="5"/>
        <v>708.08704231754689</v>
      </c>
    </row>
    <row r="19" spans="1:11" ht="15.5">
      <c r="A19" s="197" t="str">
        <f>'[25]Sovereign Ratings (Moody''s,S&amp;P)'!A13</f>
        <v>Bahrain</v>
      </c>
      <c r="B19" s="198" t="str">
        <f>VLOOKUP(A19,'[25]Regional lookup table'!$A$3:$B$161,2)</f>
        <v>Middle East</v>
      </c>
      <c r="C19" s="199" t="str">
        <f>'[25]Sovereign Ratings (Moody''s,S&amp;P)'!C13</f>
        <v>B2</v>
      </c>
      <c r="D19" s="200">
        <f t="shared" si="0"/>
        <v>5.9924907017108855E-2</v>
      </c>
      <c r="E19" s="200">
        <f t="shared" si="1"/>
        <v>0.12644556742118129</v>
      </c>
      <c r="F19" s="201">
        <f t="shared" si="2"/>
        <v>8.0445567421181308E-2</v>
      </c>
      <c r="G19" s="201">
        <f>VLOOKUP(A19,'[25]10-year CDS Spreads'!$A$2:$D$157,4)</f>
        <v>2.1600000000000001E-2</v>
      </c>
      <c r="H19" s="201">
        <f t="shared" si="3"/>
        <v>7.499669507708065E-2</v>
      </c>
      <c r="I19" s="202">
        <f t="shared" si="4"/>
        <v>2.8996695077080657E-2</v>
      </c>
      <c r="J19" s="204" t="s">
        <v>90</v>
      </c>
      <c r="K19" s="205">
        <f t="shared" si="5"/>
        <v>272.73515373171341</v>
      </c>
    </row>
    <row r="20" spans="1:11" ht="15.5">
      <c r="A20" s="197" t="str">
        <f>'[25]Sovereign Ratings (Moody''s,S&amp;P)'!A14</f>
        <v>Bangladesh</v>
      </c>
      <c r="B20" s="198" t="str">
        <f>VLOOKUP(A20,'[25]Regional lookup table'!$A$3:$B$161,2)</f>
        <v>Asia</v>
      </c>
      <c r="C20" s="199" t="str">
        <f>'[25]Sovereign Ratings (Moody''s,S&amp;P)'!C14</f>
        <v>B1</v>
      </c>
      <c r="D20" s="200">
        <f t="shared" si="0"/>
        <v>4.9041109802463012E-2</v>
      </c>
      <c r="E20" s="200">
        <f t="shared" si="1"/>
        <v>0.11183472718442829</v>
      </c>
      <c r="F20" s="201">
        <f t="shared" si="2"/>
        <v>6.5834727184428288E-2</v>
      </c>
      <c r="G20" s="201" t="str">
        <f>VLOOKUP(A20,'[25]10-year CDS Spreads'!$A$2:$D$157,4)</f>
        <v>NA</v>
      </c>
      <c r="H20" s="201" t="str">
        <f t="shared" si="3"/>
        <v>NA</v>
      </c>
      <c r="I20" s="202" t="str">
        <f t="shared" si="4"/>
        <v>NA</v>
      </c>
      <c r="J20" s="204" t="s">
        <v>91</v>
      </c>
      <c r="K20" s="205">
        <f t="shared" si="5"/>
        <v>327.79436317051</v>
      </c>
    </row>
    <row r="21" spans="1:11" ht="15.5">
      <c r="A21" s="197" t="str">
        <f>'[25]Sovereign Ratings (Moody''s,S&amp;P)'!A15</f>
        <v>Barbados</v>
      </c>
      <c r="B21" s="198" t="str">
        <f>VLOOKUP(A21,'[25]Regional lookup table'!$A$3:$B$161,2)</f>
        <v>Caribbean</v>
      </c>
      <c r="C21" s="199" t="str">
        <f>'[25]Sovereign Ratings (Moody''s,S&amp;P)'!C15</f>
        <v>B3</v>
      </c>
      <c r="D21" s="200">
        <f t="shared" si="0"/>
        <v>7.0808704231754685E-2</v>
      </c>
      <c r="E21" s="200">
        <f t="shared" si="1"/>
        <v>0.14105640765793431</v>
      </c>
      <c r="F21" s="201">
        <f t="shared" si="2"/>
        <v>9.5056407657934314E-2</v>
      </c>
      <c r="G21" s="201" t="str">
        <f>VLOOKUP(A21,'[25]10-year CDS Spreads'!$A$2:$D$157,4)</f>
        <v>NA</v>
      </c>
      <c r="H21" s="201" t="str">
        <f t="shared" si="3"/>
        <v>NA</v>
      </c>
      <c r="I21" s="202" t="str">
        <f t="shared" si="4"/>
        <v>NA</v>
      </c>
      <c r="J21" s="204" t="s">
        <v>88</v>
      </c>
      <c r="K21" s="205">
        <f t="shared" si="5"/>
        <v>391.81669972725018</v>
      </c>
    </row>
    <row r="22" spans="1:11" ht="15.5">
      <c r="A22" s="197" t="str">
        <f>'[25]Sovereign Ratings (Moody''s,S&amp;P)'!A16</f>
        <v>Belarus</v>
      </c>
      <c r="B22" s="198" t="str">
        <f>VLOOKUP(A22,'[25]Regional lookup table'!$A$3:$B$161,2)</f>
        <v>Eastern Europe &amp; Russia</v>
      </c>
      <c r="C22" s="199" t="str">
        <f>'[25]Sovereign Ratings (Moody''s,S&amp;P)'!C16</f>
        <v>C</v>
      </c>
      <c r="D22" s="200">
        <f t="shared" si="0"/>
        <v>0.17499999999999999</v>
      </c>
      <c r="E22" s="200">
        <f t="shared" si="1"/>
        <v>0.28092692770782934</v>
      </c>
      <c r="F22" s="201">
        <f t="shared" si="2"/>
        <v>0.23492692770782936</v>
      </c>
      <c r="G22" s="201" t="str">
        <f>VLOOKUP(A22,'[25]10-year CDS Spreads'!$A$2:$D$157,4)</f>
        <v>NA</v>
      </c>
      <c r="H22" s="201" t="str">
        <f t="shared" si="3"/>
        <v>NA</v>
      </c>
      <c r="I22" s="202" t="str">
        <f t="shared" si="4"/>
        <v>NA</v>
      </c>
      <c r="J22" s="204" t="s">
        <v>99</v>
      </c>
      <c r="K22" s="205">
        <f t="shared" si="5"/>
        <v>174.14075543433341</v>
      </c>
    </row>
    <row r="23" spans="1:11" ht="15.5">
      <c r="A23" s="197" t="str">
        <f>'[25]Sovereign Ratings (Moody''s,S&amp;P)'!A17</f>
        <v>Belgium</v>
      </c>
      <c r="B23" s="198" t="str">
        <f>VLOOKUP(A23,'[25]Regional lookup table'!$A$3:$B$161,2)</f>
        <v>Western Europe</v>
      </c>
      <c r="C23" s="199" t="str">
        <f>'[25]Sovereign Ratings (Moody''s,S&amp;P)'!C17</f>
        <v>Aa3</v>
      </c>
      <c r="D23" s="200">
        <f t="shared" si="0"/>
        <v>6.5302783287875029E-3</v>
      </c>
      <c r="E23" s="200">
        <f t="shared" si="1"/>
        <v>5.4766504142051808E-2</v>
      </c>
      <c r="F23" s="201">
        <f t="shared" si="2"/>
        <v>8.7665041420518092E-3</v>
      </c>
      <c r="G23" s="201">
        <f>VLOOKUP(A23,'[25]10-year CDS Spreads'!$A$2:$D$157,4)</f>
        <v>0</v>
      </c>
      <c r="H23" s="201">
        <f t="shared" si="3"/>
        <v>4.5999999999999999E-2</v>
      </c>
      <c r="I23" s="202">
        <f t="shared" si="4"/>
        <v>0</v>
      </c>
      <c r="J23" s="204" t="s">
        <v>89</v>
      </c>
      <c r="K23" s="205">
        <f t="shared" si="5"/>
        <v>207.43237044383835</v>
      </c>
    </row>
    <row r="24" spans="1:11" ht="15.5">
      <c r="A24" s="197" t="str">
        <f>'[25]Sovereign Ratings (Moody''s,S&amp;P)'!A18</f>
        <v>Belize</v>
      </c>
      <c r="B24" s="198" t="str">
        <f>VLOOKUP(A24,'[25]Regional lookup table'!$A$3:$B$161,2)</f>
        <v>Central and South America</v>
      </c>
      <c r="C24" s="199" t="str">
        <f>'[25]Sovereign Ratings (Moody''s,S&amp;P)'!C18</f>
        <v>Caa2</v>
      </c>
      <c r="D24" s="200">
        <f t="shared" si="0"/>
        <v>9.8082219604926024E-2</v>
      </c>
      <c r="E24" s="200">
        <f t="shared" si="1"/>
        <v>0.17766945436885656</v>
      </c>
      <c r="F24" s="201">
        <f t="shared" si="2"/>
        <v>0.13166945436885658</v>
      </c>
      <c r="G24" s="201" t="str">
        <f>VLOOKUP(A24,'[25]10-year CDS Spreads'!$A$2:$D$157,4)</f>
        <v>NA</v>
      </c>
      <c r="H24" s="201" t="str">
        <f t="shared" si="3"/>
        <v>NA</v>
      </c>
      <c r="I24" s="202" t="str">
        <f t="shared" si="4"/>
        <v>NA</v>
      </c>
      <c r="J24" s="204" t="s">
        <v>95</v>
      </c>
      <c r="K24" s="205">
        <f t="shared" si="5"/>
        <v>239.44353872220847</v>
      </c>
    </row>
    <row r="25" spans="1:11" ht="15.5">
      <c r="A25" s="197" t="str">
        <f>'[25]Sovereign Ratings (Moody''s,S&amp;P)'!A19</f>
        <v>Benin</v>
      </c>
      <c r="B25" s="198" t="str">
        <f>VLOOKUP(A25,'[25]Regional lookup table'!$A$3:$B$161,2)</f>
        <v>Africa</v>
      </c>
      <c r="C25" s="199" t="str">
        <f>'[25]Sovereign Ratings (Moody''s,S&amp;P)'!C19</f>
        <v>B1</v>
      </c>
      <c r="D25" s="200">
        <f t="shared" si="0"/>
        <v>4.9041109802463012E-2</v>
      </c>
      <c r="E25" s="200">
        <f t="shared" si="1"/>
        <v>0.11183472718442829</v>
      </c>
      <c r="F25" s="201">
        <f t="shared" si="2"/>
        <v>6.5834727184428288E-2</v>
      </c>
      <c r="G25" s="201" t="str">
        <f>VLOOKUP(A25,'[25]10-year CDS Spreads'!$A$2:$D$157,4)</f>
        <v>NA</v>
      </c>
      <c r="H25" s="201" t="str">
        <f t="shared" si="3"/>
        <v>NA</v>
      </c>
      <c r="I25" s="202" t="str">
        <f t="shared" si="4"/>
        <v>NA</v>
      </c>
      <c r="J25" s="204" t="s">
        <v>101</v>
      </c>
      <c r="K25" s="205">
        <f t="shared" si="5"/>
        <v>1750</v>
      </c>
    </row>
    <row r="26" spans="1:11" ht="15.5">
      <c r="A26" s="197" t="str">
        <f>'[25]Sovereign Ratings (Moody''s,S&amp;P)'!A20</f>
        <v>Bermuda</v>
      </c>
      <c r="B26" s="198" t="str">
        <f>VLOOKUP(A26,'[25]Regional lookup table'!$A$3:$B$161,2)</f>
        <v>Caribbean</v>
      </c>
      <c r="C26" s="199" t="str">
        <f>'[25]Sovereign Ratings (Moody''s,S&amp;P)'!C20</f>
        <v>A2</v>
      </c>
      <c r="D26" s="200">
        <f t="shared" si="0"/>
        <v>9.2192164641705932E-3</v>
      </c>
      <c r="E26" s="200">
        <f t="shared" si="1"/>
        <v>5.83762411417202E-2</v>
      </c>
      <c r="F26" s="201">
        <f t="shared" si="2"/>
        <v>1.2376241141720201E-2</v>
      </c>
      <c r="G26" s="201" t="str">
        <f>VLOOKUP(A26,'[25]10-year CDS Spreads'!$A$2:$D$157,4)</f>
        <v>NA</v>
      </c>
      <c r="H26" s="201" t="str">
        <f t="shared" si="3"/>
        <v>NA</v>
      </c>
      <c r="I26" s="202" t="str">
        <f t="shared" si="4"/>
        <v>NA</v>
      </c>
      <c r="J26" s="204" t="s">
        <v>92</v>
      </c>
      <c r="K26" s="205">
        <f t="shared" si="5"/>
        <v>1307.3361124886355</v>
      </c>
    </row>
    <row r="27" spans="1:11" ht="15.5">
      <c r="A27" s="197" t="str">
        <f>'[25]Sovereign Ratings (Moody''s,S&amp;P)'!A21</f>
        <v>Bolivia</v>
      </c>
      <c r="B27" s="198" t="str">
        <f>VLOOKUP(A27,'[25]Regional lookup table'!$A$3:$B$161,2)</f>
        <v>Central and South America</v>
      </c>
      <c r="C27" s="199" t="str">
        <f>'[25]Sovereign Ratings (Moody''s,S&amp;P)'!C21</f>
        <v>Caa1</v>
      </c>
      <c r="D27" s="200">
        <f t="shared" si="0"/>
        <v>8.1692501446400528E-2</v>
      </c>
      <c r="E27" s="200">
        <f t="shared" si="1"/>
        <v>0.15566724789468733</v>
      </c>
      <c r="F27" s="201">
        <f t="shared" si="2"/>
        <v>0.10966724789468733</v>
      </c>
      <c r="G27" s="201" t="str">
        <f>VLOOKUP(A27,'[25]10-year CDS Spreads'!$A$2:$D$157,4)</f>
        <v>NA</v>
      </c>
      <c r="H27" s="201" t="str">
        <f t="shared" si="3"/>
        <v>NA</v>
      </c>
      <c r="I27" s="202" t="str">
        <f t="shared" si="4"/>
        <v>NA</v>
      </c>
      <c r="J27" s="204" t="str">
        <f>B207</f>
        <v>Caa1</v>
      </c>
      <c r="K27" s="205">
        <f t="shared" si="5"/>
        <v>816.92501446400524</v>
      </c>
    </row>
    <row r="28" spans="1:11" ht="15.5">
      <c r="A28" s="197" t="str">
        <f>'[25]Sovereign Ratings (Moody''s,S&amp;P)'!A22</f>
        <v>Bosnia and Herzegovina</v>
      </c>
      <c r="B28" s="198" t="str">
        <f>VLOOKUP(A28,'[25]Regional lookup table'!$A$3:$B$161,2)</f>
        <v>Eastern Europe &amp; Russia</v>
      </c>
      <c r="C28" s="199" t="str">
        <f>'[25]Sovereign Ratings (Moody''s,S&amp;P)'!C22</f>
        <v>B3</v>
      </c>
      <c r="D28" s="200">
        <f t="shared" si="0"/>
        <v>7.0808704231754685E-2</v>
      </c>
      <c r="E28" s="200">
        <f t="shared" si="1"/>
        <v>0.14105640765793431</v>
      </c>
      <c r="F28" s="201">
        <f t="shared" si="2"/>
        <v>9.5056407657934314E-2</v>
      </c>
      <c r="G28" s="201" t="str">
        <f>VLOOKUP(A28,'[25]10-year CDS Spreads'!$A$2:$D$157,4)</f>
        <v>NA</v>
      </c>
      <c r="H28" s="201" t="str">
        <f t="shared" si="3"/>
        <v>NA</v>
      </c>
      <c r="I28" s="202" t="str">
        <f t="shared" si="4"/>
        <v>NA</v>
      </c>
      <c r="J28" s="204" t="str">
        <f>B208</f>
        <v>Caa2</v>
      </c>
      <c r="K28" s="205">
        <f t="shared" si="5"/>
        <v>980.82219604926024</v>
      </c>
    </row>
    <row r="29" spans="1:11" ht="15.5">
      <c r="A29" s="197" t="str">
        <f>'[25]Sovereign Ratings (Moody''s,S&amp;P)'!A23</f>
        <v>Botswana</v>
      </c>
      <c r="B29" s="198" t="str">
        <f>VLOOKUP(A29,'[25]Regional lookup table'!$A$3:$B$161,2)</f>
        <v>Africa</v>
      </c>
      <c r="C29" s="199" t="str">
        <f>'[25]Sovereign Ratings (Moody''s,S&amp;P)'!C23</f>
        <v>A3</v>
      </c>
      <c r="D29" s="200">
        <f t="shared" si="0"/>
        <v>1.3060556657575006E-2</v>
      </c>
      <c r="E29" s="200">
        <f t="shared" si="1"/>
        <v>6.3533008284103618E-2</v>
      </c>
      <c r="F29" s="201">
        <f t="shared" si="2"/>
        <v>1.7533008284103618E-2</v>
      </c>
      <c r="G29" s="201" t="str">
        <f>VLOOKUP(A29,'[25]10-year CDS Spreads'!$A$2:$D$157,4)</f>
        <v>NA</v>
      </c>
      <c r="H29" s="201" t="str">
        <f t="shared" si="3"/>
        <v>NA</v>
      </c>
      <c r="I29" s="202" t="str">
        <f t="shared" si="4"/>
        <v>NA</v>
      </c>
      <c r="J29" s="204" t="str">
        <f>B209</f>
        <v>Caa3</v>
      </c>
      <c r="K29" s="205">
        <f t="shared" si="5"/>
        <v>1089.6601681957188</v>
      </c>
    </row>
    <row r="30" spans="1:11" ht="15.5">
      <c r="A30" s="197" t="str">
        <f>'[25]Sovereign Ratings (Moody''s,S&amp;P)'!A24</f>
        <v>Brazil</v>
      </c>
      <c r="B30" s="198" t="str">
        <f>VLOOKUP(A30,'[25]Regional lookup table'!$A$3:$B$161,2)</f>
        <v>Central and South America</v>
      </c>
      <c r="C30" s="199" t="str">
        <f>'[25]Sovereign Ratings (Moody''s,S&amp;P)'!C24</f>
        <v>Ba2</v>
      </c>
      <c r="D30" s="200">
        <f t="shared" si="0"/>
        <v>3.2779436317050999E-2</v>
      </c>
      <c r="E30" s="200">
        <f t="shared" si="1"/>
        <v>9.0004412948338497E-2</v>
      </c>
      <c r="F30" s="201">
        <f t="shared" si="2"/>
        <v>4.4004412948338498E-2</v>
      </c>
      <c r="G30" s="201">
        <f>VLOOKUP(A30,'[25]10-year CDS Spreads'!$A$2:$D$157,4)</f>
        <v>1.8100000000000002E-2</v>
      </c>
      <c r="H30" s="201">
        <f t="shared" si="3"/>
        <v>7.0298156522924066E-2</v>
      </c>
      <c r="I30" s="202">
        <f t="shared" si="4"/>
        <v>2.429815652292407E-2</v>
      </c>
      <c r="J30" s="204" t="s">
        <v>119</v>
      </c>
      <c r="K30" s="206" t="str">
        <f t="shared" si="5"/>
        <v>NA</v>
      </c>
    </row>
    <row r="31" spans="1:11" ht="15.5">
      <c r="A31" s="197" t="str">
        <f>'[25]Sovereign Ratings (Moody''s,S&amp;P)'!A25</f>
        <v>Bulgaria</v>
      </c>
      <c r="B31" s="198" t="str">
        <f>VLOOKUP(A31,'[25]Regional lookup table'!$A$3:$B$161,2)</f>
        <v>Eastern Europe &amp; Russia</v>
      </c>
      <c r="C31" s="199" t="str">
        <f>'[25]Sovereign Ratings (Moody''s,S&amp;P)'!C25</f>
        <v>Baa1</v>
      </c>
      <c r="D31" s="200">
        <f t="shared" si="0"/>
        <v>1.7414075543433341E-2</v>
      </c>
      <c r="E31" s="200">
        <f t="shared" si="1"/>
        <v>6.9377344378804828E-2</v>
      </c>
      <c r="F31" s="201">
        <f t="shared" si="2"/>
        <v>2.3377344378804822E-2</v>
      </c>
      <c r="G31" s="201">
        <f>VLOOKUP(A31,'[25]10-year CDS Spreads'!$A$2:$D$157,4)</f>
        <v>8.8999999999999999E-3</v>
      </c>
      <c r="H31" s="201">
        <f t="shared" si="3"/>
        <v>5.7947712323426749E-2</v>
      </c>
      <c r="I31" s="202">
        <f t="shared" si="4"/>
        <v>1.1947712323426752E-2</v>
      </c>
    </row>
    <row r="32" spans="1:11" ht="15.5">
      <c r="A32" s="197" t="str">
        <f>'[25]Sovereign Ratings (Moody''s,S&amp;P)'!A26</f>
        <v>Burkina Faso</v>
      </c>
      <c r="B32" s="198" t="str">
        <f>VLOOKUP(A32,'[25]Regional lookup table'!$A$3:$B$161,2)</f>
        <v>Africa</v>
      </c>
      <c r="C32" s="199" t="str">
        <f>'[25]Sovereign Ratings (Moody''s,S&amp;P)'!C26</f>
        <v>Caa1</v>
      </c>
      <c r="D32" s="200">
        <f t="shared" si="0"/>
        <v>8.1692501446400528E-2</v>
      </c>
      <c r="E32" s="200">
        <f t="shared" si="1"/>
        <v>0.15566724789468733</v>
      </c>
      <c r="F32" s="201">
        <f t="shared" si="2"/>
        <v>0.10966724789468733</v>
      </c>
      <c r="G32" s="201" t="str">
        <f>VLOOKUP(A32,'[25]10-year CDS Spreads'!$A$2:$D$157,4)</f>
        <v>NA</v>
      </c>
      <c r="H32" s="201" t="str">
        <f t="shared" si="3"/>
        <v>NA</v>
      </c>
      <c r="I32" s="202" t="str">
        <f t="shared" si="4"/>
        <v>NA</v>
      </c>
    </row>
    <row r="33" spans="1:9" ht="15.5">
      <c r="A33" s="197" t="str">
        <f>'[25]Sovereign Ratings (Moody''s,S&amp;P)'!A27</f>
        <v>Cambodia</v>
      </c>
      <c r="B33" s="198" t="str">
        <f>VLOOKUP(A33,'[25]Regional lookup table'!$A$3:$B$161,2)</f>
        <v>Asia</v>
      </c>
      <c r="C33" s="199" t="str">
        <f>'[25]Sovereign Ratings (Moody''s,S&amp;P)'!C27</f>
        <v>B2</v>
      </c>
      <c r="D33" s="200">
        <f t="shared" si="0"/>
        <v>5.9924907017108855E-2</v>
      </c>
      <c r="E33" s="200">
        <f t="shared" si="1"/>
        <v>0.12644556742118129</v>
      </c>
      <c r="F33" s="201">
        <f t="shared" si="2"/>
        <v>8.0445567421181308E-2</v>
      </c>
      <c r="G33" s="201" t="str">
        <f>VLOOKUP(A33,'[25]10-year CDS Spreads'!$A$2:$D$157,4)</f>
        <v>NA</v>
      </c>
      <c r="H33" s="201" t="str">
        <f t="shared" si="3"/>
        <v>NA</v>
      </c>
      <c r="I33" s="202" t="str">
        <f t="shared" si="4"/>
        <v>NA</v>
      </c>
    </row>
    <row r="34" spans="1:9" ht="15.5">
      <c r="A34" s="197" t="str">
        <f>'[25]Sovereign Ratings (Moody''s,S&amp;P)'!A28</f>
        <v>Cameroon</v>
      </c>
      <c r="B34" s="198" t="str">
        <f>VLOOKUP(A34,'[25]Regional lookup table'!$A$3:$B$161,2)</f>
        <v>Africa</v>
      </c>
      <c r="C34" s="199" t="str">
        <f>'[25]Sovereign Ratings (Moody''s,S&amp;P)'!C28</f>
        <v>Caa1</v>
      </c>
      <c r="D34" s="200">
        <f t="shared" si="0"/>
        <v>8.1692501446400528E-2</v>
      </c>
      <c r="E34" s="200">
        <f t="shared" si="1"/>
        <v>0.15566724789468733</v>
      </c>
      <c r="F34" s="201">
        <f t="shared" si="2"/>
        <v>0.10966724789468733</v>
      </c>
      <c r="G34" s="201">
        <f>VLOOKUP(A34,'[25]10-year CDS Spreads'!$A$2:$D$157,4)</f>
        <v>8.5599999999999996E-2</v>
      </c>
      <c r="H34" s="201">
        <f t="shared" si="3"/>
        <v>0.1609128286388011</v>
      </c>
      <c r="I34" s="202">
        <f t="shared" si="4"/>
        <v>0.1149128286388011</v>
      </c>
    </row>
    <row r="35" spans="1:9" ht="15.5">
      <c r="A35" s="197" t="str">
        <f>'[25]Sovereign Ratings (Moody''s,S&amp;P)'!A29</f>
        <v>Canada</v>
      </c>
      <c r="B35" s="198" t="str">
        <f>VLOOKUP(A35,'[25]Regional lookup table'!$A$3:$B$161,2)</f>
        <v>North America</v>
      </c>
      <c r="C35" s="199" t="str">
        <f>'[25]Sovereign Ratings (Moody''s,S&amp;P)'!C29</f>
        <v>Aaa</v>
      </c>
      <c r="D35" s="200">
        <f t="shared" si="0"/>
        <v>0</v>
      </c>
      <c r="E35" s="200">
        <f t="shared" si="1"/>
        <v>4.5999999999999999E-2</v>
      </c>
      <c r="F35" s="201">
        <f t="shared" si="2"/>
        <v>0</v>
      </c>
      <c r="G35" s="201">
        <f>VLOOKUP(A35,'[25]10-year CDS Spreads'!$A$2:$D$157,4)</f>
        <v>0</v>
      </c>
      <c r="H35" s="201">
        <f t="shared" si="3"/>
        <v>4.5999999999999999E-2</v>
      </c>
      <c r="I35" s="202">
        <f t="shared" si="4"/>
        <v>0</v>
      </c>
    </row>
    <row r="36" spans="1:9" ht="15.5">
      <c r="A36" s="197" t="str">
        <f>'[25]Sovereign Ratings (Moody''s,S&amp;P)'!A30</f>
        <v>Cape Verde</v>
      </c>
      <c r="B36" s="198" t="str">
        <f>VLOOKUP(A36,'[25]Regional lookup table'!$A$3:$B$161,2)</f>
        <v>Africa</v>
      </c>
      <c r="C36" s="199" t="str">
        <f>'[25]Sovereign Ratings (Moody''s,S&amp;P)'!C30</f>
        <v>B3</v>
      </c>
      <c r="D36" s="200">
        <f t="shared" si="0"/>
        <v>7.0808704231754685E-2</v>
      </c>
      <c r="E36" s="200">
        <f t="shared" si="1"/>
        <v>0.14105640765793431</v>
      </c>
      <c r="F36" s="201">
        <f t="shared" si="2"/>
        <v>9.5056407657934314E-2</v>
      </c>
      <c r="G36" s="201" t="str">
        <f>VLOOKUP(A36,'[25]10-year CDS Spreads'!$A$2:$D$157,4)</f>
        <v>NA</v>
      </c>
      <c r="H36" s="201" t="str">
        <f t="shared" si="3"/>
        <v>NA</v>
      </c>
      <c r="I36" s="202" t="str">
        <f t="shared" si="4"/>
        <v>NA</v>
      </c>
    </row>
    <row r="37" spans="1:9" ht="15.5">
      <c r="A37" s="197" t="str">
        <f>'[25]Sovereign Ratings (Moody''s,S&amp;P)'!A31</f>
        <v>Cayman Islands</v>
      </c>
      <c r="B37" s="198" t="str">
        <f>VLOOKUP(A37,'[25]Regional lookup table'!$A$3:$B$161,2)</f>
        <v>Caribbean</v>
      </c>
      <c r="C37" s="199" t="str">
        <f>'[25]Sovereign Ratings (Moody''s,S&amp;P)'!C31</f>
        <v>Aa3</v>
      </c>
      <c r="D37" s="200">
        <f t="shared" si="0"/>
        <v>6.5302783287875029E-3</v>
      </c>
      <c r="E37" s="200">
        <f t="shared" si="1"/>
        <v>5.4766504142051808E-2</v>
      </c>
      <c r="F37" s="201">
        <f t="shared" si="2"/>
        <v>8.7665041420518092E-3</v>
      </c>
      <c r="G37" s="201" t="str">
        <f>VLOOKUP(A37,'[25]10-year CDS Spreads'!$A$2:$D$157,4)</f>
        <v>NA</v>
      </c>
      <c r="H37" s="201" t="str">
        <f t="shared" si="3"/>
        <v>NA</v>
      </c>
      <c r="I37" s="202" t="str">
        <f t="shared" si="4"/>
        <v>NA</v>
      </c>
    </row>
    <row r="38" spans="1:9" ht="15.5">
      <c r="A38" s="197" t="str">
        <f>'[25]Sovereign Ratings (Moody''s,S&amp;P)'!A32</f>
        <v>Chile</v>
      </c>
      <c r="B38" s="198" t="str">
        <f>VLOOKUP(A38,'[25]Regional lookup table'!$A$3:$B$161,2)</f>
        <v>Central and South America</v>
      </c>
      <c r="C38" s="199" t="str">
        <f>'[25]Sovereign Ratings (Moody''s,S&amp;P)'!C32</f>
        <v>A2</v>
      </c>
      <c r="D38" s="200">
        <f t="shared" si="0"/>
        <v>9.2192164641705932E-3</v>
      </c>
      <c r="E38" s="200">
        <f t="shared" si="1"/>
        <v>5.83762411417202E-2</v>
      </c>
      <c r="F38" s="201">
        <f t="shared" si="2"/>
        <v>1.2376241141720201E-2</v>
      </c>
      <c r="G38" s="201">
        <f>VLOOKUP(A38,'[25]10-year CDS Spreads'!$A$2:$D$157,4)</f>
        <v>5.7000000000000002E-3</v>
      </c>
      <c r="H38" s="201">
        <f t="shared" si="3"/>
        <v>5.3651905645340725E-2</v>
      </c>
      <c r="I38" s="202">
        <f t="shared" si="4"/>
        <v>7.6519056453407284E-3</v>
      </c>
    </row>
    <row r="39" spans="1:9" ht="15.5">
      <c r="A39" s="197" t="str">
        <f>'[25]Sovereign Ratings (Moody''s,S&amp;P)'!A33</f>
        <v>China</v>
      </c>
      <c r="B39" s="198" t="str">
        <f>VLOOKUP(A39,'[25]Regional lookup table'!$A$3:$B$161,2)</f>
        <v>Asia</v>
      </c>
      <c r="C39" s="199" t="str">
        <f>'[25]Sovereign Ratings (Moody''s,S&amp;P)'!C33</f>
        <v>A1</v>
      </c>
      <c r="D39" s="200">
        <f t="shared" si="0"/>
        <v>7.6826803868088279E-3</v>
      </c>
      <c r="E39" s="200">
        <f t="shared" si="1"/>
        <v>5.6313534284766834E-2</v>
      </c>
      <c r="F39" s="201">
        <f t="shared" si="2"/>
        <v>1.0313534284766834E-2</v>
      </c>
      <c r="G39" s="201">
        <f>VLOOKUP(A39,'[25]10-year CDS Spreads'!$A$2:$D$157,4)</f>
        <v>4.1000000000000012E-3</v>
      </c>
      <c r="H39" s="201">
        <f t="shared" si="3"/>
        <v>5.1504002306297716E-2</v>
      </c>
      <c r="I39" s="202">
        <f t="shared" si="4"/>
        <v>5.5040023062977181E-3</v>
      </c>
    </row>
    <row r="40" spans="1:9" ht="15.5">
      <c r="A40" s="197" t="str">
        <f>'[25]Sovereign Ratings (Moody''s,S&amp;P)'!A34</f>
        <v>Colombia</v>
      </c>
      <c r="B40" s="198" t="str">
        <f>VLOOKUP(A40,'[25]Regional lookup table'!$A$3:$B$161,2)</f>
        <v>Central and South America</v>
      </c>
      <c r="C40" s="199" t="str">
        <f>'[25]Sovereign Ratings (Moody''s,S&amp;P)'!C34</f>
        <v>Baa2</v>
      </c>
      <c r="D40" s="200">
        <f t="shared" si="0"/>
        <v>2.0743237044383835E-2</v>
      </c>
      <c r="E40" s="200">
        <f t="shared" si="1"/>
        <v>7.3846542568870452E-2</v>
      </c>
      <c r="F40" s="201">
        <f t="shared" si="2"/>
        <v>2.7846542568870453E-2</v>
      </c>
      <c r="G40" s="201">
        <f>VLOOKUP(A40,'[25]10-year CDS Spreads'!$A$2:$D$157,4)</f>
        <v>2.1600000000000001E-2</v>
      </c>
      <c r="H40" s="201">
        <f t="shared" si="3"/>
        <v>7.499669507708065E-2</v>
      </c>
      <c r="I40" s="202">
        <f t="shared" si="4"/>
        <v>2.8996695077080657E-2</v>
      </c>
    </row>
    <row r="41" spans="1:9" ht="15.5">
      <c r="A41" s="197" t="str">
        <f>'[25]Sovereign Ratings (Moody''s,S&amp;P)'!A35</f>
        <v>Congo (Democratic Republic of)</v>
      </c>
      <c r="B41" s="198" t="str">
        <f>VLOOKUP(A41,'[25]Regional lookup table'!$A$3:$B$161,2)</f>
        <v>Africa</v>
      </c>
      <c r="C41" s="199" t="str">
        <f>'[25]Sovereign Ratings (Moody''s,S&amp;P)'!C35</f>
        <v>B3</v>
      </c>
      <c r="D41" s="200">
        <f t="shared" si="0"/>
        <v>7.0808704231754685E-2</v>
      </c>
      <c r="E41" s="200">
        <f t="shared" si="1"/>
        <v>0.14105640765793431</v>
      </c>
      <c r="F41" s="201">
        <f t="shared" si="2"/>
        <v>9.5056407657934314E-2</v>
      </c>
      <c r="G41" s="201" t="str">
        <f>VLOOKUP(A41,'[25]10-year CDS Spreads'!$A$2:$D$157,4)</f>
        <v>NA</v>
      </c>
      <c r="H41" s="201" t="str">
        <f t="shared" si="3"/>
        <v>NA</v>
      </c>
      <c r="I41" s="202" t="str">
        <f t="shared" si="4"/>
        <v>NA</v>
      </c>
    </row>
    <row r="42" spans="1:9" ht="15.5">
      <c r="A42" s="197" t="str">
        <f>'[25]Sovereign Ratings (Moody''s,S&amp;P)'!A36</f>
        <v>Congo (Republic of)</v>
      </c>
      <c r="B42" s="198" t="str">
        <f>VLOOKUP(A42,'[25]Regional lookup table'!$A$3:$B$161,2)</f>
        <v>Africa</v>
      </c>
      <c r="C42" s="199" t="str">
        <f>'[25]Sovereign Ratings (Moody''s,S&amp;P)'!C36</f>
        <v>Caa2</v>
      </c>
      <c r="D42" s="200">
        <f t="shared" si="0"/>
        <v>9.8082219604926024E-2</v>
      </c>
      <c r="E42" s="200">
        <f t="shared" si="1"/>
        <v>0.17766945436885656</v>
      </c>
      <c r="F42" s="201">
        <f t="shared" si="2"/>
        <v>0.13166945436885658</v>
      </c>
      <c r="G42" s="201" t="str">
        <f>VLOOKUP(A42,'[25]10-year CDS Spreads'!$A$2:$D$157,4)</f>
        <v>NA</v>
      </c>
      <c r="H42" s="201" t="str">
        <f t="shared" si="3"/>
        <v>NA</v>
      </c>
      <c r="I42" s="202" t="str">
        <f t="shared" si="4"/>
        <v>NA</v>
      </c>
    </row>
    <row r="43" spans="1:9" ht="15.5">
      <c r="A43" s="197" t="str">
        <f>'[25]Sovereign Ratings (Moody''s,S&amp;P)'!A37</f>
        <v>Cook Islands</v>
      </c>
      <c r="B43" s="198" t="str">
        <f>VLOOKUP(A43,'[25]Regional lookup table'!$A$3:$B$161,2)</f>
        <v>Australia &amp; New Zealand</v>
      </c>
      <c r="C43" s="199" t="str">
        <f>'[25]Sovereign Ratings (Moody''s,S&amp;P)'!C37</f>
        <v>B1</v>
      </c>
      <c r="D43" s="200">
        <f t="shared" si="0"/>
        <v>4.9041109802463012E-2</v>
      </c>
      <c r="E43" s="200">
        <f t="shared" si="1"/>
        <v>0.11183472718442829</v>
      </c>
      <c r="F43" s="201">
        <f t="shared" si="2"/>
        <v>6.5834727184428288E-2</v>
      </c>
      <c r="G43" s="201" t="str">
        <f>VLOOKUP(A43,'[25]10-year CDS Spreads'!$A$2:$D$157,4)</f>
        <v>NA</v>
      </c>
      <c r="H43" s="201" t="str">
        <f t="shared" si="3"/>
        <v>NA</v>
      </c>
      <c r="I43" s="202" t="str">
        <f t="shared" si="4"/>
        <v>NA</v>
      </c>
    </row>
    <row r="44" spans="1:9" ht="15.5">
      <c r="A44" s="197" t="str">
        <f>'[25]Sovereign Ratings (Moody''s,S&amp;P)'!A38</f>
        <v>Costa Rica</v>
      </c>
      <c r="B44" s="198" t="str">
        <f>VLOOKUP(A44,'[25]Regional lookup table'!$A$3:$B$161,2)</f>
        <v>Central and South America</v>
      </c>
      <c r="C44" s="199" t="str">
        <f>'[25]Sovereign Ratings (Moody''s,S&amp;P)'!C38</f>
        <v>B1</v>
      </c>
      <c r="D44" s="200">
        <f t="shared" si="0"/>
        <v>4.9041109802463012E-2</v>
      </c>
      <c r="E44" s="200">
        <f t="shared" si="1"/>
        <v>0.11183472718442829</v>
      </c>
      <c r="F44" s="201">
        <f t="shared" si="2"/>
        <v>6.5834727184428288E-2</v>
      </c>
      <c r="G44" s="201">
        <f>VLOOKUP(A44,'[25]10-year CDS Spreads'!$A$2:$D$157,4)</f>
        <v>2.53E-2</v>
      </c>
      <c r="H44" s="201">
        <f t="shared" si="3"/>
        <v>7.9963721548617611E-2</v>
      </c>
      <c r="I44" s="202">
        <f t="shared" si="4"/>
        <v>3.3963721548617619E-2</v>
      </c>
    </row>
    <row r="45" spans="1:9" ht="15.5">
      <c r="A45" s="197" t="str">
        <f>'[25]Sovereign Ratings (Moody''s,S&amp;P)'!A39</f>
        <v>Côte d'Ivoire</v>
      </c>
      <c r="B45" s="198" t="str">
        <f>VLOOKUP(A45,'[25]Regional lookup table'!$A$3:$B$161,2)</f>
        <v>Africa</v>
      </c>
      <c r="C45" s="199" t="str">
        <f>'[25]Sovereign Ratings (Moody''s,S&amp;P)'!C39</f>
        <v>Ba3</v>
      </c>
      <c r="D45" s="200">
        <f t="shared" si="0"/>
        <v>3.9181669972725021E-2</v>
      </c>
      <c r="E45" s="200">
        <f t="shared" si="1"/>
        <v>9.8599024852310854E-2</v>
      </c>
      <c r="F45" s="201">
        <f t="shared" si="2"/>
        <v>5.2599024852310855E-2</v>
      </c>
      <c r="G45" s="201" t="str">
        <f>VLOOKUP(A45,'[25]10-year CDS Spreads'!$A$2:$D$157,4)</f>
        <v>NA</v>
      </c>
      <c r="H45" s="201" t="str">
        <f t="shared" si="3"/>
        <v>NA</v>
      </c>
      <c r="I45" s="202" t="str">
        <f t="shared" si="4"/>
        <v>NA</v>
      </c>
    </row>
    <row r="46" spans="1:9" ht="15.5">
      <c r="A46" s="197" t="str">
        <f>'[25]Sovereign Ratings (Moody''s,S&amp;P)'!A40</f>
        <v>Croatia</v>
      </c>
      <c r="B46" s="198" t="str">
        <f>VLOOKUP(A46,'[25]Regional lookup table'!$A$3:$B$161,2)</f>
        <v>Eastern Europe &amp; Russia</v>
      </c>
      <c r="C46" s="199" t="str">
        <f>'[25]Sovereign Ratings (Moody''s,S&amp;P)'!C40</f>
        <v>Baa2</v>
      </c>
      <c r="D46" s="200">
        <f t="shared" si="0"/>
        <v>2.0743237044383835E-2</v>
      </c>
      <c r="E46" s="200">
        <f t="shared" si="1"/>
        <v>7.3846542568870452E-2</v>
      </c>
      <c r="F46" s="201">
        <f t="shared" si="2"/>
        <v>2.7846542568870453E-2</v>
      </c>
      <c r="G46" s="201">
        <f>VLOOKUP(A46,'[25]10-year CDS Spreads'!$A$2:$D$157,4)</f>
        <v>7.6000000000000009E-3</v>
      </c>
      <c r="H46" s="201">
        <f t="shared" si="3"/>
        <v>5.6202540860454307E-2</v>
      </c>
      <c r="I46" s="202">
        <f t="shared" si="4"/>
        <v>1.0202540860454306E-2</v>
      </c>
    </row>
    <row r="47" spans="1:9" ht="15.5">
      <c r="A47" s="197" t="str">
        <f>'[25]Sovereign Ratings (Moody''s,S&amp;P)'!A41</f>
        <v>Cuba</v>
      </c>
      <c r="B47" s="198" t="str">
        <f>VLOOKUP(A47,'[25]Regional lookup table'!$A$3:$B$161,2)</f>
        <v>Caribbean</v>
      </c>
      <c r="C47" s="199" t="str">
        <f>'[25]Sovereign Ratings (Moody''s,S&amp;P)'!C41</f>
        <v>Ca</v>
      </c>
      <c r="D47" s="200">
        <f t="shared" si="0"/>
        <v>0.13073361124886354</v>
      </c>
      <c r="E47" s="200">
        <f t="shared" si="1"/>
        <v>0.22150197507911562</v>
      </c>
      <c r="F47" s="201">
        <f t="shared" si="2"/>
        <v>0.17550197507911564</v>
      </c>
      <c r="G47" s="201" t="str">
        <f>VLOOKUP(A47,'[25]10-year CDS Spreads'!$A$2:$D$157,4)</f>
        <v>NA</v>
      </c>
      <c r="H47" s="201" t="str">
        <f t="shared" si="3"/>
        <v>NA</v>
      </c>
      <c r="I47" s="202" t="str">
        <f t="shared" si="4"/>
        <v>NA</v>
      </c>
    </row>
    <row r="48" spans="1:9" ht="15.5">
      <c r="A48" s="197" t="str">
        <f>'[25]Sovereign Ratings (Moody''s,S&amp;P)'!A42</f>
        <v>Curacao</v>
      </c>
      <c r="B48" s="198" t="str">
        <f>VLOOKUP(A48,'[25]Regional lookup table'!$A$3:$B$161,2)</f>
        <v>Caribbean</v>
      </c>
      <c r="C48" s="199" t="str">
        <f>'[25]Sovereign Ratings (Moody''s,S&amp;P)'!C42</f>
        <v>Baa3</v>
      </c>
      <c r="D48" s="200">
        <f t="shared" si="0"/>
        <v>2.3944353872220846E-2</v>
      </c>
      <c r="E48" s="200">
        <f t="shared" si="1"/>
        <v>7.8143848520856624E-2</v>
      </c>
      <c r="F48" s="201">
        <f t="shared" si="2"/>
        <v>3.2143848520856631E-2</v>
      </c>
      <c r="G48" s="201" t="str">
        <f>VLOOKUP(A48,'[25]10-year CDS Spreads'!$A$2:$D$157,4)</f>
        <v>NA</v>
      </c>
      <c r="H48" s="201" t="str">
        <f t="shared" si="3"/>
        <v>NA</v>
      </c>
      <c r="I48" s="202" t="str">
        <f t="shared" si="4"/>
        <v>NA</v>
      </c>
    </row>
    <row r="49" spans="1:9" ht="15.5">
      <c r="A49" s="197" t="str">
        <f>'[25]Sovereign Ratings (Moody''s,S&amp;P)'!A43</f>
        <v>Cyprus</v>
      </c>
      <c r="B49" s="198" t="str">
        <f>VLOOKUP(A49,'[25]Regional lookup table'!$A$3:$B$161,2)</f>
        <v>Western Europe</v>
      </c>
      <c r="C49" s="199" t="str">
        <f>'[25]Sovereign Ratings (Moody''s,S&amp;P)'!C43</f>
        <v>Baa2</v>
      </c>
      <c r="D49" s="200">
        <f t="shared" si="0"/>
        <v>2.0743237044383835E-2</v>
      </c>
      <c r="E49" s="200">
        <f t="shared" si="1"/>
        <v>7.3846542568870452E-2</v>
      </c>
      <c r="F49" s="233">
        <f t="shared" si="2"/>
        <v>2.7846542568870453E-2</v>
      </c>
      <c r="G49" s="201">
        <f>VLOOKUP(A49,'[25]10-year CDS Spreads'!$A$2:$D$157,4)</f>
        <v>5.3000000000000009E-3</v>
      </c>
      <c r="H49" s="201">
        <f t="shared" si="3"/>
        <v>5.3114929810579976E-2</v>
      </c>
      <c r="I49" s="202">
        <f t="shared" si="4"/>
        <v>7.1149298105799763E-3</v>
      </c>
    </row>
    <row r="50" spans="1:9" ht="15.5">
      <c r="A50" s="197" t="str">
        <f>'[25]Sovereign Ratings (Moody''s,S&amp;P)'!A44</f>
        <v>Czech Republic</v>
      </c>
      <c r="B50" s="198" t="str">
        <f>VLOOKUP(A50,'[25]Regional lookup table'!$A$3:$B$161,2)</f>
        <v>Eastern Europe &amp; Russia</v>
      </c>
      <c r="C50" s="199" t="str">
        <f>'[25]Sovereign Ratings (Moody''s,S&amp;P)'!C44</f>
        <v>Aa3</v>
      </c>
      <c r="D50" s="200">
        <f t="shared" si="0"/>
        <v>6.5302783287875029E-3</v>
      </c>
      <c r="E50" s="200">
        <f t="shared" si="1"/>
        <v>5.4766504142051808E-2</v>
      </c>
      <c r="F50" s="201">
        <f t="shared" si="2"/>
        <v>8.7665041420518092E-3</v>
      </c>
      <c r="G50" s="201">
        <f>VLOOKUP(A50,'[25]10-year CDS Spreads'!$A$2:$D$157,4)</f>
        <v>0</v>
      </c>
      <c r="H50" s="201">
        <f t="shared" si="3"/>
        <v>4.5999999999999999E-2</v>
      </c>
      <c r="I50" s="202">
        <f t="shared" si="4"/>
        <v>0</v>
      </c>
    </row>
    <row r="51" spans="1:9" ht="15.5">
      <c r="A51" s="197" t="str">
        <f>'[25]Sovereign Ratings (Moody''s,S&amp;P)'!A45</f>
        <v>Denmark</v>
      </c>
      <c r="B51" s="198" t="str">
        <f>VLOOKUP(A51,'[25]Regional lookup table'!$A$3:$B$161,2)</f>
        <v>Western Europe</v>
      </c>
      <c r="C51" s="199" t="str">
        <f>'[25]Sovereign Ratings (Moody''s,S&amp;P)'!C45</f>
        <v>Aaa</v>
      </c>
      <c r="D51" s="200">
        <f t="shared" si="0"/>
        <v>0</v>
      </c>
      <c r="E51" s="200">
        <f t="shared" si="1"/>
        <v>4.5999999999999999E-2</v>
      </c>
      <c r="F51" s="201">
        <f t="shared" si="2"/>
        <v>0</v>
      </c>
      <c r="G51" s="201">
        <f>VLOOKUP(A51,'[25]10-year CDS Spreads'!$A$2:$D$157,4)</f>
        <v>0</v>
      </c>
      <c r="H51" s="201">
        <f t="shared" si="3"/>
        <v>4.5999999999999999E-2</v>
      </c>
      <c r="I51" s="202">
        <f t="shared" si="4"/>
        <v>0</v>
      </c>
    </row>
    <row r="52" spans="1:9" ht="15.5">
      <c r="A52" s="197" t="str">
        <f>'[25]Sovereign Ratings (Moody''s,S&amp;P)'!A46</f>
        <v>Dominican Republic</v>
      </c>
      <c r="B52" s="198" t="str">
        <f>VLOOKUP(A52,'[25]Regional lookup table'!$A$3:$B$161,2)</f>
        <v>Caribbean</v>
      </c>
      <c r="C52" s="199" t="str">
        <f>'[25]Sovereign Ratings (Moody''s,S&amp;P)'!C46</f>
        <v>Ba3</v>
      </c>
      <c r="D52" s="200">
        <f t="shared" si="0"/>
        <v>3.9181669972725021E-2</v>
      </c>
      <c r="E52" s="200">
        <f t="shared" si="1"/>
        <v>9.8599024852310854E-2</v>
      </c>
      <c r="F52" s="201">
        <f t="shared" si="2"/>
        <v>5.2599024852310855E-2</v>
      </c>
      <c r="G52" s="201" t="str">
        <f>VLOOKUP(A52,'[25]10-year CDS Spreads'!$A$2:$D$157,4)</f>
        <v>NA</v>
      </c>
      <c r="H52" s="201" t="str">
        <f t="shared" si="3"/>
        <v>NA</v>
      </c>
      <c r="I52" s="202" t="str">
        <f t="shared" si="4"/>
        <v>NA</v>
      </c>
    </row>
    <row r="53" spans="1:9" ht="15.5">
      <c r="A53" s="197" t="str">
        <f>'[25]Sovereign Ratings (Moody''s,S&amp;P)'!A47</f>
        <v>Ecuador</v>
      </c>
      <c r="B53" s="198" t="str">
        <f>VLOOKUP(A53,'[25]Regional lookup table'!$A$3:$B$161,2)</f>
        <v>Central and South America</v>
      </c>
      <c r="C53" s="199" t="str">
        <f>'[25]Sovereign Ratings (Moody''s,S&amp;P)'!C47</f>
        <v>Caa3</v>
      </c>
      <c r="D53" s="200">
        <f t="shared" si="0"/>
        <v>0.10896601681957188</v>
      </c>
      <c r="E53" s="200">
        <f t="shared" si="1"/>
        <v>0.19228029460560964</v>
      </c>
      <c r="F53" s="201">
        <f t="shared" si="2"/>
        <v>0.14628029460560962</v>
      </c>
      <c r="G53" s="201">
        <f>VLOOKUP(A53,'[25]10-year CDS Spreads'!$A$2:$D$157,4)</f>
        <v>0.52159999999999995</v>
      </c>
      <c r="H53" s="201">
        <f t="shared" si="3"/>
        <v>0.74621648852802169</v>
      </c>
      <c r="I53" s="202">
        <f t="shared" si="4"/>
        <v>0.70021648852802165</v>
      </c>
    </row>
    <row r="54" spans="1:9" ht="15.5">
      <c r="A54" s="197" t="str">
        <f>'[25]Sovereign Ratings (Moody''s,S&amp;P)'!A48</f>
        <v>Egypt</v>
      </c>
      <c r="B54" s="198" t="str">
        <f>VLOOKUP(A54,'[25]Regional lookup table'!$A$3:$B$161,2)</f>
        <v>Africa</v>
      </c>
      <c r="C54" s="199" t="str">
        <f>'[25]Sovereign Ratings (Moody''s,S&amp;P)'!C48</f>
        <v>Caa1</v>
      </c>
      <c r="D54" s="200">
        <f t="shared" si="0"/>
        <v>8.1692501446400528E-2</v>
      </c>
      <c r="E54" s="200">
        <f t="shared" si="1"/>
        <v>0.15566724789468733</v>
      </c>
      <c r="F54" s="201">
        <f t="shared" si="2"/>
        <v>0.10966724789468733</v>
      </c>
      <c r="G54" s="201">
        <f>VLOOKUP(A54,'[25]10-year CDS Spreads'!$A$2:$D$157,4)</f>
        <v>9.5500000000000002E-2</v>
      </c>
      <c r="H54" s="201">
        <f t="shared" si="3"/>
        <v>0.17420298054912975</v>
      </c>
      <c r="I54" s="202">
        <f t="shared" si="4"/>
        <v>0.12820298054912974</v>
      </c>
    </row>
    <row r="55" spans="1:9" ht="15.5">
      <c r="A55" s="197" t="str">
        <f>'[25]Sovereign Ratings (Moody''s,S&amp;P)'!A49</f>
        <v>El Salvador</v>
      </c>
      <c r="B55" s="198" t="str">
        <f>VLOOKUP(A55,'[25]Regional lookup table'!$A$3:$B$161,2)</f>
        <v>Central and South America</v>
      </c>
      <c r="C55" s="199" t="str">
        <f>'[25]Sovereign Ratings (Moody''s,S&amp;P)'!C49</f>
        <v>Caa3</v>
      </c>
      <c r="D55" s="200">
        <f t="shared" si="0"/>
        <v>0.10896601681957188</v>
      </c>
      <c r="E55" s="200">
        <f t="shared" si="1"/>
        <v>0.19228029460560964</v>
      </c>
      <c r="F55" s="201">
        <f t="shared" si="2"/>
        <v>0.14628029460560962</v>
      </c>
      <c r="G55" s="201">
        <f>VLOOKUP(A55,'[25]10-year CDS Spreads'!$A$2:$D$157,4)</f>
        <v>7.8200000000000006E-2</v>
      </c>
      <c r="H55" s="201">
        <f t="shared" si="3"/>
        <v>0.15097877569572721</v>
      </c>
      <c r="I55" s="202">
        <f t="shared" si="4"/>
        <v>0.10497877569572719</v>
      </c>
    </row>
    <row r="56" spans="1:9" ht="15.5">
      <c r="A56" s="197" t="str">
        <f>'[25]Sovereign Ratings (Moody''s,S&amp;P)'!A50</f>
        <v>Estonia</v>
      </c>
      <c r="B56" s="198" t="str">
        <f>VLOOKUP(A56,'[25]Regional lookup table'!$A$3:$B$161,2)</f>
        <v>Eastern Europe &amp; Russia</v>
      </c>
      <c r="C56" s="199" t="str">
        <f>'[25]Sovereign Ratings (Moody''s,S&amp;P)'!C50</f>
        <v>A1</v>
      </c>
      <c r="D56" s="200">
        <f t="shared" si="0"/>
        <v>7.6826803868088279E-3</v>
      </c>
      <c r="E56" s="200">
        <f t="shared" si="1"/>
        <v>5.6313534284766834E-2</v>
      </c>
      <c r="F56" s="201">
        <f t="shared" si="2"/>
        <v>1.0313534284766834E-2</v>
      </c>
      <c r="G56" s="201">
        <f>VLOOKUP(A56,'[25]10-year CDS Spreads'!$A$2:$D$157,4)</f>
        <v>2.0000000000000052E-4</v>
      </c>
      <c r="H56" s="201">
        <f t="shared" si="3"/>
        <v>4.6268487917380377E-2</v>
      </c>
      <c r="I56" s="202">
        <f t="shared" si="4"/>
        <v>2.6848791738037715E-4</v>
      </c>
    </row>
    <row r="57" spans="1:9" ht="15.5">
      <c r="A57" s="197" t="str">
        <f>'[25]Sovereign Ratings (Moody''s,S&amp;P)'!A51</f>
        <v>Ethiopia</v>
      </c>
      <c r="B57" s="198" t="str">
        <f>VLOOKUP(A57,'[25]Regional lookup table'!$A$3:$B$161,2)</f>
        <v>Africa</v>
      </c>
      <c r="C57" s="199" t="str">
        <f>'[25]Sovereign Ratings (Moody''s,S&amp;P)'!C51</f>
        <v>Caa2</v>
      </c>
      <c r="D57" s="200">
        <f t="shared" si="0"/>
        <v>9.8082219604926024E-2</v>
      </c>
      <c r="E57" s="200">
        <f t="shared" si="1"/>
        <v>0.17766945436885656</v>
      </c>
      <c r="F57" s="201">
        <f t="shared" si="2"/>
        <v>0.13166945436885658</v>
      </c>
      <c r="G57" s="201">
        <f>VLOOKUP(A57,'[25]10-year CDS Spreads'!$A$2:$D$157,4)</f>
        <v>0.31730000000000003</v>
      </c>
      <c r="H57" s="201">
        <f t="shared" si="3"/>
        <v>0.47195608092396724</v>
      </c>
      <c r="I57" s="202">
        <f t="shared" si="4"/>
        <v>0.42595608092396725</v>
      </c>
    </row>
    <row r="58" spans="1:9" ht="15.5">
      <c r="A58" s="197" t="str">
        <f>'[25]Sovereign Ratings (Moody''s,S&amp;P)'!A52</f>
        <v>Fiji</v>
      </c>
      <c r="B58" s="198" t="str">
        <f>VLOOKUP(A58,'[25]Regional lookup table'!$A$3:$B$161,2)</f>
        <v>Asia</v>
      </c>
      <c r="C58" s="199" t="str">
        <f>'[25]Sovereign Ratings (Moody''s,S&amp;P)'!C52</f>
        <v>B1</v>
      </c>
      <c r="D58" s="200">
        <f t="shared" si="0"/>
        <v>4.9041109802463012E-2</v>
      </c>
      <c r="E58" s="200">
        <f t="shared" si="1"/>
        <v>0.11183472718442829</v>
      </c>
      <c r="F58" s="201">
        <f t="shared" si="2"/>
        <v>6.5834727184428288E-2</v>
      </c>
      <c r="G58" s="201" t="str">
        <f>VLOOKUP(A58,'[25]10-year CDS Spreads'!$A$2:$D$157,4)</f>
        <v>NA</v>
      </c>
      <c r="H58" s="201" t="str">
        <f t="shared" si="3"/>
        <v>NA</v>
      </c>
      <c r="I58" s="202" t="str">
        <f t="shared" si="4"/>
        <v>NA</v>
      </c>
    </row>
    <row r="59" spans="1:9" ht="15.5">
      <c r="A59" s="197" t="str">
        <f>'[25]Sovereign Ratings (Moody''s,S&amp;P)'!A53</f>
        <v>Finland</v>
      </c>
      <c r="B59" s="198" t="str">
        <f>VLOOKUP(A59,'[25]Regional lookup table'!$A$3:$B$161,2)</f>
        <v>Western Europe</v>
      </c>
      <c r="C59" s="199" t="str">
        <f>'[25]Sovereign Ratings (Moody''s,S&amp;P)'!C53</f>
        <v>Aa1</v>
      </c>
      <c r="D59" s="200">
        <f t="shared" si="0"/>
        <v>4.3535188858583353E-3</v>
      </c>
      <c r="E59" s="200">
        <f t="shared" si="1"/>
        <v>5.1844336094701203E-2</v>
      </c>
      <c r="F59" s="201">
        <f t="shared" si="2"/>
        <v>5.8443360947012055E-3</v>
      </c>
      <c r="G59" s="201">
        <f>VLOOKUP(A59,'[25]10-year CDS Spreads'!$A$2:$D$157,4)</f>
        <v>0</v>
      </c>
      <c r="H59" s="201">
        <f t="shared" si="3"/>
        <v>4.5999999999999999E-2</v>
      </c>
      <c r="I59" s="202">
        <f t="shared" si="4"/>
        <v>0</v>
      </c>
    </row>
    <row r="60" spans="1:9" ht="15.5">
      <c r="A60" s="197" t="str">
        <f>'[25]Sovereign Ratings (Moody''s,S&amp;P)'!A54</f>
        <v>France</v>
      </c>
      <c r="B60" s="198" t="str">
        <f>VLOOKUP(A60,'[25]Regional lookup table'!$A$3:$B$161,2)</f>
        <v>Western Europe</v>
      </c>
      <c r="C60" s="199" t="str">
        <f>'[25]Sovereign Ratings (Moody''s,S&amp;P)'!C54</f>
        <v>Aa2</v>
      </c>
      <c r="D60" s="200">
        <f t="shared" si="0"/>
        <v>5.3778762707661788E-3</v>
      </c>
      <c r="E60" s="200">
        <f t="shared" si="1"/>
        <v>5.3219473999336783E-2</v>
      </c>
      <c r="F60" s="201">
        <f t="shared" si="2"/>
        <v>7.2194739993367832E-3</v>
      </c>
      <c r="G60" s="201">
        <f>VLOOKUP(A60,'[25]10-year CDS Spreads'!$A$2:$D$157,4)</f>
        <v>0</v>
      </c>
      <c r="H60" s="201">
        <f t="shared" si="3"/>
        <v>4.5999999999999999E-2</v>
      </c>
      <c r="I60" s="202">
        <f t="shared" si="4"/>
        <v>0</v>
      </c>
    </row>
    <row r="61" spans="1:9" ht="15.5">
      <c r="A61" s="197" t="str">
        <f>'[25]Sovereign Ratings (Moody''s,S&amp;P)'!A55</f>
        <v>Gabon</v>
      </c>
      <c r="B61" s="198" t="str">
        <f>VLOOKUP(A61,'[25]Regional lookup table'!$A$3:$B$161,2)</f>
        <v>Africa</v>
      </c>
      <c r="C61" s="199" t="str">
        <f>'[25]Sovereign Ratings (Moody''s,S&amp;P)'!C55</f>
        <v>Caa1</v>
      </c>
      <c r="D61" s="200">
        <f t="shared" si="0"/>
        <v>8.1692501446400528E-2</v>
      </c>
      <c r="E61" s="200">
        <f t="shared" si="1"/>
        <v>0.15566724789468733</v>
      </c>
      <c r="F61" s="201">
        <f t="shared" si="2"/>
        <v>0.10966724789468733</v>
      </c>
      <c r="G61" s="201" t="str">
        <f>VLOOKUP(A61,'[25]10-year CDS Spreads'!$A$2:$D$157,4)</f>
        <v>NA</v>
      </c>
      <c r="H61" s="201" t="str">
        <f t="shared" si="3"/>
        <v>NA</v>
      </c>
      <c r="I61" s="202" t="str">
        <f t="shared" si="4"/>
        <v>NA</v>
      </c>
    </row>
    <row r="62" spans="1:9" ht="15.5">
      <c r="A62" s="197" t="str">
        <f>'[25]Sovereign Ratings (Moody''s,S&amp;P)'!A56</f>
        <v>Georgia</v>
      </c>
      <c r="B62" s="198" t="str">
        <f>VLOOKUP(A62,'[25]Regional lookup table'!$A$3:$B$161,2)</f>
        <v>Eastern Europe &amp; Russia</v>
      </c>
      <c r="C62" s="199" t="str">
        <f>'[25]Sovereign Ratings (Moody''s,S&amp;P)'!C56</f>
        <v>Ba2</v>
      </c>
      <c r="D62" s="200">
        <f t="shared" si="0"/>
        <v>3.2779436317050999E-2</v>
      </c>
      <c r="E62" s="200">
        <f t="shared" si="1"/>
        <v>9.0004412948338497E-2</v>
      </c>
      <c r="F62" s="201">
        <f t="shared" si="2"/>
        <v>4.4004412948338498E-2</v>
      </c>
      <c r="G62" s="201" t="str">
        <f>VLOOKUP(A62,'[25]10-year CDS Spreads'!$A$2:$D$157,4)</f>
        <v>NA</v>
      </c>
      <c r="H62" s="201" t="str">
        <f t="shared" si="3"/>
        <v>NA</v>
      </c>
      <c r="I62" s="202" t="str">
        <f t="shared" si="4"/>
        <v>NA</v>
      </c>
    </row>
    <row r="63" spans="1:9" ht="15.5">
      <c r="A63" s="197" t="str">
        <f>'[25]Sovereign Ratings (Moody''s,S&amp;P)'!A57</f>
        <v>Germany</v>
      </c>
      <c r="B63" s="198" t="str">
        <f>VLOOKUP(A63,'[25]Regional lookup table'!$A$3:$B$161,2)</f>
        <v>Western Europe</v>
      </c>
      <c r="C63" s="199" t="str">
        <f>'[25]Sovereign Ratings (Moody''s,S&amp;P)'!C57</f>
        <v>Aaa</v>
      </c>
      <c r="D63" s="200">
        <f t="shared" si="0"/>
        <v>0</v>
      </c>
      <c r="E63" s="200">
        <f t="shared" si="1"/>
        <v>4.5999999999999999E-2</v>
      </c>
      <c r="F63" s="201">
        <f t="shared" si="2"/>
        <v>0</v>
      </c>
      <c r="G63" s="201">
        <f>VLOOKUP(A63,'[25]10-year CDS Spreads'!$A$2:$D$157,4)</f>
        <v>0</v>
      </c>
      <c r="H63" s="201">
        <f t="shared" si="3"/>
        <v>4.5999999999999999E-2</v>
      </c>
      <c r="I63" s="202">
        <f t="shared" si="4"/>
        <v>0</v>
      </c>
    </row>
    <row r="64" spans="1:9" ht="15.5">
      <c r="A64" s="197" t="str">
        <f>'[25]Sovereign Ratings (Moody''s,S&amp;P)'!A58</f>
        <v>Ghana</v>
      </c>
      <c r="B64" s="198" t="str">
        <f>VLOOKUP(A64,'[25]Regional lookup table'!$A$3:$B$161,2)</f>
        <v>Africa</v>
      </c>
      <c r="C64" s="199" t="str">
        <f>'[25]Sovereign Ratings (Moody''s,S&amp;P)'!C58</f>
        <v>Caa3</v>
      </c>
      <c r="D64" s="200">
        <f t="shared" si="0"/>
        <v>0.10896601681957188</v>
      </c>
      <c r="E64" s="200">
        <f t="shared" si="1"/>
        <v>0.19228029460560964</v>
      </c>
      <c r="F64" s="201">
        <f t="shared" si="2"/>
        <v>0.14628029460560962</v>
      </c>
      <c r="G64" s="201" t="str">
        <f>VLOOKUP(A64,'[25]10-year CDS Spreads'!$A$2:$D$157,4)</f>
        <v>NA</v>
      </c>
      <c r="H64" s="201" t="str">
        <f t="shared" si="3"/>
        <v>NA</v>
      </c>
      <c r="I64" s="202" t="str">
        <f t="shared" si="4"/>
        <v>NA</v>
      </c>
    </row>
    <row r="65" spans="1:9" ht="15.5">
      <c r="A65" s="197" t="str">
        <f>'[25]Sovereign Ratings (Moody''s,S&amp;P)'!A59</f>
        <v>Greece</v>
      </c>
      <c r="B65" s="198" t="str">
        <f>VLOOKUP(A65,'[25]Regional lookup table'!$A$3:$B$161,2)</f>
        <v>Western Europe</v>
      </c>
      <c r="C65" s="199" t="str">
        <f>'[25]Sovereign Ratings (Moody''s,S&amp;P)'!C59</f>
        <v>Ba1</v>
      </c>
      <c r="D65" s="200">
        <f t="shared" si="0"/>
        <v>2.7273515373171343E-2</v>
      </c>
      <c r="E65" s="200">
        <f t="shared" si="1"/>
        <v>8.2613046710922261E-2</v>
      </c>
      <c r="F65" s="201">
        <f t="shared" si="2"/>
        <v>3.6613046710922269E-2</v>
      </c>
      <c r="G65" s="201">
        <f>VLOOKUP(A65,'[25]10-year CDS Spreads'!$A$2:$D$157,4)</f>
        <v>7.000000000000001E-3</v>
      </c>
      <c r="H65" s="201">
        <f t="shared" si="3"/>
        <v>5.5397077108313174E-2</v>
      </c>
      <c r="I65" s="202">
        <f t="shared" si="4"/>
        <v>9.3970771083131763E-3</v>
      </c>
    </row>
    <row r="66" spans="1:9" ht="15.5">
      <c r="A66" s="197" t="str">
        <f>'[25]Sovereign Ratings (Moody''s,S&amp;P)'!A60</f>
        <v>Guatemala</v>
      </c>
      <c r="B66" s="198" t="str">
        <f>VLOOKUP(A66,'[25]Regional lookup table'!$A$3:$B$161,2)</f>
        <v>Central and South America</v>
      </c>
      <c r="C66" s="199" t="str">
        <f>'[25]Sovereign Ratings (Moody''s,S&amp;P)'!C60</f>
        <v>Ba1</v>
      </c>
      <c r="D66" s="200">
        <f t="shared" si="0"/>
        <v>2.7273515373171343E-2</v>
      </c>
      <c r="E66" s="200">
        <f t="shared" si="1"/>
        <v>8.2613046710922261E-2</v>
      </c>
      <c r="F66" s="201">
        <f t="shared" si="2"/>
        <v>3.6613046710922269E-2</v>
      </c>
      <c r="G66" s="201" t="str">
        <f>VLOOKUP(A66,'[25]10-year CDS Spreads'!$A$2:$D$157,4)</f>
        <v>NA</v>
      </c>
      <c r="H66" s="201" t="str">
        <f t="shared" si="3"/>
        <v>NA</v>
      </c>
      <c r="I66" s="202" t="str">
        <f t="shared" si="4"/>
        <v>NA</v>
      </c>
    </row>
    <row r="67" spans="1:9" ht="15.5">
      <c r="A67" s="197" t="str">
        <f>'[25]Sovereign Ratings (Moody''s,S&amp;P)'!A61</f>
        <v>Guernsey (States of)</v>
      </c>
      <c r="B67" s="198" t="str">
        <f>VLOOKUP(A67,'[25]Regional lookup table'!$A$3:$B$161,2)</f>
        <v>Western Europe</v>
      </c>
      <c r="C67" s="199" t="str">
        <f>'[25]Sovereign Ratings (Moody''s,S&amp;P)'!C61</f>
        <v>A1</v>
      </c>
      <c r="D67" s="200">
        <f t="shared" si="0"/>
        <v>7.6826803868088279E-3</v>
      </c>
      <c r="E67" s="200">
        <f t="shared" si="1"/>
        <v>5.6313534284766834E-2</v>
      </c>
      <c r="F67" s="201">
        <f t="shared" si="2"/>
        <v>1.0313534284766834E-2</v>
      </c>
      <c r="G67" s="201" t="str">
        <f>VLOOKUP(A67,'[25]10-year CDS Spreads'!$A$2:$D$157,4)</f>
        <v>NA</v>
      </c>
      <c r="H67" s="201" t="str">
        <f t="shared" si="3"/>
        <v>NA</v>
      </c>
      <c r="I67" s="202" t="str">
        <f t="shared" si="4"/>
        <v>NA</v>
      </c>
    </row>
    <row r="68" spans="1:9" ht="15.5">
      <c r="A68" s="197" t="str">
        <f>'[25]Sovereign Ratings (Moody''s,S&amp;P)'!A62</f>
        <v>Honduras</v>
      </c>
      <c r="B68" s="198" t="str">
        <f>VLOOKUP(A68,'[25]Regional lookup table'!$A$3:$B$161,2)</f>
        <v>Central and South America</v>
      </c>
      <c r="C68" s="199" t="str">
        <f>'[25]Sovereign Ratings (Moody''s,S&amp;P)'!C62</f>
        <v>B1</v>
      </c>
      <c r="D68" s="200">
        <f t="shared" si="0"/>
        <v>4.9041109802463012E-2</v>
      </c>
      <c r="E68" s="200">
        <f t="shared" si="1"/>
        <v>0.11183472718442829</v>
      </c>
      <c r="F68" s="201">
        <f t="shared" si="2"/>
        <v>6.5834727184428288E-2</v>
      </c>
      <c r="G68" s="201" t="str">
        <f>VLOOKUP(A68,'[25]10-year CDS Spreads'!$A$2:$D$157,4)</f>
        <v>NA</v>
      </c>
      <c r="H68" s="201" t="str">
        <f t="shared" si="3"/>
        <v>NA</v>
      </c>
      <c r="I68" s="202" t="str">
        <f t="shared" si="4"/>
        <v>NA</v>
      </c>
    </row>
    <row r="69" spans="1:9" ht="15.5">
      <c r="A69" s="197" t="str">
        <f>'[25]Sovereign Ratings (Moody''s,S&amp;P)'!A63</f>
        <v>Hong Kong</v>
      </c>
      <c r="B69" s="198" t="str">
        <f>VLOOKUP(A69,'[25]Regional lookup table'!$A$3:$B$161,2)</f>
        <v>Asia</v>
      </c>
      <c r="C69" s="199" t="str">
        <f>'[25]Sovereign Ratings (Moody''s,S&amp;P)'!C63</f>
        <v>Aa3</v>
      </c>
      <c r="D69" s="200">
        <f t="shared" si="0"/>
        <v>6.5302783287875029E-3</v>
      </c>
      <c r="E69" s="200">
        <f t="shared" si="1"/>
        <v>5.4766504142051808E-2</v>
      </c>
      <c r="F69" s="201">
        <f t="shared" si="2"/>
        <v>8.7665041420518092E-3</v>
      </c>
      <c r="G69" s="201">
        <f>VLOOKUP(A69,'[25]10-year CDS Spreads'!$A$2:$D$157,4)</f>
        <v>2.0000000000000052E-4</v>
      </c>
      <c r="H69" s="201">
        <f t="shared" si="3"/>
        <v>4.6268487917380377E-2</v>
      </c>
      <c r="I69" s="202">
        <f t="shared" si="4"/>
        <v>2.6848791738037715E-4</v>
      </c>
    </row>
    <row r="70" spans="1:9" ht="15.5">
      <c r="A70" s="197" t="str">
        <f>'[25]Sovereign Ratings (Moody''s,S&amp;P)'!A64</f>
        <v>Hungary</v>
      </c>
      <c r="B70" s="198" t="str">
        <f>VLOOKUP(A70,'[25]Regional lookup table'!$A$3:$B$161,2)</f>
        <v>Eastern Europe &amp; Russia</v>
      </c>
      <c r="C70" s="199" t="str">
        <f>'[25]Sovereign Ratings (Moody''s,S&amp;P)'!C64</f>
        <v>Baa2</v>
      </c>
      <c r="D70" s="200">
        <f t="shared" si="0"/>
        <v>2.0743237044383835E-2</v>
      </c>
      <c r="E70" s="200">
        <f t="shared" si="1"/>
        <v>7.3846542568870452E-2</v>
      </c>
      <c r="F70" s="201">
        <f t="shared" si="2"/>
        <v>2.7846542568870453E-2</v>
      </c>
      <c r="G70" s="201">
        <f>VLOOKUP(A70,'[25]10-year CDS Spreads'!$A$2:$D$157,4)</f>
        <v>1.37E-2</v>
      </c>
      <c r="H70" s="201">
        <f t="shared" si="3"/>
        <v>6.4391422340555782E-2</v>
      </c>
      <c r="I70" s="202">
        <f t="shared" si="4"/>
        <v>1.8391422340555786E-2</v>
      </c>
    </row>
    <row r="71" spans="1:9" ht="15.5">
      <c r="A71" s="197" t="str">
        <f>'[25]Sovereign Ratings (Moody''s,S&amp;P)'!A65</f>
        <v>Iceland</v>
      </c>
      <c r="B71" s="198" t="str">
        <f>VLOOKUP(A71,'[25]Regional lookup table'!$A$3:$B$161,2)</f>
        <v>Western Europe</v>
      </c>
      <c r="C71" s="199" t="str">
        <f>'[25]Sovereign Ratings (Moody''s,S&amp;P)'!C65</f>
        <v>A2</v>
      </c>
      <c r="D71" s="200">
        <f t="shared" si="0"/>
        <v>9.2192164641705932E-3</v>
      </c>
      <c r="E71" s="200">
        <f t="shared" si="1"/>
        <v>5.83762411417202E-2</v>
      </c>
      <c r="F71" s="201">
        <f t="shared" si="2"/>
        <v>1.2376241141720201E-2</v>
      </c>
      <c r="G71" s="201">
        <f>VLOOKUP(A71,'[25]10-year CDS Spreads'!$A$2:$D$157,4)</f>
        <v>3.0000000000000009E-3</v>
      </c>
      <c r="H71" s="201">
        <f t="shared" si="3"/>
        <v>5.0027318760705645E-2</v>
      </c>
      <c r="I71" s="202">
        <f t="shared" si="4"/>
        <v>4.027318760705648E-3</v>
      </c>
    </row>
    <row r="72" spans="1:9" ht="15.5">
      <c r="A72" s="197" t="str">
        <f>'[25]Sovereign Ratings (Moody''s,S&amp;P)'!A66</f>
        <v>India</v>
      </c>
      <c r="B72" s="198" t="str">
        <f>VLOOKUP(A72,'[25]Regional lookup table'!$A$3:$B$161,2)</f>
        <v>Asia</v>
      </c>
      <c r="C72" s="199" t="str">
        <f>'[25]Sovereign Ratings (Moody''s,S&amp;P)'!C66</f>
        <v>Baa3</v>
      </c>
      <c r="D72" s="200">
        <f t="shared" si="0"/>
        <v>2.3944353872220846E-2</v>
      </c>
      <c r="E72" s="200">
        <f t="shared" si="1"/>
        <v>7.8143848520856624E-2</v>
      </c>
      <c r="F72" s="201">
        <f t="shared" si="2"/>
        <v>3.2143848520856631E-2</v>
      </c>
      <c r="G72" s="201">
        <f>VLOOKUP(A72,'[25]10-year CDS Spreads'!$A$2:$D$157,4)</f>
        <v>4.1000000000000012E-3</v>
      </c>
      <c r="H72" s="201">
        <f t="shared" si="3"/>
        <v>5.1504002306297716E-2</v>
      </c>
      <c r="I72" s="202">
        <f t="shared" si="4"/>
        <v>5.5040023062977181E-3</v>
      </c>
    </row>
    <row r="73" spans="1:9" ht="15.5">
      <c r="A73" s="197" t="str">
        <f>'[25]Sovereign Ratings (Moody''s,S&amp;P)'!A67</f>
        <v>Indonesia</v>
      </c>
      <c r="B73" s="198" t="str">
        <f>VLOOKUP(A73,'[25]Regional lookup table'!$A$3:$B$161,2)</f>
        <v>Asia</v>
      </c>
      <c r="C73" s="199" t="str">
        <f>'[25]Sovereign Ratings (Moody''s,S&amp;P)'!C67</f>
        <v>Baa2</v>
      </c>
      <c r="D73" s="200">
        <f t="shared" ref="D73:D136" si="6">VLOOKUP(C73,$J$9:$K$31,2,FALSE)/10000</f>
        <v>2.0743237044383835E-2</v>
      </c>
      <c r="E73" s="200">
        <f>$E$3+F73</f>
        <v>7.3846542568870452E-2</v>
      </c>
      <c r="F73" s="201">
        <f>IF($E$4="Yes",D73*$E$5,D73)</f>
        <v>2.7846542568870453E-2</v>
      </c>
      <c r="G73" s="201">
        <f>VLOOKUP(A73,'[25]10-year CDS Spreads'!$A$2:$D$157,4)</f>
        <v>7.4000000000000003E-3</v>
      </c>
      <c r="H73" s="201">
        <f>IF(I73="NA","NA",$E$3+I73)</f>
        <v>5.5934052943073929E-2</v>
      </c>
      <c r="I73" s="202">
        <f t="shared" ref="I73:I139" si="7">IF(G73="NA","NA",G73*$E$5)</f>
        <v>9.9340529430739285E-3</v>
      </c>
    </row>
    <row r="74" spans="1:9" ht="15.5">
      <c r="A74" s="197" t="str">
        <f>'[25]Sovereign Ratings (Moody''s,S&amp;P)'!A68</f>
        <v>Iraq</v>
      </c>
      <c r="B74" s="198" t="str">
        <f>VLOOKUP(A74,'[25]Regional lookup table'!$A$3:$B$161,2)</f>
        <v>Middle East</v>
      </c>
      <c r="C74" s="199" t="str">
        <f>'[25]Sovereign Ratings (Moody''s,S&amp;P)'!C68</f>
        <v>Caa1</v>
      </c>
      <c r="D74" s="200">
        <f t="shared" si="6"/>
        <v>8.1692501446400528E-2</v>
      </c>
      <c r="E74" s="200">
        <f t="shared" ref="E74:E143" si="8">$E$3+F74</f>
        <v>0.15566724789468733</v>
      </c>
      <c r="F74" s="201">
        <f t="shared" ref="F74:F129" si="9">IF($E$4="Yes",D74*$E$5,D74)</f>
        <v>0.10966724789468733</v>
      </c>
      <c r="G74" s="201">
        <f>VLOOKUP(A74,'[25]10-year CDS Spreads'!$A$2:$D$157,4)</f>
        <v>4.5600000000000002E-2</v>
      </c>
      <c r="H74" s="201">
        <f t="shared" ref="H74:H143" si="10">IF(I74="NA","NA",$E$3+I74)</f>
        <v>0.10721524516272582</v>
      </c>
      <c r="I74" s="202">
        <f t="shared" si="7"/>
        <v>6.1215245162725827E-2</v>
      </c>
    </row>
    <row r="75" spans="1:9" ht="15.5">
      <c r="A75" s="197" t="str">
        <f>'[25]Sovereign Ratings (Moody''s,S&amp;P)'!A69</f>
        <v>Ireland</v>
      </c>
      <c r="B75" s="198" t="str">
        <f>VLOOKUP(A75,'[25]Regional lookup table'!$A$3:$B$161,2)</f>
        <v>Western Europe</v>
      </c>
      <c r="C75" s="199" t="str">
        <f>'[25]Sovereign Ratings (Moody''s,S&amp;P)'!C69</f>
        <v>Aa3</v>
      </c>
      <c r="D75" s="200">
        <f t="shared" si="6"/>
        <v>6.5302783287875029E-3</v>
      </c>
      <c r="E75" s="200">
        <f t="shared" si="8"/>
        <v>5.4766504142051808E-2</v>
      </c>
      <c r="F75" s="201">
        <f t="shared" si="9"/>
        <v>8.7665041420518092E-3</v>
      </c>
      <c r="G75" s="201">
        <f>VLOOKUP(A75,'[25]10-year CDS Spreads'!$A$2:$D$157,4)</f>
        <v>0</v>
      </c>
      <c r="H75" s="201">
        <f t="shared" si="10"/>
        <v>4.5999999999999999E-2</v>
      </c>
      <c r="I75" s="202">
        <f t="shared" si="7"/>
        <v>0</v>
      </c>
    </row>
    <row r="76" spans="1:9" ht="15.5">
      <c r="A76" s="197" t="str">
        <f>'[25]Sovereign Ratings (Moody''s,S&amp;P)'!A70</f>
        <v>Isle of Man</v>
      </c>
      <c r="B76" s="198" t="str">
        <f>VLOOKUP(A76,'[25]Regional lookup table'!$A$3:$B$161,2)</f>
        <v>Western Europe</v>
      </c>
      <c r="C76" s="199" t="str">
        <f>'[25]Sovereign Ratings (Moody''s,S&amp;P)'!C70</f>
        <v>Aa3</v>
      </c>
      <c r="D76" s="200">
        <f t="shared" si="6"/>
        <v>6.5302783287875029E-3</v>
      </c>
      <c r="E76" s="200">
        <f t="shared" si="8"/>
        <v>5.4766504142051808E-2</v>
      </c>
      <c r="F76" s="201">
        <f t="shared" si="9"/>
        <v>8.7665041420518092E-3</v>
      </c>
      <c r="G76" s="201" t="str">
        <f>VLOOKUP(A76,'[25]10-year CDS Spreads'!$A$2:$D$157,4)</f>
        <v>NA</v>
      </c>
      <c r="H76" s="201" t="str">
        <f t="shared" si="10"/>
        <v>NA</v>
      </c>
      <c r="I76" s="202" t="str">
        <f t="shared" si="7"/>
        <v>NA</v>
      </c>
    </row>
    <row r="77" spans="1:9" ht="15.5">
      <c r="A77" s="197" t="str">
        <f>'[25]Sovereign Ratings (Moody''s,S&amp;P)'!A71</f>
        <v>Israel</v>
      </c>
      <c r="B77" s="198" t="str">
        <f>VLOOKUP(A77,'[25]Regional lookup table'!$A$3:$B$161,2)</f>
        <v>Middle East</v>
      </c>
      <c r="C77" s="199" t="str">
        <f>'[25]Sovereign Ratings (Moody''s,S&amp;P)'!C71</f>
        <v>A1</v>
      </c>
      <c r="D77" s="200">
        <f t="shared" si="6"/>
        <v>7.6826803868088279E-3</v>
      </c>
      <c r="E77" s="200">
        <f t="shared" si="8"/>
        <v>5.6313534284766834E-2</v>
      </c>
      <c r="F77" s="201">
        <f t="shared" si="9"/>
        <v>1.0313534284766834E-2</v>
      </c>
      <c r="G77" s="201">
        <f>VLOOKUP(A77,'[25]10-year CDS Spreads'!$A$2:$D$157,4)</f>
        <v>9.8999999999999991E-3</v>
      </c>
      <c r="H77" s="201">
        <f t="shared" si="10"/>
        <v>5.9290151910328631E-2</v>
      </c>
      <c r="I77" s="202">
        <f t="shared" si="7"/>
        <v>1.3290151910328632E-2</v>
      </c>
    </row>
    <row r="78" spans="1:9" ht="15.5">
      <c r="A78" s="197" t="str">
        <f>'[25]Sovereign Ratings (Moody''s,S&amp;P)'!A72</f>
        <v>Italy</v>
      </c>
      <c r="B78" s="198" t="str">
        <f>VLOOKUP(A78,'[25]Regional lookup table'!$A$3:$B$161,2)</f>
        <v>Western Europe</v>
      </c>
      <c r="C78" s="199" t="str">
        <f>'[25]Sovereign Ratings (Moody''s,S&amp;P)'!C72</f>
        <v>Baa3</v>
      </c>
      <c r="D78" s="200">
        <f t="shared" si="6"/>
        <v>2.3944353872220846E-2</v>
      </c>
      <c r="E78" s="200">
        <f t="shared" si="8"/>
        <v>7.8143848520856624E-2</v>
      </c>
      <c r="F78" s="201">
        <f t="shared" si="9"/>
        <v>3.2143848520856631E-2</v>
      </c>
      <c r="G78" s="201">
        <f>VLOOKUP(A78,'[25]10-year CDS Spreads'!$A$2:$D$157,4)</f>
        <v>7.6000000000000009E-3</v>
      </c>
      <c r="H78" s="201">
        <f t="shared" si="10"/>
        <v>5.6202540860454307E-2</v>
      </c>
      <c r="I78" s="202">
        <f t="shared" si="7"/>
        <v>1.0202540860454306E-2</v>
      </c>
    </row>
    <row r="79" spans="1:9" ht="15.5">
      <c r="A79" s="197" t="str">
        <f>'[25]Sovereign Ratings (Moody''s,S&amp;P)'!A73</f>
        <v>Jamaica</v>
      </c>
      <c r="B79" s="198" t="str">
        <f>VLOOKUP(A79,'[25]Regional lookup table'!$A$3:$B$161,2)</f>
        <v>Caribbean</v>
      </c>
      <c r="C79" s="199" t="str">
        <f>'[25]Sovereign Ratings (Moody''s,S&amp;P)'!C73</f>
        <v>B1</v>
      </c>
      <c r="D79" s="200">
        <f t="shared" si="6"/>
        <v>4.9041109802463012E-2</v>
      </c>
      <c r="E79" s="200">
        <f t="shared" si="8"/>
        <v>0.11183472718442829</v>
      </c>
      <c r="F79" s="201">
        <f t="shared" si="9"/>
        <v>6.5834727184428288E-2</v>
      </c>
      <c r="G79" s="201" t="str">
        <f>VLOOKUP(A79,'[25]10-year CDS Spreads'!$A$2:$D$157,4)</f>
        <v>NA</v>
      </c>
      <c r="H79" s="201" t="str">
        <f t="shared" si="10"/>
        <v>NA</v>
      </c>
      <c r="I79" s="202" t="str">
        <f t="shared" si="7"/>
        <v>NA</v>
      </c>
    </row>
    <row r="80" spans="1:9" ht="15.5">
      <c r="A80" s="197" t="str">
        <f>'[25]Sovereign Ratings (Moody''s,S&amp;P)'!A74</f>
        <v>Japan</v>
      </c>
      <c r="B80" s="198" t="str">
        <f>VLOOKUP(A80,'[25]Regional lookup table'!$A$3:$B$161,2)</f>
        <v>Asia</v>
      </c>
      <c r="C80" s="199" t="str">
        <f>'[25]Sovereign Ratings (Moody''s,S&amp;P)'!C74</f>
        <v>A1</v>
      </c>
      <c r="D80" s="200">
        <f t="shared" si="6"/>
        <v>7.6826803868088279E-3</v>
      </c>
      <c r="E80" s="200">
        <f t="shared" si="8"/>
        <v>5.6313534284766834E-2</v>
      </c>
      <c r="F80" s="201">
        <f t="shared" si="9"/>
        <v>1.0313534284766834E-2</v>
      </c>
      <c r="G80" s="201">
        <f>VLOOKUP(A80,'[25]10-year CDS Spreads'!$A$2:$D$157,4)</f>
        <v>0</v>
      </c>
      <c r="H80" s="201">
        <f t="shared" si="10"/>
        <v>4.5999999999999999E-2</v>
      </c>
      <c r="I80" s="202">
        <f t="shared" si="7"/>
        <v>0</v>
      </c>
    </row>
    <row r="81" spans="1:9" ht="15.5">
      <c r="A81" s="197" t="str">
        <f>'[25]Sovereign Ratings (Moody''s,S&amp;P)'!A75</f>
        <v>Jersey (States of)</v>
      </c>
      <c r="B81" s="198" t="str">
        <f>VLOOKUP(A81,'[25]Regional lookup table'!$A$3:$B$161,2)</f>
        <v>Western Europe</v>
      </c>
      <c r="C81" s="199" t="str">
        <f>'[25]Sovereign Ratings (Moody''s,S&amp;P)'!C75</f>
        <v>Aa3</v>
      </c>
      <c r="D81" s="200">
        <f t="shared" si="6"/>
        <v>6.5302783287875029E-3</v>
      </c>
      <c r="E81" s="200">
        <f t="shared" si="8"/>
        <v>5.4766504142051808E-2</v>
      </c>
      <c r="F81" s="201">
        <f t="shared" si="9"/>
        <v>8.7665041420518092E-3</v>
      </c>
      <c r="G81" s="201" t="str">
        <f>VLOOKUP(A81,'[25]10-year CDS Spreads'!$A$2:$D$157,4)</f>
        <v>NA</v>
      </c>
      <c r="H81" s="201" t="str">
        <f t="shared" si="10"/>
        <v>NA</v>
      </c>
      <c r="I81" s="202" t="str">
        <f t="shared" si="7"/>
        <v>NA</v>
      </c>
    </row>
    <row r="82" spans="1:9" ht="15.5">
      <c r="A82" s="197" t="str">
        <f>'[25]Sovereign Ratings (Moody''s,S&amp;P)'!A76</f>
        <v>Jordan</v>
      </c>
      <c r="B82" s="198" t="str">
        <f>VLOOKUP(A82,'[25]Regional lookup table'!$A$3:$B$161,2)</f>
        <v>Middle East</v>
      </c>
      <c r="C82" s="199" t="str">
        <f>'[25]Sovereign Ratings (Moody''s,S&amp;P)'!C76</f>
        <v>B1</v>
      </c>
      <c r="D82" s="200">
        <f t="shared" si="6"/>
        <v>4.9041109802463012E-2</v>
      </c>
      <c r="E82" s="200">
        <f t="shared" si="8"/>
        <v>0.11183472718442829</v>
      </c>
      <c r="F82" s="201">
        <f t="shared" si="9"/>
        <v>6.5834727184428288E-2</v>
      </c>
      <c r="G82" s="201" t="str">
        <f>VLOOKUP(A82,'[25]10-year CDS Spreads'!$A$2:$D$157,4)</f>
        <v>NA</v>
      </c>
      <c r="H82" s="201" t="str">
        <f t="shared" si="10"/>
        <v>NA</v>
      </c>
      <c r="I82" s="202" t="str">
        <f t="shared" si="7"/>
        <v>NA</v>
      </c>
    </row>
    <row r="83" spans="1:9" ht="15.5">
      <c r="A83" s="197" t="str">
        <f>'[25]Sovereign Ratings (Moody''s,S&amp;P)'!A77</f>
        <v>Kazakhstan</v>
      </c>
      <c r="B83" s="198" t="str">
        <f>VLOOKUP(A83,'[25]Regional lookup table'!$A$3:$B$161,2)</f>
        <v>Eastern Europe &amp; Russia</v>
      </c>
      <c r="C83" s="199" t="str">
        <f>'[25]Sovereign Ratings (Moody''s,S&amp;P)'!C77</f>
        <v>Baa2</v>
      </c>
      <c r="D83" s="200">
        <f t="shared" si="6"/>
        <v>2.0743237044383835E-2</v>
      </c>
      <c r="E83" s="200">
        <f t="shared" si="8"/>
        <v>7.3846542568870452E-2</v>
      </c>
      <c r="F83" s="201">
        <f t="shared" si="9"/>
        <v>2.7846542568870453E-2</v>
      </c>
      <c r="G83" s="201">
        <f>VLOOKUP(A83,'[25]10-year CDS Spreads'!$A$2:$D$157,4)</f>
        <v>1.1800000000000001E-2</v>
      </c>
      <c r="H83" s="201">
        <f t="shared" si="10"/>
        <v>6.1840787125442206E-2</v>
      </c>
      <c r="I83" s="202">
        <f t="shared" si="7"/>
        <v>1.5840787125442211E-2</v>
      </c>
    </row>
    <row r="84" spans="1:9" ht="15.5">
      <c r="A84" s="197" t="str">
        <f>'[25]Sovereign Ratings (Moody''s,S&amp;P)'!A78</f>
        <v>Kenya</v>
      </c>
      <c r="B84" s="198" t="str">
        <f>VLOOKUP(A84,'[25]Regional lookup table'!$A$3:$B$161,2)</f>
        <v>Africa</v>
      </c>
      <c r="C84" s="199" t="str">
        <f>'[25]Sovereign Ratings (Moody''s,S&amp;P)'!C78</f>
        <v>B3</v>
      </c>
      <c r="D84" s="200">
        <f t="shared" si="6"/>
        <v>7.0808704231754685E-2</v>
      </c>
      <c r="E84" s="200">
        <f t="shared" si="8"/>
        <v>0.14105640765793431</v>
      </c>
      <c r="F84" s="201">
        <f t="shared" si="9"/>
        <v>9.5056407657934314E-2</v>
      </c>
      <c r="G84" s="201">
        <f>VLOOKUP(A84,'[25]10-year CDS Spreads'!$A$2:$D$157,4)</f>
        <v>6.4600000000000005E-2</v>
      </c>
      <c r="H84" s="201">
        <f t="shared" si="10"/>
        <v>0.13272159731386157</v>
      </c>
      <c r="I84" s="202">
        <f t="shared" si="7"/>
        <v>8.6721597313861587E-2</v>
      </c>
    </row>
    <row r="85" spans="1:9" ht="15.5">
      <c r="A85" s="197" t="str">
        <f>'[25]Sovereign Ratings (Moody''s,S&amp;P)'!A79</f>
        <v>Korea</v>
      </c>
      <c r="B85" s="198" t="str">
        <f>VLOOKUP(A85,'[25]Regional lookup table'!$A$3:$B$161,2)</f>
        <v>Asia</v>
      </c>
      <c r="C85" s="199" t="str">
        <f>'[25]Sovereign Ratings (Moody''s,S&amp;P)'!C79</f>
        <v>Aa2</v>
      </c>
      <c r="D85" s="200">
        <f t="shared" si="6"/>
        <v>5.3778762707661788E-3</v>
      </c>
      <c r="E85" s="200">
        <f>$E$3+F85</f>
        <v>5.3219473999336783E-2</v>
      </c>
      <c r="F85" s="201">
        <f>IF($E$4="Yes",D85*$E$5,D85)</f>
        <v>7.2194739993367832E-3</v>
      </c>
      <c r="G85" s="201">
        <f>VLOOKUP(A85,'[25]10-year CDS Spreads'!$A$2:$D$157,4)</f>
        <v>0</v>
      </c>
      <c r="H85" s="201">
        <f>IF(I85="NA","NA",$E$3+I85)</f>
        <v>4.5999999999999999E-2</v>
      </c>
      <c r="I85" s="202">
        <f t="shared" si="7"/>
        <v>0</v>
      </c>
    </row>
    <row r="86" spans="1:9" ht="15.5">
      <c r="A86" s="197" t="str">
        <f>'[25]Sovereign Ratings (Moody''s,S&amp;P)'!A80</f>
        <v>Kuwait</v>
      </c>
      <c r="B86" s="198" t="str">
        <f>VLOOKUP(A86,'[25]Regional lookup table'!$A$3:$B$161,2)</f>
        <v>Middle East</v>
      </c>
      <c r="C86" s="199" t="str">
        <f>'[25]Sovereign Ratings (Moody''s,S&amp;P)'!C80</f>
        <v>A1</v>
      </c>
      <c r="D86" s="200">
        <f t="shared" si="6"/>
        <v>7.6826803868088279E-3</v>
      </c>
      <c r="E86" s="200">
        <f t="shared" si="8"/>
        <v>5.6313534284766834E-2</v>
      </c>
      <c r="F86" s="201">
        <f t="shared" si="9"/>
        <v>1.0313534284766834E-2</v>
      </c>
      <c r="G86" s="201">
        <f>VLOOKUP(A86,'[25]10-year CDS Spreads'!$A$2:$D$157,4)</f>
        <v>2.5000000000000005E-3</v>
      </c>
      <c r="H86" s="201">
        <f t="shared" si="10"/>
        <v>4.9356098967254708E-2</v>
      </c>
      <c r="I86" s="202">
        <f t="shared" si="7"/>
        <v>3.3560989672547061E-3</v>
      </c>
    </row>
    <row r="87" spans="1:9" ht="15.5">
      <c r="A87" s="197" t="str">
        <f>'[25]Sovereign Ratings (Moody''s,S&amp;P)'!A81</f>
        <v>Kyrgyzstan</v>
      </c>
      <c r="B87" s="198" t="str">
        <f>VLOOKUP(A87,'[25]Regional lookup table'!$A$3:$B$161,2)</f>
        <v>Eastern Europe &amp; Russia</v>
      </c>
      <c r="C87" s="199" t="str">
        <f>'[25]Sovereign Ratings (Moody''s,S&amp;P)'!C81</f>
        <v>B3</v>
      </c>
      <c r="D87" s="200">
        <f t="shared" si="6"/>
        <v>7.0808704231754685E-2</v>
      </c>
      <c r="E87" s="200">
        <f t="shared" si="8"/>
        <v>0.14105640765793431</v>
      </c>
      <c r="F87" s="201">
        <f t="shared" si="9"/>
        <v>9.5056407657934314E-2</v>
      </c>
      <c r="G87" s="201" t="str">
        <f>VLOOKUP(A87,'[25]10-year CDS Spreads'!$A$2:$D$157,4)</f>
        <v>NA</v>
      </c>
      <c r="H87" s="201" t="str">
        <f t="shared" si="10"/>
        <v>NA</v>
      </c>
      <c r="I87" s="202" t="str">
        <f t="shared" si="7"/>
        <v>NA</v>
      </c>
    </row>
    <row r="88" spans="1:9" ht="15.5">
      <c r="A88" s="197" t="str">
        <f>'[25]Sovereign Ratings (Moody''s,S&amp;P)'!A82</f>
        <v>Laos</v>
      </c>
      <c r="B88" s="198" t="str">
        <f>VLOOKUP(A88,'[25]Regional lookup table'!$A$3:$B$161,2)</f>
        <v>Asia</v>
      </c>
      <c r="C88" s="199" t="str">
        <f>'[25]Sovereign Ratings (Moody''s,S&amp;P)'!C82</f>
        <v>Caa3</v>
      </c>
      <c r="D88" s="200">
        <f t="shared" si="6"/>
        <v>0.10896601681957188</v>
      </c>
      <c r="E88" s="200">
        <f>$E$3+F88</f>
        <v>0.19228029460560964</v>
      </c>
      <c r="F88" s="201">
        <f>IF($E$4="Yes",D88*$E$5,D88)</f>
        <v>0.14628029460560962</v>
      </c>
      <c r="G88" s="201" t="str">
        <f>VLOOKUP(A88,'[25]10-year CDS Spreads'!$A$2:$D$157,4)</f>
        <v>NA</v>
      </c>
      <c r="H88" s="201" t="str">
        <f>IF(I88="NA","NA",$E$3+I88)</f>
        <v>NA</v>
      </c>
      <c r="I88" s="202" t="str">
        <f>IF(G88="NA","NA",G88*$E$5)</f>
        <v>NA</v>
      </c>
    </row>
    <row r="89" spans="1:9" ht="15.5">
      <c r="A89" s="197" t="str">
        <f>'[25]Sovereign Ratings (Moody''s,S&amp;P)'!A83</f>
        <v>Latvia</v>
      </c>
      <c r="B89" s="198" t="str">
        <f>VLOOKUP(A89,'[25]Regional lookup table'!$A$3:$B$161,2)</f>
        <v>Eastern Europe &amp; Russia</v>
      </c>
      <c r="C89" s="199" t="str">
        <f>'[25]Sovereign Ratings (Moody''s,S&amp;P)'!C83</f>
        <v>A3</v>
      </c>
      <c r="D89" s="200">
        <f t="shared" si="6"/>
        <v>1.3060556657575006E-2</v>
      </c>
      <c r="E89" s="200">
        <f t="shared" si="8"/>
        <v>6.3533008284103618E-2</v>
      </c>
      <c r="F89" s="201">
        <f t="shared" si="9"/>
        <v>1.7533008284103618E-2</v>
      </c>
      <c r="G89" s="201">
        <f>VLOOKUP(A89,'[25]10-year CDS Spreads'!$A$2:$D$157,4)</f>
        <v>3.6000000000000008E-3</v>
      </c>
      <c r="H89" s="201">
        <f t="shared" si="10"/>
        <v>5.0832782512846779E-2</v>
      </c>
      <c r="I89" s="202">
        <f t="shared" si="7"/>
        <v>4.8327825128467771E-3</v>
      </c>
    </row>
    <row r="90" spans="1:9" ht="15.5">
      <c r="A90" s="197" t="str">
        <f>'[25]Sovereign Ratings (Moody''s,S&amp;P)'!A84</f>
        <v>Lebanon</v>
      </c>
      <c r="B90" s="198" t="str">
        <f>VLOOKUP(A90,'[25]Regional lookup table'!$A$3:$B$161,2)</f>
        <v>Middle East</v>
      </c>
      <c r="C90" s="199" t="str">
        <f>'[25]Sovereign Ratings (Moody''s,S&amp;P)'!C84</f>
        <v>C</v>
      </c>
      <c r="D90" s="200">
        <f t="shared" si="6"/>
        <v>0.17499999999999999</v>
      </c>
      <c r="E90" s="200">
        <f t="shared" si="8"/>
        <v>0.28092692770782934</v>
      </c>
      <c r="F90" s="201">
        <f t="shared" si="9"/>
        <v>0.23492692770782936</v>
      </c>
      <c r="G90" s="201" t="str">
        <f>VLOOKUP(A90,'[25]10-year CDS Spreads'!$A$2:$D$157,4)</f>
        <v>NA</v>
      </c>
      <c r="H90" s="201" t="str">
        <f t="shared" si="10"/>
        <v>NA</v>
      </c>
      <c r="I90" s="202" t="str">
        <f t="shared" si="7"/>
        <v>NA</v>
      </c>
    </row>
    <row r="91" spans="1:9" ht="15.5">
      <c r="A91" s="197" t="str">
        <f>'[25]Sovereign Ratings (Moody''s,S&amp;P)'!A85</f>
        <v>Liechtenstein</v>
      </c>
      <c r="B91" s="198" t="str">
        <f>VLOOKUP(A91,'[25]Regional lookup table'!$A$3:$B$161,2)</f>
        <v>Western Europe</v>
      </c>
      <c r="C91" s="199" t="str">
        <f>'[25]Sovereign Ratings (Moody''s,S&amp;P)'!C85</f>
        <v>Aaa</v>
      </c>
      <c r="D91" s="200">
        <f t="shared" si="6"/>
        <v>0</v>
      </c>
      <c r="E91" s="200">
        <f t="shared" si="8"/>
        <v>4.5999999999999999E-2</v>
      </c>
      <c r="F91" s="201">
        <f t="shared" si="9"/>
        <v>0</v>
      </c>
      <c r="G91" s="201" t="str">
        <f>VLOOKUP(A91,'[25]10-year CDS Spreads'!$A$2:$D$157,4)</f>
        <v>NA</v>
      </c>
      <c r="H91" s="201" t="str">
        <f t="shared" si="10"/>
        <v>NA</v>
      </c>
      <c r="I91" s="202" t="str">
        <f t="shared" si="7"/>
        <v>NA</v>
      </c>
    </row>
    <row r="92" spans="1:9" ht="15.5">
      <c r="A92" s="197" t="str">
        <f>'[25]Sovereign Ratings (Moody''s,S&amp;P)'!A86</f>
        <v>Lithuania</v>
      </c>
      <c r="B92" s="198" t="str">
        <f>VLOOKUP(A92,'[25]Regional lookup table'!$A$3:$B$161,2)</f>
        <v>Eastern Europe &amp; Russia</v>
      </c>
      <c r="C92" s="199" t="str">
        <f>'[25]Sovereign Ratings (Moody''s,S&amp;P)'!C86</f>
        <v>A2</v>
      </c>
      <c r="D92" s="200">
        <f t="shared" si="6"/>
        <v>9.2192164641705932E-3</v>
      </c>
      <c r="E92" s="200">
        <f t="shared" si="8"/>
        <v>5.83762411417202E-2</v>
      </c>
      <c r="F92" s="201">
        <f t="shared" si="9"/>
        <v>1.2376241141720201E-2</v>
      </c>
      <c r="G92" s="201">
        <f>VLOOKUP(A92,'[25]10-year CDS Spreads'!$A$2:$D$157,4)</f>
        <v>3.1999999999999997E-3</v>
      </c>
      <c r="H92" s="201">
        <f t="shared" si="10"/>
        <v>5.0295806678086023E-2</v>
      </c>
      <c r="I92" s="202">
        <f t="shared" si="7"/>
        <v>4.2958066780860223E-3</v>
      </c>
    </row>
    <row r="93" spans="1:9" ht="15.5">
      <c r="A93" s="197" t="str">
        <f>'[25]Sovereign Ratings (Moody''s,S&amp;P)'!A87</f>
        <v>Luxembourg</v>
      </c>
      <c r="B93" s="198" t="str">
        <f>VLOOKUP(A93,'[25]Regional lookup table'!$A$3:$B$161,2)</f>
        <v>Western Europe</v>
      </c>
      <c r="C93" s="199" t="str">
        <f>'[25]Sovereign Ratings (Moody''s,S&amp;P)'!C87</f>
        <v>Aaa</v>
      </c>
      <c r="D93" s="200">
        <f t="shared" si="6"/>
        <v>0</v>
      </c>
      <c r="E93" s="200">
        <f t="shared" si="8"/>
        <v>4.5999999999999999E-2</v>
      </c>
      <c r="F93" s="201">
        <f t="shared" si="9"/>
        <v>0</v>
      </c>
      <c r="G93" s="201" t="str">
        <f>VLOOKUP(A93,'[25]10-year CDS Spreads'!$A$2:$D$157,4)</f>
        <v>NA</v>
      </c>
      <c r="H93" s="201" t="str">
        <f t="shared" si="10"/>
        <v>NA</v>
      </c>
      <c r="I93" s="202" t="str">
        <f t="shared" si="7"/>
        <v>NA</v>
      </c>
    </row>
    <row r="94" spans="1:9" ht="15.5">
      <c r="A94" s="197" t="str">
        <f>'[25]Sovereign Ratings (Moody''s,S&amp;P)'!A88</f>
        <v>Macao</v>
      </c>
      <c r="B94" s="198" t="str">
        <f>VLOOKUP(A94,'[25]Regional lookup table'!$A$3:$B$161,2)</f>
        <v>Asia</v>
      </c>
      <c r="C94" s="199" t="str">
        <f>'[25]Sovereign Ratings (Moody''s,S&amp;P)'!C88</f>
        <v>Aa3</v>
      </c>
      <c r="D94" s="200">
        <f t="shared" si="6"/>
        <v>6.5302783287875029E-3</v>
      </c>
      <c r="E94" s="200">
        <f t="shared" si="8"/>
        <v>5.4766504142051808E-2</v>
      </c>
      <c r="F94" s="201">
        <f t="shared" si="9"/>
        <v>8.7665041420518092E-3</v>
      </c>
      <c r="G94" s="201" t="str">
        <f>VLOOKUP(A94,'[25]10-year CDS Spreads'!$A$2:$D$157,4)</f>
        <v>NA</v>
      </c>
      <c r="H94" s="201" t="str">
        <f t="shared" si="10"/>
        <v>NA</v>
      </c>
      <c r="I94" s="202" t="str">
        <f t="shared" si="7"/>
        <v>NA</v>
      </c>
    </row>
    <row r="95" spans="1:9" ht="15.5">
      <c r="A95" s="197" t="str">
        <f>'[25]Sovereign Ratings (Moody''s,S&amp;P)'!A89</f>
        <v>Macedonia</v>
      </c>
      <c r="B95" s="198" t="str">
        <f>VLOOKUP(A95,'[25]Regional lookup table'!$A$3:$B$161,2)</f>
        <v>Eastern Europe &amp; Russia</v>
      </c>
      <c r="C95" s="199" t="str">
        <f>'[25]Sovereign Ratings (Moody''s,S&amp;P)'!C89</f>
        <v>Ba3</v>
      </c>
      <c r="D95" s="200">
        <f t="shared" si="6"/>
        <v>3.9181669972725021E-2</v>
      </c>
      <c r="E95" s="200">
        <f t="shared" si="8"/>
        <v>9.8599024852310854E-2</v>
      </c>
      <c r="F95" s="201">
        <f t="shared" si="9"/>
        <v>5.2599024852310855E-2</v>
      </c>
      <c r="G95" s="201" t="str">
        <f>VLOOKUP(A95,'[25]10-year CDS Spreads'!$A$2:$D$157,4)</f>
        <v>NA</v>
      </c>
      <c r="H95" s="201" t="str">
        <f t="shared" si="10"/>
        <v>NA</v>
      </c>
      <c r="I95" s="202" t="str">
        <f t="shared" si="7"/>
        <v>NA</v>
      </c>
    </row>
    <row r="96" spans="1:9" ht="15.5">
      <c r="A96" s="197" t="str">
        <f>'[25]Sovereign Ratings (Moody''s,S&amp;P)'!A90</f>
        <v>Malaysia</v>
      </c>
      <c r="B96" s="198" t="str">
        <f>VLOOKUP(A96,'[25]Regional lookup table'!$A$3:$B$161,2)</f>
        <v>Asia</v>
      </c>
      <c r="C96" s="199" t="str">
        <f>'[25]Sovereign Ratings (Moody''s,S&amp;P)'!C90</f>
        <v>A3</v>
      </c>
      <c r="D96" s="200">
        <f t="shared" si="6"/>
        <v>1.3060556657575006E-2</v>
      </c>
      <c r="E96" s="200">
        <f>$E$3+F96</f>
        <v>6.3533008284103618E-2</v>
      </c>
      <c r="F96" s="201">
        <f>IF($E$4="Yes",D96*$E$5,D96)</f>
        <v>1.7533008284103618E-2</v>
      </c>
      <c r="G96" s="201">
        <f>VLOOKUP(A96,'[25]10-year CDS Spreads'!$A$2:$D$157,4)</f>
        <v>2.8000000000000004E-3</v>
      </c>
      <c r="H96" s="201">
        <f>IF(I96="NA","NA",$E$3+I96)</f>
        <v>4.9758830843325268E-2</v>
      </c>
      <c r="I96" s="202">
        <f>IF(G96="NA","NA",G96*$E$5)</f>
        <v>3.7588308433252706E-3</v>
      </c>
    </row>
    <row r="97" spans="1:9" ht="15.5">
      <c r="A97" s="197" t="str">
        <f>'[25]Sovereign Ratings (Moody''s,S&amp;P)'!A91</f>
        <v>Maldives</v>
      </c>
      <c r="B97" s="198" t="str">
        <f>VLOOKUP(A97,'[25]Regional lookup table'!$A$3:$B$161,2)</f>
        <v>Asia</v>
      </c>
      <c r="C97" s="199" t="str">
        <f>'[25]Sovereign Ratings (Moody''s,S&amp;P)'!C91</f>
        <v>Caa1</v>
      </c>
      <c r="D97" s="200">
        <f t="shared" si="6"/>
        <v>8.1692501446400528E-2</v>
      </c>
      <c r="E97" s="200">
        <f t="shared" si="8"/>
        <v>0.15566724789468733</v>
      </c>
      <c r="F97" s="201">
        <f t="shared" si="9"/>
        <v>0.10966724789468733</v>
      </c>
      <c r="G97" s="201" t="str">
        <f>VLOOKUP(A97,'[25]10-year CDS Spreads'!$A$2:$D$157,4)</f>
        <v>NA</v>
      </c>
      <c r="H97" s="201" t="str">
        <f t="shared" si="10"/>
        <v>NA</v>
      </c>
      <c r="I97" s="202" t="str">
        <f t="shared" si="7"/>
        <v>NA</v>
      </c>
    </row>
    <row r="98" spans="1:9" ht="15.5">
      <c r="A98" s="197" t="str">
        <f>'[25]Sovereign Ratings (Moody''s,S&amp;P)'!A92</f>
        <v>Mali</v>
      </c>
      <c r="B98" s="198" t="str">
        <f>VLOOKUP(A98,'[25]Regional lookup table'!$A$3:$B$161,2)</f>
        <v>Africa</v>
      </c>
      <c r="C98" s="199" t="str">
        <f>'[25]Sovereign Ratings (Moody''s,S&amp;P)'!C92</f>
        <v>Caa2</v>
      </c>
      <c r="D98" s="200">
        <f t="shared" si="6"/>
        <v>9.8082219604926024E-2</v>
      </c>
      <c r="E98" s="200">
        <f t="shared" si="8"/>
        <v>0.17766945436885656</v>
      </c>
      <c r="F98" s="201">
        <f t="shared" si="9"/>
        <v>0.13166945436885658</v>
      </c>
      <c r="G98" s="201" t="str">
        <f>VLOOKUP(A98,'[25]10-year CDS Spreads'!$A$2:$D$157,4)</f>
        <v>NA</v>
      </c>
      <c r="H98" s="201" t="str">
        <f t="shared" si="10"/>
        <v>NA</v>
      </c>
      <c r="I98" s="202" t="str">
        <f t="shared" si="7"/>
        <v>NA</v>
      </c>
    </row>
    <row r="99" spans="1:9" ht="15.5">
      <c r="A99" s="197" t="str">
        <f>'[25]Sovereign Ratings (Moody''s,S&amp;P)'!A93</f>
        <v>Malta</v>
      </c>
      <c r="B99" s="198" t="str">
        <f>VLOOKUP(A99,'[25]Regional lookup table'!$A$3:$B$161,2)</f>
        <v>Western Europe</v>
      </c>
      <c r="C99" s="199" t="str">
        <f>'[25]Sovereign Ratings (Moody''s,S&amp;P)'!C93</f>
        <v>A2</v>
      </c>
      <c r="D99" s="200">
        <f t="shared" si="6"/>
        <v>9.2192164641705932E-3</v>
      </c>
      <c r="E99" s="200">
        <f t="shared" si="8"/>
        <v>5.83762411417202E-2</v>
      </c>
      <c r="F99" s="201">
        <f t="shared" si="9"/>
        <v>1.2376241141720201E-2</v>
      </c>
      <c r="G99" s="201" t="str">
        <f>VLOOKUP(A99,'[25]10-year CDS Spreads'!$A$2:$D$157,4)</f>
        <v>NA</v>
      </c>
      <c r="H99" s="201" t="str">
        <f t="shared" si="10"/>
        <v>NA</v>
      </c>
      <c r="I99" s="202" t="str">
        <f t="shared" si="7"/>
        <v>NA</v>
      </c>
    </row>
    <row r="100" spans="1:9" ht="15.5">
      <c r="A100" s="197" t="str">
        <f>'[25]Sovereign Ratings (Moody''s,S&amp;P)'!A94</f>
        <v>Mauritius</v>
      </c>
      <c r="B100" s="198" t="str">
        <f>VLOOKUP(A100,'[25]Regional lookup table'!$A$3:$B$161,2)</f>
        <v>Africa</v>
      </c>
      <c r="C100" s="199" t="str">
        <f>'[25]Sovereign Ratings (Moody''s,S&amp;P)'!C94</f>
        <v>Baa3</v>
      </c>
      <c r="D100" s="200">
        <f t="shared" si="6"/>
        <v>2.3944353872220846E-2</v>
      </c>
      <c r="E100" s="200">
        <f t="shared" si="8"/>
        <v>7.8143848520856624E-2</v>
      </c>
      <c r="F100" s="201">
        <f t="shared" si="9"/>
        <v>3.2143848520856631E-2</v>
      </c>
      <c r="G100" s="201" t="str">
        <f>VLOOKUP(A100,'[25]10-year CDS Spreads'!$A$2:$D$157,4)</f>
        <v>NA</v>
      </c>
      <c r="H100" s="201" t="str">
        <f t="shared" si="10"/>
        <v>NA</v>
      </c>
      <c r="I100" s="202" t="str">
        <f t="shared" si="7"/>
        <v>NA</v>
      </c>
    </row>
    <row r="101" spans="1:9" ht="15.5">
      <c r="A101" s="197" t="str">
        <f>'[25]Sovereign Ratings (Moody''s,S&amp;P)'!A95</f>
        <v>Mexico</v>
      </c>
      <c r="B101" s="198" t="str">
        <f>VLOOKUP(A101,'[25]Regional lookup table'!$A$3:$B$161,2)</f>
        <v>Central and South America</v>
      </c>
      <c r="C101" s="199" t="str">
        <f>'[25]Sovereign Ratings (Moody''s,S&amp;P)'!C95</f>
        <v>Baa2</v>
      </c>
      <c r="D101" s="200">
        <f t="shared" si="6"/>
        <v>2.0743237044383835E-2</v>
      </c>
      <c r="E101" s="200">
        <f t="shared" si="8"/>
        <v>7.3846542568870452E-2</v>
      </c>
      <c r="F101" s="201">
        <f t="shared" si="9"/>
        <v>2.7846542568870453E-2</v>
      </c>
      <c r="G101" s="201">
        <f>VLOOKUP(A101,'[25]10-year CDS Spreads'!$A$2:$D$157,4)</f>
        <v>1.0999999999999999E-2</v>
      </c>
      <c r="H101" s="201">
        <f t="shared" si="10"/>
        <v>6.0766835455920702E-2</v>
      </c>
      <c r="I101" s="202">
        <f t="shared" si="7"/>
        <v>1.4766835455920703E-2</v>
      </c>
    </row>
    <row r="102" spans="1:9" ht="15.5">
      <c r="A102" s="197" t="str">
        <f>'[25]Sovereign Ratings (Moody''s,S&amp;P)'!A96</f>
        <v>Moldova</v>
      </c>
      <c r="B102" s="198" t="str">
        <f>VLOOKUP(A102,'[25]Regional lookup table'!$A$3:$B$161,2)</f>
        <v>Eastern Europe &amp; Russia</v>
      </c>
      <c r="C102" s="199" t="str">
        <f>'[25]Sovereign Ratings (Moody''s,S&amp;P)'!C96</f>
        <v>B3</v>
      </c>
      <c r="D102" s="200">
        <f t="shared" si="6"/>
        <v>7.0808704231754685E-2</v>
      </c>
      <c r="E102" s="200">
        <f t="shared" si="8"/>
        <v>0.14105640765793431</v>
      </c>
      <c r="F102" s="201">
        <f t="shared" si="9"/>
        <v>9.5056407657934314E-2</v>
      </c>
      <c r="G102" s="201" t="str">
        <f>VLOOKUP(A102,'[25]10-year CDS Spreads'!$A$2:$D$157,4)</f>
        <v>NA</v>
      </c>
      <c r="H102" s="201" t="str">
        <f t="shared" si="10"/>
        <v>NA</v>
      </c>
      <c r="I102" s="202" t="str">
        <f t="shared" si="7"/>
        <v>NA</v>
      </c>
    </row>
    <row r="103" spans="1:9" ht="15.5">
      <c r="A103" s="197" t="str">
        <f>'[25]Sovereign Ratings (Moody''s,S&amp;P)'!A97</f>
        <v>Mongolia</v>
      </c>
      <c r="B103" s="198" t="str">
        <f>VLOOKUP(A103,'[25]Regional lookup table'!$A$3:$B$161,2)</f>
        <v>Asia</v>
      </c>
      <c r="C103" s="199" t="str">
        <f>'[25]Sovereign Ratings (Moody''s,S&amp;P)'!C97</f>
        <v>B3</v>
      </c>
      <c r="D103" s="200">
        <f t="shared" si="6"/>
        <v>7.0808704231754685E-2</v>
      </c>
      <c r="E103" s="200">
        <f t="shared" si="8"/>
        <v>0.14105640765793431</v>
      </c>
      <c r="F103" s="201">
        <f t="shared" si="9"/>
        <v>9.5056407657934314E-2</v>
      </c>
      <c r="G103" s="201" t="str">
        <f>VLOOKUP(A103,'[25]10-year CDS Spreads'!$A$2:$D$157,4)</f>
        <v>NA</v>
      </c>
      <c r="H103" s="201" t="str">
        <f t="shared" si="10"/>
        <v>NA</v>
      </c>
      <c r="I103" s="202" t="str">
        <f t="shared" si="7"/>
        <v>NA</v>
      </c>
    </row>
    <row r="104" spans="1:9" ht="15.5">
      <c r="A104" s="197" t="str">
        <f>'[25]Sovereign Ratings (Moody''s,S&amp;P)'!A98</f>
        <v>Montenegro</v>
      </c>
      <c r="B104" s="198" t="str">
        <f>VLOOKUP(A104,'[25]Regional lookup table'!$A$3:$B$161,2)</f>
        <v>Eastern Europe &amp; Russia</v>
      </c>
      <c r="C104" s="199" t="str">
        <f>'[25]Sovereign Ratings (Moody''s,S&amp;P)'!C98</f>
        <v>B1</v>
      </c>
      <c r="D104" s="200">
        <f t="shared" si="6"/>
        <v>4.9041109802463012E-2</v>
      </c>
      <c r="E104" s="200">
        <f t="shared" si="8"/>
        <v>0.11183472718442829</v>
      </c>
      <c r="F104" s="201">
        <f t="shared" si="9"/>
        <v>6.5834727184428288E-2</v>
      </c>
      <c r="G104" s="201" t="str">
        <f>VLOOKUP(A104,'[25]10-year CDS Spreads'!$A$2:$D$157,4)</f>
        <v>NA</v>
      </c>
      <c r="H104" s="201" t="str">
        <f t="shared" si="10"/>
        <v>NA</v>
      </c>
      <c r="I104" s="202" t="str">
        <f t="shared" si="7"/>
        <v>NA</v>
      </c>
    </row>
    <row r="105" spans="1:9" ht="15.5">
      <c r="A105" s="197" t="str">
        <f>'[25]Sovereign Ratings (Moody''s,S&amp;P)'!A99</f>
        <v>Montserrat</v>
      </c>
      <c r="B105" s="198" t="str">
        <f>VLOOKUP(A105,'[25]Regional lookup table'!$A$3:$B$161,2)</f>
        <v>Caribbean</v>
      </c>
      <c r="C105" s="199" t="str">
        <f>'[25]Sovereign Ratings (Moody''s,S&amp;P)'!C99</f>
        <v>Baa3</v>
      </c>
      <c r="D105" s="200">
        <f t="shared" si="6"/>
        <v>2.3944353872220846E-2</v>
      </c>
      <c r="E105" s="200">
        <f t="shared" si="8"/>
        <v>7.8143848520856624E-2</v>
      </c>
      <c r="F105" s="201">
        <f t="shared" si="9"/>
        <v>3.2143848520856631E-2</v>
      </c>
      <c r="G105" s="201" t="str">
        <f>VLOOKUP(A105,'[25]10-year CDS Spreads'!$A$2:$D$157,4)</f>
        <v>NA</v>
      </c>
      <c r="H105" s="201" t="str">
        <f t="shared" si="10"/>
        <v>NA</v>
      </c>
      <c r="I105" s="202" t="str">
        <f t="shared" si="7"/>
        <v>NA</v>
      </c>
    </row>
    <row r="106" spans="1:9" ht="15.5">
      <c r="A106" s="197" t="str">
        <f>'[25]Sovereign Ratings (Moody''s,S&amp;P)'!A100</f>
        <v>Morocco</v>
      </c>
      <c r="B106" s="198" t="str">
        <f>VLOOKUP(A106,'[25]Regional lookup table'!$A$3:$B$161,2)</f>
        <v>Africa</v>
      </c>
      <c r="C106" s="199" t="str">
        <f>'[25]Sovereign Ratings (Moody''s,S&amp;P)'!C100</f>
        <v>Ba1</v>
      </c>
      <c r="D106" s="200">
        <f t="shared" si="6"/>
        <v>2.7273515373171343E-2</v>
      </c>
      <c r="E106" s="200">
        <f t="shared" si="8"/>
        <v>8.2613046710922261E-2</v>
      </c>
      <c r="F106" s="201">
        <f t="shared" si="9"/>
        <v>3.6613046710922269E-2</v>
      </c>
      <c r="G106" s="201">
        <f>VLOOKUP(A106,'[25]10-year CDS Spreads'!$A$2:$D$157,4)</f>
        <v>1.32E-2</v>
      </c>
      <c r="H106" s="201">
        <f t="shared" si="10"/>
        <v>6.3720202547104837E-2</v>
      </c>
      <c r="I106" s="202">
        <f t="shared" si="7"/>
        <v>1.7720202547104845E-2</v>
      </c>
    </row>
    <row r="107" spans="1:9" ht="15.5">
      <c r="A107" s="197" t="str">
        <f>'[25]Sovereign Ratings (Moody''s,S&amp;P)'!A101</f>
        <v>Mozambique</v>
      </c>
      <c r="B107" s="198" t="str">
        <f>VLOOKUP(A107,'[25]Regional lookup table'!$A$3:$B$161,2)</f>
        <v>Africa</v>
      </c>
      <c r="C107" s="199" t="str">
        <f>'[25]Sovereign Ratings (Moody''s,S&amp;P)'!C101</f>
        <v>Caa2</v>
      </c>
      <c r="D107" s="200">
        <f t="shared" si="6"/>
        <v>9.8082219604926024E-2</v>
      </c>
      <c r="E107" s="200">
        <f t="shared" si="8"/>
        <v>0.17766945436885656</v>
      </c>
      <c r="F107" s="201">
        <f t="shared" si="9"/>
        <v>0.13166945436885658</v>
      </c>
      <c r="G107" s="201" t="str">
        <f>VLOOKUP(A107,'[25]10-year CDS Spreads'!$A$2:$D$157,4)</f>
        <v>NA</v>
      </c>
      <c r="H107" s="201" t="str">
        <f t="shared" si="10"/>
        <v>NA</v>
      </c>
      <c r="I107" s="202" t="str">
        <f t="shared" si="7"/>
        <v>NA</v>
      </c>
    </row>
    <row r="108" spans="1:9" ht="15.5">
      <c r="A108" s="197" t="str">
        <f>'[25]Sovereign Ratings (Moody''s,S&amp;P)'!A102</f>
        <v>Namibia</v>
      </c>
      <c r="B108" s="198" t="str">
        <f>VLOOKUP(A108,'[25]Regional lookup table'!$A$3:$B$161,2)</f>
        <v>Africa</v>
      </c>
      <c r="C108" s="199" t="str">
        <f>'[25]Sovereign Ratings (Moody''s,S&amp;P)'!C102</f>
        <v>B1</v>
      </c>
      <c r="D108" s="200">
        <f t="shared" si="6"/>
        <v>4.9041109802463012E-2</v>
      </c>
      <c r="E108" s="200">
        <f t="shared" si="8"/>
        <v>0.11183472718442829</v>
      </c>
      <c r="F108" s="201">
        <f t="shared" si="9"/>
        <v>6.5834727184428288E-2</v>
      </c>
      <c r="G108" s="201" t="str">
        <f>VLOOKUP(A108,'[25]10-year CDS Spreads'!$A$2:$D$157,4)</f>
        <v>NA</v>
      </c>
      <c r="H108" s="201" t="str">
        <f t="shared" si="10"/>
        <v>NA</v>
      </c>
      <c r="I108" s="202" t="str">
        <f t="shared" si="7"/>
        <v>NA</v>
      </c>
    </row>
    <row r="109" spans="1:9" ht="15.5">
      <c r="A109" s="197" t="str">
        <f>'[25]Sovereign Ratings (Moody''s,S&amp;P)'!A103</f>
        <v>Netherlands</v>
      </c>
      <c r="B109" s="198" t="str">
        <f>VLOOKUP(A109,'[25]Regional lookup table'!$A$3:$B$161,2)</f>
        <v>Western Europe</v>
      </c>
      <c r="C109" s="199" t="str">
        <f>'[25]Sovereign Ratings (Moody''s,S&amp;P)'!C103</f>
        <v>Aaa</v>
      </c>
      <c r="D109" s="200">
        <f t="shared" si="6"/>
        <v>0</v>
      </c>
      <c r="E109" s="200">
        <f t="shared" si="8"/>
        <v>4.5999999999999999E-2</v>
      </c>
      <c r="F109" s="201">
        <f t="shared" si="9"/>
        <v>0</v>
      </c>
      <c r="G109" s="201">
        <f>VLOOKUP(A109,'[25]10-year CDS Spreads'!$A$2:$D$157,4)</f>
        <v>0</v>
      </c>
      <c r="H109" s="201">
        <f t="shared" si="10"/>
        <v>4.5999999999999999E-2</v>
      </c>
      <c r="I109" s="202">
        <f t="shared" si="7"/>
        <v>0</v>
      </c>
    </row>
    <row r="110" spans="1:9" ht="15.5">
      <c r="A110" s="197" t="str">
        <f>'[25]Sovereign Ratings (Moody''s,S&amp;P)'!A104</f>
        <v>New Zealand</v>
      </c>
      <c r="B110" s="198" t="str">
        <f>VLOOKUP(A110,'[25]Regional lookup table'!$A$3:$B$161,2)</f>
        <v>Australia &amp; New Zealand</v>
      </c>
      <c r="C110" s="199" t="str">
        <f>'[25]Sovereign Ratings (Moody''s,S&amp;P)'!C104</f>
        <v>Aaa</v>
      </c>
      <c r="D110" s="200">
        <f t="shared" si="6"/>
        <v>0</v>
      </c>
      <c r="E110" s="200">
        <f t="shared" si="8"/>
        <v>4.5999999999999999E-2</v>
      </c>
      <c r="F110" s="201">
        <f t="shared" si="9"/>
        <v>0</v>
      </c>
      <c r="G110" s="201">
        <f>VLOOKUP(A110,'[25]10-year CDS Spreads'!$A$2:$D$157,4)</f>
        <v>0</v>
      </c>
      <c r="H110" s="201">
        <f t="shared" si="10"/>
        <v>4.5999999999999999E-2</v>
      </c>
      <c r="I110" s="202">
        <f t="shared" si="7"/>
        <v>0</v>
      </c>
    </row>
    <row r="111" spans="1:9" ht="15.5">
      <c r="A111" s="197" t="str">
        <f>'[25]Sovereign Ratings (Moody''s,S&amp;P)'!A105</f>
        <v>Nicaragua</v>
      </c>
      <c r="B111" s="198" t="str">
        <f>VLOOKUP(A111,'[25]Regional lookup table'!$A$3:$B$161,2)</f>
        <v>Central and South America</v>
      </c>
      <c r="C111" s="199" t="str">
        <f>'[25]Sovereign Ratings (Moody''s,S&amp;P)'!C105</f>
        <v>B3</v>
      </c>
      <c r="D111" s="200">
        <f t="shared" si="6"/>
        <v>7.0808704231754685E-2</v>
      </c>
      <c r="E111" s="200">
        <f t="shared" si="8"/>
        <v>0.14105640765793431</v>
      </c>
      <c r="F111" s="201">
        <f t="shared" si="9"/>
        <v>9.5056407657934314E-2</v>
      </c>
      <c r="G111" s="201">
        <f>VLOOKUP(A111,'[25]10-year CDS Spreads'!$A$2:$D$157,4)</f>
        <v>4.3099999999999999E-2</v>
      </c>
      <c r="H111" s="201">
        <f t="shared" si="10"/>
        <v>0.10385914619547112</v>
      </c>
      <c r="I111" s="202">
        <f t="shared" si="7"/>
        <v>5.7859146195471119E-2</v>
      </c>
    </row>
    <row r="112" spans="1:9" ht="15.5">
      <c r="A112" s="197" t="str">
        <f>'[25]Sovereign Ratings (Moody''s,S&amp;P)'!A106</f>
        <v>Niger</v>
      </c>
      <c r="B112" s="198" t="str">
        <f>VLOOKUP(A112,'[25]Regional lookup table'!$A$3:$B$161,2)</f>
        <v>Africa</v>
      </c>
      <c r="C112" s="199" t="str">
        <f>'[25]Sovereign Ratings (Moody''s,S&amp;P)'!C106</f>
        <v>Caa2</v>
      </c>
      <c r="D112" s="200">
        <f t="shared" si="6"/>
        <v>9.8082219604926024E-2</v>
      </c>
      <c r="E112" s="200">
        <f>$E$3+F112</f>
        <v>0.17766945436885656</v>
      </c>
      <c r="F112" s="201">
        <f>IF($E$4="Yes",D112*$E$5,D112)</f>
        <v>0.13166945436885658</v>
      </c>
      <c r="G112" s="201" t="str">
        <f>VLOOKUP(A112,'[25]10-year CDS Spreads'!$A$2:$D$157,4)</f>
        <v>NA</v>
      </c>
      <c r="H112" s="201" t="str">
        <f>IF(I112="NA","NA",$E$3+I112)</f>
        <v>NA</v>
      </c>
      <c r="I112" s="202" t="str">
        <f>IF(G112="NA","NA",G112*$E$5)</f>
        <v>NA</v>
      </c>
    </row>
    <row r="113" spans="1:9" ht="15.5">
      <c r="A113" s="197" t="str">
        <f>'[25]Sovereign Ratings (Moody''s,S&amp;P)'!A107</f>
        <v>Nigeria</v>
      </c>
      <c r="B113" s="198" t="str">
        <f>VLOOKUP(A113,'[25]Regional lookup table'!$A$3:$B$161,2)</f>
        <v>Africa</v>
      </c>
      <c r="C113" s="199" t="str">
        <f>'[25]Sovereign Ratings (Moody''s,S&amp;P)'!C107</f>
        <v>Caa1</v>
      </c>
      <c r="D113" s="200">
        <f t="shared" si="6"/>
        <v>8.1692501446400528E-2</v>
      </c>
      <c r="E113" s="200">
        <f t="shared" si="8"/>
        <v>0.15566724789468733</v>
      </c>
      <c r="F113" s="201">
        <f t="shared" si="9"/>
        <v>0.10966724789468733</v>
      </c>
      <c r="G113" s="201">
        <f>VLOOKUP(A113,'[25]10-year CDS Spreads'!$A$2:$D$157,4)</f>
        <v>5.8599999999999999E-2</v>
      </c>
      <c r="H113" s="201">
        <f t="shared" si="10"/>
        <v>0.12466695979245029</v>
      </c>
      <c r="I113" s="202">
        <f t="shared" si="7"/>
        <v>7.8666959792450294E-2</v>
      </c>
    </row>
    <row r="114" spans="1:9" ht="15.5">
      <c r="A114" s="197" t="str">
        <f>'[25]Sovereign Ratings (Moody''s,S&amp;P)'!A108</f>
        <v>Norway</v>
      </c>
      <c r="B114" s="198" t="str">
        <f>VLOOKUP(A114,'[25]Regional lookup table'!$A$3:$B$161,2)</f>
        <v>Western Europe</v>
      </c>
      <c r="C114" s="199" t="str">
        <f>'[25]Sovereign Ratings (Moody''s,S&amp;P)'!C108</f>
        <v>Aaa</v>
      </c>
      <c r="D114" s="200">
        <f t="shared" si="6"/>
        <v>0</v>
      </c>
      <c r="E114" s="200">
        <f t="shared" si="8"/>
        <v>4.5999999999999999E-2</v>
      </c>
      <c r="F114" s="201">
        <f t="shared" si="9"/>
        <v>0</v>
      </c>
      <c r="G114" s="201">
        <f>VLOOKUP(A114,'[25]10-year CDS Spreads'!$A$2:$D$157,4)</f>
        <v>0</v>
      </c>
      <c r="H114" s="201">
        <f t="shared" si="10"/>
        <v>4.5999999999999999E-2</v>
      </c>
      <c r="I114" s="202">
        <f t="shared" si="7"/>
        <v>0</v>
      </c>
    </row>
    <row r="115" spans="1:9" ht="15.5">
      <c r="A115" s="197" t="str">
        <f>'[25]Sovereign Ratings (Moody''s,S&amp;P)'!A109</f>
        <v>Oman</v>
      </c>
      <c r="B115" s="198" t="str">
        <f>VLOOKUP(A115,'[25]Regional lookup table'!$A$3:$B$161,2)</f>
        <v>Middle East</v>
      </c>
      <c r="C115" s="199" t="str">
        <f>'[25]Sovereign Ratings (Moody''s,S&amp;P)'!C109</f>
        <v>Ba1</v>
      </c>
      <c r="D115" s="200">
        <f t="shared" si="6"/>
        <v>2.7273515373171343E-2</v>
      </c>
      <c r="E115" s="200">
        <f t="shared" si="8"/>
        <v>8.2613046710922261E-2</v>
      </c>
      <c r="F115" s="201">
        <f t="shared" si="9"/>
        <v>3.6613046710922269E-2</v>
      </c>
      <c r="G115" s="201">
        <f>VLOOKUP(A115,'[25]10-year CDS Spreads'!$A$2:$D$157,4)</f>
        <v>1.3399999999999999E-2</v>
      </c>
      <c r="H115" s="201">
        <f t="shared" si="10"/>
        <v>6.3988690464485215E-2</v>
      </c>
      <c r="I115" s="202">
        <f t="shared" si="7"/>
        <v>1.7988690464485219E-2</v>
      </c>
    </row>
    <row r="116" spans="1:9" ht="15.5">
      <c r="A116" s="197" t="str">
        <f>'[25]Sovereign Ratings (Moody''s,S&amp;P)'!A110</f>
        <v>Pakistan</v>
      </c>
      <c r="B116" s="198" t="str">
        <f>VLOOKUP(A116,'[25]Regional lookup table'!$A$3:$B$161,2)</f>
        <v>Asia</v>
      </c>
      <c r="C116" s="199" t="str">
        <f>'[25]Sovereign Ratings (Moody''s,S&amp;P)'!C110</f>
        <v>Caa3</v>
      </c>
      <c r="D116" s="200">
        <f t="shared" si="6"/>
        <v>0.10896601681957188</v>
      </c>
      <c r="E116" s="200">
        <f t="shared" si="8"/>
        <v>0.19228029460560964</v>
      </c>
      <c r="F116" s="201">
        <f t="shared" si="9"/>
        <v>0.14628029460560962</v>
      </c>
      <c r="G116" s="201">
        <f>VLOOKUP(A116,'[25]10-year CDS Spreads'!$A$2:$D$157,4)</f>
        <v>0.40459999999999996</v>
      </c>
      <c r="H116" s="201">
        <f t="shared" si="10"/>
        <v>0.58915105686050151</v>
      </c>
      <c r="I116" s="202">
        <f t="shared" si="7"/>
        <v>0.54315105686050147</v>
      </c>
    </row>
    <row r="117" spans="1:9" ht="15.5">
      <c r="A117" s="197" t="str">
        <f>'[25]Sovereign Ratings (Moody''s,S&amp;P)'!A111</f>
        <v>Panama</v>
      </c>
      <c r="B117" s="198" t="str">
        <f>VLOOKUP(A117,'[25]Regional lookup table'!$A$3:$B$161,2)</f>
        <v>Central and South America</v>
      </c>
      <c r="C117" s="199" t="str">
        <f>'[25]Sovereign Ratings (Moody''s,S&amp;P)'!C111</f>
        <v>Baa2</v>
      </c>
      <c r="D117" s="200">
        <f t="shared" si="6"/>
        <v>2.0743237044383835E-2</v>
      </c>
      <c r="E117" s="200">
        <f t="shared" si="8"/>
        <v>7.3846542568870452E-2</v>
      </c>
      <c r="F117" s="201">
        <f t="shared" si="9"/>
        <v>2.7846542568870453E-2</v>
      </c>
      <c r="G117" s="201">
        <f>VLOOKUP(A117,'[25]10-year CDS Spreads'!$A$2:$D$157,4)</f>
        <v>1.7299999999999999E-2</v>
      </c>
      <c r="H117" s="201">
        <f t="shared" si="10"/>
        <v>6.9224204853402554E-2</v>
      </c>
      <c r="I117" s="202">
        <f t="shared" si="7"/>
        <v>2.3224204853402559E-2</v>
      </c>
    </row>
    <row r="118" spans="1:9" ht="15.5">
      <c r="A118" s="197" t="str">
        <f>'[25]Sovereign Ratings (Moody''s,S&amp;P)'!A112</f>
        <v>Papua New Guinea</v>
      </c>
      <c r="B118" s="198" t="str">
        <f>VLOOKUP(A118,'[25]Regional lookup table'!$A$3:$B$161,2)</f>
        <v>Asia</v>
      </c>
      <c r="C118" s="199" t="str">
        <f>'[25]Sovereign Ratings (Moody''s,S&amp;P)'!C112</f>
        <v>B2</v>
      </c>
      <c r="D118" s="200">
        <f t="shared" si="6"/>
        <v>5.9924907017108855E-2</v>
      </c>
      <c r="E118" s="200">
        <f t="shared" si="8"/>
        <v>0.12644556742118129</v>
      </c>
      <c r="F118" s="201">
        <f t="shared" si="9"/>
        <v>8.0445567421181308E-2</v>
      </c>
      <c r="G118" s="201" t="str">
        <f>VLOOKUP(A118,'[25]10-year CDS Spreads'!$A$2:$D$157,4)</f>
        <v>NA</v>
      </c>
      <c r="H118" s="201" t="str">
        <f t="shared" si="10"/>
        <v>NA</v>
      </c>
      <c r="I118" s="202" t="str">
        <f t="shared" si="7"/>
        <v>NA</v>
      </c>
    </row>
    <row r="119" spans="1:9" ht="15.5">
      <c r="A119" s="197" t="str">
        <f>'[25]Sovereign Ratings (Moody''s,S&amp;P)'!A113</f>
        <v>Paraguay</v>
      </c>
      <c r="B119" s="198" t="str">
        <f>VLOOKUP(A119,'[25]Regional lookup table'!$A$3:$B$161,2)</f>
        <v>Central and South America</v>
      </c>
      <c r="C119" s="199" t="str">
        <f>'[25]Sovereign Ratings (Moody''s,S&amp;P)'!C113</f>
        <v>Ba1</v>
      </c>
      <c r="D119" s="200">
        <f t="shared" si="6"/>
        <v>2.7273515373171343E-2</v>
      </c>
      <c r="E119" s="200">
        <f t="shared" si="8"/>
        <v>8.2613046710922261E-2</v>
      </c>
      <c r="F119" s="201">
        <f t="shared" si="9"/>
        <v>3.6613046710922269E-2</v>
      </c>
      <c r="G119" s="201" t="str">
        <f>VLOOKUP(A119,'[25]10-year CDS Spreads'!$A$2:$D$157,4)</f>
        <v>NA</v>
      </c>
      <c r="H119" s="201" t="str">
        <f t="shared" si="10"/>
        <v>NA</v>
      </c>
      <c r="I119" s="202" t="str">
        <f t="shared" si="7"/>
        <v>NA</v>
      </c>
    </row>
    <row r="120" spans="1:9" ht="15.5">
      <c r="A120" s="197" t="str">
        <f>'[25]Sovereign Ratings (Moody''s,S&amp;P)'!A114</f>
        <v>Peru</v>
      </c>
      <c r="B120" s="198" t="str">
        <f>VLOOKUP(A120,'[25]Regional lookup table'!$A$3:$B$161,2)</f>
        <v>Central and South America</v>
      </c>
      <c r="C120" s="199" t="str">
        <f>'[25]Sovereign Ratings (Moody''s,S&amp;P)'!C114</f>
        <v>Baa1</v>
      </c>
      <c r="D120" s="200">
        <f t="shared" si="6"/>
        <v>1.7414075543433341E-2</v>
      </c>
      <c r="E120" s="200">
        <f t="shared" si="8"/>
        <v>6.9377344378804828E-2</v>
      </c>
      <c r="F120" s="201">
        <f t="shared" si="9"/>
        <v>2.3377344378804822E-2</v>
      </c>
      <c r="G120" s="201">
        <f>VLOOKUP(A120,'[25]10-year CDS Spreads'!$A$2:$D$157,4)</f>
        <v>7.9000000000000008E-3</v>
      </c>
      <c r="H120" s="201">
        <f t="shared" si="10"/>
        <v>5.6605272736524867E-2</v>
      </c>
      <c r="I120" s="202">
        <f t="shared" si="7"/>
        <v>1.060527273652487E-2</v>
      </c>
    </row>
    <row r="121" spans="1:9" ht="15.5">
      <c r="A121" s="197" t="str">
        <f>'[25]Sovereign Ratings (Moody''s,S&amp;P)'!A115</f>
        <v>Philippines</v>
      </c>
      <c r="B121" s="198" t="str">
        <f>VLOOKUP(A121,'[25]Regional lookup table'!$A$3:$B$161,2)</f>
        <v>Asia</v>
      </c>
      <c r="C121" s="199" t="str">
        <f>'[25]Sovereign Ratings (Moody''s,S&amp;P)'!C115</f>
        <v>Baa2</v>
      </c>
      <c r="D121" s="200">
        <f t="shared" si="6"/>
        <v>2.0743237044383835E-2</v>
      </c>
      <c r="E121" s="200">
        <f t="shared" si="8"/>
        <v>7.3846542568870452E-2</v>
      </c>
      <c r="F121" s="201">
        <f t="shared" si="9"/>
        <v>2.7846542568870453E-2</v>
      </c>
      <c r="G121" s="201">
        <f>VLOOKUP(A121,'[25]10-year CDS Spreads'!$A$2:$D$157,4)</f>
        <v>6.0000000000000001E-3</v>
      </c>
      <c r="H121" s="201">
        <f t="shared" si="10"/>
        <v>5.4054637521411292E-2</v>
      </c>
      <c r="I121" s="202">
        <f t="shared" si="7"/>
        <v>8.0546375214112925E-3</v>
      </c>
    </row>
    <row r="122" spans="1:9" ht="15.5">
      <c r="A122" s="197" t="str">
        <f>'[25]Sovereign Ratings (Moody''s,S&amp;P)'!A116</f>
        <v>Poland</v>
      </c>
      <c r="B122" s="198" t="str">
        <f>VLOOKUP(A122,'[25]Regional lookup table'!$A$3:$B$161,2)</f>
        <v>Eastern Europe &amp; Russia</v>
      </c>
      <c r="C122" s="199" t="str">
        <f>'[25]Sovereign Ratings (Moody''s,S&amp;P)'!C116</f>
        <v>A2</v>
      </c>
      <c r="D122" s="200">
        <f t="shared" si="6"/>
        <v>9.2192164641705932E-3</v>
      </c>
      <c r="E122" s="200">
        <f t="shared" si="8"/>
        <v>5.83762411417202E-2</v>
      </c>
      <c r="F122" s="201">
        <f t="shared" si="9"/>
        <v>1.2376241141720201E-2</v>
      </c>
      <c r="G122" s="201">
        <f>VLOOKUP(A122,'[25]10-year CDS Spreads'!$A$2:$D$157,4)</f>
        <v>4.8000000000000004E-3</v>
      </c>
      <c r="H122" s="201">
        <f t="shared" si="10"/>
        <v>5.2443710017129032E-2</v>
      </c>
      <c r="I122" s="202">
        <f t="shared" si="7"/>
        <v>6.4437100171290352E-3</v>
      </c>
    </row>
    <row r="123" spans="1:9" ht="15.5">
      <c r="A123" s="197" t="str">
        <f>'[25]Sovereign Ratings (Moody''s,S&amp;P)'!A117</f>
        <v>Portugal</v>
      </c>
      <c r="B123" s="198" t="str">
        <f>VLOOKUP(A123,'[25]Regional lookup table'!$A$3:$B$161,2)</f>
        <v>Western Europe</v>
      </c>
      <c r="C123" s="199" t="str">
        <f>'[25]Sovereign Ratings (Moody''s,S&amp;P)'!C117</f>
        <v>A3</v>
      </c>
      <c r="D123" s="200">
        <f t="shared" si="6"/>
        <v>1.3060556657575006E-2</v>
      </c>
      <c r="E123" s="200">
        <f t="shared" si="8"/>
        <v>6.3533008284103618E-2</v>
      </c>
      <c r="F123" s="201">
        <f t="shared" si="9"/>
        <v>1.7533008284103618E-2</v>
      </c>
      <c r="G123" s="201">
        <f>VLOOKUP(A123,'[25]10-year CDS Spreads'!$A$2:$D$157,4)</f>
        <v>1.7000000000000001E-3</v>
      </c>
      <c r="H123" s="201">
        <f t="shared" si="10"/>
        <v>4.8282147297733197E-2</v>
      </c>
      <c r="I123" s="202">
        <f t="shared" si="7"/>
        <v>2.2821472977331996E-3</v>
      </c>
    </row>
    <row r="124" spans="1:9" ht="15.5">
      <c r="A124" s="197" t="str">
        <f>'[25]Sovereign Ratings (Moody''s,S&amp;P)'!A118</f>
        <v>Qatar</v>
      </c>
      <c r="B124" s="198" t="str">
        <f>VLOOKUP(A124,'[25]Regional lookup table'!$A$3:$B$161,2)</f>
        <v>Middle East</v>
      </c>
      <c r="C124" s="199" t="str">
        <f>'[25]Sovereign Ratings (Moody''s,S&amp;P)'!C118</f>
        <v>Aa3</v>
      </c>
      <c r="D124" s="200">
        <f t="shared" si="6"/>
        <v>6.5302783287875029E-3</v>
      </c>
      <c r="E124" s="200">
        <f t="shared" si="8"/>
        <v>5.4766504142051808E-2</v>
      </c>
      <c r="F124" s="201">
        <f t="shared" si="9"/>
        <v>8.7665041420518092E-3</v>
      </c>
      <c r="G124" s="201">
        <f>VLOOKUP(A124,'[25]10-year CDS Spreads'!$A$2:$D$157,4)</f>
        <v>2.5000000000000005E-3</v>
      </c>
      <c r="H124" s="201">
        <f t="shared" si="10"/>
        <v>4.9356098967254708E-2</v>
      </c>
      <c r="I124" s="202">
        <f t="shared" si="7"/>
        <v>3.3560989672547061E-3</v>
      </c>
    </row>
    <row r="125" spans="1:9" ht="15.5">
      <c r="A125" s="197" t="str">
        <f>'[25]Sovereign Ratings (Moody''s,S&amp;P)'!A119</f>
        <v>Ras Al Khaimah (Emirate of)</v>
      </c>
      <c r="B125" s="198" t="str">
        <f>VLOOKUP(A125,'[25]Regional lookup table'!$A$3:$B$161,2)</f>
        <v>Middle East</v>
      </c>
      <c r="C125" s="199" t="str">
        <f>'[25]Sovereign Ratings (Moody''s,S&amp;P)'!C119</f>
        <v>A3</v>
      </c>
      <c r="D125" s="200">
        <f t="shared" si="6"/>
        <v>1.3060556657575006E-2</v>
      </c>
      <c r="E125" s="200">
        <f t="shared" si="8"/>
        <v>6.3533008284103618E-2</v>
      </c>
      <c r="F125" s="201">
        <f t="shared" si="9"/>
        <v>1.7533008284103618E-2</v>
      </c>
      <c r="G125" s="201" t="str">
        <f>VLOOKUP(A125,'[25]10-year CDS Spreads'!$A$2:$D$157,4)</f>
        <v>NA</v>
      </c>
      <c r="H125" s="201" t="str">
        <f t="shared" si="10"/>
        <v>NA</v>
      </c>
      <c r="I125" s="202" t="str">
        <f t="shared" si="7"/>
        <v>NA</v>
      </c>
    </row>
    <row r="126" spans="1:9" ht="15.5">
      <c r="A126" s="197" t="str">
        <f>'[25]Sovereign Ratings (Moody''s,S&amp;P)'!A120</f>
        <v>Romania</v>
      </c>
      <c r="B126" s="198" t="str">
        <f>VLOOKUP(A126,'[25]Regional lookup table'!$A$3:$B$161,2)</f>
        <v>Eastern Europe &amp; Russia</v>
      </c>
      <c r="C126" s="199" t="str">
        <f>'[25]Sovereign Ratings (Moody''s,S&amp;P)'!C120</f>
        <v>Baa3</v>
      </c>
      <c r="D126" s="200">
        <f t="shared" si="6"/>
        <v>2.3944353872220846E-2</v>
      </c>
      <c r="E126" s="200">
        <f t="shared" si="8"/>
        <v>7.8143848520856624E-2</v>
      </c>
      <c r="F126" s="201">
        <f t="shared" si="9"/>
        <v>3.2143848520856631E-2</v>
      </c>
      <c r="G126" s="201">
        <f>VLOOKUP(A126,'[25]10-year CDS Spreads'!$A$2:$D$157,4)</f>
        <v>1.7299999999999999E-2</v>
      </c>
      <c r="H126" s="201">
        <f t="shared" si="10"/>
        <v>6.9224204853402554E-2</v>
      </c>
      <c r="I126" s="202">
        <f t="shared" si="7"/>
        <v>2.3224204853402559E-2</v>
      </c>
    </row>
    <row r="127" spans="1:9" ht="15.5">
      <c r="A127" s="197" t="str">
        <f>'[25]Sovereign Ratings (Moody''s,S&amp;P)'!A122</f>
        <v>Rwanda</v>
      </c>
      <c r="B127" s="198" t="str">
        <f>VLOOKUP(A127,'[25]Regional lookup table'!$A$3:$B$161,2)</f>
        <v>Africa</v>
      </c>
      <c r="C127" s="199" t="str">
        <f>'[25]Sovereign Ratings (Moody''s,S&amp;P)'!C122</f>
        <v>B2</v>
      </c>
      <c r="D127" s="200">
        <f t="shared" si="6"/>
        <v>5.9924907017108855E-2</v>
      </c>
      <c r="E127" s="200">
        <f t="shared" si="8"/>
        <v>0.12644556742118129</v>
      </c>
      <c r="F127" s="201">
        <f t="shared" si="9"/>
        <v>8.0445567421181308E-2</v>
      </c>
      <c r="G127" s="201">
        <f>VLOOKUP(A127,'[25]10-year CDS Spreads'!$A$2:$D$157,4)</f>
        <v>4.9500000000000002E-2</v>
      </c>
      <c r="H127" s="201">
        <f t="shared" si="10"/>
        <v>0.11245075955164317</v>
      </c>
      <c r="I127" s="202">
        <f t="shared" si="7"/>
        <v>6.6450759551643174E-2</v>
      </c>
    </row>
    <row r="128" spans="1:9" ht="15.5">
      <c r="A128" s="197" t="str">
        <f>'[25]Sovereign Ratings (Moody''s,S&amp;P)'!A123</f>
        <v>Saudi Arabia</v>
      </c>
      <c r="B128" s="198" t="str">
        <f>VLOOKUP(A128,'[25]Regional lookup table'!$A$3:$B$161,2)</f>
        <v>Middle East</v>
      </c>
      <c r="C128" s="199" t="str">
        <f>'[25]Sovereign Ratings (Moody''s,S&amp;P)'!C123</f>
        <v>A1</v>
      </c>
      <c r="D128" s="200">
        <f t="shared" si="6"/>
        <v>7.6826803868088279E-3</v>
      </c>
      <c r="E128" s="200">
        <f t="shared" si="8"/>
        <v>5.6313534284766834E-2</v>
      </c>
      <c r="F128" s="201">
        <f t="shared" si="9"/>
        <v>1.0313534284766834E-2</v>
      </c>
      <c r="G128" s="201">
        <f>VLOOKUP(A128,'[25]10-year CDS Spreads'!$A$2:$D$157,4)</f>
        <v>2.700000000000001E-3</v>
      </c>
      <c r="H128" s="201">
        <f t="shared" si="10"/>
        <v>4.9624586884635086E-2</v>
      </c>
      <c r="I128" s="202">
        <f t="shared" si="7"/>
        <v>3.624586884635083E-3</v>
      </c>
    </row>
    <row r="129" spans="1:9" ht="15.5">
      <c r="A129" s="197" t="str">
        <f>'[25]Sovereign Ratings (Moody''s,S&amp;P)'!A124</f>
        <v>Senegal</v>
      </c>
      <c r="B129" s="198" t="str">
        <f>VLOOKUP(A129,'[25]Regional lookup table'!$A$3:$B$161,2)</f>
        <v>Africa</v>
      </c>
      <c r="C129" s="199" t="str">
        <f>'[25]Sovereign Ratings (Moody''s,S&amp;P)'!C124</f>
        <v>Ba3</v>
      </c>
      <c r="D129" s="200">
        <f t="shared" si="6"/>
        <v>3.9181669972725021E-2</v>
      </c>
      <c r="E129" s="200">
        <f t="shared" si="8"/>
        <v>9.8599024852310854E-2</v>
      </c>
      <c r="F129" s="201">
        <f t="shared" si="9"/>
        <v>5.2599024852310855E-2</v>
      </c>
      <c r="G129" s="201">
        <f>VLOOKUP(A129,'[25]10-year CDS Spreads'!$A$2:$D$157,4)</f>
        <v>6.3100000000000003E-2</v>
      </c>
      <c r="H129" s="201">
        <f t="shared" si="10"/>
        <v>0.13070793793350877</v>
      </c>
      <c r="I129" s="202">
        <f t="shared" si="7"/>
        <v>8.4707937933508767E-2</v>
      </c>
    </row>
    <row r="130" spans="1:9" ht="15.5">
      <c r="A130" s="197" t="str">
        <f>'[25]Sovereign Ratings (Moody''s,S&amp;P)'!A125</f>
        <v>Serbia</v>
      </c>
      <c r="B130" s="198" t="str">
        <f>VLOOKUP(A130,'[25]Regional lookup table'!$A$3:$B$161,2)</f>
        <v>Eastern Europe &amp; Russia</v>
      </c>
      <c r="C130" s="199" t="str">
        <f>'[25]Sovereign Ratings (Moody''s,S&amp;P)'!C125</f>
        <v>Ba2</v>
      </c>
      <c r="D130" s="200">
        <f t="shared" si="6"/>
        <v>3.2779436317050999E-2</v>
      </c>
      <c r="E130" s="200">
        <f t="shared" si="8"/>
        <v>9.0004412948338497E-2</v>
      </c>
      <c r="F130" s="201">
        <f>IF($E$4="Yes",D130*$E$5,D130)</f>
        <v>4.4004412948338498E-2</v>
      </c>
      <c r="G130" s="201">
        <f>VLOOKUP(A130,'[25]10-year CDS Spreads'!$A$2:$D$157,4)</f>
        <v>2.2800000000000001E-2</v>
      </c>
      <c r="H130" s="201">
        <f t="shared" si="10"/>
        <v>7.6607622581362916E-2</v>
      </c>
      <c r="I130" s="202">
        <f t="shared" si="7"/>
        <v>3.0607622581362914E-2</v>
      </c>
    </row>
    <row r="131" spans="1:9" ht="15.5">
      <c r="A131" s="197" t="str">
        <f>'[25]Sovereign Ratings (Moody''s,S&amp;P)'!A126</f>
        <v>Sharjah</v>
      </c>
      <c r="B131" s="198" t="str">
        <f>VLOOKUP(A131,'[25]Regional lookup table'!$A$3:$B$161,2)</f>
        <v>Middle East</v>
      </c>
      <c r="C131" s="199" t="str">
        <f>'[25]Sovereign Ratings (Moody''s,S&amp;P)'!C126</f>
        <v>Ba1</v>
      </c>
      <c r="D131" s="200">
        <f t="shared" si="6"/>
        <v>2.7273515373171343E-2</v>
      </c>
      <c r="E131" s="200">
        <f t="shared" si="8"/>
        <v>8.2613046710922261E-2</v>
      </c>
      <c r="F131" s="201">
        <f t="shared" ref="F131:F159" si="11">IF($E$4="Yes",D131*$E$5,D131)</f>
        <v>3.6613046710922269E-2</v>
      </c>
      <c r="G131" s="201" t="str">
        <f>VLOOKUP(A131,'[25]10-year CDS Spreads'!$A$2:$D$157,4)</f>
        <v>NA</v>
      </c>
      <c r="H131" s="201" t="str">
        <f t="shared" si="10"/>
        <v>NA</v>
      </c>
      <c r="I131" s="202" t="str">
        <f t="shared" si="7"/>
        <v>NA</v>
      </c>
    </row>
    <row r="132" spans="1:9" ht="15.5">
      <c r="A132" s="197" t="str">
        <f>'[25]Sovereign Ratings (Moody''s,S&amp;P)'!A127</f>
        <v>Singapore</v>
      </c>
      <c r="B132" s="198" t="str">
        <f>VLOOKUP(A132,'[25]Regional lookup table'!$A$3:$B$161,2)</f>
        <v>Asia</v>
      </c>
      <c r="C132" s="199" t="str">
        <f>'[25]Sovereign Ratings (Moody''s,S&amp;P)'!C127</f>
        <v>Aaa</v>
      </c>
      <c r="D132" s="200">
        <f t="shared" si="6"/>
        <v>0</v>
      </c>
      <c r="E132" s="200">
        <f t="shared" si="8"/>
        <v>4.5999999999999999E-2</v>
      </c>
      <c r="F132" s="201">
        <f t="shared" si="11"/>
        <v>0</v>
      </c>
      <c r="G132" s="201" t="str">
        <f>VLOOKUP(A132,'[25]10-year CDS Spreads'!$A$2:$D$157,4)</f>
        <v>NA</v>
      </c>
      <c r="H132" s="201" t="str">
        <f t="shared" si="10"/>
        <v>NA</v>
      </c>
      <c r="I132" s="202" t="str">
        <f t="shared" si="7"/>
        <v>NA</v>
      </c>
    </row>
    <row r="133" spans="1:9" ht="15.5">
      <c r="A133" s="197" t="str">
        <f>'[25]Sovereign Ratings (Moody''s,S&amp;P)'!A128</f>
        <v>Slovakia</v>
      </c>
      <c r="B133" s="198" t="str">
        <f>VLOOKUP(A133,'[25]Regional lookup table'!$A$3:$B$161,2)</f>
        <v>Eastern Europe &amp; Russia</v>
      </c>
      <c r="C133" s="199" t="str">
        <f>'[25]Sovereign Ratings (Moody''s,S&amp;P)'!C128</f>
        <v>A2</v>
      </c>
      <c r="D133" s="200">
        <f t="shared" si="6"/>
        <v>9.2192164641705932E-3</v>
      </c>
      <c r="E133" s="200">
        <f>$E$3+F133</f>
        <v>5.83762411417202E-2</v>
      </c>
      <c r="F133" s="201">
        <f>IF($E$4="Yes",D133*$E$5,D133)</f>
        <v>1.2376241141720201E-2</v>
      </c>
      <c r="G133" s="201">
        <f>VLOOKUP(A133,'[25]10-year CDS Spreads'!$A$2:$D$157,4)</f>
        <v>2.0000000000000052E-4</v>
      </c>
      <c r="H133" s="201">
        <f>IF(I133="NA","NA",$E$3+I133)</f>
        <v>4.6268487917380377E-2</v>
      </c>
      <c r="I133" s="202">
        <f>IF(G133="NA","NA",G133*$E$5)</f>
        <v>2.6848791738037715E-4</v>
      </c>
    </row>
    <row r="134" spans="1:9" ht="15.5">
      <c r="A134" s="197" t="str">
        <f>'[25]Sovereign Ratings (Moody''s,S&amp;P)'!A129</f>
        <v>Slovenia</v>
      </c>
      <c r="B134" s="198" t="str">
        <f>VLOOKUP(A134,'[25]Regional lookup table'!$A$3:$B$161,2)</f>
        <v>Eastern Europe &amp; Russia</v>
      </c>
      <c r="C134" s="199" t="str">
        <f>'[25]Sovereign Ratings (Moody''s,S&amp;P)'!C129</f>
        <v>A3</v>
      </c>
      <c r="D134" s="200">
        <f t="shared" si="6"/>
        <v>1.3060556657575006E-2</v>
      </c>
      <c r="E134" s="200">
        <f t="shared" si="8"/>
        <v>6.3533008284103618E-2</v>
      </c>
      <c r="F134" s="201">
        <f t="shared" si="11"/>
        <v>1.7533008284103618E-2</v>
      </c>
      <c r="G134" s="201">
        <f>VLOOKUP(A134,'[25]10-year CDS Spreads'!$A$2:$D$157,4)</f>
        <v>1.8000000000000004E-3</v>
      </c>
      <c r="H134" s="201">
        <f t="shared" si="10"/>
        <v>4.8416391256423386E-2</v>
      </c>
      <c r="I134" s="202">
        <f t="shared" si="7"/>
        <v>2.4163912564233885E-3</v>
      </c>
    </row>
    <row r="135" spans="1:9" ht="15.5">
      <c r="A135" s="197" t="str">
        <f>'[25]Sovereign Ratings (Moody''s,S&amp;P)'!A130</f>
        <v>Solomon Islands</v>
      </c>
      <c r="B135" s="198" t="str">
        <f>VLOOKUP(A135,'[25]Regional lookup table'!$A$3:$B$161,2)</f>
        <v>Asia</v>
      </c>
      <c r="C135" s="199" t="str">
        <f>'[25]Sovereign Ratings (Moody''s,S&amp;P)'!C130</f>
        <v>Caa1</v>
      </c>
      <c r="D135" s="200">
        <f t="shared" si="6"/>
        <v>8.1692501446400528E-2</v>
      </c>
      <c r="E135" s="200">
        <f t="shared" si="8"/>
        <v>0.15566724789468733</v>
      </c>
      <c r="F135" s="201">
        <f t="shared" si="11"/>
        <v>0.10966724789468733</v>
      </c>
      <c r="G135" s="201" t="str">
        <f>VLOOKUP(A135,'[25]10-year CDS Spreads'!$A$2:$D$157,4)</f>
        <v>NA</v>
      </c>
      <c r="H135" s="201" t="str">
        <f t="shared" si="10"/>
        <v>NA</v>
      </c>
      <c r="I135" s="202" t="str">
        <f t="shared" si="7"/>
        <v>NA</v>
      </c>
    </row>
    <row r="136" spans="1:9" ht="15.5">
      <c r="A136" s="197" t="str">
        <f>'[25]Sovereign Ratings (Moody''s,S&amp;P)'!A131</f>
        <v>South Africa</v>
      </c>
      <c r="B136" s="198" t="str">
        <f>VLOOKUP(A136,'[25]Regional lookup table'!$A$3:$B$161,2)</f>
        <v>Africa</v>
      </c>
      <c r="C136" s="199" t="str">
        <f>'[25]Sovereign Ratings (Moody''s,S&amp;P)'!C131</f>
        <v>Ba2</v>
      </c>
      <c r="D136" s="200">
        <f t="shared" si="6"/>
        <v>3.2779436317050999E-2</v>
      </c>
      <c r="E136" s="200">
        <f t="shared" si="8"/>
        <v>9.0004412948338497E-2</v>
      </c>
      <c r="F136" s="201">
        <f t="shared" si="11"/>
        <v>4.4004412948338498E-2</v>
      </c>
      <c r="G136" s="201">
        <f>VLOOKUP(A136,'[25]10-year CDS Spreads'!$A$2:$D$157,4)</f>
        <v>2.5800000000000003E-2</v>
      </c>
      <c r="H136" s="201">
        <f t="shared" si="10"/>
        <v>8.0634941342068556E-2</v>
      </c>
      <c r="I136" s="202">
        <f t="shared" si="7"/>
        <v>3.4634941342068563E-2</v>
      </c>
    </row>
    <row r="137" spans="1:9" ht="15.5">
      <c r="A137" s="197" t="str">
        <f>'[25]Sovereign Ratings (Moody''s,S&amp;P)'!A132</f>
        <v>Spain</v>
      </c>
      <c r="B137" s="198" t="str">
        <f>VLOOKUP(A137,'[25]Regional lookup table'!$A$3:$B$161,2)</f>
        <v>Western Europe</v>
      </c>
      <c r="C137" s="199" t="str">
        <f>'[25]Sovereign Ratings (Moody''s,S&amp;P)'!C132</f>
        <v>Baa1</v>
      </c>
      <c r="D137" s="200">
        <f t="shared" ref="D137:D163" si="12">VLOOKUP(C137,$J$9:$K$31,2,FALSE)/10000</f>
        <v>1.7414075543433341E-2</v>
      </c>
      <c r="E137" s="200">
        <f t="shared" si="8"/>
        <v>6.9377344378804828E-2</v>
      </c>
      <c r="F137" s="201">
        <f t="shared" si="11"/>
        <v>2.3377344378804822E-2</v>
      </c>
      <c r="G137" s="201">
        <f>VLOOKUP(A137,'[25]10-year CDS Spreads'!$A$2:$D$157,4)</f>
        <v>2E-3</v>
      </c>
      <c r="H137" s="201">
        <f t="shared" si="10"/>
        <v>4.8684879173803763E-2</v>
      </c>
      <c r="I137" s="202">
        <f t="shared" si="7"/>
        <v>2.6848791738037642E-3</v>
      </c>
    </row>
    <row r="138" spans="1:9" ht="15.5">
      <c r="A138" s="197" t="str">
        <f>'[25]Sovereign Ratings (Moody''s,S&amp;P)'!A133</f>
        <v>Sri Lanka</v>
      </c>
      <c r="B138" s="198" t="str">
        <f>VLOOKUP(A138,'[25]Regional lookup table'!$A$3:$B$161,2)</f>
        <v>Asia</v>
      </c>
      <c r="C138" s="199" t="str">
        <f>'[25]Sovereign Ratings (Moody''s,S&amp;P)'!C133</f>
        <v>Ca</v>
      </c>
      <c r="D138" s="200">
        <f t="shared" si="12"/>
        <v>0.13073361124886354</v>
      </c>
      <c r="E138" s="200">
        <f t="shared" si="8"/>
        <v>0.22150197507911562</v>
      </c>
      <c r="F138" s="201">
        <f t="shared" si="11"/>
        <v>0.17550197507911564</v>
      </c>
      <c r="G138" s="201">
        <f>VLOOKUP(A138,'[25]10-year CDS Spreads'!$A$2:$D$157,4)</f>
        <v>0.58779999999999999</v>
      </c>
      <c r="H138" s="201">
        <f t="shared" si="10"/>
        <v>0.83508598918092636</v>
      </c>
      <c r="I138" s="202">
        <f t="shared" si="7"/>
        <v>0.78908598918092632</v>
      </c>
    </row>
    <row r="139" spans="1:9" ht="15.5">
      <c r="A139" s="197" t="str">
        <f>'[25]Sovereign Ratings (Moody''s,S&amp;P)'!A134</f>
        <v>St. Maarten</v>
      </c>
      <c r="B139" s="198" t="str">
        <f>VLOOKUP(A139,'[25]Regional lookup table'!$A$3:$B$161,2)</f>
        <v>Caribbean</v>
      </c>
      <c r="C139" s="199" t="str">
        <f>'[25]Sovereign Ratings (Moody''s,S&amp;P)'!C134</f>
        <v>Ba2</v>
      </c>
      <c r="D139" s="200">
        <f t="shared" si="12"/>
        <v>3.2779436317050999E-2</v>
      </c>
      <c r="E139" s="200">
        <f t="shared" si="8"/>
        <v>9.0004412948338497E-2</v>
      </c>
      <c r="F139" s="201">
        <f t="shared" si="11"/>
        <v>4.4004412948338498E-2</v>
      </c>
      <c r="G139" s="201" t="str">
        <f>VLOOKUP(A139,'[25]10-year CDS Spreads'!$A$2:$D$157,4)</f>
        <v>NA</v>
      </c>
      <c r="H139" s="201" t="str">
        <f t="shared" si="10"/>
        <v>NA</v>
      </c>
      <c r="I139" s="202" t="str">
        <f t="shared" si="7"/>
        <v>NA</v>
      </c>
    </row>
    <row r="140" spans="1:9" ht="15.5">
      <c r="A140" s="197" t="str">
        <f>'[25]Sovereign Ratings (Moody''s,S&amp;P)'!A135</f>
        <v>St. Vincent &amp; the Grenadines</v>
      </c>
      <c r="B140" s="198" t="str">
        <f>VLOOKUP(A140,'[25]Regional lookup table'!$A$3:$B$161,2)</f>
        <v>Caribbean</v>
      </c>
      <c r="C140" s="199" t="str">
        <f>'[25]Sovereign Ratings (Moody''s,S&amp;P)'!C135</f>
        <v>B3</v>
      </c>
      <c r="D140" s="200">
        <f t="shared" si="12"/>
        <v>7.0808704231754685E-2</v>
      </c>
      <c r="E140" s="200">
        <f>$E$3+F140</f>
        <v>0.14105640765793431</v>
      </c>
      <c r="F140" s="201">
        <f>IF($E$4="Yes",D140*$E$5,D140)</f>
        <v>9.5056407657934314E-2</v>
      </c>
      <c r="G140" s="201" t="str">
        <f>VLOOKUP(A140,'[25]10-year CDS Spreads'!$A$2:$D$157,4)</f>
        <v>NA</v>
      </c>
      <c r="H140" s="201" t="str">
        <f>IF(I140="NA","NA",$E$3+I140)</f>
        <v>NA</v>
      </c>
      <c r="I140" s="202" t="str">
        <f>IF(G140="NA","NA",G140*$E$5)</f>
        <v>NA</v>
      </c>
    </row>
    <row r="141" spans="1:9" ht="15.5">
      <c r="A141" s="197" t="str">
        <f>'[25]Sovereign Ratings (Moody''s,S&amp;P)'!A136</f>
        <v>Suriname</v>
      </c>
      <c r="B141" s="198" t="str">
        <f>VLOOKUP(A141,'[25]Regional lookup table'!$A$3:$B$161,2)</f>
        <v>Central and South America</v>
      </c>
      <c r="C141" s="199" t="str">
        <f>'[25]Sovereign Ratings (Moody''s,S&amp;P)'!C136</f>
        <v>Caa3</v>
      </c>
      <c r="D141" s="200">
        <f t="shared" si="12"/>
        <v>0.10896601681957188</v>
      </c>
      <c r="E141" s="200">
        <f t="shared" si="8"/>
        <v>0.19228029460560964</v>
      </c>
      <c r="F141" s="201">
        <f t="shared" si="11"/>
        <v>0.14628029460560962</v>
      </c>
      <c r="G141" s="201" t="str">
        <f>VLOOKUP(A141,'[25]10-year CDS Spreads'!$A$2:$D$157,4)</f>
        <v>NA</v>
      </c>
      <c r="H141" s="201" t="str">
        <f t="shared" si="10"/>
        <v>NA</v>
      </c>
      <c r="I141" s="202" t="str">
        <f t="shared" ref="I141:I159" si="13">IF(G141="NA","NA",G141*$E$5)</f>
        <v>NA</v>
      </c>
    </row>
    <row r="142" spans="1:9" ht="15.5">
      <c r="A142" s="197" t="str">
        <f>'[25]Sovereign Ratings (Moody''s,S&amp;P)'!A137</f>
        <v>Swaziland</v>
      </c>
      <c r="B142" s="198" t="str">
        <f>VLOOKUP(A142,'[25]Regional lookup table'!$A$3:$B$161,2)</f>
        <v>Africa</v>
      </c>
      <c r="C142" s="199" t="str">
        <f>'[25]Sovereign Ratings (Moody''s,S&amp;P)'!C137</f>
        <v>B3</v>
      </c>
      <c r="D142" s="200">
        <f t="shared" si="12"/>
        <v>7.0808704231754685E-2</v>
      </c>
      <c r="E142" s="200">
        <f t="shared" si="8"/>
        <v>0.14105640765793431</v>
      </c>
      <c r="F142" s="201">
        <f t="shared" si="11"/>
        <v>9.5056407657934314E-2</v>
      </c>
      <c r="G142" s="201" t="str">
        <f>VLOOKUP(A142,'[25]10-year CDS Spreads'!$A$2:$D$157,4)</f>
        <v>NA</v>
      </c>
      <c r="H142" s="201" t="str">
        <f t="shared" si="10"/>
        <v>NA</v>
      </c>
      <c r="I142" s="202" t="str">
        <f t="shared" si="13"/>
        <v>NA</v>
      </c>
    </row>
    <row r="143" spans="1:9" ht="15.5">
      <c r="A143" s="197" t="str">
        <f>'[25]Sovereign Ratings (Moody''s,S&amp;P)'!A138</f>
        <v>Sweden</v>
      </c>
      <c r="B143" s="198" t="str">
        <f>VLOOKUP(A143,'[25]Regional lookup table'!$A$3:$B$161,2)</f>
        <v>Western Europe</v>
      </c>
      <c r="C143" s="199" t="str">
        <f>'[25]Sovereign Ratings (Moody''s,S&amp;P)'!C138</f>
        <v>Aaa</v>
      </c>
      <c r="D143" s="200">
        <f t="shared" si="12"/>
        <v>0</v>
      </c>
      <c r="E143" s="200">
        <f t="shared" si="8"/>
        <v>4.5999999999999999E-2</v>
      </c>
      <c r="F143" s="201">
        <f t="shared" si="11"/>
        <v>0</v>
      </c>
      <c r="G143" s="201">
        <f>VLOOKUP(A143,'[25]10-year CDS Spreads'!$A$2:$D$157,4)</f>
        <v>0</v>
      </c>
      <c r="H143" s="201">
        <f t="shared" si="10"/>
        <v>4.5999999999999999E-2</v>
      </c>
      <c r="I143" s="202">
        <f t="shared" si="13"/>
        <v>0</v>
      </c>
    </row>
    <row r="144" spans="1:9" ht="15.5">
      <c r="A144" s="197" t="str">
        <f>'[25]Sovereign Ratings (Moody''s,S&amp;P)'!A139</f>
        <v>Switzerland</v>
      </c>
      <c r="B144" s="198" t="str">
        <f>VLOOKUP(A144,'[25]Regional lookup table'!$A$3:$B$161,2)</f>
        <v>Western Europe</v>
      </c>
      <c r="C144" s="199" t="str">
        <f>'[25]Sovereign Ratings (Moody''s,S&amp;P)'!C139</f>
        <v>Aaa</v>
      </c>
      <c r="D144" s="200">
        <f t="shared" si="12"/>
        <v>0</v>
      </c>
      <c r="E144" s="200">
        <f>$E$3+F144</f>
        <v>4.5999999999999999E-2</v>
      </c>
      <c r="F144" s="201">
        <f>IF($E$4="Yes",D144*$E$5,D144)</f>
        <v>0</v>
      </c>
      <c r="G144" s="201">
        <f>VLOOKUP(A144,'[25]10-year CDS Spreads'!$A$2:$D$157,4)</f>
        <v>0</v>
      </c>
      <c r="H144" s="201">
        <f>IF(I144="NA","NA",$E$3+I144)</f>
        <v>4.5999999999999999E-2</v>
      </c>
      <c r="I144" s="202">
        <f>IF(G144="NA","NA",G144*$E$5)</f>
        <v>0</v>
      </c>
    </row>
    <row r="145" spans="1:9" ht="15.5">
      <c r="A145" s="197" t="str">
        <f>'[25]Sovereign Ratings (Moody''s,S&amp;P)'!A140</f>
        <v>Taiwan</v>
      </c>
      <c r="B145" s="198" t="str">
        <f>VLOOKUP(A145,'[25]Regional lookup table'!$A$3:$B$161,2)</f>
        <v>Asia</v>
      </c>
      <c r="C145" s="199" t="str">
        <f>'[25]Sovereign Ratings (Moody''s,S&amp;P)'!C140</f>
        <v>Aa3</v>
      </c>
      <c r="D145" s="200">
        <f t="shared" si="12"/>
        <v>6.5302783287875029E-3</v>
      </c>
      <c r="E145" s="200">
        <f>$E$3+F145</f>
        <v>5.4766504142051808E-2</v>
      </c>
      <c r="F145" s="201">
        <f>IF($E$4="Yes",D145*$E$5,D145)</f>
        <v>8.7665041420518092E-3</v>
      </c>
      <c r="G145" s="201" t="str">
        <f>VLOOKUP(A145,'[25]10-year CDS Spreads'!$A$2:$D$157,4)</f>
        <v>NA</v>
      </c>
      <c r="H145" s="201" t="str">
        <f>IF(I145="NA","NA",$E$3+I145)</f>
        <v>NA</v>
      </c>
      <c r="I145" s="202" t="str">
        <f>IF(G145="NA","NA",G145*$E$5)</f>
        <v>NA</v>
      </c>
    </row>
    <row r="146" spans="1:9" ht="15.5">
      <c r="A146" s="197" t="str">
        <f>'[25]Sovereign Ratings (Moody''s,S&amp;P)'!A141</f>
        <v>Tajikistan</v>
      </c>
      <c r="B146" s="198" t="str">
        <f>VLOOKUP(A146,'[25]Regional lookup table'!$A$3:$B$161,2)</f>
        <v>Eastern Europe &amp; Russia</v>
      </c>
      <c r="C146" s="199" t="str">
        <f>'[25]Sovereign Ratings (Moody''s,S&amp;P)'!C141</f>
        <v>B3</v>
      </c>
      <c r="D146" s="200">
        <f t="shared" si="12"/>
        <v>7.0808704231754685E-2</v>
      </c>
      <c r="E146" s="200">
        <f t="shared" ref="E146:E160" si="14">$E$3+F146</f>
        <v>0.14105640765793431</v>
      </c>
      <c r="F146" s="201">
        <f t="shared" si="11"/>
        <v>9.5056407657934314E-2</v>
      </c>
      <c r="G146" s="201" t="str">
        <f>VLOOKUP(A146,'[25]10-year CDS Spreads'!$A$2:$D$157,4)</f>
        <v>NA</v>
      </c>
      <c r="H146" s="201" t="str">
        <f t="shared" ref="H146:H160" si="15">IF(I146="NA","NA",$E$3+I146)</f>
        <v>NA</v>
      </c>
      <c r="I146" s="202" t="str">
        <f t="shared" si="13"/>
        <v>NA</v>
      </c>
    </row>
    <row r="147" spans="1:9" ht="15.5">
      <c r="A147" s="197" t="str">
        <f>'[25]Sovereign Ratings (Moody''s,S&amp;P)'!A142</f>
        <v>Tanzania</v>
      </c>
      <c r="B147" s="198" t="str">
        <f>VLOOKUP(A147,'[25]Regional lookup table'!$A$3:$B$161,2)</f>
        <v>Africa</v>
      </c>
      <c r="C147" s="199" t="str">
        <f>'[25]Sovereign Ratings (Moody''s,S&amp;P)'!C142</f>
        <v>B2</v>
      </c>
      <c r="D147" s="200">
        <f t="shared" si="12"/>
        <v>5.9924907017108855E-2</v>
      </c>
      <c r="E147" s="200">
        <f t="shared" si="14"/>
        <v>0.12644556742118129</v>
      </c>
      <c r="F147" s="201">
        <f t="shared" si="11"/>
        <v>8.0445567421181308E-2</v>
      </c>
      <c r="G147" s="201" t="str">
        <f>VLOOKUP(A147,'[25]10-year CDS Spreads'!$A$2:$D$157,4)</f>
        <v>NA</v>
      </c>
      <c r="H147" s="201" t="str">
        <f t="shared" si="15"/>
        <v>NA</v>
      </c>
      <c r="I147" s="202" t="str">
        <f t="shared" si="13"/>
        <v>NA</v>
      </c>
    </row>
    <row r="148" spans="1:9" ht="15.5">
      <c r="A148" s="197" t="str">
        <f>'[25]Sovereign Ratings (Moody''s,S&amp;P)'!A143</f>
        <v>Thailand</v>
      </c>
      <c r="B148" s="198" t="str">
        <f>VLOOKUP(A148,'[25]Regional lookup table'!$A$3:$B$161,2)</f>
        <v>Asia</v>
      </c>
      <c r="C148" s="199" t="str">
        <f>'[25]Sovereign Ratings (Moody''s,S&amp;P)'!C143</f>
        <v>Baa1</v>
      </c>
      <c r="D148" s="200">
        <f t="shared" si="12"/>
        <v>1.7414075543433341E-2</v>
      </c>
      <c r="E148" s="200">
        <f t="shared" si="14"/>
        <v>6.9377344378804828E-2</v>
      </c>
      <c r="F148" s="201">
        <f t="shared" si="11"/>
        <v>2.3377344378804822E-2</v>
      </c>
      <c r="G148" s="201">
        <f>VLOOKUP(A148,'[25]10-year CDS Spreads'!$A$2:$D$157,4)</f>
        <v>7.000000000000001E-4</v>
      </c>
      <c r="H148" s="201">
        <f t="shared" si="15"/>
        <v>4.6939707710831315E-2</v>
      </c>
      <c r="I148" s="202">
        <f t="shared" si="13"/>
        <v>9.3970771083131766E-4</v>
      </c>
    </row>
    <row r="149" spans="1:9" ht="15.5">
      <c r="A149" s="197" t="str">
        <f>'[25]Sovereign Ratings (Moody''s,S&amp;P)'!A144</f>
        <v>Togo</v>
      </c>
      <c r="B149" s="198" t="str">
        <f>VLOOKUP(A149,'[25]Regional lookup table'!$A$3:$B$161,2)</f>
        <v>Africa</v>
      </c>
      <c r="C149" s="199" t="str">
        <f>'[25]Sovereign Ratings (Moody''s,S&amp;P)'!C144</f>
        <v>B3</v>
      </c>
      <c r="D149" s="200">
        <f t="shared" si="12"/>
        <v>7.0808704231754685E-2</v>
      </c>
      <c r="E149" s="200">
        <f t="shared" si="14"/>
        <v>0.14105640765793431</v>
      </c>
      <c r="F149" s="201">
        <f t="shared" si="11"/>
        <v>9.5056407657934314E-2</v>
      </c>
      <c r="G149" s="201" t="str">
        <f>VLOOKUP(A149,'[25]10-year CDS Spreads'!$A$2:$D$157,4)</f>
        <v>NA</v>
      </c>
      <c r="H149" s="201" t="str">
        <f t="shared" si="15"/>
        <v>NA</v>
      </c>
      <c r="I149" s="202" t="str">
        <f t="shared" si="13"/>
        <v>NA</v>
      </c>
    </row>
    <row r="150" spans="1:9" ht="15.5">
      <c r="A150" s="197" t="str">
        <f>'[25]Sovereign Ratings (Moody''s,S&amp;P)'!A145</f>
        <v>Trinidad and Tobago</v>
      </c>
      <c r="B150" s="198" t="str">
        <f>VLOOKUP(A150,'[25]Regional lookup table'!$A$3:$B$161,2)</f>
        <v>Caribbean</v>
      </c>
      <c r="C150" s="199" t="str">
        <f>'[25]Sovereign Ratings (Moody''s,S&amp;P)'!C145</f>
        <v>Ba2</v>
      </c>
      <c r="D150" s="200">
        <f t="shared" si="12"/>
        <v>3.2779436317050999E-2</v>
      </c>
      <c r="E150" s="200">
        <f t="shared" si="14"/>
        <v>9.0004412948338497E-2</v>
      </c>
      <c r="F150" s="201">
        <f t="shared" si="11"/>
        <v>4.4004412948338498E-2</v>
      </c>
      <c r="G150" s="201" t="str">
        <f>VLOOKUP(A150,'[25]10-year CDS Spreads'!$A$2:$D$157,4)</f>
        <v>NA</v>
      </c>
      <c r="H150" s="201" t="str">
        <f t="shared" si="15"/>
        <v>NA</v>
      </c>
      <c r="I150" s="202" t="str">
        <f t="shared" si="13"/>
        <v>NA</v>
      </c>
    </row>
    <row r="151" spans="1:9" ht="15.5">
      <c r="A151" s="197" t="str">
        <f>'[25]Sovereign Ratings (Moody''s,S&amp;P)'!A146</f>
        <v>Tunisia</v>
      </c>
      <c r="B151" s="198" t="str">
        <f>VLOOKUP(A151,'[25]Regional lookup table'!$A$3:$B$161,2)</f>
        <v>Africa</v>
      </c>
      <c r="C151" s="199" t="str">
        <f>'[25]Sovereign Ratings (Moody''s,S&amp;P)'!C146</f>
        <v>Caa2</v>
      </c>
      <c r="D151" s="200">
        <f t="shared" si="12"/>
        <v>9.8082219604926024E-2</v>
      </c>
      <c r="E151" s="200">
        <f t="shared" si="14"/>
        <v>0.17766945436885656</v>
      </c>
      <c r="F151" s="201">
        <f t="shared" si="11"/>
        <v>0.13166945436885658</v>
      </c>
      <c r="G151" s="201">
        <f>VLOOKUP(A151,'[25]10-year CDS Spreads'!$A$2:$D$157,4)</f>
        <v>9.1999999999999998E-2</v>
      </c>
      <c r="H151" s="201">
        <f t="shared" si="15"/>
        <v>0.16950444199497317</v>
      </c>
      <c r="I151" s="202">
        <f t="shared" si="13"/>
        <v>0.12350444199497315</v>
      </c>
    </row>
    <row r="152" spans="1:9" ht="15.5">
      <c r="A152" s="197" t="str">
        <f>'[25]Sovereign Ratings (Moody''s,S&amp;P)'!A147</f>
        <v>Turkey</v>
      </c>
      <c r="B152" s="198" t="str">
        <f>VLOOKUP(A152,'[25]Regional lookup table'!$A$3:$B$161,2)</f>
        <v>Western Europe</v>
      </c>
      <c r="C152" s="199" t="str">
        <f>'[25]Sovereign Ratings (Moody''s,S&amp;P)'!C147</f>
        <v>B3</v>
      </c>
      <c r="D152" s="200">
        <f t="shared" si="12"/>
        <v>7.0808704231754685E-2</v>
      </c>
      <c r="E152" s="200">
        <f t="shared" si="14"/>
        <v>0.14105640765793431</v>
      </c>
      <c r="F152" s="201">
        <f t="shared" si="11"/>
        <v>9.5056407657934314E-2</v>
      </c>
      <c r="G152" s="201">
        <f>VLOOKUP(A152,'[25]10-year CDS Spreads'!$A$2:$D$157,4)</f>
        <v>3.2800000000000003E-2</v>
      </c>
      <c r="H152" s="201">
        <f t="shared" si="15"/>
        <v>9.0032018450381737E-2</v>
      </c>
      <c r="I152" s="202">
        <f t="shared" si="13"/>
        <v>4.4032018450381738E-2</v>
      </c>
    </row>
    <row r="153" spans="1:9" ht="15.5">
      <c r="A153" s="197" t="str">
        <f>'[25]Sovereign Ratings (Moody''s,S&amp;P)'!A148</f>
        <v>Turks and Caicos Islands</v>
      </c>
      <c r="B153" s="198" t="str">
        <f>VLOOKUP(A153,'[25]Regional lookup table'!$A$3:$B$161,2)</f>
        <v>Caribbean</v>
      </c>
      <c r="C153" s="199" t="str">
        <f>'[25]Sovereign Ratings (Moody''s,S&amp;P)'!C148</f>
        <v>Baa1</v>
      </c>
      <c r="D153" s="200">
        <f t="shared" si="12"/>
        <v>1.7414075543433341E-2</v>
      </c>
      <c r="E153" s="200">
        <f t="shared" si="14"/>
        <v>6.9377344378804828E-2</v>
      </c>
      <c r="F153" s="201">
        <f t="shared" si="11"/>
        <v>2.3377344378804822E-2</v>
      </c>
      <c r="G153" s="201" t="str">
        <f>VLOOKUP(A153,'[25]10-year CDS Spreads'!$A$2:$D$157,4)</f>
        <v>NA</v>
      </c>
      <c r="H153" s="201" t="str">
        <f t="shared" si="15"/>
        <v>NA</v>
      </c>
      <c r="I153" s="202" t="str">
        <f t="shared" si="13"/>
        <v>NA</v>
      </c>
    </row>
    <row r="154" spans="1:9" ht="15.5">
      <c r="A154" s="197" t="str">
        <f>'[25]Sovereign Ratings (Moody''s,S&amp;P)'!A149</f>
        <v>Uganda</v>
      </c>
      <c r="B154" s="198" t="str">
        <f>VLOOKUP(A154,'[25]Regional lookup table'!$A$3:$B$161,2)</f>
        <v>Africa</v>
      </c>
      <c r="C154" s="199" t="str">
        <f>'[25]Sovereign Ratings (Moody''s,S&amp;P)'!C149</f>
        <v>B2</v>
      </c>
      <c r="D154" s="200">
        <f t="shared" si="12"/>
        <v>5.9924907017108855E-2</v>
      </c>
      <c r="E154" s="200">
        <f t="shared" si="14"/>
        <v>0.12644556742118129</v>
      </c>
      <c r="F154" s="201">
        <f t="shared" si="11"/>
        <v>8.0445567421181308E-2</v>
      </c>
      <c r="G154" s="201" t="str">
        <f>VLOOKUP(A154,'[25]10-year CDS Spreads'!$A$2:$D$157,4)</f>
        <v>NA</v>
      </c>
      <c r="H154" s="201" t="str">
        <f t="shared" si="15"/>
        <v>NA</v>
      </c>
      <c r="I154" s="202" t="str">
        <f t="shared" si="13"/>
        <v>NA</v>
      </c>
    </row>
    <row r="155" spans="1:9" ht="15.5">
      <c r="A155" s="197" t="str">
        <f>'[25]Sovereign Ratings (Moody''s,S&amp;P)'!A150</f>
        <v>Ukraine</v>
      </c>
      <c r="B155" s="198" t="str">
        <f>VLOOKUP(A155,'[25]Regional lookup table'!$A$3:$B$161,2)</f>
        <v>Eastern Europe &amp; Russia</v>
      </c>
      <c r="C155" s="199" t="str">
        <f>'[25]Sovereign Ratings (Moody''s,S&amp;P)'!C150</f>
        <v>Ca</v>
      </c>
      <c r="D155" s="200">
        <f t="shared" si="12"/>
        <v>0.13073361124886354</v>
      </c>
      <c r="E155" s="200">
        <f t="shared" si="14"/>
        <v>0.22150197507911562</v>
      </c>
      <c r="F155" s="201">
        <f t="shared" si="11"/>
        <v>0.17550197507911564</v>
      </c>
      <c r="G155" s="201" t="str">
        <f>VLOOKUP(A155,'[25]10-year CDS Spreads'!$A$2:$D$157,4)</f>
        <v>NA</v>
      </c>
      <c r="H155" s="201" t="str">
        <f t="shared" si="15"/>
        <v>NA</v>
      </c>
      <c r="I155" s="202" t="str">
        <f t="shared" si="13"/>
        <v>NA</v>
      </c>
    </row>
    <row r="156" spans="1:9" ht="15.5">
      <c r="A156" s="197" t="str">
        <f>'[25]Sovereign Ratings (Moody''s,S&amp;P)'!A151</f>
        <v>United Arab Emirates</v>
      </c>
      <c r="B156" s="198" t="str">
        <f>VLOOKUP(A156,'[25]Regional lookup table'!$A$3:$B$161,2)</f>
        <v>Middle East</v>
      </c>
      <c r="C156" s="199" t="str">
        <f>'[25]Sovereign Ratings (Moody''s,S&amp;P)'!C151</f>
        <v>Aa2</v>
      </c>
      <c r="D156" s="200">
        <f t="shared" si="12"/>
        <v>5.3778762707661788E-3</v>
      </c>
      <c r="E156" s="200">
        <f t="shared" si="14"/>
        <v>5.3219473999336783E-2</v>
      </c>
      <c r="F156" s="201">
        <f t="shared" si="11"/>
        <v>7.2194739993367832E-3</v>
      </c>
      <c r="G156" s="201" t="str">
        <f>VLOOKUP(A156,'[25]10-year CDS Spreads'!$A$2:$D$157,4)</f>
        <v>NA</v>
      </c>
      <c r="H156" s="201" t="str">
        <f t="shared" si="15"/>
        <v>NA</v>
      </c>
      <c r="I156" s="202" t="str">
        <f t="shared" si="13"/>
        <v>NA</v>
      </c>
    </row>
    <row r="157" spans="1:9" ht="15.5">
      <c r="A157" s="197" t="str">
        <f>'[25]Sovereign Ratings (Moody''s,S&amp;P)'!A152</f>
        <v>United Kingdom</v>
      </c>
      <c r="B157" s="198" t="str">
        <f>VLOOKUP(A157,'[25]Regional lookup table'!$A$3:$B$161,2)</f>
        <v>Western Europe</v>
      </c>
      <c r="C157" s="199" t="str">
        <f>'[25]Sovereign Ratings (Moody''s,S&amp;P)'!C152</f>
        <v>Aa3</v>
      </c>
      <c r="D157" s="200">
        <f t="shared" si="12"/>
        <v>6.5302783287875029E-3</v>
      </c>
      <c r="E157" s="200">
        <f t="shared" si="14"/>
        <v>5.4766504142051808E-2</v>
      </c>
      <c r="F157" s="201">
        <f t="shared" si="11"/>
        <v>8.7665041420518092E-3</v>
      </c>
      <c r="G157" s="201">
        <f>VLOOKUP(A157,'[25]10-year CDS Spreads'!$A$2:$D$157,4)</f>
        <v>0</v>
      </c>
      <c r="H157" s="201">
        <f t="shared" si="15"/>
        <v>4.5999999999999999E-2</v>
      </c>
      <c r="I157" s="202">
        <f t="shared" si="13"/>
        <v>0</v>
      </c>
    </row>
    <row r="158" spans="1:9" ht="15.5">
      <c r="A158" s="197" t="str">
        <f>'[25]Sovereign Ratings (Moody''s,S&amp;P)'!A153</f>
        <v>United States</v>
      </c>
      <c r="B158" s="198" t="str">
        <f>VLOOKUP(A158,'[25]Regional lookup table'!$A$3:$B$161,2)</f>
        <v>North America</v>
      </c>
      <c r="C158" s="199" t="str">
        <f>'[25]Sovereign Ratings (Moody''s,S&amp;P)'!C153</f>
        <v>Aaa</v>
      </c>
      <c r="D158" s="200">
        <f t="shared" si="12"/>
        <v>0</v>
      </c>
      <c r="E158" s="200">
        <f t="shared" si="14"/>
        <v>4.5999999999999999E-2</v>
      </c>
      <c r="F158" s="201">
        <f t="shared" si="11"/>
        <v>0</v>
      </c>
      <c r="G158" s="201">
        <f>VLOOKUP(A158,'[25]10-year CDS Spreads'!$A$2:$D$157,4)</f>
        <v>0</v>
      </c>
      <c r="H158" s="201">
        <f t="shared" si="15"/>
        <v>4.5999999999999999E-2</v>
      </c>
      <c r="I158" s="202">
        <f t="shared" si="13"/>
        <v>0</v>
      </c>
    </row>
    <row r="159" spans="1:9" ht="15.5">
      <c r="A159" s="207" t="str">
        <f>'[25]Sovereign Ratings (Moody''s,S&amp;P)'!A154</f>
        <v>Uruguay</v>
      </c>
      <c r="B159" s="208" t="str">
        <f>VLOOKUP(A159,'[25]Regional lookup table'!$A$3:$B$161,2)</f>
        <v>Central and South America</v>
      </c>
      <c r="C159" s="209" t="str">
        <f>'[25]Sovereign Ratings (Moody''s,S&amp;P)'!C154</f>
        <v>Baa2</v>
      </c>
      <c r="D159" s="200">
        <f t="shared" si="12"/>
        <v>2.0743237044383835E-2</v>
      </c>
      <c r="E159" s="210">
        <f t="shared" si="14"/>
        <v>7.3846542568870452E-2</v>
      </c>
      <c r="F159" s="211">
        <f t="shared" si="11"/>
        <v>2.7846542568870453E-2</v>
      </c>
      <c r="G159" s="211">
        <f>VLOOKUP(A159,'[25]10-year CDS Spreads'!$A$2:$D$157,4)</f>
        <v>5.6000000000000008E-3</v>
      </c>
      <c r="H159" s="211">
        <f t="shared" si="15"/>
        <v>5.3517661686650543E-2</v>
      </c>
      <c r="I159" s="212">
        <f t="shared" si="13"/>
        <v>7.5176616866505412E-3</v>
      </c>
    </row>
    <row r="160" spans="1:9" ht="15.5">
      <c r="A160" s="213" t="str">
        <f>'[25]Sovereign Ratings (Moody''s,S&amp;P)'!A155</f>
        <v>Uzbekistan</v>
      </c>
      <c r="B160" s="198" t="str">
        <f>VLOOKUP(A160,'[25]Regional lookup table'!$A$3:$B$161,2)</f>
        <v>Eastern Europe &amp; Russia</v>
      </c>
      <c r="C160" s="199" t="str">
        <f>'[25]Sovereign Ratings (Moody''s,S&amp;P)'!C155</f>
        <v>Ba3</v>
      </c>
      <c r="D160" s="200">
        <f t="shared" si="12"/>
        <v>3.9181669972725021E-2</v>
      </c>
      <c r="E160" s="200">
        <f t="shared" si="14"/>
        <v>9.8599024852310854E-2</v>
      </c>
      <c r="F160" s="201">
        <f>IF($E$4="Yes",D160*$E$5,D160)</f>
        <v>5.2599024852310855E-2</v>
      </c>
      <c r="G160" s="201" t="str">
        <f>VLOOKUP(A160,'[25]10-year CDS Spreads'!$A$2:$D$157,4)</f>
        <v>NA</v>
      </c>
      <c r="H160" s="201" t="str">
        <f t="shared" si="15"/>
        <v>NA</v>
      </c>
      <c r="I160" s="201" t="str">
        <f>IF(G160="NA","NA",G160*$E$5)</f>
        <v>NA</v>
      </c>
    </row>
    <row r="161" spans="1:51" s="219" customFormat="1" ht="15.5">
      <c r="A161" s="214" t="str">
        <f>'[25]Sovereign Ratings (Moody''s,S&amp;P)'!A156</f>
        <v>Venezuela</v>
      </c>
      <c r="B161" s="215" t="str">
        <f>VLOOKUP(A161,'[25]Regional lookup table'!$A$3:$B$161,2)</f>
        <v>Central and South America</v>
      </c>
      <c r="C161" s="216" t="str">
        <f>'[25]Sovereign Ratings (Moody''s,S&amp;P)'!C156</f>
        <v>C</v>
      </c>
      <c r="D161" s="217">
        <f t="shared" si="12"/>
        <v>0.17499999999999999</v>
      </c>
      <c r="E161" s="217">
        <f>$E$3+F161</f>
        <v>0.28092692770782934</v>
      </c>
      <c r="F161" s="218">
        <f>IF($E$4="Yes",D161*$E$5,D161)</f>
        <v>0.23492692770782936</v>
      </c>
      <c r="G161" s="218">
        <f>VLOOKUP(A161,'[25]10-year CDS Spreads'!$A$2:$D$157,4)</f>
        <v>0.1067</v>
      </c>
      <c r="H161" s="218">
        <f>IF(I161="NA","NA",$E$3+I161)</f>
        <v>0.18923830392243085</v>
      </c>
      <c r="I161" s="218">
        <f>IF(G161="NA","NA",G161*$E$5)</f>
        <v>0.14323830392243084</v>
      </c>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row>
    <row r="162" spans="1:51" ht="15.5">
      <c r="A162" s="213" t="str">
        <f>'[25]Sovereign Ratings (Moody''s,S&amp;P)'!A157</f>
        <v>Vietnam</v>
      </c>
      <c r="B162" s="198" t="str">
        <f>VLOOKUP(A162,'[25]Regional lookup table'!$A$3:$B$161,2)</f>
        <v>Asia</v>
      </c>
      <c r="C162" s="199" t="str">
        <f>'[25]Sovereign Ratings (Moody''s,S&amp;P)'!C157</f>
        <v>Ba2</v>
      </c>
      <c r="D162" s="200">
        <f t="shared" si="12"/>
        <v>3.2779436317050999E-2</v>
      </c>
      <c r="E162" s="200">
        <f>$E$3+F162</f>
        <v>9.0004412948338497E-2</v>
      </c>
      <c r="F162" s="201">
        <f>IF($E$4="Yes",D162*$E$5,D162)</f>
        <v>4.4004412948338498E-2</v>
      </c>
      <c r="G162" s="201">
        <f>VLOOKUP(A162,'[25]10-year CDS Spreads'!$A$2:$D$157,4)</f>
        <v>1.26E-2</v>
      </c>
      <c r="H162" s="201">
        <f>IF(I162="NA","NA",$E$3+I162)</f>
        <v>6.2914738794963718E-2</v>
      </c>
      <c r="I162" s="201">
        <f>IF(G162="NA","NA",G162*$E$5)</f>
        <v>1.6914738794963715E-2</v>
      </c>
    </row>
    <row r="163" spans="1:51" ht="15.5">
      <c r="A163" s="214" t="str">
        <f>'[25]Sovereign Ratings (Moody''s,S&amp;P)'!A158</f>
        <v>Zambia</v>
      </c>
      <c r="B163" s="215" t="str">
        <f>VLOOKUP(A163,'[25]Regional lookup table'!$A$3:$B$161,2)</f>
        <v>Africa</v>
      </c>
      <c r="C163" s="216" t="str">
        <f>'[25]Sovereign Ratings (Moody''s,S&amp;P)'!C158</f>
        <v>Caa3</v>
      </c>
      <c r="D163" s="217">
        <f t="shared" si="12"/>
        <v>0.10896601681957188</v>
      </c>
      <c r="E163" s="217">
        <f>$E$3+F163</f>
        <v>0.19228029460560964</v>
      </c>
      <c r="F163" s="218">
        <f>IF($E$4="Yes",D163*$E$5,D163)</f>
        <v>0.14628029460560962</v>
      </c>
      <c r="G163" s="218" t="str">
        <f>VLOOKUP(A163,'[25]10-year CDS Spreads'!$A$2:$D$158,4)</f>
        <v>NA</v>
      </c>
      <c r="H163" s="218" t="str">
        <f>IF(I163="NA","NA",$E$3+I163)</f>
        <v>NA</v>
      </c>
      <c r="I163" s="218" t="str">
        <f>IF(G163="NA","NA",G163*$E$5)</f>
        <v>NA</v>
      </c>
    </row>
    <row r="164" spans="1:51" ht="15.5">
      <c r="A164" s="392" t="s">
        <v>120</v>
      </c>
      <c r="B164" s="392"/>
      <c r="C164" s="392"/>
      <c r="D164" s="392"/>
      <c r="E164" s="392"/>
      <c r="F164" s="220"/>
      <c r="G164" s="220"/>
      <c r="H164" s="220"/>
      <c r="I164" s="220"/>
    </row>
    <row r="165" spans="1:51" s="222" customFormat="1" ht="15.5">
      <c r="A165" s="221" t="s">
        <v>78</v>
      </c>
      <c r="B165" s="221" t="s">
        <v>121</v>
      </c>
      <c r="C165" s="222" t="s">
        <v>41</v>
      </c>
      <c r="D165" s="222" t="s">
        <v>39</v>
      </c>
      <c r="E165" s="222" t="s">
        <v>104</v>
      </c>
      <c r="F165" s="223"/>
      <c r="G165" s="223"/>
      <c r="H165" s="223"/>
      <c r="I165" s="223"/>
      <c r="J165" s="179"/>
      <c r="K165" s="179"/>
    </row>
    <row r="166" spans="1:51" ht="15.5">
      <c r="A166" s="224" t="str">
        <f>'[25]PRS Worksheet'!A161</f>
        <v>Algeria</v>
      </c>
      <c r="B166" s="225">
        <f>'[25]PRS Worksheet'!B161</f>
        <v>67.75</v>
      </c>
      <c r="C166" s="226">
        <f>'[25]PRS Worksheet'!E161</f>
        <v>0.11183472718442829</v>
      </c>
      <c r="D166" s="227">
        <f>'[25]PRS Worksheet'!G161</f>
        <v>6.5834727184428288E-2</v>
      </c>
      <c r="E166" s="227">
        <f>'[25]PRS Worksheet'!D161</f>
        <v>4.9041109802463012E-2</v>
      </c>
      <c r="F166" s="220"/>
      <c r="G166" s="220"/>
      <c r="H166" s="220"/>
      <c r="J166" s="222"/>
      <c r="K166" s="222"/>
    </row>
    <row r="167" spans="1:51" ht="15.5">
      <c r="A167" s="224" t="str">
        <f>'[25]PRS Worksheet'!A162</f>
        <v>Brunei</v>
      </c>
      <c r="B167" s="225">
        <f>'[25]PRS Worksheet'!B162</f>
        <v>81.5</v>
      </c>
      <c r="C167" s="226">
        <f>'[25]PRS Worksheet'!E162</f>
        <v>5.4766504142051808E-2</v>
      </c>
      <c r="D167" s="227">
        <f>'[25]PRS Worksheet'!G162</f>
        <v>8.7665041420518092E-3</v>
      </c>
      <c r="E167" s="227">
        <f>'[25]PRS Worksheet'!D162</f>
        <v>6.5302783287875029E-3</v>
      </c>
      <c r="F167" s="220"/>
      <c r="G167" s="220"/>
      <c r="H167" s="220"/>
    </row>
    <row r="168" spans="1:51" ht="15.5">
      <c r="A168" s="224" t="str">
        <f>'[25]PRS Worksheet'!A163</f>
        <v>Gambia</v>
      </c>
      <c r="B168" s="225">
        <f>'[25]PRS Worksheet'!B163</f>
        <v>66.75</v>
      </c>
      <c r="C168" s="226">
        <f>'[25]PRS Worksheet'!E163</f>
        <v>0.11183472718442829</v>
      </c>
      <c r="D168" s="227">
        <f>'[25]PRS Worksheet'!G163</f>
        <v>6.5834727184428288E-2</v>
      </c>
      <c r="E168" s="227">
        <f>'[25]PRS Worksheet'!D163</f>
        <v>4.9041109802463012E-2</v>
      </c>
      <c r="F168" s="220"/>
      <c r="G168" s="220"/>
      <c r="H168" s="220"/>
    </row>
    <row r="169" spans="1:51" ht="15.5">
      <c r="A169" s="224" t="str">
        <f>'[25]PRS Worksheet'!A164</f>
        <v>Guinea</v>
      </c>
      <c r="B169" s="225">
        <f>'[25]PRS Worksheet'!B164</f>
        <v>60</v>
      </c>
      <c r="C169" s="226">
        <f>'[25]PRS Worksheet'!E164</f>
        <v>0.17766945436885656</v>
      </c>
      <c r="D169" s="227">
        <f>'[25]PRS Worksheet'!G164</f>
        <v>0.13166945436885658</v>
      </c>
      <c r="E169" s="227">
        <f>'[25]PRS Worksheet'!D164</f>
        <v>9.8082219604926024E-2</v>
      </c>
      <c r="F169" s="220"/>
      <c r="G169" s="220"/>
      <c r="H169" s="220"/>
    </row>
    <row r="170" spans="1:51" ht="15.5">
      <c r="A170" s="224" t="str">
        <f>'[25]PRS Worksheet'!A165</f>
        <v>Guinea-Bissau</v>
      </c>
      <c r="B170" s="225">
        <f>'[25]PRS Worksheet'!B165</f>
        <v>65.25</v>
      </c>
      <c r="C170" s="226">
        <f>'[25]PRS Worksheet'!E165</f>
        <v>0.12644556742118129</v>
      </c>
      <c r="D170" s="227">
        <f>'[25]PRS Worksheet'!G165</f>
        <v>8.0445567421181294E-2</v>
      </c>
      <c r="E170" s="227">
        <f>'[25]PRS Worksheet'!D165</f>
        <v>5.9924907017108842E-2</v>
      </c>
      <c r="F170" s="220"/>
      <c r="G170" s="220"/>
      <c r="H170" s="220"/>
    </row>
    <row r="171" spans="1:51" ht="15.5">
      <c r="A171" s="224" t="str">
        <f>'[25]PRS Worksheet'!A166</f>
        <v>Guyana</v>
      </c>
      <c r="B171" s="225">
        <f>'[25]PRS Worksheet'!B166</f>
        <v>75.25</v>
      </c>
      <c r="C171" s="226">
        <f>'[25]PRS Worksheet'!E166</f>
        <v>6.9377344378804828E-2</v>
      </c>
      <c r="D171" s="227">
        <f>'[25]PRS Worksheet'!G166</f>
        <v>2.3377344378804829E-2</v>
      </c>
      <c r="E171" s="227">
        <f>'[25]PRS Worksheet'!D166</f>
        <v>1.7414075543433345E-2</v>
      </c>
      <c r="F171" s="220"/>
      <c r="G171" s="220"/>
      <c r="H171" s="220"/>
    </row>
    <row r="172" spans="1:51" ht="15.5">
      <c r="A172" s="224" t="str">
        <f>'[25]PRS Worksheet'!A167</f>
        <v>Haiti</v>
      </c>
      <c r="B172" s="225">
        <f>'[25]PRS Worksheet'!B167</f>
        <v>56.5</v>
      </c>
      <c r="C172" s="226">
        <f>'[25]PRS Worksheet'!E167</f>
        <v>0.19228029460560964</v>
      </c>
      <c r="D172" s="227">
        <f>'[25]PRS Worksheet'!G167</f>
        <v>0.14628029460560965</v>
      </c>
      <c r="E172" s="227">
        <f>'[25]PRS Worksheet'!D167</f>
        <v>0.10896601681957191</v>
      </c>
      <c r="F172" s="220"/>
      <c r="G172" s="220"/>
      <c r="H172" s="220"/>
    </row>
    <row r="173" spans="1:51" ht="15.5">
      <c r="A173" s="224" t="str">
        <f>'[25]PRS Worksheet'!A168</f>
        <v>Iran</v>
      </c>
      <c r="B173" s="225">
        <f>'[25]PRS Worksheet'!B168</f>
        <v>63</v>
      </c>
      <c r="C173" s="226">
        <f>'[25]PRS Worksheet'!E168</f>
        <v>0.14105640765793431</v>
      </c>
      <c r="D173" s="227">
        <f>'[25]PRS Worksheet'!G168</f>
        <v>9.5056407657934314E-2</v>
      </c>
      <c r="E173" s="227">
        <f>'[25]PRS Worksheet'!D168</f>
        <v>7.0808704231754685E-2</v>
      </c>
      <c r="F173" s="220"/>
      <c r="G173" s="220"/>
      <c r="H173" s="220"/>
    </row>
    <row r="174" spans="1:51" ht="15.5">
      <c r="A174" s="224" t="str">
        <f>'[25]PRS Worksheet'!A169</f>
        <v>Korea, D.P.R.</v>
      </c>
      <c r="B174" s="225">
        <f>'[25]PRS Worksheet'!B169</f>
        <v>49.25</v>
      </c>
      <c r="C174" s="226">
        <f>'[25]PRS Worksheet'!E169</f>
        <v>0.28092692770782934</v>
      </c>
      <c r="D174" s="227">
        <f>'[25]PRS Worksheet'!G169</f>
        <v>0.23492692770782936</v>
      </c>
      <c r="E174" s="227">
        <f>'[25]PRS Worksheet'!D169</f>
        <v>0.17499999999999999</v>
      </c>
      <c r="F174" s="220"/>
      <c r="G174" s="220"/>
      <c r="H174" s="220"/>
    </row>
    <row r="175" spans="1:51" ht="15.5">
      <c r="A175" s="224" t="str">
        <f>'[25]PRS Worksheet'!A170</f>
        <v>Liberia</v>
      </c>
      <c r="B175" s="225">
        <f>'[25]PRS Worksheet'!B170</f>
        <v>55</v>
      </c>
      <c r="C175" s="226">
        <f>'[25]PRS Worksheet'!E170</f>
        <v>0.22150197507911562</v>
      </c>
      <c r="D175" s="227">
        <f>'[25]PRS Worksheet'!G170</f>
        <v>0.17550197507911564</v>
      </c>
      <c r="E175" s="227">
        <f>'[25]PRS Worksheet'!D170</f>
        <v>0.13073361124886354</v>
      </c>
      <c r="F175" s="220"/>
      <c r="G175" s="220"/>
      <c r="H175" s="220"/>
    </row>
    <row r="176" spans="1:51" ht="15.5">
      <c r="A176" s="224" t="str">
        <f>'[25]PRS Worksheet'!A171</f>
        <v>Libya</v>
      </c>
      <c r="B176" s="225">
        <f>'[25]PRS Worksheet'!B171</f>
        <v>73.75</v>
      </c>
      <c r="C176" s="226">
        <f>'[25]PRS Worksheet'!E171</f>
        <v>7.3846542568870452E-2</v>
      </c>
      <c r="D176" s="227">
        <f>'[25]PRS Worksheet'!G171</f>
        <v>2.7846542568870453E-2</v>
      </c>
      <c r="E176" s="227">
        <f>'[25]PRS Worksheet'!D171</f>
        <v>2.0743237044383835E-2</v>
      </c>
      <c r="F176" s="220"/>
      <c r="G176" s="220"/>
      <c r="H176" s="220"/>
    </row>
    <row r="177" spans="1:8" ht="15.5">
      <c r="A177" s="224" t="str">
        <f>'[25]PRS Worksheet'!A172</f>
        <v>Madagascar</v>
      </c>
      <c r="B177" s="225">
        <f>'[25]PRS Worksheet'!B172</f>
        <v>62.75</v>
      </c>
      <c r="C177" s="226">
        <f>'[25]PRS Worksheet'!E172</f>
        <v>0.14105640765793431</v>
      </c>
      <c r="D177" s="227">
        <f>'[25]PRS Worksheet'!G172</f>
        <v>9.5056407657934314E-2</v>
      </c>
      <c r="E177" s="227">
        <f>'[25]PRS Worksheet'!D172</f>
        <v>7.0808704231754685E-2</v>
      </c>
      <c r="F177" s="220"/>
      <c r="G177" s="220"/>
      <c r="H177" s="220"/>
    </row>
    <row r="178" spans="1:8" ht="15.5">
      <c r="A178" s="224" t="str">
        <f>'[25]PRS Worksheet'!A173</f>
        <v>Malawi</v>
      </c>
      <c r="B178" s="225">
        <f>'[25]PRS Worksheet'!B173</f>
        <v>52.75</v>
      </c>
      <c r="C178" s="226">
        <f>'[25]PRS Worksheet'!E173</f>
        <v>0.22150197507911562</v>
      </c>
      <c r="D178" s="227">
        <f>'[25]PRS Worksheet'!G173</f>
        <v>0.17550197507911564</v>
      </c>
      <c r="E178" s="227">
        <f>'[25]PRS Worksheet'!D173</f>
        <v>0.13073361124886354</v>
      </c>
      <c r="F178" s="220"/>
      <c r="G178" s="220"/>
      <c r="H178" s="220"/>
    </row>
    <row r="179" spans="1:8" ht="15.5">
      <c r="A179" s="224" t="str">
        <f>'[25]PRS Worksheet'!A174</f>
        <v>Myanmar</v>
      </c>
      <c r="B179" s="225">
        <f>'[25]PRS Worksheet'!B174</f>
        <v>57</v>
      </c>
      <c r="C179" s="226">
        <f>'[25]PRS Worksheet'!E174</f>
        <v>0.19228029460560964</v>
      </c>
      <c r="D179" s="227">
        <f>'[25]PRS Worksheet'!G174</f>
        <v>0.14628029460560965</v>
      </c>
      <c r="E179" s="227">
        <f>'[25]PRS Worksheet'!D174</f>
        <v>0.10896601681957191</v>
      </c>
      <c r="F179" s="220"/>
      <c r="G179" s="220"/>
      <c r="H179" s="220"/>
    </row>
    <row r="180" spans="1:8" ht="15.5">
      <c r="A180" s="224" t="str">
        <f>'[25]PRS Worksheet'!A175</f>
        <v>Russia</v>
      </c>
      <c r="B180" s="225">
        <f>'[25]PRS Worksheet'!B175</f>
        <v>66.75</v>
      </c>
      <c r="C180" s="226">
        <f>'[25]PRS Worksheet'!E175</f>
        <v>0.11183472718442829</v>
      </c>
      <c r="D180" s="227">
        <f>'[25]PRS Worksheet'!G175</f>
        <v>6.5834727184428288E-2</v>
      </c>
      <c r="E180" s="227">
        <f>'[25]PRS Worksheet'!D175</f>
        <v>4.9041109802463012E-2</v>
      </c>
      <c r="F180" s="220"/>
      <c r="G180" s="220"/>
      <c r="H180" s="220"/>
    </row>
    <row r="181" spans="1:8" ht="15.5">
      <c r="A181" s="224" t="str">
        <f>'[25]PRS Worksheet'!A176</f>
        <v>Sierra Leone</v>
      </c>
      <c r="B181" s="225">
        <f>'[25]PRS Worksheet'!B176</f>
        <v>56.25</v>
      </c>
      <c r="C181" s="226">
        <f>'[25]PRS Worksheet'!E176</f>
        <v>0.19228029460560964</v>
      </c>
      <c r="D181" s="227">
        <f>'[25]PRS Worksheet'!G176</f>
        <v>0.14628029460560965</v>
      </c>
      <c r="E181" s="227">
        <f>'[25]PRS Worksheet'!D176</f>
        <v>0.10896601681957191</v>
      </c>
      <c r="F181" s="220"/>
      <c r="G181" s="220"/>
      <c r="H181" s="220"/>
    </row>
    <row r="182" spans="1:8" ht="15.5">
      <c r="A182" s="224" t="str">
        <f>'[25]PRS Worksheet'!A177</f>
        <v>Somalia</v>
      </c>
      <c r="B182" s="225">
        <f>'[25]PRS Worksheet'!B177</f>
        <v>51.75</v>
      </c>
      <c r="C182" s="226">
        <f>'[25]PRS Worksheet'!E177</f>
        <v>0.22150197507911562</v>
      </c>
      <c r="D182" s="227">
        <f>'[25]PRS Worksheet'!G177</f>
        <v>0.17550197507911564</v>
      </c>
      <c r="E182" s="227">
        <f>'[25]PRS Worksheet'!D177</f>
        <v>0.13073361124886354</v>
      </c>
      <c r="F182" s="220"/>
      <c r="G182" s="220"/>
      <c r="H182" s="220"/>
    </row>
    <row r="183" spans="1:8" ht="15.5">
      <c r="A183" s="224" t="str">
        <f>'[25]PRS Worksheet'!A178</f>
        <v>Sudan</v>
      </c>
      <c r="B183" s="225">
        <f>'[25]PRS Worksheet'!B178</f>
        <v>44.75</v>
      </c>
      <c r="C183" s="226">
        <f>'[25]PRS Worksheet'!E178</f>
        <v>0.28092692770782934</v>
      </c>
      <c r="D183" s="227">
        <f>'[25]PRS Worksheet'!G178</f>
        <v>0.23492692770782936</v>
      </c>
      <c r="E183" s="227">
        <f>'[25]PRS Worksheet'!D178</f>
        <v>0.17499999999999999</v>
      </c>
      <c r="F183" s="220"/>
      <c r="G183" s="220"/>
      <c r="H183" s="220"/>
    </row>
    <row r="184" spans="1:8" ht="15.5">
      <c r="A184" s="224" t="str">
        <f>'[25]PRS Worksheet'!A179</f>
        <v>Syria</v>
      </c>
      <c r="B184" s="225">
        <f>'[25]PRS Worksheet'!B179</f>
        <v>45</v>
      </c>
      <c r="C184" s="226">
        <f>'[25]PRS Worksheet'!E179</f>
        <v>0.28092692770782934</v>
      </c>
      <c r="D184" s="227">
        <f>'[25]PRS Worksheet'!G179</f>
        <v>0.23492692770782936</v>
      </c>
      <c r="E184" s="227">
        <f>'[25]PRS Worksheet'!D179</f>
        <v>0.17499999999999999</v>
      </c>
      <c r="F184" s="220"/>
      <c r="G184" s="220"/>
      <c r="H184" s="220"/>
    </row>
    <row r="185" spans="1:8" ht="15.5">
      <c r="A185" s="224" t="str">
        <f>'[25]PRS Worksheet'!A180</f>
        <v>Yemen, Republic</v>
      </c>
      <c r="B185" s="225">
        <f>'[25]PRS Worksheet'!B180</f>
        <v>55.75</v>
      </c>
      <c r="C185" s="226">
        <f>'[25]PRS Worksheet'!E180</f>
        <v>0.19228029460560964</v>
      </c>
      <c r="D185" s="227">
        <f>'[25]PRS Worksheet'!G180</f>
        <v>0.14628029460560965</v>
      </c>
      <c r="E185" s="227">
        <f>'[25]PRS Worksheet'!D180</f>
        <v>0.10896601681957191</v>
      </c>
      <c r="F185" s="220"/>
      <c r="G185" s="220"/>
      <c r="H185" s="220"/>
    </row>
    <row r="186" spans="1:8" ht="15.5">
      <c r="A186" s="224" t="str">
        <f>'[25]PRS Worksheet'!A181</f>
        <v>Zimbabwe</v>
      </c>
      <c r="B186" s="225">
        <f>'[25]PRS Worksheet'!B181</f>
        <v>57.5</v>
      </c>
      <c r="C186" s="226">
        <f>'[25]PRS Worksheet'!E181</f>
        <v>0.17766945436885656</v>
      </c>
      <c r="D186" s="227">
        <f>'[25]PRS Worksheet'!G181</f>
        <v>0.13166945436885658</v>
      </c>
      <c r="E186" s="227">
        <f>'[25]PRS Worksheet'!D181</f>
        <v>9.8082219604926024E-2</v>
      </c>
      <c r="F186" s="220"/>
      <c r="G186" s="220"/>
      <c r="H186" s="220"/>
    </row>
    <row r="187" spans="1:8" ht="15.5">
      <c r="A187" s="228"/>
      <c r="B187" s="229"/>
      <c r="C187" s="230"/>
      <c r="D187" s="231"/>
      <c r="E187" s="220"/>
    </row>
    <row r="188" spans="1:8" ht="12">
      <c r="B188" s="203" t="s">
        <v>117</v>
      </c>
      <c r="C188" s="203" t="s">
        <v>118</v>
      </c>
    </row>
    <row r="189" spans="1:8">
      <c r="B189" s="204" t="s">
        <v>93</v>
      </c>
      <c r="C189" s="232">
        <f>'[25]Default Spreads for Ratings'!C2</f>
        <v>76.826803868088277</v>
      </c>
    </row>
    <row r="190" spans="1:8">
      <c r="B190" s="204" t="s">
        <v>100</v>
      </c>
      <c r="C190" s="232">
        <f>'[25]Default Spreads for Ratings'!C3</f>
        <v>92.192164641705929</v>
      </c>
    </row>
    <row r="191" spans="1:8">
      <c r="B191" s="204" t="s">
        <v>84</v>
      </c>
      <c r="C191" s="232">
        <f>'[25]Default Spreads for Ratings'!C4</f>
        <v>130.60556657575006</v>
      </c>
    </row>
    <row r="192" spans="1:8">
      <c r="B192" s="204" t="s">
        <v>102</v>
      </c>
      <c r="C192" s="232">
        <f>'[25]Default Spreads for Ratings'!C5</f>
        <v>43.535188858583354</v>
      </c>
    </row>
    <row r="193" spans="2:3">
      <c r="B193" s="204" t="s">
        <v>96</v>
      </c>
      <c r="C193" s="232">
        <f>'[25]Default Spreads for Ratings'!C6</f>
        <v>53.778762707661791</v>
      </c>
    </row>
    <row r="194" spans="2:3">
      <c r="B194" s="204" t="s">
        <v>94</v>
      </c>
      <c r="C194" s="232">
        <f>'[25]Default Spreads for Ratings'!C7</f>
        <v>65.30278328787503</v>
      </c>
    </row>
    <row r="195" spans="2:3">
      <c r="B195" s="204" t="s">
        <v>98</v>
      </c>
      <c r="C195" s="232">
        <f>'[25]Default Spreads for Ratings'!C8</f>
        <v>0</v>
      </c>
    </row>
    <row r="196" spans="2:3">
      <c r="B196" s="204" t="s">
        <v>83</v>
      </c>
      <c r="C196" s="232">
        <f>'[25]Default Spreads for Ratings'!C9</f>
        <v>490.41109802463012</v>
      </c>
    </row>
    <row r="197" spans="2:3">
      <c r="B197" s="204" t="s">
        <v>86</v>
      </c>
      <c r="C197" s="232">
        <f>'[25]Default Spreads for Ratings'!C10</f>
        <v>599.24907017108853</v>
      </c>
    </row>
    <row r="198" spans="2:3">
      <c r="B198" s="204" t="s">
        <v>81</v>
      </c>
      <c r="C198" s="232">
        <f>'[25]Default Spreads for Ratings'!C11</f>
        <v>708.08704231754689</v>
      </c>
    </row>
    <row r="199" spans="2:3">
      <c r="B199" s="204" t="s">
        <v>90</v>
      </c>
      <c r="C199" s="232">
        <f>'[25]Default Spreads for Ratings'!C12</f>
        <v>272.73515373171341</v>
      </c>
    </row>
    <row r="200" spans="2:3">
      <c r="B200" s="204" t="s">
        <v>91</v>
      </c>
      <c r="C200" s="232">
        <f>'[25]Default Spreads for Ratings'!C13</f>
        <v>327.79436317051</v>
      </c>
    </row>
    <row r="201" spans="2:3">
      <c r="B201" s="204" t="s">
        <v>88</v>
      </c>
      <c r="C201" s="232">
        <f>'[25]Default Spreads for Ratings'!C14</f>
        <v>391.81669972725018</v>
      </c>
    </row>
    <row r="202" spans="2:3">
      <c r="B202" s="204" t="s">
        <v>99</v>
      </c>
      <c r="C202" s="232">
        <f>'[25]Default Spreads for Ratings'!C15</f>
        <v>174.14075543433341</v>
      </c>
    </row>
    <row r="203" spans="2:3">
      <c r="B203" s="204" t="s">
        <v>89</v>
      </c>
      <c r="C203" s="232">
        <f>'[25]Default Spreads for Ratings'!C16</f>
        <v>207.43237044383835</v>
      </c>
    </row>
    <row r="204" spans="2:3">
      <c r="B204" s="204" t="s">
        <v>95</v>
      </c>
      <c r="C204" s="232">
        <f>'[25]Default Spreads for Ratings'!C17</f>
        <v>239.44353872220847</v>
      </c>
    </row>
    <row r="205" spans="2:3">
      <c r="B205" s="204" t="s">
        <v>101</v>
      </c>
      <c r="C205" s="232">
        <v>1750</v>
      </c>
    </row>
    <row r="206" spans="2:3">
      <c r="B206" s="204" t="s">
        <v>92</v>
      </c>
      <c r="C206" s="232">
        <f>'[25]Default Spreads for Ratings'!C18</f>
        <v>1307.3361124886355</v>
      </c>
    </row>
    <row r="207" spans="2:3">
      <c r="B207" s="204" t="s">
        <v>85</v>
      </c>
      <c r="C207" s="232">
        <f>'[25]Default Spreads for Ratings'!C19</f>
        <v>816.92501446400524</v>
      </c>
    </row>
    <row r="208" spans="2:3">
      <c r="B208" s="204" t="s">
        <v>87</v>
      </c>
      <c r="C208" s="232">
        <f>'[25]Default Spreads for Ratings'!C20</f>
        <v>980.82219604926024</v>
      </c>
    </row>
    <row r="209" spans="2:3">
      <c r="B209" s="204" t="s">
        <v>97</v>
      </c>
      <c r="C209" s="232">
        <f>'[25]Default Spreads for Ratings'!C21</f>
        <v>1089.6601681957188</v>
      </c>
    </row>
    <row r="210" spans="2:3">
      <c r="B210" s="204" t="s">
        <v>119</v>
      </c>
      <c r="C210" s="204" t="s">
        <v>122</v>
      </c>
    </row>
  </sheetData>
  <mergeCells count="1">
    <mergeCell ref="A164:E164"/>
  </mergeCells>
  <pageMargins left="0.75" right="0.75" top="1" bottom="1" header="0.5" footer="0.5"/>
  <pageSetup orientation="landscape" horizontalDpi="4294967292" verticalDpi="4294967292"/>
  <headerFooter alignWithMargins="0"/>
  <legacyDrawing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D903-42E1-4ABD-B1AE-289131CCA4E1}">
  <dimension ref="A1:P106"/>
  <sheetViews>
    <sheetView workbookViewId="0">
      <selection activeCell="H92" sqref="H92:H94"/>
    </sheetView>
  </sheetViews>
  <sheetFormatPr defaultRowHeight="15.5"/>
  <cols>
    <col min="1" max="1" width="27.453125" style="261" bestFit="1" customWidth="1"/>
    <col min="2" max="2" width="19.54296875" style="237" customWidth="1"/>
    <col min="3" max="3" width="12.453125" style="237" customWidth="1"/>
    <col min="4" max="4" width="15.453125" style="237" customWidth="1"/>
    <col min="5" max="5" width="13.1796875" style="237" customWidth="1"/>
    <col min="6" max="6" width="18.54296875" style="237" customWidth="1"/>
    <col min="7" max="7" width="19.54296875" style="237" customWidth="1"/>
    <col min="8" max="8" width="36.1796875" style="237" customWidth="1"/>
    <col min="9" max="9" width="13" style="237" customWidth="1"/>
    <col min="10" max="10" width="30.81640625" style="237" customWidth="1"/>
    <col min="11" max="11" width="53" style="237" customWidth="1"/>
    <col min="12" max="15" width="12" style="235" customWidth="1"/>
    <col min="16" max="16" width="13.54296875" style="236" customWidth="1"/>
    <col min="17" max="256" width="12.453125" style="237" customWidth="1"/>
    <col min="257" max="257" width="27.453125" style="237" bestFit="1" customWidth="1"/>
    <col min="258" max="258" width="19.54296875" style="237" customWidth="1"/>
    <col min="259" max="259" width="12.453125" style="237" customWidth="1"/>
    <col min="260" max="260" width="15.453125" style="237" customWidth="1"/>
    <col min="261" max="261" width="13.1796875" style="237" customWidth="1"/>
    <col min="262" max="262" width="18.54296875" style="237" customWidth="1"/>
    <col min="263" max="263" width="19.54296875" style="237" customWidth="1"/>
    <col min="264" max="264" width="36.1796875" style="237" customWidth="1"/>
    <col min="265" max="265" width="13" style="237" customWidth="1"/>
    <col min="266" max="266" width="30.81640625" style="237" customWidth="1"/>
    <col min="267" max="267" width="53" style="237" customWidth="1"/>
    <col min="268" max="271" width="12" style="237" customWidth="1"/>
    <col min="272" max="272" width="13.54296875" style="237" customWidth="1"/>
    <col min="273" max="512" width="12.453125" style="237" customWidth="1"/>
    <col min="513" max="513" width="27.453125" style="237" bestFit="1" customWidth="1"/>
    <col min="514" max="514" width="19.54296875" style="237" customWidth="1"/>
    <col min="515" max="515" width="12.453125" style="237" customWidth="1"/>
    <col min="516" max="516" width="15.453125" style="237" customWidth="1"/>
    <col min="517" max="517" width="13.1796875" style="237" customWidth="1"/>
    <col min="518" max="518" width="18.54296875" style="237" customWidth="1"/>
    <col min="519" max="519" width="19.54296875" style="237" customWidth="1"/>
    <col min="520" max="520" width="36.1796875" style="237" customWidth="1"/>
    <col min="521" max="521" width="13" style="237" customWidth="1"/>
    <col min="522" max="522" width="30.81640625" style="237" customWidth="1"/>
    <col min="523" max="523" width="53" style="237" customWidth="1"/>
    <col min="524" max="527" width="12" style="237" customWidth="1"/>
    <col min="528" max="528" width="13.54296875" style="237" customWidth="1"/>
    <col min="529" max="768" width="12.453125" style="237" customWidth="1"/>
    <col min="769" max="769" width="27.453125" style="237" bestFit="1" customWidth="1"/>
    <col min="770" max="770" width="19.54296875" style="237" customWidth="1"/>
    <col min="771" max="771" width="12.453125" style="237" customWidth="1"/>
    <col min="772" max="772" width="15.453125" style="237" customWidth="1"/>
    <col min="773" max="773" width="13.1796875" style="237" customWidth="1"/>
    <col min="774" max="774" width="18.54296875" style="237" customWidth="1"/>
    <col min="775" max="775" width="19.54296875" style="237" customWidth="1"/>
    <col min="776" max="776" width="36.1796875" style="237" customWidth="1"/>
    <col min="777" max="777" width="13" style="237" customWidth="1"/>
    <col min="778" max="778" width="30.81640625" style="237" customWidth="1"/>
    <col min="779" max="779" width="53" style="237" customWidth="1"/>
    <col min="780" max="783" width="12" style="237" customWidth="1"/>
    <col min="784" max="784" width="13.54296875" style="237" customWidth="1"/>
    <col min="785" max="1024" width="12.453125" style="237" customWidth="1"/>
    <col min="1025" max="1025" width="27.453125" style="237" bestFit="1" customWidth="1"/>
    <col min="1026" max="1026" width="19.54296875" style="237" customWidth="1"/>
    <col min="1027" max="1027" width="12.453125" style="237" customWidth="1"/>
    <col min="1028" max="1028" width="15.453125" style="237" customWidth="1"/>
    <col min="1029" max="1029" width="13.1796875" style="237" customWidth="1"/>
    <col min="1030" max="1030" width="18.54296875" style="237" customWidth="1"/>
    <col min="1031" max="1031" width="19.54296875" style="237" customWidth="1"/>
    <col min="1032" max="1032" width="36.1796875" style="237" customWidth="1"/>
    <col min="1033" max="1033" width="13" style="237" customWidth="1"/>
    <col min="1034" max="1034" width="30.81640625" style="237" customWidth="1"/>
    <col min="1035" max="1035" width="53" style="237" customWidth="1"/>
    <col min="1036" max="1039" width="12" style="237" customWidth="1"/>
    <col min="1040" max="1040" width="13.54296875" style="237" customWidth="1"/>
    <col min="1041" max="1280" width="12.453125" style="237" customWidth="1"/>
    <col min="1281" max="1281" width="27.453125" style="237" bestFit="1" customWidth="1"/>
    <col min="1282" max="1282" width="19.54296875" style="237" customWidth="1"/>
    <col min="1283" max="1283" width="12.453125" style="237" customWidth="1"/>
    <col min="1284" max="1284" width="15.453125" style="237" customWidth="1"/>
    <col min="1285" max="1285" width="13.1796875" style="237" customWidth="1"/>
    <col min="1286" max="1286" width="18.54296875" style="237" customWidth="1"/>
    <col min="1287" max="1287" width="19.54296875" style="237" customWidth="1"/>
    <col min="1288" max="1288" width="36.1796875" style="237" customWidth="1"/>
    <col min="1289" max="1289" width="13" style="237" customWidth="1"/>
    <col min="1290" max="1290" width="30.81640625" style="237" customWidth="1"/>
    <col min="1291" max="1291" width="53" style="237" customWidth="1"/>
    <col min="1292" max="1295" width="12" style="237" customWidth="1"/>
    <col min="1296" max="1296" width="13.54296875" style="237" customWidth="1"/>
    <col min="1297" max="1536" width="12.453125" style="237" customWidth="1"/>
    <col min="1537" max="1537" width="27.453125" style="237" bestFit="1" customWidth="1"/>
    <col min="1538" max="1538" width="19.54296875" style="237" customWidth="1"/>
    <col min="1539" max="1539" width="12.453125" style="237" customWidth="1"/>
    <col min="1540" max="1540" width="15.453125" style="237" customWidth="1"/>
    <col min="1541" max="1541" width="13.1796875" style="237" customWidth="1"/>
    <col min="1542" max="1542" width="18.54296875" style="237" customWidth="1"/>
    <col min="1543" max="1543" width="19.54296875" style="237" customWidth="1"/>
    <col min="1544" max="1544" width="36.1796875" style="237" customWidth="1"/>
    <col min="1545" max="1545" width="13" style="237" customWidth="1"/>
    <col min="1546" max="1546" width="30.81640625" style="237" customWidth="1"/>
    <col min="1547" max="1547" width="53" style="237" customWidth="1"/>
    <col min="1548" max="1551" width="12" style="237" customWidth="1"/>
    <col min="1552" max="1552" width="13.54296875" style="237" customWidth="1"/>
    <col min="1553" max="1792" width="12.453125" style="237" customWidth="1"/>
    <col min="1793" max="1793" width="27.453125" style="237" bestFit="1" customWidth="1"/>
    <col min="1794" max="1794" width="19.54296875" style="237" customWidth="1"/>
    <col min="1795" max="1795" width="12.453125" style="237" customWidth="1"/>
    <col min="1796" max="1796" width="15.453125" style="237" customWidth="1"/>
    <col min="1797" max="1797" width="13.1796875" style="237" customWidth="1"/>
    <col min="1798" max="1798" width="18.54296875" style="237" customWidth="1"/>
    <col min="1799" max="1799" width="19.54296875" style="237" customWidth="1"/>
    <col min="1800" max="1800" width="36.1796875" style="237" customWidth="1"/>
    <col min="1801" max="1801" width="13" style="237" customWidth="1"/>
    <col min="1802" max="1802" width="30.81640625" style="237" customWidth="1"/>
    <col min="1803" max="1803" width="53" style="237" customWidth="1"/>
    <col min="1804" max="1807" width="12" style="237" customWidth="1"/>
    <col min="1808" max="1808" width="13.54296875" style="237" customWidth="1"/>
    <col min="1809" max="2048" width="12.453125" style="237" customWidth="1"/>
    <col min="2049" max="2049" width="27.453125" style="237" bestFit="1" customWidth="1"/>
    <col min="2050" max="2050" width="19.54296875" style="237" customWidth="1"/>
    <col min="2051" max="2051" width="12.453125" style="237" customWidth="1"/>
    <col min="2052" max="2052" width="15.453125" style="237" customWidth="1"/>
    <col min="2053" max="2053" width="13.1796875" style="237" customWidth="1"/>
    <col min="2054" max="2054" width="18.54296875" style="237" customWidth="1"/>
    <col min="2055" max="2055" width="19.54296875" style="237" customWidth="1"/>
    <col min="2056" max="2056" width="36.1796875" style="237" customWidth="1"/>
    <col min="2057" max="2057" width="13" style="237" customWidth="1"/>
    <col min="2058" max="2058" width="30.81640625" style="237" customWidth="1"/>
    <col min="2059" max="2059" width="53" style="237" customWidth="1"/>
    <col min="2060" max="2063" width="12" style="237" customWidth="1"/>
    <col min="2064" max="2064" width="13.54296875" style="237" customWidth="1"/>
    <col min="2065" max="2304" width="12.453125" style="237" customWidth="1"/>
    <col min="2305" max="2305" width="27.453125" style="237" bestFit="1" customWidth="1"/>
    <col min="2306" max="2306" width="19.54296875" style="237" customWidth="1"/>
    <col min="2307" max="2307" width="12.453125" style="237" customWidth="1"/>
    <col min="2308" max="2308" width="15.453125" style="237" customWidth="1"/>
    <col min="2309" max="2309" width="13.1796875" style="237" customWidth="1"/>
    <col min="2310" max="2310" width="18.54296875" style="237" customWidth="1"/>
    <col min="2311" max="2311" width="19.54296875" style="237" customWidth="1"/>
    <col min="2312" max="2312" width="36.1796875" style="237" customWidth="1"/>
    <col min="2313" max="2313" width="13" style="237" customWidth="1"/>
    <col min="2314" max="2314" width="30.81640625" style="237" customWidth="1"/>
    <col min="2315" max="2315" width="53" style="237" customWidth="1"/>
    <col min="2316" max="2319" width="12" style="237" customWidth="1"/>
    <col min="2320" max="2320" width="13.54296875" style="237" customWidth="1"/>
    <col min="2321" max="2560" width="12.453125" style="237" customWidth="1"/>
    <col min="2561" max="2561" width="27.453125" style="237" bestFit="1" customWidth="1"/>
    <col min="2562" max="2562" width="19.54296875" style="237" customWidth="1"/>
    <col min="2563" max="2563" width="12.453125" style="237" customWidth="1"/>
    <col min="2564" max="2564" width="15.453125" style="237" customWidth="1"/>
    <col min="2565" max="2565" width="13.1796875" style="237" customWidth="1"/>
    <col min="2566" max="2566" width="18.54296875" style="237" customWidth="1"/>
    <col min="2567" max="2567" width="19.54296875" style="237" customWidth="1"/>
    <col min="2568" max="2568" width="36.1796875" style="237" customWidth="1"/>
    <col min="2569" max="2569" width="13" style="237" customWidth="1"/>
    <col min="2570" max="2570" width="30.81640625" style="237" customWidth="1"/>
    <col min="2571" max="2571" width="53" style="237" customWidth="1"/>
    <col min="2572" max="2575" width="12" style="237" customWidth="1"/>
    <col min="2576" max="2576" width="13.54296875" style="237" customWidth="1"/>
    <col min="2577" max="2816" width="12.453125" style="237" customWidth="1"/>
    <col min="2817" max="2817" width="27.453125" style="237" bestFit="1" customWidth="1"/>
    <col min="2818" max="2818" width="19.54296875" style="237" customWidth="1"/>
    <col min="2819" max="2819" width="12.453125" style="237" customWidth="1"/>
    <col min="2820" max="2820" width="15.453125" style="237" customWidth="1"/>
    <col min="2821" max="2821" width="13.1796875" style="237" customWidth="1"/>
    <col min="2822" max="2822" width="18.54296875" style="237" customWidth="1"/>
    <col min="2823" max="2823" width="19.54296875" style="237" customWidth="1"/>
    <col min="2824" max="2824" width="36.1796875" style="237" customWidth="1"/>
    <col min="2825" max="2825" width="13" style="237" customWidth="1"/>
    <col min="2826" max="2826" width="30.81640625" style="237" customWidth="1"/>
    <col min="2827" max="2827" width="53" style="237" customWidth="1"/>
    <col min="2828" max="2831" width="12" style="237" customWidth="1"/>
    <col min="2832" max="2832" width="13.54296875" style="237" customWidth="1"/>
    <col min="2833" max="3072" width="12.453125" style="237" customWidth="1"/>
    <col min="3073" max="3073" width="27.453125" style="237" bestFit="1" customWidth="1"/>
    <col min="3074" max="3074" width="19.54296875" style="237" customWidth="1"/>
    <col min="3075" max="3075" width="12.453125" style="237" customWidth="1"/>
    <col min="3076" max="3076" width="15.453125" style="237" customWidth="1"/>
    <col min="3077" max="3077" width="13.1796875" style="237" customWidth="1"/>
    <col min="3078" max="3078" width="18.54296875" style="237" customWidth="1"/>
    <col min="3079" max="3079" width="19.54296875" style="237" customWidth="1"/>
    <col min="3080" max="3080" width="36.1796875" style="237" customWidth="1"/>
    <col min="3081" max="3081" width="13" style="237" customWidth="1"/>
    <col min="3082" max="3082" width="30.81640625" style="237" customWidth="1"/>
    <col min="3083" max="3083" width="53" style="237" customWidth="1"/>
    <col min="3084" max="3087" width="12" style="237" customWidth="1"/>
    <col min="3088" max="3088" width="13.54296875" style="237" customWidth="1"/>
    <col min="3089" max="3328" width="12.453125" style="237" customWidth="1"/>
    <col min="3329" max="3329" width="27.453125" style="237" bestFit="1" customWidth="1"/>
    <col min="3330" max="3330" width="19.54296875" style="237" customWidth="1"/>
    <col min="3331" max="3331" width="12.453125" style="237" customWidth="1"/>
    <col min="3332" max="3332" width="15.453125" style="237" customWidth="1"/>
    <col min="3333" max="3333" width="13.1796875" style="237" customWidth="1"/>
    <col min="3334" max="3334" width="18.54296875" style="237" customWidth="1"/>
    <col min="3335" max="3335" width="19.54296875" style="237" customWidth="1"/>
    <col min="3336" max="3336" width="36.1796875" style="237" customWidth="1"/>
    <col min="3337" max="3337" width="13" style="237" customWidth="1"/>
    <col min="3338" max="3338" width="30.81640625" style="237" customWidth="1"/>
    <col min="3339" max="3339" width="53" style="237" customWidth="1"/>
    <col min="3340" max="3343" width="12" style="237" customWidth="1"/>
    <col min="3344" max="3344" width="13.54296875" style="237" customWidth="1"/>
    <col min="3345" max="3584" width="12.453125" style="237" customWidth="1"/>
    <col min="3585" max="3585" width="27.453125" style="237" bestFit="1" customWidth="1"/>
    <col min="3586" max="3586" width="19.54296875" style="237" customWidth="1"/>
    <col min="3587" max="3587" width="12.453125" style="237" customWidth="1"/>
    <col min="3588" max="3588" width="15.453125" style="237" customWidth="1"/>
    <col min="3589" max="3589" width="13.1796875" style="237" customWidth="1"/>
    <col min="3590" max="3590" width="18.54296875" style="237" customWidth="1"/>
    <col min="3591" max="3591" width="19.54296875" style="237" customWidth="1"/>
    <col min="3592" max="3592" width="36.1796875" style="237" customWidth="1"/>
    <col min="3593" max="3593" width="13" style="237" customWidth="1"/>
    <col min="3594" max="3594" width="30.81640625" style="237" customWidth="1"/>
    <col min="3595" max="3595" width="53" style="237" customWidth="1"/>
    <col min="3596" max="3599" width="12" style="237" customWidth="1"/>
    <col min="3600" max="3600" width="13.54296875" style="237" customWidth="1"/>
    <col min="3601" max="3840" width="12.453125" style="237" customWidth="1"/>
    <col min="3841" max="3841" width="27.453125" style="237" bestFit="1" customWidth="1"/>
    <col min="3842" max="3842" width="19.54296875" style="237" customWidth="1"/>
    <col min="3843" max="3843" width="12.453125" style="237" customWidth="1"/>
    <col min="3844" max="3844" width="15.453125" style="237" customWidth="1"/>
    <col min="3845" max="3845" width="13.1796875" style="237" customWidth="1"/>
    <col min="3846" max="3846" width="18.54296875" style="237" customWidth="1"/>
    <col min="3847" max="3847" width="19.54296875" style="237" customWidth="1"/>
    <col min="3848" max="3848" width="36.1796875" style="237" customWidth="1"/>
    <col min="3849" max="3849" width="13" style="237" customWidth="1"/>
    <col min="3850" max="3850" width="30.81640625" style="237" customWidth="1"/>
    <col min="3851" max="3851" width="53" style="237" customWidth="1"/>
    <col min="3852" max="3855" width="12" style="237" customWidth="1"/>
    <col min="3856" max="3856" width="13.54296875" style="237" customWidth="1"/>
    <col min="3857" max="4096" width="12.453125" style="237" customWidth="1"/>
    <col min="4097" max="4097" width="27.453125" style="237" bestFit="1" customWidth="1"/>
    <col min="4098" max="4098" width="19.54296875" style="237" customWidth="1"/>
    <col min="4099" max="4099" width="12.453125" style="237" customWidth="1"/>
    <col min="4100" max="4100" width="15.453125" style="237" customWidth="1"/>
    <col min="4101" max="4101" width="13.1796875" style="237" customWidth="1"/>
    <col min="4102" max="4102" width="18.54296875" style="237" customWidth="1"/>
    <col min="4103" max="4103" width="19.54296875" style="237" customWidth="1"/>
    <col min="4104" max="4104" width="36.1796875" style="237" customWidth="1"/>
    <col min="4105" max="4105" width="13" style="237" customWidth="1"/>
    <col min="4106" max="4106" width="30.81640625" style="237" customWidth="1"/>
    <col min="4107" max="4107" width="53" style="237" customWidth="1"/>
    <col min="4108" max="4111" width="12" style="237" customWidth="1"/>
    <col min="4112" max="4112" width="13.54296875" style="237" customWidth="1"/>
    <col min="4113" max="4352" width="12.453125" style="237" customWidth="1"/>
    <col min="4353" max="4353" width="27.453125" style="237" bestFit="1" customWidth="1"/>
    <col min="4354" max="4354" width="19.54296875" style="237" customWidth="1"/>
    <col min="4355" max="4355" width="12.453125" style="237" customWidth="1"/>
    <col min="4356" max="4356" width="15.453125" style="237" customWidth="1"/>
    <col min="4357" max="4357" width="13.1796875" style="237" customWidth="1"/>
    <col min="4358" max="4358" width="18.54296875" style="237" customWidth="1"/>
    <col min="4359" max="4359" width="19.54296875" style="237" customWidth="1"/>
    <col min="4360" max="4360" width="36.1796875" style="237" customWidth="1"/>
    <col min="4361" max="4361" width="13" style="237" customWidth="1"/>
    <col min="4362" max="4362" width="30.81640625" style="237" customWidth="1"/>
    <col min="4363" max="4363" width="53" style="237" customWidth="1"/>
    <col min="4364" max="4367" width="12" style="237" customWidth="1"/>
    <col min="4368" max="4368" width="13.54296875" style="237" customWidth="1"/>
    <col min="4369" max="4608" width="12.453125" style="237" customWidth="1"/>
    <col min="4609" max="4609" width="27.453125" style="237" bestFit="1" customWidth="1"/>
    <col min="4610" max="4610" width="19.54296875" style="237" customWidth="1"/>
    <col min="4611" max="4611" width="12.453125" style="237" customWidth="1"/>
    <col min="4612" max="4612" width="15.453125" style="237" customWidth="1"/>
    <col min="4613" max="4613" width="13.1796875" style="237" customWidth="1"/>
    <col min="4614" max="4614" width="18.54296875" style="237" customWidth="1"/>
    <col min="4615" max="4615" width="19.54296875" style="237" customWidth="1"/>
    <col min="4616" max="4616" width="36.1796875" style="237" customWidth="1"/>
    <col min="4617" max="4617" width="13" style="237" customWidth="1"/>
    <col min="4618" max="4618" width="30.81640625" style="237" customWidth="1"/>
    <col min="4619" max="4619" width="53" style="237" customWidth="1"/>
    <col min="4620" max="4623" width="12" style="237" customWidth="1"/>
    <col min="4624" max="4624" width="13.54296875" style="237" customWidth="1"/>
    <col min="4625" max="4864" width="12.453125" style="237" customWidth="1"/>
    <col min="4865" max="4865" width="27.453125" style="237" bestFit="1" customWidth="1"/>
    <col min="4866" max="4866" width="19.54296875" style="237" customWidth="1"/>
    <col min="4867" max="4867" width="12.453125" style="237" customWidth="1"/>
    <col min="4868" max="4868" width="15.453125" style="237" customWidth="1"/>
    <col min="4869" max="4869" width="13.1796875" style="237" customWidth="1"/>
    <col min="4870" max="4870" width="18.54296875" style="237" customWidth="1"/>
    <col min="4871" max="4871" width="19.54296875" style="237" customWidth="1"/>
    <col min="4872" max="4872" width="36.1796875" style="237" customWidth="1"/>
    <col min="4873" max="4873" width="13" style="237" customWidth="1"/>
    <col min="4874" max="4874" width="30.81640625" style="237" customWidth="1"/>
    <col min="4875" max="4875" width="53" style="237" customWidth="1"/>
    <col min="4876" max="4879" width="12" style="237" customWidth="1"/>
    <col min="4880" max="4880" width="13.54296875" style="237" customWidth="1"/>
    <col min="4881" max="5120" width="12.453125" style="237" customWidth="1"/>
    <col min="5121" max="5121" width="27.453125" style="237" bestFit="1" customWidth="1"/>
    <col min="5122" max="5122" width="19.54296875" style="237" customWidth="1"/>
    <col min="5123" max="5123" width="12.453125" style="237" customWidth="1"/>
    <col min="5124" max="5124" width="15.453125" style="237" customWidth="1"/>
    <col min="5125" max="5125" width="13.1796875" style="237" customWidth="1"/>
    <col min="5126" max="5126" width="18.54296875" style="237" customWidth="1"/>
    <col min="5127" max="5127" width="19.54296875" style="237" customWidth="1"/>
    <col min="5128" max="5128" width="36.1796875" style="237" customWidth="1"/>
    <col min="5129" max="5129" width="13" style="237" customWidth="1"/>
    <col min="5130" max="5130" width="30.81640625" style="237" customWidth="1"/>
    <col min="5131" max="5131" width="53" style="237" customWidth="1"/>
    <col min="5132" max="5135" width="12" style="237" customWidth="1"/>
    <col min="5136" max="5136" width="13.54296875" style="237" customWidth="1"/>
    <col min="5137" max="5376" width="12.453125" style="237" customWidth="1"/>
    <col min="5377" max="5377" width="27.453125" style="237" bestFit="1" customWidth="1"/>
    <col min="5378" max="5378" width="19.54296875" style="237" customWidth="1"/>
    <col min="5379" max="5379" width="12.453125" style="237" customWidth="1"/>
    <col min="5380" max="5380" width="15.453125" style="237" customWidth="1"/>
    <col min="5381" max="5381" width="13.1796875" style="237" customWidth="1"/>
    <col min="5382" max="5382" width="18.54296875" style="237" customWidth="1"/>
    <col min="5383" max="5383" width="19.54296875" style="237" customWidth="1"/>
    <col min="5384" max="5384" width="36.1796875" style="237" customWidth="1"/>
    <col min="5385" max="5385" width="13" style="237" customWidth="1"/>
    <col min="5386" max="5386" width="30.81640625" style="237" customWidth="1"/>
    <col min="5387" max="5387" width="53" style="237" customWidth="1"/>
    <col min="5388" max="5391" width="12" style="237" customWidth="1"/>
    <col min="5392" max="5392" width="13.54296875" style="237" customWidth="1"/>
    <col min="5393" max="5632" width="12.453125" style="237" customWidth="1"/>
    <col min="5633" max="5633" width="27.453125" style="237" bestFit="1" customWidth="1"/>
    <col min="5634" max="5634" width="19.54296875" style="237" customWidth="1"/>
    <col min="5635" max="5635" width="12.453125" style="237" customWidth="1"/>
    <col min="5636" max="5636" width="15.453125" style="237" customWidth="1"/>
    <col min="5637" max="5637" width="13.1796875" style="237" customWidth="1"/>
    <col min="5638" max="5638" width="18.54296875" style="237" customWidth="1"/>
    <col min="5639" max="5639" width="19.54296875" style="237" customWidth="1"/>
    <col min="5640" max="5640" width="36.1796875" style="237" customWidth="1"/>
    <col min="5641" max="5641" width="13" style="237" customWidth="1"/>
    <col min="5642" max="5642" width="30.81640625" style="237" customWidth="1"/>
    <col min="5643" max="5643" width="53" style="237" customWidth="1"/>
    <col min="5644" max="5647" width="12" style="237" customWidth="1"/>
    <col min="5648" max="5648" width="13.54296875" style="237" customWidth="1"/>
    <col min="5649" max="5888" width="12.453125" style="237" customWidth="1"/>
    <col min="5889" max="5889" width="27.453125" style="237" bestFit="1" customWidth="1"/>
    <col min="5890" max="5890" width="19.54296875" style="237" customWidth="1"/>
    <col min="5891" max="5891" width="12.453125" style="237" customWidth="1"/>
    <col min="5892" max="5892" width="15.453125" style="237" customWidth="1"/>
    <col min="5893" max="5893" width="13.1796875" style="237" customWidth="1"/>
    <col min="5894" max="5894" width="18.54296875" style="237" customWidth="1"/>
    <col min="5895" max="5895" width="19.54296875" style="237" customWidth="1"/>
    <col min="5896" max="5896" width="36.1796875" style="237" customWidth="1"/>
    <col min="5897" max="5897" width="13" style="237" customWidth="1"/>
    <col min="5898" max="5898" width="30.81640625" style="237" customWidth="1"/>
    <col min="5899" max="5899" width="53" style="237" customWidth="1"/>
    <col min="5900" max="5903" width="12" style="237" customWidth="1"/>
    <col min="5904" max="5904" width="13.54296875" style="237" customWidth="1"/>
    <col min="5905" max="6144" width="12.453125" style="237" customWidth="1"/>
    <col min="6145" max="6145" width="27.453125" style="237" bestFit="1" customWidth="1"/>
    <col min="6146" max="6146" width="19.54296875" style="237" customWidth="1"/>
    <col min="6147" max="6147" width="12.453125" style="237" customWidth="1"/>
    <col min="6148" max="6148" width="15.453125" style="237" customWidth="1"/>
    <col min="6149" max="6149" width="13.1796875" style="237" customWidth="1"/>
    <col min="6150" max="6150" width="18.54296875" style="237" customWidth="1"/>
    <col min="6151" max="6151" width="19.54296875" style="237" customWidth="1"/>
    <col min="6152" max="6152" width="36.1796875" style="237" customWidth="1"/>
    <col min="6153" max="6153" width="13" style="237" customWidth="1"/>
    <col min="6154" max="6154" width="30.81640625" style="237" customWidth="1"/>
    <col min="6155" max="6155" width="53" style="237" customWidth="1"/>
    <col min="6156" max="6159" width="12" style="237" customWidth="1"/>
    <col min="6160" max="6160" width="13.54296875" style="237" customWidth="1"/>
    <col min="6161" max="6400" width="12.453125" style="237" customWidth="1"/>
    <col min="6401" max="6401" width="27.453125" style="237" bestFit="1" customWidth="1"/>
    <col min="6402" max="6402" width="19.54296875" style="237" customWidth="1"/>
    <col min="6403" max="6403" width="12.453125" style="237" customWidth="1"/>
    <col min="6404" max="6404" width="15.453125" style="237" customWidth="1"/>
    <col min="6405" max="6405" width="13.1796875" style="237" customWidth="1"/>
    <col min="6406" max="6406" width="18.54296875" style="237" customWidth="1"/>
    <col min="6407" max="6407" width="19.54296875" style="237" customWidth="1"/>
    <col min="6408" max="6408" width="36.1796875" style="237" customWidth="1"/>
    <col min="6409" max="6409" width="13" style="237" customWidth="1"/>
    <col min="6410" max="6410" width="30.81640625" style="237" customWidth="1"/>
    <col min="6411" max="6411" width="53" style="237" customWidth="1"/>
    <col min="6412" max="6415" width="12" style="237" customWidth="1"/>
    <col min="6416" max="6416" width="13.54296875" style="237" customWidth="1"/>
    <col min="6417" max="6656" width="12.453125" style="237" customWidth="1"/>
    <col min="6657" max="6657" width="27.453125" style="237" bestFit="1" customWidth="1"/>
    <col min="6658" max="6658" width="19.54296875" style="237" customWidth="1"/>
    <col min="6659" max="6659" width="12.453125" style="237" customWidth="1"/>
    <col min="6660" max="6660" width="15.453125" style="237" customWidth="1"/>
    <col min="6661" max="6661" width="13.1796875" style="237" customWidth="1"/>
    <col min="6662" max="6662" width="18.54296875" style="237" customWidth="1"/>
    <col min="6663" max="6663" width="19.54296875" style="237" customWidth="1"/>
    <col min="6664" max="6664" width="36.1796875" style="237" customWidth="1"/>
    <col min="6665" max="6665" width="13" style="237" customWidth="1"/>
    <col min="6666" max="6666" width="30.81640625" style="237" customWidth="1"/>
    <col min="6667" max="6667" width="53" style="237" customWidth="1"/>
    <col min="6668" max="6671" width="12" style="237" customWidth="1"/>
    <col min="6672" max="6672" width="13.54296875" style="237" customWidth="1"/>
    <col min="6673" max="6912" width="12.453125" style="237" customWidth="1"/>
    <col min="6913" max="6913" width="27.453125" style="237" bestFit="1" customWidth="1"/>
    <col min="6914" max="6914" width="19.54296875" style="237" customWidth="1"/>
    <col min="6915" max="6915" width="12.453125" style="237" customWidth="1"/>
    <col min="6916" max="6916" width="15.453125" style="237" customWidth="1"/>
    <col min="6917" max="6917" width="13.1796875" style="237" customWidth="1"/>
    <col min="6918" max="6918" width="18.54296875" style="237" customWidth="1"/>
    <col min="6919" max="6919" width="19.54296875" style="237" customWidth="1"/>
    <col min="6920" max="6920" width="36.1796875" style="237" customWidth="1"/>
    <col min="6921" max="6921" width="13" style="237" customWidth="1"/>
    <col min="6922" max="6922" width="30.81640625" style="237" customWidth="1"/>
    <col min="6923" max="6923" width="53" style="237" customWidth="1"/>
    <col min="6924" max="6927" width="12" style="237" customWidth="1"/>
    <col min="6928" max="6928" width="13.54296875" style="237" customWidth="1"/>
    <col min="6929" max="7168" width="12.453125" style="237" customWidth="1"/>
    <col min="7169" max="7169" width="27.453125" style="237" bestFit="1" customWidth="1"/>
    <col min="7170" max="7170" width="19.54296875" style="237" customWidth="1"/>
    <col min="7171" max="7171" width="12.453125" style="237" customWidth="1"/>
    <col min="7172" max="7172" width="15.453125" style="237" customWidth="1"/>
    <col min="7173" max="7173" width="13.1796875" style="237" customWidth="1"/>
    <col min="7174" max="7174" width="18.54296875" style="237" customWidth="1"/>
    <col min="7175" max="7175" width="19.54296875" style="237" customWidth="1"/>
    <col min="7176" max="7176" width="36.1796875" style="237" customWidth="1"/>
    <col min="7177" max="7177" width="13" style="237" customWidth="1"/>
    <col min="7178" max="7178" width="30.81640625" style="237" customWidth="1"/>
    <col min="7179" max="7179" width="53" style="237" customWidth="1"/>
    <col min="7180" max="7183" width="12" style="237" customWidth="1"/>
    <col min="7184" max="7184" width="13.54296875" style="237" customWidth="1"/>
    <col min="7185" max="7424" width="12.453125" style="237" customWidth="1"/>
    <col min="7425" max="7425" width="27.453125" style="237" bestFit="1" customWidth="1"/>
    <col min="7426" max="7426" width="19.54296875" style="237" customWidth="1"/>
    <col min="7427" max="7427" width="12.453125" style="237" customWidth="1"/>
    <col min="7428" max="7428" width="15.453125" style="237" customWidth="1"/>
    <col min="7429" max="7429" width="13.1796875" style="237" customWidth="1"/>
    <col min="7430" max="7430" width="18.54296875" style="237" customWidth="1"/>
    <col min="7431" max="7431" width="19.54296875" style="237" customWidth="1"/>
    <col min="7432" max="7432" width="36.1796875" style="237" customWidth="1"/>
    <col min="7433" max="7433" width="13" style="237" customWidth="1"/>
    <col min="7434" max="7434" width="30.81640625" style="237" customWidth="1"/>
    <col min="7435" max="7435" width="53" style="237" customWidth="1"/>
    <col min="7436" max="7439" width="12" style="237" customWidth="1"/>
    <col min="7440" max="7440" width="13.54296875" style="237" customWidth="1"/>
    <col min="7441" max="7680" width="12.453125" style="237" customWidth="1"/>
    <col min="7681" max="7681" width="27.453125" style="237" bestFit="1" customWidth="1"/>
    <col min="7682" max="7682" width="19.54296875" style="237" customWidth="1"/>
    <col min="7683" max="7683" width="12.453125" style="237" customWidth="1"/>
    <col min="7684" max="7684" width="15.453125" style="237" customWidth="1"/>
    <col min="7685" max="7685" width="13.1796875" style="237" customWidth="1"/>
    <col min="7686" max="7686" width="18.54296875" style="237" customWidth="1"/>
    <col min="7687" max="7687" width="19.54296875" style="237" customWidth="1"/>
    <col min="7688" max="7688" width="36.1796875" style="237" customWidth="1"/>
    <col min="7689" max="7689" width="13" style="237" customWidth="1"/>
    <col min="7690" max="7690" width="30.81640625" style="237" customWidth="1"/>
    <col min="7691" max="7691" width="53" style="237" customWidth="1"/>
    <col min="7692" max="7695" width="12" style="237" customWidth="1"/>
    <col min="7696" max="7696" width="13.54296875" style="237" customWidth="1"/>
    <col min="7697" max="7936" width="12.453125" style="237" customWidth="1"/>
    <col min="7937" max="7937" width="27.453125" style="237" bestFit="1" customWidth="1"/>
    <col min="7938" max="7938" width="19.54296875" style="237" customWidth="1"/>
    <col min="7939" max="7939" width="12.453125" style="237" customWidth="1"/>
    <col min="7940" max="7940" width="15.453125" style="237" customWidth="1"/>
    <col min="7941" max="7941" width="13.1796875" style="237" customWidth="1"/>
    <col min="7942" max="7942" width="18.54296875" style="237" customWidth="1"/>
    <col min="7943" max="7943" width="19.54296875" style="237" customWidth="1"/>
    <col min="7944" max="7944" width="36.1796875" style="237" customWidth="1"/>
    <col min="7945" max="7945" width="13" style="237" customWidth="1"/>
    <col min="7946" max="7946" width="30.81640625" style="237" customWidth="1"/>
    <col min="7947" max="7947" width="53" style="237" customWidth="1"/>
    <col min="7948" max="7951" width="12" style="237" customWidth="1"/>
    <col min="7952" max="7952" width="13.54296875" style="237" customWidth="1"/>
    <col min="7953" max="8192" width="12.453125" style="237" customWidth="1"/>
    <col min="8193" max="8193" width="27.453125" style="237" bestFit="1" customWidth="1"/>
    <col min="8194" max="8194" width="19.54296875" style="237" customWidth="1"/>
    <col min="8195" max="8195" width="12.453125" style="237" customWidth="1"/>
    <col min="8196" max="8196" width="15.453125" style="237" customWidth="1"/>
    <col min="8197" max="8197" width="13.1796875" style="237" customWidth="1"/>
    <col min="8198" max="8198" width="18.54296875" style="237" customWidth="1"/>
    <col min="8199" max="8199" width="19.54296875" style="237" customWidth="1"/>
    <col min="8200" max="8200" width="36.1796875" style="237" customWidth="1"/>
    <col min="8201" max="8201" width="13" style="237" customWidth="1"/>
    <col min="8202" max="8202" width="30.81640625" style="237" customWidth="1"/>
    <col min="8203" max="8203" width="53" style="237" customWidth="1"/>
    <col min="8204" max="8207" width="12" style="237" customWidth="1"/>
    <col min="8208" max="8208" width="13.54296875" style="237" customWidth="1"/>
    <col min="8209" max="8448" width="12.453125" style="237" customWidth="1"/>
    <col min="8449" max="8449" width="27.453125" style="237" bestFit="1" customWidth="1"/>
    <col min="8450" max="8450" width="19.54296875" style="237" customWidth="1"/>
    <col min="8451" max="8451" width="12.453125" style="237" customWidth="1"/>
    <col min="8452" max="8452" width="15.453125" style="237" customWidth="1"/>
    <col min="8453" max="8453" width="13.1796875" style="237" customWidth="1"/>
    <col min="8454" max="8454" width="18.54296875" style="237" customWidth="1"/>
    <col min="8455" max="8455" width="19.54296875" style="237" customWidth="1"/>
    <col min="8456" max="8456" width="36.1796875" style="237" customWidth="1"/>
    <col min="8457" max="8457" width="13" style="237" customWidth="1"/>
    <col min="8458" max="8458" width="30.81640625" style="237" customWidth="1"/>
    <col min="8459" max="8459" width="53" style="237" customWidth="1"/>
    <col min="8460" max="8463" width="12" style="237" customWidth="1"/>
    <col min="8464" max="8464" width="13.54296875" style="237" customWidth="1"/>
    <col min="8465" max="8704" width="12.453125" style="237" customWidth="1"/>
    <col min="8705" max="8705" width="27.453125" style="237" bestFit="1" customWidth="1"/>
    <col min="8706" max="8706" width="19.54296875" style="237" customWidth="1"/>
    <col min="8707" max="8707" width="12.453125" style="237" customWidth="1"/>
    <col min="8708" max="8708" width="15.453125" style="237" customWidth="1"/>
    <col min="8709" max="8709" width="13.1796875" style="237" customWidth="1"/>
    <col min="8710" max="8710" width="18.54296875" style="237" customWidth="1"/>
    <col min="8711" max="8711" width="19.54296875" style="237" customWidth="1"/>
    <col min="8712" max="8712" width="36.1796875" style="237" customWidth="1"/>
    <col min="8713" max="8713" width="13" style="237" customWidth="1"/>
    <col min="8714" max="8714" width="30.81640625" style="237" customWidth="1"/>
    <col min="8715" max="8715" width="53" style="237" customWidth="1"/>
    <col min="8716" max="8719" width="12" style="237" customWidth="1"/>
    <col min="8720" max="8720" width="13.54296875" style="237" customWidth="1"/>
    <col min="8721" max="8960" width="12.453125" style="237" customWidth="1"/>
    <col min="8961" max="8961" width="27.453125" style="237" bestFit="1" customWidth="1"/>
    <col min="8962" max="8962" width="19.54296875" style="237" customWidth="1"/>
    <col min="8963" max="8963" width="12.453125" style="237" customWidth="1"/>
    <col min="8964" max="8964" width="15.453125" style="237" customWidth="1"/>
    <col min="8965" max="8965" width="13.1796875" style="237" customWidth="1"/>
    <col min="8966" max="8966" width="18.54296875" style="237" customWidth="1"/>
    <col min="8967" max="8967" width="19.54296875" style="237" customWidth="1"/>
    <col min="8968" max="8968" width="36.1796875" style="237" customWidth="1"/>
    <col min="8969" max="8969" width="13" style="237" customWidth="1"/>
    <col min="8970" max="8970" width="30.81640625" style="237" customWidth="1"/>
    <col min="8971" max="8971" width="53" style="237" customWidth="1"/>
    <col min="8972" max="8975" width="12" style="237" customWidth="1"/>
    <col min="8976" max="8976" width="13.54296875" style="237" customWidth="1"/>
    <col min="8977" max="9216" width="12.453125" style="237" customWidth="1"/>
    <col min="9217" max="9217" width="27.453125" style="237" bestFit="1" customWidth="1"/>
    <col min="9218" max="9218" width="19.54296875" style="237" customWidth="1"/>
    <col min="9219" max="9219" width="12.453125" style="237" customWidth="1"/>
    <col min="9220" max="9220" width="15.453125" style="237" customWidth="1"/>
    <col min="9221" max="9221" width="13.1796875" style="237" customWidth="1"/>
    <col min="9222" max="9222" width="18.54296875" style="237" customWidth="1"/>
    <col min="9223" max="9223" width="19.54296875" style="237" customWidth="1"/>
    <col min="9224" max="9224" width="36.1796875" style="237" customWidth="1"/>
    <col min="9225" max="9225" width="13" style="237" customWidth="1"/>
    <col min="9226" max="9226" width="30.81640625" style="237" customWidth="1"/>
    <col min="9227" max="9227" width="53" style="237" customWidth="1"/>
    <col min="9228" max="9231" width="12" style="237" customWidth="1"/>
    <col min="9232" max="9232" width="13.54296875" style="237" customWidth="1"/>
    <col min="9233" max="9472" width="12.453125" style="237" customWidth="1"/>
    <col min="9473" max="9473" width="27.453125" style="237" bestFit="1" customWidth="1"/>
    <col min="9474" max="9474" width="19.54296875" style="237" customWidth="1"/>
    <col min="9475" max="9475" width="12.453125" style="237" customWidth="1"/>
    <col min="9476" max="9476" width="15.453125" style="237" customWidth="1"/>
    <col min="9477" max="9477" width="13.1796875" style="237" customWidth="1"/>
    <col min="9478" max="9478" width="18.54296875" style="237" customWidth="1"/>
    <col min="9479" max="9479" width="19.54296875" style="237" customWidth="1"/>
    <col min="9480" max="9480" width="36.1796875" style="237" customWidth="1"/>
    <col min="9481" max="9481" width="13" style="237" customWidth="1"/>
    <col min="9482" max="9482" width="30.81640625" style="237" customWidth="1"/>
    <col min="9483" max="9483" width="53" style="237" customWidth="1"/>
    <col min="9484" max="9487" width="12" style="237" customWidth="1"/>
    <col min="9488" max="9488" width="13.54296875" style="237" customWidth="1"/>
    <col min="9489" max="9728" width="12.453125" style="237" customWidth="1"/>
    <col min="9729" max="9729" width="27.453125" style="237" bestFit="1" customWidth="1"/>
    <col min="9730" max="9730" width="19.54296875" style="237" customWidth="1"/>
    <col min="9731" max="9731" width="12.453125" style="237" customWidth="1"/>
    <col min="9732" max="9732" width="15.453125" style="237" customWidth="1"/>
    <col min="9733" max="9733" width="13.1796875" style="237" customWidth="1"/>
    <col min="9734" max="9734" width="18.54296875" style="237" customWidth="1"/>
    <col min="9735" max="9735" width="19.54296875" style="237" customWidth="1"/>
    <col min="9736" max="9736" width="36.1796875" style="237" customWidth="1"/>
    <col min="9737" max="9737" width="13" style="237" customWidth="1"/>
    <col min="9738" max="9738" width="30.81640625" style="237" customWidth="1"/>
    <col min="9739" max="9739" width="53" style="237" customWidth="1"/>
    <col min="9740" max="9743" width="12" style="237" customWidth="1"/>
    <col min="9744" max="9744" width="13.54296875" style="237" customWidth="1"/>
    <col min="9745" max="9984" width="12.453125" style="237" customWidth="1"/>
    <col min="9985" max="9985" width="27.453125" style="237" bestFit="1" customWidth="1"/>
    <col min="9986" max="9986" width="19.54296875" style="237" customWidth="1"/>
    <col min="9987" max="9987" width="12.453125" style="237" customWidth="1"/>
    <col min="9988" max="9988" width="15.453125" style="237" customWidth="1"/>
    <col min="9989" max="9989" width="13.1796875" style="237" customWidth="1"/>
    <col min="9990" max="9990" width="18.54296875" style="237" customWidth="1"/>
    <col min="9991" max="9991" width="19.54296875" style="237" customWidth="1"/>
    <col min="9992" max="9992" width="36.1796875" style="237" customWidth="1"/>
    <col min="9993" max="9993" width="13" style="237" customWidth="1"/>
    <col min="9994" max="9994" width="30.81640625" style="237" customWidth="1"/>
    <col min="9995" max="9995" width="53" style="237" customWidth="1"/>
    <col min="9996" max="9999" width="12" style="237" customWidth="1"/>
    <col min="10000" max="10000" width="13.54296875" style="237" customWidth="1"/>
    <col min="10001" max="10240" width="12.453125" style="237" customWidth="1"/>
    <col min="10241" max="10241" width="27.453125" style="237" bestFit="1" customWidth="1"/>
    <col min="10242" max="10242" width="19.54296875" style="237" customWidth="1"/>
    <col min="10243" max="10243" width="12.453125" style="237" customWidth="1"/>
    <col min="10244" max="10244" width="15.453125" style="237" customWidth="1"/>
    <col min="10245" max="10245" width="13.1796875" style="237" customWidth="1"/>
    <col min="10246" max="10246" width="18.54296875" style="237" customWidth="1"/>
    <col min="10247" max="10247" width="19.54296875" style="237" customWidth="1"/>
    <col min="10248" max="10248" width="36.1796875" style="237" customWidth="1"/>
    <col min="10249" max="10249" width="13" style="237" customWidth="1"/>
    <col min="10250" max="10250" width="30.81640625" style="237" customWidth="1"/>
    <col min="10251" max="10251" width="53" style="237" customWidth="1"/>
    <col min="10252" max="10255" width="12" style="237" customWidth="1"/>
    <col min="10256" max="10256" width="13.54296875" style="237" customWidth="1"/>
    <col min="10257" max="10496" width="12.453125" style="237" customWidth="1"/>
    <col min="10497" max="10497" width="27.453125" style="237" bestFit="1" customWidth="1"/>
    <col min="10498" max="10498" width="19.54296875" style="237" customWidth="1"/>
    <col min="10499" max="10499" width="12.453125" style="237" customWidth="1"/>
    <col min="10500" max="10500" width="15.453125" style="237" customWidth="1"/>
    <col min="10501" max="10501" width="13.1796875" style="237" customWidth="1"/>
    <col min="10502" max="10502" width="18.54296875" style="237" customWidth="1"/>
    <col min="10503" max="10503" width="19.54296875" style="237" customWidth="1"/>
    <col min="10504" max="10504" width="36.1796875" style="237" customWidth="1"/>
    <col min="10505" max="10505" width="13" style="237" customWidth="1"/>
    <col min="10506" max="10506" width="30.81640625" style="237" customWidth="1"/>
    <col min="10507" max="10507" width="53" style="237" customWidth="1"/>
    <col min="10508" max="10511" width="12" style="237" customWidth="1"/>
    <col min="10512" max="10512" width="13.54296875" style="237" customWidth="1"/>
    <col min="10513" max="10752" width="12.453125" style="237" customWidth="1"/>
    <col min="10753" max="10753" width="27.453125" style="237" bestFit="1" customWidth="1"/>
    <col min="10754" max="10754" width="19.54296875" style="237" customWidth="1"/>
    <col min="10755" max="10755" width="12.453125" style="237" customWidth="1"/>
    <col min="10756" max="10756" width="15.453125" style="237" customWidth="1"/>
    <col min="10757" max="10757" width="13.1796875" style="237" customWidth="1"/>
    <col min="10758" max="10758" width="18.54296875" style="237" customWidth="1"/>
    <col min="10759" max="10759" width="19.54296875" style="237" customWidth="1"/>
    <col min="10760" max="10760" width="36.1796875" style="237" customWidth="1"/>
    <col min="10761" max="10761" width="13" style="237" customWidth="1"/>
    <col min="10762" max="10762" width="30.81640625" style="237" customWidth="1"/>
    <col min="10763" max="10763" width="53" style="237" customWidth="1"/>
    <col min="10764" max="10767" width="12" style="237" customWidth="1"/>
    <col min="10768" max="10768" width="13.54296875" style="237" customWidth="1"/>
    <col min="10769" max="11008" width="12.453125" style="237" customWidth="1"/>
    <col min="11009" max="11009" width="27.453125" style="237" bestFit="1" customWidth="1"/>
    <col min="11010" max="11010" width="19.54296875" style="237" customWidth="1"/>
    <col min="11011" max="11011" width="12.453125" style="237" customWidth="1"/>
    <col min="11012" max="11012" width="15.453125" style="237" customWidth="1"/>
    <col min="11013" max="11013" width="13.1796875" style="237" customWidth="1"/>
    <col min="11014" max="11014" width="18.54296875" style="237" customWidth="1"/>
    <col min="11015" max="11015" width="19.54296875" style="237" customWidth="1"/>
    <col min="11016" max="11016" width="36.1796875" style="237" customWidth="1"/>
    <col min="11017" max="11017" width="13" style="237" customWidth="1"/>
    <col min="11018" max="11018" width="30.81640625" style="237" customWidth="1"/>
    <col min="11019" max="11019" width="53" style="237" customWidth="1"/>
    <col min="11020" max="11023" width="12" style="237" customWidth="1"/>
    <col min="11024" max="11024" width="13.54296875" style="237" customWidth="1"/>
    <col min="11025" max="11264" width="12.453125" style="237" customWidth="1"/>
    <col min="11265" max="11265" width="27.453125" style="237" bestFit="1" customWidth="1"/>
    <col min="11266" max="11266" width="19.54296875" style="237" customWidth="1"/>
    <col min="11267" max="11267" width="12.453125" style="237" customWidth="1"/>
    <col min="11268" max="11268" width="15.453125" style="237" customWidth="1"/>
    <col min="11269" max="11269" width="13.1796875" style="237" customWidth="1"/>
    <col min="11270" max="11270" width="18.54296875" style="237" customWidth="1"/>
    <col min="11271" max="11271" width="19.54296875" style="237" customWidth="1"/>
    <col min="11272" max="11272" width="36.1796875" style="237" customWidth="1"/>
    <col min="11273" max="11273" width="13" style="237" customWidth="1"/>
    <col min="11274" max="11274" width="30.81640625" style="237" customWidth="1"/>
    <col min="11275" max="11275" width="53" style="237" customWidth="1"/>
    <col min="11276" max="11279" width="12" style="237" customWidth="1"/>
    <col min="11280" max="11280" width="13.54296875" style="237" customWidth="1"/>
    <col min="11281" max="11520" width="12.453125" style="237" customWidth="1"/>
    <col min="11521" max="11521" width="27.453125" style="237" bestFit="1" customWidth="1"/>
    <col min="11522" max="11522" width="19.54296875" style="237" customWidth="1"/>
    <col min="11523" max="11523" width="12.453125" style="237" customWidth="1"/>
    <col min="11524" max="11524" width="15.453125" style="237" customWidth="1"/>
    <col min="11525" max="11525" width="13.1796875" style="237" customWidth="1"/>
    <col min="11526" max="11526" width="18.54296875" style="237" customWidth="1"/>
    <col min="11527" max="11527" width="19.54296875" style="237" customWidth="1"/>
    <col min="11528" max="11528" width="36.1796875" style="237" customWidth="1"/>
    <col min="11529" max="11529" width="13" style="237" customWidth="1"/>
    <col min="11530" max="11530" width="30.81640625" style="237" customWidth="1"/>
    <col min="11531" max="11531" width="53" style="237" customWidth="1"/>
    <col min="11532" max="11535" width="12" style="237" customWidth="1"/>
    <col min="11536" max="11536" width="13.54296875" style="237" customWidth="1"/>
    <col min="11537" max="11776" width="12.453125" style="237" customWidth="1"/>
    <col min="11777" max="11777" width="27.453125" style="237" bestFit="1" customWidth="1"/>
    <col min="11778" max="11778" width="19.54296875" style="237" customWidth="1"/>
    <col min="11779" max="11779" width="12.453125" style="237" customWidth="1"/>
    <col min="11780" max="11780" width="15.453125" style="237" customWidth="1"/>
    <col min="11781" max="11781" width="13.1796875" style="237" customWidth="1"/>
    <col min="11782" max="11782" width="18.54296875" style="237" customWidth="1"/>
    <col min="11783" max="11783" width="19.54296875" style="237" customWidth="1"/>
    <col min="11784" max="11784" width="36.1796875" style="237" customWidth="1"/>
    <col min="11785" max="11785" width="13" style="237" customWidth="1"/>
    <col min="11786" max="11786" width="30.81640625" style="237" customWidth="1"/>
    <col min="11787" max="11787" width="53" style="237" customWidth="1"/>
    <col min="11788" max="11791" width="12" style="237" customWidth="1"/>
    <col min="11792" max="11792" width="13.54296875" style="237" customWidth="1"/>
    <col min="11793" max="12032" width="12.453125" style="237" customWidth="1"/>
    <col min="12033" max="12033" width="27.453125" style="237" bestFit="1" customWidth="1"/>
    <col min="12034" max="12034" width="19.54296875" style="237" customWidth="1"/>
    <col min="12035" max="12035" width="12.453125" style="237" customWidth="1"/>
    <col min="12036" max="12036" width="15.453125" style="237" customWidth="1"/>
    <col min="12037" max="12037" width="13.1796875" style="237" customWidth="1"/>
    <col min="12038" max="12038" width="18.54296875" style="237" customWidth="1"/>
    <col min="12039" max="12039" width="19.54296875" style="237" customWidth="1"/>
    <col min="12040" max="12040" width="36.1796875" style="237" customWidth="1"/>
    <col min="12041" max="12041" width="13" style="237" customWidth="1"/>
    <col min="12042" max="12042" width="30.81640625" style="237" customWidth="1"/>
    <col min="12043" max="12043" width="53" style="237" customWidth="1"/>
    <col min="12044" max="12047" width="12" style="237" customWidth="1"/>
    <col min="12048" max="12048" width="13.54296875" style="237" customWidth="1"/>
    <col min="12049" max="12288" width="12.453125" style="237" customWidth="1"/>
    <col min="12289" max="12289" width="27.453125" style="237" bestFit="1" customWidth="1"/>
    <col min="12290" max="12290" width="19.54296875" style="237" customWidth="1"/>
    <col min="12291" max="12291" width="12.453125" style="237" customWidth="1"/>
    <col min="12292" max="12292" width="15.453125" style="237" customWidth="1"/>
    <col min="12293" max="12293" width="13.1796875" style="237" customWidth="1"/>
    <col min="12294" max="12294" width="18.54296875" style="237" customWidth="1"/>
    <col min="12295" max="12295" width="19.54296875" style="237" customWidth="1"/>
    <col min="12296" max="12296" width="36.1796875" style="237" customWidth="1"/>
    <col min="12297" max="12297" width="13" style="237" customWidth="1"/>
    <col min="12298" max="12298" width="30.81640625" style="237" customWidth="1"/>
    <col min="12299" max="12299" width="53" style="237" customWidth="1"/>
    <col min="12300" max="12303" width="12" style="237" customWidth="1"/>
    <col min="12304" max="12304" width="13.54296875" style="237" customWidth="1"/>
    <col min="12305" max="12544" width="12.453125" style="237" customWidth="1"/>
    <col min="12545" max="12545" width="27.453125" style="237" bestFit="1" customWidth="1"/>
    <col min="12546" max="12546" width="19.54296875" style="237" customWidth="1"/>
    <col min="12547" max="12547" width="12.453125" style="237" customWidth="1"/>
    <col min="12548" max="12548" width="15.453125" style="237" customWidth="1"/>
    <col min="12549" max="12549" width="13.1796875" style="237" customWidth="1"/>
    <col min="12550" max="12550" width="18.54296875" style="237" customWidth="1"/>
    <col min="12551" max="12551" width="19.54296875" style="237" customWidth="1"/>
    <col min="12552" max="12552" width="36.1796875" style="237" customWidth="1"/>
    <col min="12553" max="12553" width="13" style="237" customWidth="1"/>
    <col min="12554" max="12554" width="30.81640625" style="237" customWidth="1"/>
    <col min="12555" max="12555" width="53" style="237" customWidth="1"/>
    <col min="12556" max="12559" width="12" style="237" customWidth="1"/>
    <col min="12560" max="12560" width="13.54296875" style="237" customWidth="1"/>
    <col min="12561" max="12800" width="12.453125" style="237" customWidth="1"/>
    <col min="12801" max="12801" width="27.453125" style="237" bestFit="1" customWidth="1"/>
    <col min="12802" max="12802" width="19.54296875" style="237" customWidth="1"/>
    <col min="12803" max="12803" width="12.453125" style="237" customWidth="1"/>
    <col min="12804" max="12804" width="15.453125" style="237" customWidth="1"/>
    <col min="12805" max="12805" width="13.1796875" style="237" customWidth="1"/>
    <col min="12806" max="12806" width="18.54296875" style="237" customWidth="1"/>
    <col min="12807" max="12807" width="19.54296875" style="237" customWidth="1"/>
    <col min="12808" max="12808" width="36.1796875" style="237" customWidth="1"/>
    <col min="12809" max="12809" width="13" style="237" customWidth="1"/>
    <col min="12810" max="12810" width="30.81640625" style="237" customWidth="1"/>
    <col min="12811" max="12811" width="53" style="237" customWidth="1"/>
    <col min="12812" max="12815" width="12" style="237" customWidth="1"/>
    <col min="12816" max="12816" width="13.54296875" style="237" customWidth="1"/>
    <col min="12817" max="13056" width="12.453125" style="237" customWidth="1"/>
    <col min="13057" max="13057" width="27.453125" style="237" bestFit="1" customWidth="1"/>
    <col min="13058" max="13058" width="19.54296875" style="237" customWidth="1"/>
    <col min="13059" max="13059" width="12.453125" style="237" customWidth="1"/>
    <col min="13060" max="13060" width="15.453125" style="237" customWidth="1"/>
    <col min="13061" max="13061" width="13.1796875" style="237" customWidth="1"/>
    <col min="13062" max="13062" width="18.54296875" style="237" customWidth="1"/>
    <col min="13063" max="13063" width="19.54296875" style="237" customWidth="1"/>
    <col min="13064" max="13064" width="36.1796875" style="237" customWidth="1"/>
    <col min="13065" max="13065" width="13" style="237" customWidth="1"/>
    <col min="13066" max="13066" width="30.81640625" style="237" customWidth="1"/>
    <col min="13067" max="13067" width="53" style="237" customWidth="1"/>
    <col min="13068" max="13071" width="12" style="237" customWidth="1"/>
    <col min="13072" max="13072" width="13.54296875" style="237" customWidth="1"/>
    <col min="13073" max="13312" width="12.453125" style="237" customWidth="1"/>
    <col min="13313" max="13313" width="27.453125" style="237" bestFit="1" customWidth="1"/>
    <col min="13314" max="13314" width="19.54296875" style="237" customWidth="1"/>
    <col min="13315" max="13315" width="12.453125" style="237" customWidth="1"/>
    <col min="13316" max="13316" width="15.453125" style="237" customWidth="1"/>
    <col min="13317" max="13317" width="13.1796875" style="237" customWidth="1"/>
    <col min="13318" max="13318" width="18.54296875" style="237" customWidth="1"/>
    <col min="13319" max="13319" width="19.54296875" style="237" customWidth="1"/>
    <col min="13320" max="13320" width="36.1796875" style="237" customWidth="1"/>
    <col min="13321" max="13321" width="13" style="237" customWidth="1"/>
    <col min="13322" max="13322" width="30.81640625" style="237" customWidth="1"/>
    <col min="13323" max="13323" width="53" style="237" customWidth="1"/>
    <col min="13324" max="13327" width="12" style="237" customWidth="1"/>
    <col min="13328" max="13328" width="13.54296875" style="237" customWidth="1"/>
    <col min="13329" max="13568" width="12.453125" style="237" customWidth="1"/>
    <col min="13569" max="13569" width="27.453125" style="237" bestFit="1" customWidth="1"/>
    <col min="13570" max="13570" width="19.54296875" style="237" customWidth="1"/>
    <col min="13571" max="13571" width="12.453125" style="237" customWidth="1"/>
    <col min="13572" max="13572" width="15.453125" style="237" customWidth="1"/>
    <col min="13573" max="13573" width="13.1796875" style="237" customWidth="1"/>
    <col min="13574" max="13574" width="18.54296875" style="237" customWidth="1"/>
    <col min="13575" max="13575" width="19.54296875" style="237" customWidth="1"/>
    <col min="13576" max="13576" width="36.1796875" style="237" customWidth="1"/>
    <col min="13577" max="13577" width="13" style="237" customWidth="1"/>
    <col min="13578" max="13578" width="30.81640625" style="237" customWidth="1"/>
    <col min="13579" max="13579" width="53" style="237" customWidth="1"/>
    <col min="13580" max="13583" width="12" style="237" customWidth="1"/>
    <col min="13584" max="13584" width="13.54296875" style="237" customWidth="1"/>
    <col min="13585" max="13824" width="12.453125" style="237" customWidth="1"/>
    <col min="13825" max="13825" width="27.453125" style="237" bestFit="1" customWidth="1"/>
    <col min="13826" max="13826" width="19.54296875" style="237" customWidth="1"/>
    <col min="13827" max="13827" width="12.453125" style="237" customWidth="1"/>
    <col min="13828" max="13828" width="15.453125" style="237" customWidth="1"/>
    <col min="13829" max="13829" width="13.1796875" style="237" customWidth="1"/>
    <col min="13830" max="13830" width="18.54296875" style="237" customWidth="1"/>
    <col min="13831" max="13831" width="19.54296875" style="237" customWidth="1"/>
    <col min="13832" max="13832" width="36.1796875" style="237" customWidth="1"/>
    <col min="13833" max="13833" width="13" style="237" customWidth="1"/>
    <col min="13834" max="13834" width="30.81640625" style="237" customWidth="1"/>
    <col min="13835" max="13835" width="53" style="237" customWidth="1"/>
    <col min="13836" max="13839" width="12" style="237" customWidth="1"/>
    <col min="13840" max="13840" width="13.54296875" style="237" customWidth="1"/>
    <col min="13841" max="14080" width="12.453125" style="237" customWidth="1"/>
    <col min="14081" max="14081" width="27.453125" style="237" bestFit="1" customWidth="1"/>
    <col min="14082" max="14082" width="19.54296875" style="237" customWidth="1"/>
    <col min="14083" max="14083" width="12.453125" style="237" customWidth="1"/>
    <col min="14084" max="14084" width="15.453125" style="237" customWidth="1"/>
    <col min="14085" max="14085" width="13.1796875" style="237" customWidth="1"/>
    <col min="14086" max="14086" width="18.54296875" style="237" customWidth="1"/>
    <col min="14087" max="14087" width="19.54296875" style="237" customWidth="1"/>
    <col min="14088" max="14088" width="36.1796875" style="237" customWidth="1"/>
    <col min="14089" max="14089" width="13" style="237" customWidth="1"/>
    <col min="14090" max="14090" width="30.81640625" style="237" customWidth="1"/>
    <col min="14091" max="14091" width="53" style="237" customWidth="1"/>
    <col min="14092" max="14095" width="12" style="237" customWidth="1"/>
    <col min="14096" max="14096" width="13.54296875" style="237" customWidth="1"/>
    <col min="14097" max="14336" width="12.453125" style="237" customWidth="1"/>
    <col min="14337" max="14337" width="27.453125" style="237" bestFit="1" customWidth="1"/>
    <col min="14338" max="14338" width="19.54296875" style="237" customWidth="1"/>
    <col min="14339" max="14339" width="12.453125" style="237" customWidth="1"/>
    <col min="14340" max="14340" width="15.453125" style="237" customWidth="1"/>
    <col min="14341" max="14341" width="13.1796875" style="237" customWidth="1"/>
    <col min="14342" max="14342" width="18.54296875" style="237" customWidth="1"/>
    <col min="14343" max="14343" width="19.54296875" style="237" customWidth="1"/>
    <col min="14344" max="14344" width="36.1796875" style="237" customWidth="1"/>
    <col min="14345" max="14345" width="13" style="237" customWidth="1"/>
    <col min="14346" max="14346" width="30.81640625" style="237" customWidth="1"/>
    <col min="14347" max="14347" width="53" style="237" customWidth="1"/>
    <col min="14348" max="14351" width="12" style="237" customWidth="1"/>
    <col min="14352" max="14352" width="13.54296875" style="237" customWidth="1"/>
    <col min="14353" max="14592" width="12.453125" style="237" customWidth="1"/>
    <col min="14593" max="14593" width="27.453125" style="237" bestFit="1" customWidth="1"/>
    <col min="14594" max="14594" width="19.54296875" style="237" customWidth="1"/>
    <col min="14595" max="14595" width="12.453125" style="237" customWidth="1"/>
    <col min="14596" max="14596" width="15.453125" style="237" customWidth="1"/>
    <col min="14597" max="14597" width="13.1796875" style="237" customWidth="1"/>
    <col min="14598" max="14598" width="18.54296875" style="237" customWidth="1"/>
    <col min="14599" max="14599" width="19.54296875" style="237" customWidth="1"/>
    <col min="14600" max="14600" width="36.1796875" style="237" customWidth="1"/>
    <col min="14601" max="14601" width="13" style="237" customWidth="1"/>
    <col min="14602" max="14602" width="30.81640625" style="237" customWidth="1"/>
    <col min="14603" max="14603" width="53" style="237" customWidth="1"/>
    <col min="14604" max="14607" width="12" style="237" customWidth="1"/>
    <col min="14608" max="14608" width="13.54296875" style="237" customWidth="1"/>
    <col min="14609" max="14848" width="12.453125" style="237" customWidth="1"/>
    <col min="14849" max="14849" width="27.453125" style="237" bestFit="1" customWidth="1"/>
    <col min="14850" max="14850" width="19.54296875" style="237" customWidth="1"/>
    <col min="14851" max="14851" width="12.453125" style="237" customWidth="1"/>
    <col min="14852" max="14852" width="15.453125" style="237" customWidth="1"/>
    <col min="14853" max="14853" width="13.1796875" style="237" customWidth="1"/>
    <col min="14854" max="14854" width="18.54296875" style="237" customWidth="1"/>
    <col min="14855" max="14855" width="19.54296875" style="237" customWidth="1"/>
    <col min="14856" max="14856" width="36.1796875" style="237" customWidth="1"/>
    <col min="14857" max="14857" width="13" style="237" customWidth="1"/>
    <col min="14858" max="14858" width="30.81640625" style="237" customWidth="1"/>
    <col min="14859" max="14859" width="53" style="237" customWidth="1"/>
    <col min="14860" max="14863" width="12" style="237" customWidth="1"/>
    <col min="14864" max="14864" width="13.54296875" style="237" customWidth="1"/>
    <col min="14865" max="15104" width="12.453125" style="237" customWidth="1"/>
    <col min="15105" max="15105" width="27.453125" style="237" bestFit="1" customWidth="1"/>
    <col min="15106" max="15106" width="19.54296875" style="237" customWidth="1"/>
    <col min="15107" max="15107" width="12.453125" style="237" customWidth="1"/>
    <col min="15108" max="15108" width="15.453125" style="237" customWidth="1"/>
    <col min="15109" max="15109" width="13.1796875" style="237" customWidth="1"/>
    <col min="15110" max="15110" width="18.54296875" style="237" customWidth="1"/>
    <col min="15111" max="15111" width="19.54296875" style="237" customWidth="1"/>
    <col min="15112" max="15112" width="36.1796875" style="237" customWidth="1"/>
    <col min="15113" max="15113" width="13" style="237" customWidth="1"/>
    <col min="15114" max="15114" width="30.81640625" style="237" customWidth="1"/>
    <col min="15115" max="15115" width="53" style="237" customWidth="1"/>
    <col min="15116" max="15119" width="12" style="237" customWidth="1"/>
    <col min="15120" max="15120" width="13.54296875" style="237" customWidth="1"/>
    <col min="15121" max="15360" width="12.453125" style="237" customWidth="1"/>
    <col min="15361" max="15361" width="27.453125" style="237" bestFit="1" customWidth="1"/>
    <col min="15362" max="15362" width="19.54296875" style="237" customWidth="1"/>
    <col min="15363" max="15363" width="12.453125" style="237" customWidth="1"/>
    <col min="15364" max="15364" width="15.453125" style="237" customWidth="1"/>
    <col min="15365" max="15365" width="13.1796875" style="237" customWidth="1"/>
    <col min="15366" max="15366" width="18.54296875" style="237" customWidth="1"/>
    <col min="15367" max="15367" width="19.54296875" style="237" customWidth="1"/>
    <col min="15368" max="15368" width="36.1796875" style="237" customWidth="1"/>
    <col min="15369" max="15369" width="13" style="237" customWidth="1"/>
    <col min="15370" max="15370" width="30.81640625" style="237" customWidth="1"/>
    <col min="15371" max="15371" width="53" style="237" customWidth="1"/>
    <col min="15372" max="15375" width="12" style="237" customWidth="1"/>
    <col min="15376" max="15376" width="13.54296875" style="237" customWidth="1"/>
    <col min="15377" max="15616" width="12.453125" style="237" customWidth="1"/>
    <col min="15617" max="15617" width="27.453125" style="237" bestFit="1" customWidth="1"/>
    <col min="15618" max="15618" width="19.54296875" style="237" customWidth="1"/>
    <col min="15619" max="15619" width="12.453125" style="237" customWidth="1"/>
    <col min="15620" max="15620" width="15.453125" style="237" customWidth="1"/>
    <col min="15621" max="15621" width="13.1796875" style="237" customWidth="1"/>
    <col min="15622" max="15622" width="18.54296875" style="237" customWidth="1"/>
    <col min="15623" max="15623" width="19.54296875" style="237" customWidth="1"/>
    <col min="15624" max="15624" width="36.1796875" style="237" customWidth="1"/>
    <col min="15625" max="15625" width="13" style="237" customWidth="1"/>
    <col min="15626" max="15626" width="30.81640625" style="237" customWidth="1"/>
    <col min="15627" max="15627" width="53" style="237" customWidth="1"/>
    <col min="15628" max="15631" width="12" style="237" customWidth="1"/>
    <col min="15632" max="15632" width="13.54296875" style="237" customWidth="1"/>
    <col min="15633" max="15872" width="12.453125" style="237" customWidth="1"/>
    <col min="15873" max="15873" width="27.453125" style="237" bestFit="1" customWidth="1"/>
    <col min="15874" max="15874" width="19.54296875" style="237" customWidth="1"/>
    <col min="15875" max="15875" width="12.453125" style="237" customWidth="1"/>
    <col min="15876" max="15876" width="15.453125" style="237" customWidth="1"/>
    <col min="15877" max="15877" width="13.1796875" style="237" customWidth="1"/>
    <col min="15878" max="15878" width="18.54296875" style="237" customWidth="1"/>
    <col min="15879" max="15879" width="19.54296875" style="237" customWidth="1"/>
    <col min="15880" max="15880" width="36.1796875" style="237" customWidth="1"/>
    <col min="15881" max="15881" width="13" style="237" customWidth="1"/>
    <col min="15882" max="15882" width="30.81640625" style="237" customWidth="1"/>
    <col min="15883" max="15883" width="53" style="237" customWidth="1"/>
    <col min="15884" max="15887" width="12" style="237" customWidth="1"/>
    <col min="15888" max="15888" width="13.54296875" style="237" customWidth="1"/>
    <col min="15889" max="16128" width="12.453125" style="237" customWidth="1"/>
    <col min="16129" max="16129" width="27.453125" style="237" bestFit="1" customWidth="1"/>
    <col min="16130" max="16130" width="19.54296875" style="237" customWidth="1"/>
    <col min="16131" max="16131" width="12.453125" style="237" customWidth="1"/>
    <col min="16132" max="16132" width="15.453125" style="237" customWidth="1"/>
    <col min="16133" max="16133" width="13.1796875" style="237" customWidth="1"/>
    <col min="16134" max="16134" width="18.54296875" style="237" customWidth="1"/>
    <col min="16135" max="16135" width="19.54296875" style="237" customWidth="1"/>
    <col min="16136" max="16136" width="36.1796875" style="237" customWidth="1"/>
    <col min="16137" max="16137" width="13" style="237" customWidth="1"/>
    <col min="16138" max="16138" width="30.81640625" style="237" customWidth="1"/>
    <col min="16139" max="16139" width="53" style="237" customWidth="1"/>
    <col min="16140" max="16143" width="12" style="237" customWidth="1"/>
    <col min="16144" max="16144" width="13.54296875" style="237" customWidth="1"/>
    <col min="16145" max="16384" width="12.453125" style="237" customWidth="1"/>
  </cols>
  <sheetData>
    <row r="1" spans="1:16">
      <c r="A1" s="234" t="s">
        <v>123</v>
      </c>
      <c r="B1" s="399">
        <v>45296</v>
      </c>
      <c r="C1" s="400"/>
      <c r="D1" s="400"/>
      <c r="E1" s="400"/>
      <c r="F1" s="400"/>
      <c r="G1" s="401"/>
      <c r="H1" s="402" t="s">
        <v>284</v>
      </c>
      <c r="I1" s="405" t="s">
        <v>285</v>
      </c>
      <c r="J1" s="406"/>
      <c r="K1" s="407"/>
    </row>
    <row r="2" spans="1:16">
      <c r="A2" s="238" t="s">
        <v>124</v>
      </c>
      <c r="B2" s="408" t="s">
        <v>125</v>
      </c>
      <c r="C2" s="409"/>
      <c r="D2" s="409"/>
      <c r="E2" s="409"/>
      <c r="F2" s="409"/>
      <c r="G2" s="410"/>
      <c r="H2" s="403"/>
      <c r="I2" s="411" t="s">
        <v>286</v>
      </c>
      <c r="J2" s="412"/>
      <c r="K2" s="413"/>
    </row>
    <row r="3" spans="1:16">
      <c r="A3" s="238" t="s">
        <v>126</v>
      </c>
      <c r="B3" s="417" t="s">
        <v>287</v>
      </c>
      <c r="C3" s="418"/>
      <c r="D3" s="418"/>
      <c r="E3" s="419"/>
      <c r="F3" s="417" t="s">
        <v>103</v>
      </c>
      <c r="G3" s="420"/>
      <c r="H3" s="403"/>
      <c r="I3" s="411"/>
      <c r="J3" s="412"/>
      <c r="K3" s="413"/>
    </row>
    <row r="4" spans="1:16">
      <c r="A4" s="238" t="s">
        <v>127</v>
      </c>
      <c r="B4" s="421" t="s">
        <v>128</v>
      </c>
      <c r="C4" s="422"/>
      <c r="D4" s="422"/>
      <c r="E4" s="422"/>
      <c r="F4" s="422"/>
      <c r="G4" s="423"/>
      <c r="H4" s="403"/>
      <c r="I4" s="411"/>
      <c r="J4" s="412"/>
      <c r="K4" s="413"/>
    </row>
    <row r="5" spans="1:16">
      <c r="A5" s="238" t="s">
        <v>129</v>
      </c>
      <c r="B5" s="424" t="s">
        <v>288</v>
      </c>
      <c r="C5" s="425"/>
      <c r="D5" s="425"/>
      <c r="E5" s="425"/>
      <c r="F5" s="425"/>
      <c r="G5" s="426"/>
      <c r="H5" s="403"/>
      <c r="I5" s="411"/>
      <c r="J5" s="412"/>
      <c r="K5" s="413"/>
    </row>
    <row r="6" spans="1:16" s="241" customFormat="1">
      <c r="A6" s="238" t="s">
        <v>130</v>
      </c>
      <c r="B6" s="408" t="s">
        <v>289</v>
      </c>
      <c r="C6" s="409"/>
      <c r="D6" s="409"/>
      <c r="E6" s="409"/>
      <c r="F6" s="409"/>
      <c r="G6" s="410"/>
      <c r="H6" s="403"/>
      <c r="I6" s="411"/>
      <c r="J6" s="412"/>
      <c r="K6" s="413"/>
      <c r="L6" s="239"/>
      <c r="M6" s="239"/>
      <c r="N6" s="239"/>
      <c r="O6" s="239"/>
      <c r="P6" s="240"/>
    </row>
    <row r="7" spans="1:16" ht="16" thickBot="1">
      <c r="A7" s="242" t="s">
        <v>131</v>
      </c>
      <c r="B7" s="393" t="s">
        <v>290</v>
      </c>
      <c r="C7" s="394"/>
      <c r="D7" s="394"/>
      <c r="E7" s="394"/>
      <c r="F7" s="394"/>
      <c r="G7" s="395"/>
      <c r="H7" s="404"/>
      <c r="I7" s="414"/>
      <c r="J7" s="415"/>
      <c r="K7" s="416"/>
    </row>
    <row r="8" spans="1:16" ht="16" thickBot="1">
      <c r="A8" s="237" t="s">
        <v>291</v>
      </c>
      <c r="B8" s="235"/>
      <c r="C8" s="243"/>
      <c r="D8" s="235"/>
      <c r="E8" s="235"/>
      <c r="F8" s="244" t="s">
        <v>355</v>
      </c>
      <c r="G8" s="245"/>
    </row>
    <row r="9" spans="1:16" ht="16" thickBot="1">
      <c r="A9" s="237" t="s">
        <v>292</v>
      </c>
      <c r="B9" s="235"/>
      <c r="C9" s="243"/>
      <c r="D9" s="235"/>
      <c r="E9" s="235"/>
      <c r="F9" s="246">
        <v>0.25319999999999998</v>
      </c>
      <c r="G9" s="245"/>
      <c r="L9" s="396" t="s">
        <v>293</v>
      </c>
      <c r="M9" s="397"/>
      <c r="N9" s="397"/>
      <c r="O9" s="397"/>
      <c r="P9" s="398"/>
    </row>
    <row r="10" spans="1:16" s="254" customFormat="1" ht="27.5">
      <c r="A10" s="247" t="s">
        <v>294</v>
      </c>
      <c r="B10" s="248" t="s">
        <v>132</v>
      </c>
      <c r="C10" s="249" t="s">
        <v>295</v>
      </c>
      <c r="D10" s="248" t="s">
        <v>296</v>
      </c>
      <c r="E10" s="248" t="s">
        <v>297</v>
      </c>
      <c r="F10" s="248" t="s">
        <v>298</v>
      </c>
      <c r="G10" s="248" t="s">
        <v>299</v>
      </c>
      <c r="H10" s="248" t="s">
        <v>300</v>
      </c>
      <c r="I10" s="248" t="s">
        <v>301</v>
      </c>
      <c r="J10" s="248" t="s">
        <v>302</v>
      </c>
      <c r="K10" s="250" t="s">
        <v>303</v>
      </c>
      <c r="L10" s="251" t="s">
        <v>304</v>
      </c>
      <c r="M10" s="252" t="s">
        <v>305</v>
      </c>
      <c r="N10" s="252" t="s">
        <v>306</v>
      </c>
      <c r="O10" s="252" t="s">
        <v>307</v>
      </c>
      <c r="P10" s="253" t="s">
        <v>308</v>
      </c>
    </row>
    <row r="11" spans="1:16" hidden="1">
      <c r="A11" s="255" t="s">
        <v>133</v>
      </c>
      <c r="B11" s="256">
        <v>391</v>
      </c>
      <c r="C11" s="257">
        <v>1.3525261181448862</v>
      </c>
      <c r="D11" s="258">
        <v>0.315288727693115</v>
      </c>
      <c r="E11" s="258">
        <v>0.14376235296448503</v>
      </c>
      <c r="F11" s="257">
        <f t="shared" ref="F11:F74" si="0">IF($F$8="Effective",C11/(1+(1-E11)*D11),C11/(1+(1-$F$9)*D11))</f>
        <v>1.0650129962276067</v>
      </c>
      <c r="G11" s="258">
        <v>0.11062068696223408</v>
      </c>
      <c r="H11" s="257">
        <f>F11/(1-G11)</f>
        <v>1.1974789390928668</v>
      </c>
      <c r="I11" s="259">
        <v>0.42391726818158582</v>
      </c>
      <c r="J11" s="258">
        <v>0.38891117906224903</v>
      </c>
      <c r="K11" s="260">
        <v>0.23158436203830934</v>
      </c>
      <c r="L11" s="235">
        <v>0.96</v>
      </c>
      <c r="M11" s="235">
        <v>1.1599999999999999</v>
      </c>
      <c r="N11" s="256">
        <v>1.18</v>
      </c>
      <c r="O11" s="243">
        <v>1.1743473424289956</v>
      </c>
      <c r="P11" s="257">
        <f>AVERAGE(Betas!$H11,L11:O11)</f>
        <v>1.1343652563043725</v>
      </c>
    </row>
    <row r="12" spans="1:16" hidden="1">
      <c r="A12" s="255" t="s">
        <v>134</v>
      </c>
      <c r="B12" s="256">
        <v>289</v>
      </c>
      <c r="C12" s="257">
        <v>0.98430307414573659</v>
      </c>
      <c r="D12" s="258">
        <v>0.2076907966772745</v>
      </c>
      <c r="E12" s="258">
        <v>9.4028578776713903E-2</v>
      </c>
      <c r="F12" s="257">
        <f t="shared" si="0"/>
        <v>0.8284250255855522</v>
      </c>
      <c r="G12" s="258">
        <v>5.6730248282592551E-2</v>
      </c>
      <c r="H12" s="257">
        <f t="shared" ref="H12:H75" si="1">F12/(1-G12)</f>
        <v>0.87824826787590937</v>
      </c>
      <c r="I12" s="259">
        <v>0.35669276145019579</v>
      </c>
      <c r="J12" s="258">
        <v>0.35101018860014016</v>
      </c>
      <c r="K12" s="260">
        <v>0.16296666494923434</v>
      </c>
      <c r="L12" s="235">
        <v>1.05</v>
      </c>
      <c r="M12" s="235">
        <v>1.53</v>
      </c>
      <c r="N12" s="256">
        <v>1.1100000000000001</v>
      </c>
      <c r="O12" s="243">
        <v>1.0573692747052328</v>
      </c>
      <c r="P12" s="257">
        <f>AVERAGE(Betas!$H12,L12:O12)</f>
        <v>1.1251235085162286</v>
      </c>
    </row>
    <row r="13" spans="1:16" hidden="1">
      <c r="A13" s="255" t="s">
        <v>135</v>
      </c>
      <c r="B13" s="256">
        <v>155</v>
      </c>
      <c r="C13" s="257">
        <v>1.2872127648104197</v>
      </c>
      <c r="D13" s="258">
        <v>1.0400536729284686</v>
      </c>
      <c r="E13" s="258">
        <v>0.12181027768388246</v>
      </c>
      <c r="F13" s="257">
        <f t="shared" si="0"/>
        <v>0.67274834512131276</v>
      </c>
      <c r="G13" s="258">
        <v>0.10601131308644823</v>
      </c>
      <c r="H13" s="257">
        <f t="shared" si="1"/>
        <v>0.75252445021864933</v>
      </c>
      <c r="I13" s="259">
        <v>0.3269641868318266</v>
      </c>
      <c r="J13" s="258">
        <v>0.30061794269989939</v>
      </c>
      <c r="K13" s="260">
        <v>2.4122838593121259</v>
      </c>
      <c r="L13" s="235">
        <v>0.65</v>
      </c>
      <c r="M13" s="235">
        <v>1.27</v>
      </c>
      <c r="N13" s="256">
        <v>0.94</v>
      </c>
      <c r="O13" s="243">
        <v>0.76161422717292737</v>
      </c>
      <c r="P13" s="257">
        <f>AVERAGE(Betas!$H13,L13:O13)</f>
        <v>0.87482773547831516</v>
      </c>
    </row>
    <row r="14" spans="1:16" hidden="1">
      <c r="A14" s="255" t="s">
        <v>136</v>
      </c>
      <c r="B14" s="256">
        <v>1152</v>
      </c>
      <c r="C14" s="257">
        <v>0.8327732999954236</v>
      </c>
      <c r="D14" s="258">
        <v>0.17043137067145844</v>
      </c>
      <c r="E14" s="258">
        <v>0.1373262342575402</v>
      </c>
      <c r="F14" s="257">
        <f t="shared" si="0"/>
        <v>0.72602784231522588</v>
      </c>
      <c r="G14" s="258">
        <v>5.2239342656628024E-2</v>
      </c>
      <c r="H14" s="257">
        <f t="shared" si="1"/>
        <v>0.76604555874931968</v>
      </c>
      <c r="I14" s="259">
        <v>0.32113391168320882</v>
      </c>
      <c r="J14" s="258">
        <v>0.32723668608398665</v>
      </c>
      <c r="K14" s="260">
        <v>0.31917838104288004</v>
      </c>
      <c r="L14" s="235">
        <v>0.7</v>
      </c>
      <c r="M14" s="235">
        <v>0.7</v>
      </c>
      <c r="N14" s="256">
        <v>0.9</v>
      </c>
      <c r="O14" s="243">
        <v>0.84193602052433447</v>
      </c>
      <c r="P14" s="257">
        <f>AVERAGE(Betas!$H14,L14:O14)</f>
        <v>0.78159631585473066</v>
      </c>
    </row>
    <row r="15" spans="1:16" hidden="1">
      <c r="A15" s="255" t="s">
        <v>137</v>
      </c>
      <c r="B15" s="256">
        <v>165</v>
      </c>
      <c r="C15" s="257">
        <v>1.3606863499868866</v>
      </c>
      <c r="D15" s="258">
        <v>0.55302993315065341</v>
      </c>
      <c r="E15" s="258">
        <v>9.9703363211726292E-2</v>
      </c>
      <c r="F15" s="257">
        <f t="shared" si="0"/>
        <v>0.90840145251396109</v>
      </c>
      <c r="G15" s="258">
        <v>0.1269663212770562</v>
      </c>
      <c r="H15" s="257">
        <f t="shared" si="1"/>
        <v>1.0405113509970803</v>
      </c>
      <c r="I15" s="259">
        <v>0.42970252588994584</v>
      </c>
      <c r="J15" s="258">
        <v>0.36463723432108103</v>
      </c>
      <c r="K15" s="260">
        <v>0.23574755884366694</v>
      </c>
      <c r="L15" s="235">
        <v>0.85</v>
      </c>
      <c r="M15" s="235">
        <v>1.57</v>
      </c>
      <c r="N15" s="256">
        <v>1.1100000000000001</v>
      </c>
      <c r="O15" s="243">
        <v>1.0338355926371079</v>
      </c>
      <c r="P15" s="257">
        <f>AVERAGE(Betas!$H15,L15:O15)</f>
        <v>1.1208693887268377</v>
      </c>
    </row>
    <row r="16" spans="1:16" hidden="1">
      <c r="A16" s="255" t="s">
        <v>138</v>
      </c>
      <c r="B16" s="256">
        <v>761</v>
      </c>
      <c r="C16" s="257">
        <v>1.3055576462563983</v>
      </c>
      <c r="D16" s="258">
        <v>0.30623721814277433</v>
      </c>
      <c r="E16" s="258">
        <v>0.16103259452446</v>
      </c>
      <c r="F16" s="257">
        <f t="shared" si="0"/>
        <v>1.0386933807197933</v>
      </c>
      <c r="G16" s="258">
        <v>0.12117013893913958</v>
      </c>
      <c r="H16" s="257">
        <f t="shared" si="1"/>
        <v>1.181904970167897</v>
      </c>
      <c r="I16" s="259">
        <v>0.31750103976513916</v>
      </c>
      <c r="J16" s="258">
        <v>0.30389336137361062</v>
      </c>
      <c r="K16" s="260">
        <v>0.20023458136425723</v>
      </c>
      <c r="L16" s="235">
        <v>1.1100000000000001</v>
      </c>
      <c r="M16" s="235">
        <v>1.38</v>
      </c>
      <c r="N16" s="256">
        <v>1.44</v>
      </c>
      <c r="O16" s="243">
        <v>1.2875467841381958</v>
      </c>
      <c r="P16" s="257">
        <f>AVERAGE(Betas!$H16,L16:O16)</f>
        <v>1.2798903508612187</v>
      </c>
    </row>
    <row r="17" spans="1:16" hidden="1">
      <c r="A17" s="255" t="s">
        <v>139</v>
      </c>
      <c r="B17" s="256">
        <v>607</v>
      </c>
      <c r="C17" s="257">
        <v>0.87661222593848698</v>
      </c>
      <c r="D17" s="258">
        <v>2.9096935698402104</v>
      </c>
      <c r="E17" s="258">
        <v>0.2163852605799145</v>
      </c>
      <c r="F17" s="257">
        <f t="shared" si="0"/>
        <v>0.26725340694586974</v>
      </c>
      <c r="G17" s="258">
        <v>0.34317315656393282</v>
      </c>
      <c r="H17" s="257">
        <f t="shared" si="1"/>
        <v>0.40688563449657961</v>
      </c>
      <c r="I17" s="259">
        <v>0.21221384614939906</v>
      </c>
      <c r="J17" s="258">
        <v>0.21280779215491177</v>
      </c>
      <c r="K17" s="260">
        <v>0.4437829024131415</v>
      </c>
      <c r="L17" s="235">
        <v>0.4</v>
      </c>
      <c r="M17" s="235">
        <v>2.0299999999999998</v>
      </c>
      <c r="N17" s="256">
        <v>0.59</v>
      </c>
      <c r="O17" s="243">
        <v>0.43761147216067758</v>
      </c>
      <c r="P17" s="257">
        <f>AVERAGE(Betas!$H17,L17:O17)</f>
        <v>0.7728994213314514</v>
      </c>
    </row>
    <row r="18" spans="1:16" hidden="1">
      <c r="A18" s="255" t="s">
        <v>140</v>
      </c>
      <c r="B18" s="256">
        <v>881</v>
      </c>
      <c r="C18" s="257">
        <v>0.52308360515971275</v>
      </c>
      <c r="D18" s="258">
        <v>2.5406415850593898</v>
      </c>
      <c r="E18" s="258">
        <v>0.18284346245612007</v>
      </c>
      <c r="F18" s="257">
        <f t="shared" si="0"/>
        <v>0.17004755545543371</v>
      </c>
      <c r="G18" s="258">
        <v>0.36410433726190067</v>
      </c>
      <c r="H18" s="257">
        <f t="shared" si="1"/>
        <v>0.26741424013371462</v>
      </c>
      <c r="I18" s="259">
        <v>0.2235230605750794</v>
      </c>
      <c r="J18" s="258">
        <v>0.1829555737562317</v>
      </c>
      <c r="K18" s="260">
        <v>0.74400675300141605</v>
      </c>
      <c r="L18" s="235">
        <v>0.46</v>
      </c>
      <c r="M18" s="235">
        <v>1.67</v>
      </c>
      <c r="N18" s="256">
        <v>0.67</v>
      </c>
      <c r="O18" s="243">
        <v>0.35775658622823059</v>
      </c>
      <c r="P18" s="257">
        <f>AVERAGE(Betas!$H18,L18:O18)</f>
        <v>0.68503416527238903</v>
      </c>
    </row>
    <row r="19" spans="1:16" hidden="1">
      <c r="A19" s="255" t="s">
        <v>141</v>
      </c>
      <c r="B19" s="256">
        <v>220</v>
      </c>
      <c r="C19" s="257">
        <v>0.74556336192485029</v>
      </c>
      <c r="D19" s="258">
        <v>0.18675728619666435</v>
      </c>
      <c r="E19" s="258">
        <v>0.16215855323008468</v>
      </c>
      <c r="F19" s="257">
        <f t="shared" si="0"/>
        <v>0.6446872216103261</v>
      </c>
      <c r="G19" s="258">
        <v>4.7008451153534796E-2</v>
      </c>
      <c r="H19" s="257">
        <f t="shared" si="1"/>
        <v>0.67648786853427856</v>
      </c>
      <c r="I19" s="259">
        <v>0.28669036881007076</v>
      </c>
      <c r="J19" s="258">
        <v>0.27489398256287167</v>
      </c>
      <c r="K19" s="260">
        <v>0.16762250579316845</v>
      </c>
      <c r="L19" s="235">
        <v>0.8</v>
      </c>
      <c r="M19" s="235">
        <v>0.9</v>
      </c>
      <c r="N19" s="256">
        <v>0.86</v>
      </c>
      <c r="O19" s="243">
        <v>0.81071819316509697</v>
      </c>
      <c r="P19" s="257">
        <f>AVERAGE(Betas!$H19,L19:O19)</f>
        <v>0.80944121233987509</v>
      </c>
    </row>
    <row r="20" spans="1:16" hidden="1">
      <c r="A20" s="255" t="s">
        <v>142</v>
      </c>
      <c r="B20" s="256">
        <v>100</v>
      </c>
      <c r="C20" s="257">
        <v>0.70711615968510422</v>
      </c>
      <c r="D20" s="258">
        <v>0.1648080491002927</v>
      </c>
      <c r="E20" s="258">
        <v>0.11828586530741127</v>
      </c>
      <c r="F20" s="257">
        <f t="shared" si="0"/>
        <v>0.61739960835179686</v>
      </c>
      <c r="G20" s="258">
        <v>4.0696682907221934E-2</v>
      </c>
      <c r="H20" s="257">
        <f t="shared" si="1"/>
        <v>0.64359165380857919</v>
      </c>
      <c r="I20" s="259">
        <v>0.37882077519542767</v>
      </c>
      <c r="J20" s="258">
        <v>0.32238073188669158</v>
      </c>
      <c r="K20" s="260">
        <v>0.14698592627432014</v>
      </c>
      <c r="L20" s="235">
        <v>0.71</v>
      </c>
      <c r="M20" s="235">
        <v>0.54</v>
      </c>
      <c r="N20" s="256">
        <v>0.82</v>
      </c>
      <c r="O20" s="243">
        <v>0.79471832647132434</v>
      </c>
      <c r="P20" s="257">
        <f>AVERAGE(Betas!$H20,L20:O20)</f>
        <v>0.70166199605598067</v>
      </c>
    </row>
    <row r="21" spans="1:16" hidden="1">
      <c r="A21" s="255" t="s">
        <v>143</v>
      </c>
      <c r="B21" s="256">
        <v>130</v>
      </c>
      <c r="C21" s="257">
        <v>0.98196857098756574</v>
      </c>
      <c r="D21" s="258">
        <v>0.87485798531847159</v>
      </c>
      <c r="E21" s="258">
        <v>0.14865863163963039</v>
      </c>
      <c r="F21" s="257">
        <f t="shared" si="0"/>
        <v>0.56279630808241132</v>
      </c>
      <c r="G21" s="258">
        <v>0.10517617199171381</v>
      </c>
      <c r="H21" s="257">
        <f t="shared" si="1"/>
        <v>0.62894649255719171</v>
      </c>
      <c r="I21" s="259">
        <v>0.35327297467011515</v>
      </c>
      <c r="J21" s="258">
        <v>0.31539632930060441</v>
      </c>
      <c r="K21" s="260">
        <v>0.14083322276196725</v>
      </c>
      <c r="L21" s="235">
        <v>0.69</v>
      </c>
      <c r="M21" s="235">
        <v>0.74</v>
      </c>
      <c r="N21" s="256">
        <v>0.81</v>
      </c>
      <c r="O21" s="243">
        <v>0.74442956673736649</v>
      </c>
      <c r="P21" s="257">
        <f>AVERAGE(Betas!$H21,L21:O21)</f>
        <v>0.7226752118589117</v>
      </c>
    </row>
    <row r="22" spans="1:16" hidden="1">
      <c r="A22" s="255" t="s">
        <v>144</v>
      </c>
      <c r="B22" s="256">
        <v>590</v>
      </c>
      <c r="C22" s="257">
        <v>0.92867816558663385</v>
      </c>
      <c r="D22" s="258">
        <v>2.4760373052423601</v>
      </c>
      <c r="E22" s="258">
        <v>0.1318549020475743</v>
      </c>
      <c r="F22" s="257">
        <f t="shared" si="0"/>
        <v>0.29485968488099579</v>
      </c>
      <c r="G22" s="258">
        <v>0.18463725718895416</v>
      </c>
      <c r="H22" s="257">
        <f t="shared" si="1"/>
        <v>0.36163006892421534</v>
      </c>
      <c r="I22" s="259">
        <v>0.33881519606880767</v>
      </c>
      <c r="J22" s="258">
        <v>0.31951733900502816</v>
      </c>
      <c r="K22" s="260">
        <v>0.52950472217803846</v>
      </c>
      <c r="L22" s="235">
        <v>0.44</v>
      </c>
      <c r="M22" s="235">
        <v>0.42</v>
      </c>
      <c r="N22" s="256">
        <v>0.45</v>
      </c>
      <c r="O22" s="243">
        <v>0.4509503326169772</v>
      </c>
      <c r="P22" s="257">
        <f>AVERAGE(Betas!$H22,L22:O22)</f>
        <v>0.42451608030823851</v>
      </c>
    </row>
    <row r="23" spans="1:16" hidden="1">
      <c r="A23" s="255" t="s">
        <v>145</v>
      </c>
      <c r="B23" s="256">
        <v>457</v>
      </c>
      <c r="C23" s="257">
        <v>1.0314797894224859</v>
      </c>
      <c r="D23" s="258">
        <v>0.21655773541271903</v>
      </c>
      <c r="E23" s="258">
        <v>0.15935721471413286</v>
      </c>
      <c r="F23" s="257">
        <f t="shared" si="0"/>
        <v>0.87262112288611138</v>
      </c>
      <c r="G23" s="258">
        <v>5.5933809648919315E-2</v>
      </c>
      <c r="H23" s="257">
        <f t="shared" si="1"/>
        <v>0.92432197212951761</v>
      </c>
      <c r="I23" s="259">
        <v>0.29568948471740625</v>
      </c>
      <c r="J23" s="258">
        <v>0.28001303760534801</v>
      </c>
      <c r="K23" s="260">
        <v>0.28149212997706835</v>
      </c>
      <c r="L23" s="235">
        <v>0.83</v>
      </c>
      <c r="M23" s="235">
        <v>1.04</v>
      </c>
      <c r="N23" s="256">
        <v>1.05</v>
      </c>
      <c r="O23" s="243">
        <v>0.99755173182959556</v>
      </c>
      <c r="P23" s="257">
        <f>AVERAGE(Betas!$H23,L23:O23)</f>
        <v>0.96837474079182262</v>
      </c>
    </row>
    <row r="24" spans="1:16" hidden="1">
      <c r="A24" s="255" t="s">
        <v>146</v>
      </c>
      <c r="B24" s="256">
        <v>980</v>
      </c>
      <c r="C24" s="257">
        <v>1.0420886881980234</v>
      </c>
      <c r="D24" s="258">
        <v>0.19073853533445154</v>
      </c>
      <c r="E24" s="258">
        <v>0.16799356876584548</v>
      </c>
      <c r="F24" s="257">
        <f t="shared" si="0"/>
        <v>0.89936356794647332</v>
      </c>
      <c r="G24" s="258">
        <v>5.3849436468778954E-2</v>
      </c>
      <c r="H24" s="257">
        <f t="shared" si="1"/>
        <v>0.95055015830659184</v>
      </c>
      <c r="I24" s="259">
        <v>0.35161138128588237</v>
      </c>
      <c r="J24" s="258">
        <v>0.33306409769419965</v>
      </c>
      <c r="K24" s="260">
        <v>0.20247292939859182</v>
      </c>
      <c r="L24" s="235">
        <v>0.88</v>
      </c>
      <c r="M24" s="235">
        <v>0.64</v>
      </c>
      <c r="N24" s="256">
        <v>1.04</v>
      </c>
      <c r="O24" s="243">
        <v>0.99674884417931131</v>
      </c>
      <c r="P24" s="257">
        <f>AVERAGE(Betas!$H24,L24:O24)</f>
        <v>0.90145980049718077</v>
      </c>
    </row>
    <row r="25" spans="1:16" hidden="1">
      <c r="A25" s="255" t="s">
        <v>147</v>
      </c>
      <c r="B25" s="256">
        <v>48</v>
      </c>
      <c r="C25" s="257">
        <v>1.0211435017770623</v>
      </c>
      <c r="D25" s="258">
        <v>0.96965472042592116</v>
      </c>
      <c r="E25" s="258">
        <v>0.13470114214431717</v>
      </c>
      <c r="F25" s="257">
        <f t="shared" si="0"/>
        <v>0.55525865599547775</v>
      </c>
      <c r="G25" s="258">
        <v>2.5205513284538534E-2</v>
      </c>
      <c r="H25" s="257">
        <f t="shared" si="1"/>
        <v>0.5696161227443991</v>
      </c>
      <c r="I25" s="259">
        <v>0.33749695580131872</v>
      </c>
      <c r="J25" s="258">
        <v>0.30910674067589428</v>
      </c>
      <c r="K25" s="260">
        <v>0.243968695039783</v>
      </c>
      <c r="L25" s="235">
        <v>0.79</v>
      </c>
      <c r="M25" s="235">
        <v>1.1299999999999999</v>
      </c>
      <c r="N25" s="256">
        <v>0.72</v>
      </c>
      <c r="O25" s="243">
        <v>0.60543299464722078</v>
      </c>
      <c r="P25" s="257">
        <f>AVERAGE(Betas!$H25,L25:O25)</f>
        <v>0.76300982347832402</v>
      </c>
    </row>
    <row r="26" spans="1:16" hidden="1">
      <c r="A26" s="255" t="s">
        <v>148</v>
      </c>
      <c r="B26" s="256">
        <v>888</v>
      </c>
      <c r="C26" s="257">
        <v>1.0727320656318433</v>
      </c>
      <c r="D26" s="258">
        <v>0.4297975446497288</v>
      </c>
      <c r="E26" s="258">
        <v>0.13751305026305555</v>
      </c>
      <c r="F26" s="257">
        <f t="shared" si="0"/>
        <v>0.7826192136543404</v>
      </c>
      <c r="G26" s="258">
        <v>9.9619959249385548E-2</v>
      </c>
      <c r="H26" s="257">
        <f t="shared" si="1"/>
        <v>0.86920986498312303</v>
      </c>
      <c r="I26" s="259">
        <v>0.29266533929194355</v>
      </c>
      <c r="J26" s="258">
        <v>0.28877338728448732</v>
      </c>
      <c r="K26" s="260">
        <v>0.38097137637451473</v>
      </c>
      <c r="L26" s="235">
        <v>0.9</v>
      </c>
      <c r="M26" s="235">
        <v>1.04</v>
      </c>
      <c r="N26" s="256">
        <v>1.02</v>
      </c>
      <c r="O26" s="243">
        <v>0.98778658397913077</v>
      </c>
      <c r="P26" s="257">
        <f>AVERAGE(Betas!$H26,L26:O26)</f>
        <v>0.96339928979245071</v>
      </c>
    </row>
    <row r="27" spans="1:16" hidden="1">
      <c r="A27" s="255" t="s">
        <v>149</v>
      </c>
      <c r="B27" s="256">
        <v>64</v>
      </c>
      <c r="C27" s="257">
        <v>1.0926752561445319</v>
      </c>
      <c r="D27" s="258">
        <v>0.5570507338998798</v>
      </c>
      <c r="E27" s="258">
        <v>0.22550444687602672</v>
      </c>
      <c r="F27" s="257">
        <f t="shared" si="0"/>
        <v>0.76334345702660966</v>
      </c>
      <c r="G27" s="258">
        <v>8.8267478785446621E-2</v>
      </c>
      <c r="H27" s="257">
        <f t="shared" si="1"/>
        <v>0.83724495865270987</v>
      </c>
      <c r="I27" s="259">
        <v>0.23217966798153802</v>
      </c>
      <c r="J27" s="258">
        <v>0.22362857363875668</v>
      </c>
      <c r="K27" s="260">
        <v>0.20905649040129967</v>
      </c>
      <c r="L27" s="235">
        <v>0.95</v>
      </c>
      <c r="M27" s="235">
        <v>1.08</v>
      </c>
      <c r="N27" s="256">
        <v>1.1499999999999999</v>
      </c>
      <c r="O27" s="243">
        <v>0.94195069531991238</v>
      </c>
      <c r="P27" s="257">
        <f>AVERAGE(Betas!$H27,L27:O27)</f>
        <v>0.99183913079452446</v>
      </c>
    </row>
    <row r="28" spans="1:16" hidden="1">
      <c r="A28" s="255" t="s">
        <v>150</v>
      </c>
      <c r="B28" s="256">
        <v>949</v>
      </c>
      <c r="C28" s="257">
        <v>1.0268135146120052</v>
      </c>
      <c r="D28" s="258">
        <v>0.21765235530307819</v>
      </c>
      <c r="E28" s="258">
        <v>0.14221051519618305</v>
      </c>
      <c r="F28" s="257">
        <f t="shared" si="0"/>
        <v>0.86526805397237938</v>
      </c>
      <c r="G28" s="258">
        <v>6.1326208026208417E-2</v>
      </c>
      <c r="H28" s="257">
        <f t="shared" si="1"/>
        <v>0.92179845796369941</v>
      </c>
      <c r="I28" s="259">
        <v>0.31851473316011641</v>
      </c>
      <c r="J28" s="258">
        <v>0.31217963918359742</v>
      </c>
      <c r="K28" s="260">
        <v>0.37150647661424707</v>
      </c>
      <c r="L28" s="235">
        <v>0.98</v>
      </c>
      <c r="M28" s="235">
        <v>1.1499999999999999</v>
      </c>
      <c r="N28" s="256">
        <v>1.04</v>
      </c>
      <c r="O28" s="243">
        <v>1.0212013193407876</v>
      </c>
      <c r="P28" s="257">
        <f>AVERAGE(Betas!$H28,L28:O28)</f>
        <v>1.0225999554608975</v>
      </c>
    </row>
    <row r="29" spans="1:16" hidden="1">
      <c r="A29" s="255" t="s">
        <v>151</v>
      </c>
      <c r="B29" s="256">
        <v>215</v>
      </c>
      <c r="C29" s="257">
        <v>1.0062570197628331</v>
      </c>
      <c r="D29" s="258">
        <v>0.19790034378327717</v>
      </c>
      <c r="E29" s="258">
        <v>0.10341227314527048</v>
      </c>
      <c r="F29" s="257">
        <f t="shared" si="0"/>
        <v>0.85461787971599268</v>
      </c>
      <c r="G29" s="258">
        <v>0.18626459388437153</v>
      </c>
      <c r="H29" s="257">
        <f t="shared" si="1"/>
        <v>1.0502404999132544</v>
      </c>
      <c r="I29" s="259">
        <v>0.43159974504116372</v>
      </c>
      <c r="J29" s="258">
        <v>0.50421472982286319</v>
      </c>
      <c r="K29" s="260">
        <v>0.73622754453983674</v>
      </c>
      <c r="L29" s="235">
        <v>1.27</v>
      </c>
      <c r="M29" s="235">
        <v>1.84</v>
      </c>
      <c r="N29" s="256">
        <v>1.0900000000000001</v>
      </c>
      <c r="O29" s="243">
        <v>1.3528350871710502</v>
      </c>
      <c r="P29" s="257">
        <f>AVERAGE(Betas!$H29,L29:O29)</f>
        <v>1.320615117416861</v>
      </c>
    </row>
    <row r="30" spans="1:16" hidden="1">
      <c r="A30" s="255" t="s">
        <v>152</v>
      </c>
      <c r="B30" s="256">
        <v>1164</v>
      </c>
      <c r="C30" s="257">
        <v>1.0414842742265753</v>
      </c>
      <c r="D30" s="258">
        <v>0.14143576400150895</v>
      </c>
      <c r="E30" s="258">
        <v>0.16475875905545817</v>
      </c>
      <c r="F30" s="257">
        <f t="shared" si="0"/>
        <v>0.93144938037362146</v>
      </c>
      <c r="G30" s="258">
        <v>5.9379353613970898E-2</v>
      </c>
      <c r="H30" s="257">
        <f t="shared" si="1"/>
        <v>0.99024977173566753</v>
      </c>
      <c r="I30" s="259">
        <v>0.35144556277498629</v>
      </c>
      <c r="J30" s="258">
        <v>0.32895362923180793</v>
      </c>
      <c r="K30" s="260">
        <v>0.13756270626205938</v>
      </c>
      <c r="L30" s="235">
        <v>0.98</v>
      </c>
      <c r="M30" s="235">
        <v>0.77</v>
      </c>
      <c r="N30" s="256">
        <v>1.0900000000000001</v>
      </c>
      <c r="O30" s="243">
        <v>1.0374271307252976</v>
      </c>
      <c r="P30" s="257">
        <f>AVERAGE(Betas!$H30,L30:O30)</f>
        <v>0.97353538049219301</v>
      </c>
    </row>
    <row r="31" spans="1:16" hidden="1">
      <c r="A31" s="255" t="s">
        <v>153</v>
      </c>
      <c r="B31" s="256">
        <v>338</v>
      </c>
      <c r="C31" s="257">
        <v>1.2665979213694358</v>
      </c>
      <c r="D31" s="258">
        <v>7.5613756529513437E-2</v>
      </c>
      <c r="E31" s="258">
        <v>0.12194053663885653</v>
      </c>
      <c r="F31" s="257">
        <f t="shared" si="0"/>
        <v>1.1877398638057399</v>
      </c>
      <c r="G31" s="258">
        <v>4.3484869859112096E-2</v>
      </c>
      <c r="H31" s="257">
        <f t="shared" si="1"/>
        <v>1.241736619085988</v>
      </c>
      <c r="I31" s="259">
        <v>0.36800788475890567</v>
      </c>
      <c r="J31" s="258">
        <v>0.32935741174104016</v>
      </c>
      <c r="K31" s="260">
        <v>0.24835995542471084</v>
      </c>
      <c r="L31" s="235">
        <v>1.35</v>
      </c>
      <c r="M31" s="235">
        <v>0.64</v>
      </c>
      <c r="N31" s="256">
        <v>1.33</v>
      </c>
      <c r="O31" s="243">
        <v>1.2200041411476166</v>
      </c>
      <c r="P31" s="257">
        <f>AVERAGE(Betas!$H31,L31:O31)</f>
        <v>1.1563481520467209</v>
      </c>
    </row>
    <row r="32" spans="1:16" hidden="1">
      <c r="A32" s="255" t="s">
        <v>154</v>
      </c>
      <c r="B32" s="256">
        <v>453</v>
      </c>
      <c r="C32" s="257">
        <v>0.89500190186379802</v>
      </c>
      <c r="D32" s="258">
        <v>0.42699030661313203</v>
      </c>
      <c r="E32" s="258">
        <v>0.17094628239684709</v>
      </c>
      <c r="F32" s="257">
        <f t="shared" si="0"/>
        <v>0.66100686060971625</v>
      </c>
      <c r="G32" s="258">
        <v>7.923274634665127E-2</v>
      </c>
      <c r="H32" s="257">
        <f t="shared" si="1"/>
        <v>0.71788702083726874</v>
      </c>
      <c r="I32" s="259">
        <v>0.29003080565141004</v>
      </c>
      <c r="J32" s="258">
        <v>0.26865017026949123</v>
      </c>
      <c r="K32" s="260">
        <v>0.31139746546348246</v>
      </c>
      <c r="L32" s="235">
        <v>0.96</v>
      </c>
      <c r="M32" s="235">
        <v>1.04</v>
      </c>
      <c r="N32" s="256">
        <v>1.02</v>
      </c>
      <c r="O32" s="243">
        <v>0.93727399630888553</v>
      </c>
      <c r="P32" s="257">
        <f>AVERAGE(Betas!$H32,L32:O32)</f>
        <v>0.93503220342923099</v>
      </c>
    </row>
    <row r="33" spans="1:16" hidden="1">
      <c r="A33" s="255" t="s">
        <v>155</v>
      </c>
      <c r="B33" s="256">
        <v>326</v>
      </c>
      <c r="C33" s="257">
        <v>0.95356749790141293</v>
      </c>
      <c r="D33" s="258">
        <v>0.51529267234834109</v>
      </c>
      <c r="E33" s="258">
        <v>0.13916668409857108</v>
      </c>
      <c r="F33" s="257">
        <f t="shared" si="0"/>
        <v>0.66055692890083373</v>
      </c>
      <c r="G33" s="258">
        <v>7.5358545195867391E-2</v>
      </c>
      <c r="H33" s="257">
        <f t="shared" si="1"/>
        <v>0.71439250908424812</v>
      </c>
      <c r="I33" s="259">
        <v>0.27331421311063359</v>
      </c>
      <c r="J33" s="258">
        <v>0.27139035177107124</v>
      </c>
      <c r="K33" s="260">
        <v>0.29767334871184786</v>
      </c>
      <c r="L33" s="235">
        <v>0.69</v>
      </c>
      <c r="M33" s="235">
        <v>1.32</v>
      </c>
      <c r="N33" s="256">
        <v>0.82</v>
      </c>
      <c r="O33" s="243">
        <v>0.73470874506873063</v>
      </c>
      <c r="P33" s="257">
        <f>AVERAGE(Betas!$H33,L33:O33)</f>
        <v>0.85582025083059565</v>
      </c>
    </row>
    <row r="34" spans="1:16" hidden="1">
      <c r="A34" s="255" t="s">
        <v>156</v>
      </c>
      <c r="B34" s="256">
        <v>1259</v>
      </c>
      <c r="C34" s="257">
        <v>1.1735861272458452</v>
      </c>
      <c r="D34" s="258">
        <v>0.14337183813024976</v>
      </c>
      <c r="E34" s="258">
        <v>2.0433290762096004E-2</v>
      </c>
      <c r="F34" s="257">
        <f t="shared" si="0"/>
        <v>1.0290622753662402</v>
      </c>
      <c r="G34" s="258">
        <v>7.8155131264515676E-2</v>
      </c>
      <c r="H34" s="257">
        <f t="shared" si="1"/>
        <v>1.1163074290122463</v>
      </c>
      <c r="I34" s="259">
        <v>0.54073940311999302</v>
      </c>
      <c r="J34" s="258">
        <v>0.53278356840303376</v>
      </c>
      <c r="K34" s="260">
        <v>0.26750786956297967</v>
      </c>
      <c r="L34" s="235">
        <v>1.4</v>
      </c>
      <c r="M34" s="235">
        <v>0.82</v>
      </c>
      <c r="N34" s="256">
        <v>1.1000000000000001</v>
      </c>
      <c r="O34" s="243">
        <v>1.2526532845890637</v>
      </c>
      <c r="P34" s="257">
        <f>AVERAGE(Betas!$H34,L34:O34)</f>
        <v>1.137792142720262</v>
      </c>
    </row>
    <row r="35" spans="1:16" hidden="1">
      <c r="A35" s="255" t="s">
        <v>157</v>
      </c>
      <c r="B35" s="256">
        <v>1299</v>
      </c>
      <c r="C35" s="257">
        <v>0.94631769643881536</v>
      </c>
      <c r="D35" s="258">
        <v>0.15415756161569713</v>
      </c>
      <c r="E35" s="258">
        <v>9.6403958023941319E-2</v>
      </c>
      <c r="F35" s="257">
        <f t="shared" si="0"/>
        <v>0.8306160659300974</v>
      </c>
      <c r="G35" s="258">
        <v>4.1946029275355477E-2</v>
      </c>
      <c r="H35" s="257">
        <f t="shared" si="1"/>
        <v>0.86698254097505933</v>
      </c>
      <c r="I35" s="259">
        <v>0.41674152081670812</v>
      </c>
      <c r="J35" s="258">
        <v>0.41512557065255307</v>
      </c>
      <c r="K35" s="260">
        <v>0.19086629733080832</v>
      </c>
      <c r="L35" s="235">
        <v>1.2</v>
      </c>
      <c r="M35" s="235">
        <v>1.1299999999999999</v>
      </c>
      <c r="N35" s="256">
        <v>1.02</v>
      </c>
      <c r="O35" s="243">
        <v>0.99546354279818405</v>
      </c>
      <c r="P35" s="257">
        <f>AVERAGE(Betas!$H35,L35:O35)</f>
        <v>1.0424892167546487</v>
      </c>
    </row>
    <row r="36" spans="1:16" hidden="1">
      <c r="A36" s="255" t="s">
        <v>158</v>
      </c>
      <c r="B36" s="256">
        <v>260</v>
      </c>
      <c r="C36" s="257">
        <v>0.83104389516931254</v>
      </c>
      <c r="D36" s="258">
        <v>0.28835680006306785</v>
      </c>
      <c r="E36" s="258">
        <v>0.123396829110511</v>
      </c>
      <c r="F36" s="257">
        <f t="shared" si="0"/>
        <v>0.66336272404341989</v>
      </c>
      <c r="G36" s="258">
        <v>0.10032986468832622</v>
      </c>
      <c r="H36" s="257">
        <f t="shared" si="1"/>
        <v>0.73733994050342722</v>
      </c>
      <c r="I36" s="259">
        <v>0.3888477402642323</v>
      </c>
      <c r="J36" s="258">
        <v>0.3452563908096794</v>
      </c>
      <c r="K36" s="260">
        <v>0.15418969605319846</v>
      </c>
      <c r="L36" s="235">
        <v>1.02</v>
      </c>
      <c r="M36" s="235">
        <v>0.65</v>
      </c>
      <c r="N36" s="256">
        <v>1</v>
      </c>
      <c r="O36" s="243">
        <v>0.79172170997592162</v>
      </c>
      <c r="P36" s="257">
        <f>AVERAGE(Betas!$H36,L36:O36)</f>
        <v>0.83981233009586975</v>
      </c>
    </row>
    <row r="37" spans="1:16" hidden="1">
      <c r="A37" s="255" t="s">
        <v>159</v>
      </c>
      <c r="B37" s="256">
        <v>1072</v>
      </c>
      <c r="C37" s="257">
        <v>1.1304437779998269</v>
      </c>
      <c r="D37" s="258">
        <v>0.17622512702490081</v>
      </c>
      <c r="E37" s="258">
        <v>0.11834997694606242</v>
      </c>
      <c r="F37" s="257">
        <f t="shared" si="0"/>
        <v>0.97842670892539119</v>
      </c>
      <c r="G37" s="258">
        <v>9.4999555120813109E-2</v>
      </c>
      <c r="H37" s="257">
        <f t="shared" si="1"/>
        <v>1.0811339535374553</v>
      </c>
      <c r="I37" s="259">
        <v>0.37802913484397727</v>
      </c>
      <c r="J37" s="258">
        <v>0.35113385118094476</v>
      </c>
      <c r="K37" s="260">
        <v>0.220666905380594</v>
      </c>
      <c r="L37" s="235">
        <v>1.1499999999999999</v>
      </c>
      <c r="M37" s="235">
        <v>1.1200000000000001</v>
      </c>
      <c r="N37" s="256">
        <v>1.08</v>
      </c>
      <c r="O37" s="243">
        <v>1.1023236899495159</v>
      </c>
      <c r="P37" s="257">
        <f>AVERAGE(Betas!$H37,L37:O37)</f>
        <v>1.1066915286973942</v>
      </c>
    </row>
    <row r="38" spans="1:16" hidden="1">
      <c r="A38" s="255" t="s">
        <v>160</v>
      </c>
      <c r="B38" s="256">
        <v>127</v>
      </c>
      <c r="C38" s="257">
        <v>1.2272209019035958</v>
      </c>
      <c r="D38" s="258">
        <v>0.30276915066654364</v>
      </c>
      <c r="E38" s="258">
        <v>0.11500672621521231</v>
      </c>
      <c r="F38" s="257">
        <f t="shared" si="0"/>
        <v>0.96787901500174078</v>
      </c>
      <c r="G38" s="258">
        <v>0.11050018532137543</v>
      </c>
      <c r="H38" s="257">
        <f t="shared" si="1"/>
        <v>1.0881160389577309</v>
      </c>
      <c r="I38" s="259">
        <v>0.37335762571032022</v>
      </c>
      <c r="J38" s="258">
        <v>0.33860993934953365</v>
      </c>
      <c r="K38" s="260">
        <v>0.33723077724104283</v>
      </c>
      <c r="L38" s="235">
        <v>1.3</v>
      </c>
      <c r="M38" s="235">
        <v>1.59</v>
      </c>
      <c r="N38" s="256">
        <v>1.19</v>
      </c>
      <c r="O38" s="243">
        <v>1.0955088212486108</v>
      </c>
      <c r="P38" s="257">
        <f>AVERAGE(Betas!$H38,L38:O38)</f>
        <v>1.2527249720412683</v>
      </c>
    </row>
    <row r="39" spans="1:16" hidden="1">
      <c r="A39" s="255" t="s">
        <v>161</v>
      </c>
      <c r="B39" s="256">
        <v>1486</v>
      </c>
      <c r="C39" s="257">
        <v>1.2819639249630848</v>
      </c>
      <c r="D39" s="258">
        <v>0.1863495216292172</v>
      </c>
      <c r="E39" s="258">
        <v>0.11332242765729182</v>
      </c>
      <c r="F39" s="257">
        <f t="shared" si="0"/>
        <v>1.1001791826723051</v>
      </c>
      <c r="G39" s="258">
        <v>0.11966984844655988</v>
      </c>
      <c r="H39" s="257">
        <f t="shared" si="1"/>
        <v>1.2497347509123902</v>
      </c>
      <c r="I39" s="259">
        <v>0.33847288499410816</v>
      </c>
      <c r="J39" s="258">
        <v>0.32533098524566445</v>
      </c>
      <c r="K39" s="260">
        <v>0.31637634819199884</v>
      </c>
      <c r="L39" s="235">
        <v>1.38</v>
      </c>
      <c r="M39" s="235">
        <v>0.64</v>
      </c>
      <c r="N39" s="256">
        <v>1.31</v>
      </c>
      <c r="O39" s="243">
        <v>1.2905124151341338</v>
      </c>
      <c r="P39" s="257">
        <f>AVERAGE(Betas!$H39,L39:O39)</f>
        <v>1.1740494332093048</v>
      </c>
    </row>
    <row r="40" spans="1:16" hidden="1">
      <c r="A40" s="255" t="s">
        <v>162</v>
      </c>
      <c r="B40" s="256">
        <v>1623</v>
      </c>
      <c r="C40" s="257">
        <v>1.0134173356230618</v>
      </c>
      <c r="D40" s="258">
        <v>0.67050002999937663</v>
      </c>
      <c r="E40" s="258">
        <v>0.15376511452501476</v>
      </c>
      <c r="F40" s="257">
        <f t="shared" si="0"/>
        <v>0.6465592713636853</v>
      </c>
      <c r="G40" s="258">
        <v>0.16456254075467228</v>
      </c>
      <c r="H40" s="257">
        <f t="shared" si="1"/>
        <v>0.77391702300222331</v>
      </c>
      <c r="I40" s="259">
        <v>0.32498637418959003</v>
      </c>
      <c r="J40" s="258">
        <v>0.30521754682079866</v>
      </c>
      <c r="K40" s="260">
        <v>0.22683424106617792</v>
      </c>
      <c r="L40" s="235">
        <v>0.81</v>
      </c>
      <c r="M40" s="235">
        <v>0.75</v>
      </c>
      <c r="N40" s="256">
        <v>0.84</v>
      </c>
      <c r="O40" s="243">
        <v>0.73013745206540159</v>
      </c>
      <c r="P40" s="257">
        <f>AVERAGE(Betas!$H40,L40:O40)</f>
        <v>0.78081089501352496</v>
      </c>
    </row>
    <row r="41" spans="1:16" hidden="1">
      <c r="A41" s="255" t="s">
        <v>163</v>
      </c>
      <c r="B41" s="256">
        <v>741</v>
      </c>
      <c r="C41" s="257">
        <v>1.1080717666251705</v>
      </c>
      <c r="D41" s="258">
        <v>0.22268773448599827</v>
      </c>
      <c r="E41" s="258">
        <v>8.7887982094768002E-2</v>
      </c>
      <c r="F41" s="257">
        <f t="shared" si="0"/>
        <v>0.92100148307435281</v>
      </c>
      <c r="G41" s="258">
        <v>7.9963447207976462E-2</v>
      </c>
      <c r="H41" s="257">
        <f t="shared" si="1"/>
        <v>1.0010487955933935</v>
      </c>
      <c r="I41" s="259">
        <v>0.43472372095855005</v>
      </c>
      <c r="J41" s="258">
        <v>0.41350767359783558</v>
      </c>
      <c r="K41" s="260">
        <v>0.19763601413585252</v>
      </c>
      <c r="L41" s="235">
        <v>1.17</v>
      </c>
      <c r="M41" s="235">
        <v>0.47</v>
      </c>
      <c r="N41" s="256">
        <v>1.1100000000000001</v>
      </c>
      <c r="O41" s="243">
        <v>1.1016400810257481</v>
      </c>
      <c r="P41" s="257">
        <f>AVERAGE(Betas!$H41,L41:O41)</f>
        <v>0.97053777532382846</v>
      </c>
    </row>
    <row r="42" spans="1:16" hidden="1">
      <c r="A42" s="255" t="s">
        <v>164</v>
      </c>
      <c r="B42" s="256">
        <v>383</v>
      </c>
      <c r="C42" s="257">
        <v>1.0018793316240375</v>
      </c>
      <c r="D42" s="258">
        <v>0.35008208408259983</v>
      </c>
      <c r="E42" s="258">
        <v>0.13223885679532374</v>
      </c>
      <c r="F42" s="257">
        <f t="shared" si="0"/>
        <v>0.76843751923695625</v>
      </c>
      <c r="G42" s="258">
        <v>4.067482183321558E-2</v>
      </c>
      <c r="H42" s="257">
        <f t="shared" si="1"/>
        <v>0.80101881689939214</v>
      </c>
      <c r="I42" s="259">
        <v>0.3712386117620311</v>
      </c>
      <c r="J42" s="258">
        <v>0.33888162240655167</v>
      </c>
      <c r="K42" s="260">
        <v>0.28611976087285684</v>
      </c>
      <c r="L42" s="235">
        <v>1.01</v>
      </c>
      <c r="M42" s="235">
        <v>0.96</v>
      </c>
      <c r="N42" s="256">
        <v>0.9</v>
      </c>
      <c r="O42" s="243">
        <v>0.89640526150774003</v>
      </c>
      <c r="P42" s="257">
        <f>AVERAGE(Betas!$H42,L42:O42)</f>
        <v>0.91348481568142648</v>
      </c>
    </row>
    <row r="43" spans="1:16" hidden="1">
      <c r="A43" s="255" t="s">
        <v>165</v>
      </c>
      <c r="B43" s="256">
        <v>430</v>
      </c>
      <c r="C43" s="257">
        <v>0.77392078568097156</v>
      </c>
      <c r="D43" s="258">
        <v>0.57945451639018353</v>
      </c>
      <c r="E43" s="258">
        <v>0.13522989637846131</v>
      </c>
      <c r="F43" s="257">
        <f t="shared" si="0"/>
        <v>0.51557084361075201</v>
      </c>
      <c r="G43" s="258">
        <v>5.891073232073709E-2</v>
      </c>
      <c r="H43" s="257">
        <f t="shared" si="1"/>
        <v>0.54784478084863908</v>
      </c>
      <c r="I43" s="259">
        <v>0.33352048370789023</v>
      </c>
      <c r="J43" s="258">
        <v>0.34054792350706298</v>
      </c>
      <c r="K43" s="260">
        <v>0.29868292273518182</v>
      </c>
      <c r="L43" s="235">
        <v>0.6</v>
      </c>
      <c r="M43" s="235">
        <v>0.73</v>
      </c>
      <c r="N43" s="256">
        <v>0.77</v>
      </c>
      <c r="O43" s="243">
        <v>0.65968878267504505</v>
      </c>
      <c r="P43" s="257">
        <f>AVERAGE(Betas!$H43,L43:O43)</f>
        <v>0.66150671270473682</v>
      </c>
    </row>
    <row r="44" spans="1:16" hidden="1">
      <c r="A44" s="255" t="s">
        <v>166</v>
      </c>
      <c r="B44" s="256">
        <v>1258</v>
      </c>
      <c r="C44" s="257">
        <v>0.90644110399544486</v>
      </c>
      <c r="D44" s="258">
        <v>3.3451448125962084</v>
      </c>
      <c r="E44" s="258">
        <v>0.14231446288334368</v>
      </c>
      <c r="F44" s="257">
        <f t="shared" si="0"/>
        <v>0.23427806073353685</v>
      </c>
      <c r="G44" s="258">
        <v>6.6719751829682733E-2</v>
      </c>
      <c r="H44" s="257">
        <f t="shared" si="1"/>
        <v>0.25102648555226115</v>
      </c>
      <c r="I44" s="259">
        <v>0.35319288120707443</v>
      </c>
      <c r="J44" s="258">
        <v>0.34608474286553148</v>
      </c>
      <c r="K44" s="260">
        <v>0.32641695515642805</v>
      </c>
      <c r="L44" s="235">
        <v>0.15</v>
      </c>
      <c r="M44" s="235">
        <v>0.3</v>
      </c>
      <c r="N44" s="256">
        <v>0.2</v>
      </c>
      <c r="O44" s="243">
        <v>0.15539901285715607</v>
      </c>
      <c r="P44" s="257">
        <f>AVERAGE(Betas!$H44,L44:O44)</f>
        <v>0.21128509968188344</v>
      </c>
    </row>
    <row r="45" spans="1:16" hidden="1">
      <c r="A45" s="255" t="s">
        <v>167</v>
      </c>
      <c r="B45" s="256">
        <v>1657</v>
      </c>
      <c r="C45" s="257">
        <v>0.72111815648247701</v>
      </c>
      <c r="D45" s="258">
        <v>0.33506773534820261</v>
      </c>
      <c r="E45" s="258">
        <v>0.15586970668297653</v>
      </c>
      <c r="F45" s="257">
        <f t="shared" si="0"/>
        <v>0.56212598010936987</v>
      </c>
      <c r="G45" s="258">
        <v>5.8491554612120925E-2</v>
      </c>
      <c r="H45" s="257">
        <f t="shared" si="1"/>
        <v>0.59704826107830333</v>
      </c>
      <c r="I45" s="259">
        <v>0.30558914145498906</v>
      </c>
      <c r="J45" s="258">
        <v>0.28613126653666682</v>
      </c>
      <c r="K45" s="260">
        <v>0.16522280134989542</v>
      </c>
      <c r="L45" s="235">
        <v>0.65</v>
      </c>
      <c r="M45" s="235">
        <v>0.97</v>
      </c>
      <c r="N45" s="256">
        <v>0.77</v>
      </c>
      <c r="O45" s="243">
        <v>0.69180804648805327</v>
      </c>
      <c r="P45" s="257">
        <f>AVERAGE(Betas!$H45,L45:O45)</f>
        <v>0.73577126151327132</v>
      </c>
    </row>
    <row r="46" spans="1:16" hidden="1">
      <c r="A46" s="255" t="s">
        <v>168</v>
      </c>
      <c r="B46" s="256">
        <v>173</v>
      </c>
      <c r="C46" s="257">
        <v>0.66918428111740691</v>
      </c>
      <c r="D46" s="258">
        <v>0.57678622124543433</v>
      </c>
      <c r="E46" s="258">
        <v>0.17700875397813667</v>
      </c>
      <c r="F46" s="257">
        <f t="shared" si="0"/>
        <v>0.45377962566112701</v>
      </c>
      <c r="G46" s="258">
        <v>5.7427285676490462E-2</v>
      </c>
      <c r="H46" s="257">
        <f t="shared" si="1"/>
        <v>0.48142665150964775</v>
      </c>
      <c r="I46" s="259">
        <v>0.33636511502487226</v>
      </c>
      <c r="J46" s="258">
        <v>0.30822330506089052</v>
      </c>
      <c r="K46" s="260">
        <v>0.21903909281053477</v>
      </c>
      <c r="L46" s="235">
        <v>0.52</v>
      </c>
      <c r="M46" s="235">
        <v>0.43</v>
      </c>
      <c r="N46" s="256">
        <v>0.6</v>
      </c>
      <c r="O46" s="243">
        <v>0.48470614104865478</v>
      </c>
      <c r="P46" s="257">
        <f>AVERAGE(Betas!$H46,L46:O46)</f>
        <v>0.50322655851166043</v>
      </c>
    </row>
    <row r="47" spans="1:16" hidden="1">
      <c r="A47" s="255" t="s">
        <v>169</v>
      </c>
      <c r="B47" s="256">
        <v>383</v>
      </c>
      <c r="C47" s="257">
        <v>0.94909498548676219</v>
      </c>
      <c r="D47" s="258">
        <v>0.27946956770800979</v>
      </c>
      <c r="E47" s="258">
        <v>0.14366739006588516</v>
      </c>
      <c r="F47" s="257">
        <f t="shared" si="0"/>
        <v>0.76581982424710804</v>
      </c>
      <c r="G47" s="258">
        <v>0.15958843980093798</v>
      </c>
      <c r="H47" s="257">
        <f t="shared" si="1"/>
        <v>0.91124380067512867</v>
      </c>
      <c r="I47" s="259">
        <v>0.29180066635407664</v>
      </c>
      <c r="J47" s="258">
        <v>0.29724029020693765</v>
      </c>
      <c r="K47" s="260">
        <v>0.26398878872013853</v>
      </c>
      <c r="L47" s="235">
        <v>1.01</v>
      </c>
      <c r="M47" s="235">
        <v>0.9</v>
      </c>
      <c r="N47" s="256">
        <v>1.1499999999999999</v>
      </c>
      <c r="O47" s="243">
        <v>1.0884231491124254</v>
      </c>
      <c r="P47" s="257">
        <f>AVERAGE(Betas!$H47,L47:O47)</f>
        <v>1.0119333899575109</v>
      </c>
    </row>
    <row r="48" spans="1:16" hidden="1">
      <c r="A48" s="255" t="s">
        <v>170</v>
      </c>
      <c r="B48" s="256">
        <v>253</v>
      </c>
      <c r="C48" s="257">
        <v>0.86538504824737184</v>
      </c>
      <c r="D48" s="258">
        <v>0.64485634589293639</v>
      </c>
      <c r="E48" s="258">
        <v>0.10477937580084162</v>
      </c>
      <c r="F48" s="257">
        <f t="shared" si="0"/>
        <v>0.54865355212336564</v>
      </c>
      <c r="G48" s="258">
        <v>4.0990040662611665E-2</v>
      </c>
      <c r="H48" s="257">
        <f t="shared" si="1"/>
        <v>0.57210412340498373</v>
      </c>
      <c r="I48" s="259">
        <v>0.36815372179282102</v>
      </c>
      <c r="J48" s="258">
        <v>0.33373654343742754</v>
      </c>
      <c r="K48" s="260">
        <v>0.3908932484112066</v>
      </c>
      <c r="L48" s="235">
        <v>0.59</v>
      </c>
      <c r="M48" s="235">
        <v>0.75</v>
      </c>
      <c r="N48" s="256">
        <v>0.76</v>
      </c>
      <c r="O48" s="243">
        <v>0.73909035032579629</v>
      </c>
      <c r="P48" s="257">
        <f>AVERAGE(Betas!$H48,L48:O48)</f>
        <v>0.68223889474615607</v>
      </c>
    </row>
    <row r="49" spans="1:16" hidden="1">
      <c r="A49" s="255" t="s">
        <v>171</v>
      </c>
      <c r="B49" s="256">
        <v>849</v>
      </c>
      <c r="C49" s="257">
        <v>1.098082283316312</v>
      </c>
      <c r="D49" s="258">
        <v>0.13253431834266732</v>
      </c>
      <c r="E49" s="258">
        <v>8.3346774134728047E-2</v>
      </c>
      <c r="F49" s="257">
        <f t="shared" si="0"/>
        <v>0.97912975715092398</v>
      </c>
      <c r="G49" s="258">
        <v>4.2383647767534886E-2</v>
      </c>
      <c r="H49" s="257">
        <f t="shared" si="1"/>
        <v>1.0224655780661067</v>
      </c>
      <c r="I49" s="259">
        <v>0.44060150342820725</v>
      </c>
      <c r="J49" s="258">
        <v>0.42342967151692168</v>
      </c>
      <c r="K49" s="260">
        <v>0.34402473213531032</v>
      </c>
      <c r="L49" s="235">
        <v>1.1299999999999999</v>
      </c>
      <c r="M49" s="235">
        <v>0.49</v>
      </c>
      <c r="N49" s="256">
        <v>1.01</v>
      </c>
      <c r="O49" s="243">
        <v>1.0775359783236322</v>
      </c>
      <c r="P49" s="257">
        <f>AVERAGE(Betas!$H49,L49:O49)</f>
        <v>0.9460003112779477</v>
      </c>
    </row>
    <row r="50" spans="1:16" hidden="1">
      <c r="A50" s="255" t="s">
        <v>172</v>
      </c>
      <c r="B50" s="256">
        <v>463</v>
      </c>
      <c r="C50" s="257">
        <v>0.91020463902819626</v>
      </c>
      <c r="D50" s="258">
        <v>0.29872057709848299</v>
      </c>
      <c r="E50" s="258">
        <v>0.14477474798525614</v>
      </c>
      <c r="F50" s="257">
        <f t="shared" si="0"/>
        <v>0.72498919764089409</v>
      </c>
      <c r="G50" s="258">
        <v>9.3792147856923261E-2</v>
      </c>
      <c r="H50" s="257">
        <f t="shared" si="1"/>
        <v>0.80002528771559245</v>
      </c>
      <c r="I50" s="259">
        <v>0.39499571685932511</v>
      </c>
      <c r="J50" s="258">
        <v>0.37805793675314886</v>
      </c>
      <c r="K50" s="260">
        <v>0.25762690680627176</v>
      </c>
      <c r="L50" s="235">
        <v>0.82</v>
      </c>
      <c r="M50" s="235">
        <v>0.8</v>
      </c>
      <c r="N50" s="256">
        <v>0.85</v>
      </c>
      <c r="O50" s="243">
        <v>0.92055004436243304</v>
      </c>
      <c r="P50" s="257">
        <f>AVERAGE(Betas!$H50,L50:O50)</f>
        <v>0.83811506641560507</v>
      </c>
    </row>
    <row r="51" spans="1:16" hidden="1">
      <c r="A51" s="255" t="s">
        <v>173</v>
      </c>
      <c r="B51" s="256">
        <v>443</v>
      </c>
      <c r="C51" s="257">
        <v>1.2336178357798584</v>
      </c>
      <c r="D51" s="258">
        <v>0.13751031989142265</v>
      </c>
      <c r="E51" s="258">
        <v>6.1312142214532628E-2</v>
      </c>
      <c r="F51" s="257">
        <f t="shared" si="0"/>
        <v>1.0925874481776501</v>
      </c>
      <c r="G51" s="258">
        <v>4.4371612601688634E-2</v>
      </c>
      <c r="H51" s="257">
        <f t="shared" si="1"/>
        <v>1.1433183260202309</v>
      </c>
      <c r="I51" s="259">
        <v>0.44773394535162025</v>
      </c>
      <c r="J51" s="258">
        <v>0.44932940143243788</v>
      </c>
      <c r="K51" s="260">
        <v>0.53530805416081328</v>
      </c>
      <c r="L51" s="235">
        <v>1.23</v>
      </c>
      <c r="M51" s="235">
        <v>1.24</v>
      </c>
      <c r="N51" s="256">
        <v>1.03</v>
      </c>
      <c r="O51" s="243">
        <v>1.2736117177372563</v>
      </c>
      <c r="P51" s="257">
        <f>AVERAGE(Betas!$H51,L51:O51)</f>
        <v>1.1833860087514974</v>
      </c>
    </row>
    <row r="52" spans="1:16" hidden="1">
      <c r="A52" s="255" t="s">
        <v>174</v>
      </c>
      <c r="B52" s="256">
        <v>173</v>
      </c>
      <c r="C52" s="257">
        <v>1.094707449030331</v>
      </c>
      <c r="D52" s="258">
        <v>0.30053035662261468</v>
      </c>
      <c r="E52" s="258">
        <v>0.18872652923726166</v>
      </c>
      <c r="F52" s="257">
        <f t="shared" si="0"/>
        <v>0.88012270356329547</v>
      </c>
      <c r="G52" s="258">
        <v>0.11601669293529725</v>
      </c>
      <c r="H52" s="257">
        <f t="shared" si="1"/>
        <v>0.99563271899983441</v>
      </c>
      <c r="I52" s="259">
        <v>0.3304884896946102</v>
      </c>
      <c r="J52" s="258">
        <v>0.28965125158318689</v>
      </c>
      <c r="K52" s="260">
        <v>0.45986996912916178</v>
      </c>
      <c r="L52" s="235">
        <v>0.75</v>
      </c>
      <c r="M52" s="235">
        <v>0.91</v>
      </c>
      <c r="N52" s="256">
        <v>1.37</v>
      </c>
      <c r="O52" s="243">
        <v>0.97489554506089793</v>
      </c>
      <c r="P52" s="257">
        <f>AVERAGE(Betas!$H52,L52:O52)</f>
        <v>1.0001056528121466</v>
      </c>
    </row>
    <row r="53" spans="1:16" hidden="1">
      <c r="A53" s="255" t="s">
        <v>175</v>
      </c>
      <c r="B53" s="256">
        <v>232</v>
      </c>
      <c r="C53" s="257">
        <v>0.76494921443065134</v>
      </c>
      <c r="D53" s="258">
        <v>0.47511100635992831</v>
      </c>
      <c r="E53" s="258">
        <v>0.17181315298349481</v>
      </c>
      <c r="F53" s="257">
        <f t="shared" si="0"/>
        <v>0.54894855876313997</v>
      </c>
      <c r="G53" s="258">
        <v>2.6896236336465092E-2</v>
      </c>
      <c r="H53" s="257">
        <f t="shared" si="1"/>
        <v>0.56412129853085957</v>
      </c>
      <c r="I53" s="259">
        <v>0.32407501508232062</v>
      </c>
      <c r="J53" s="258">
        <v>0.29529431178708559</v>
      </c>
      <c r="K53" s="260">
        <v>0.18866868923928604</v>
      </c>
      <c r="L53" s="235">
        <v>0.5</v>
      </c>
      <c r="M53" s="235">
        <v>0.73</v>
      </c>
      <c r="N53" s="256">
        <v>0.74</v>
      </c>
      <c r="O53" s="243">
        <v>0.57071053339417088</v>
      </c>
      <c r="P53" s="257">
        <f>AVERAGE(Betas!$H53,L53:O53)</f>
        <v>0.62096636638500602</v>
      </c>
    </row>
    <row r="54" spans="1:16" hidden="1">
      <c r="A54" s="255" t="s">
        <v>176</v>
      </c>
      <c r="B54" s="256">
        <v>650</v>
      </c>
      <c r="C54" s="257">
        <v>0.97912748286770979</v>
      </c>
      <c r="D54" s="258">
        <v>0.4628896630171207</v>
      </c>
      <c r="E54" s="258">
        <v>0.11825805716497438</v>
      </c>
      <c r="F54" s="257">
        <f t="shared" si="0"/>
        <v>0.69532934539935731</v>
      </c>
      <c r="G54" s="258">
        <v>7.3551237698022159E-2</v>
      </c>
      <c r="H54" s="257">
        <f t="shared" si="1"/>
        <v>0.75053189522499819</v>
      </c>
      <c r="I54" s="259">
        <v>0.33748851164677546</v>
      </c>
      <c r="J54" s="258">
        <v>0.33832876960999636</v>
      </c>
      <c r="K54" s="260">
        <v>0.99748781887914184</v>
      </c>
      <c r="L54" s="235">
        <v>0.68</v>
      </c>
      <c r="M54" s="235">
        <v>0.81</v>
      </c>
      <c r="N54" s="256">
        <v>0.95</v>
      </c>
      <c r="O54" s="243">
        <v>0.74523740871313393</v>
      </c>
      <c r="P54" s="257">
        <f>AVERAGE(Betas!$H54,L54:O54)</f>
        <v>0.78715386078762639</v>
      </c>
    </row>
    <row r="55" spans="1:16" hidden="1">
      <c r="A55" s="255" t="s">
        <v>177</v>
      </c>
      <c r="B55" s="256">
        <v>178</v>
      </c>
      <c r="C55" s="257">
        <v>0.72747137702950271</v>
      </c>
      <c r="D55" s="258">
        <v>0.15385198934045652</v>
      </c>
      <c r="E55" s="258">
        <v>0.14800048713873332</v>
      </c>
      <c r="F55" s="257">
        <f t="shared" si="0"/>
        <v>0.64316423815235524</v>
      </c>
      <c r="G55" s="258">
        <v>3.3624582310693006E-2</v>
      </c>
      <c r="H55" s="257">
        <f t="shared" si="1"/>
        <v>0.66554283809310921</v>
      </c>
      <c r="I55" s="259">
        <v>0.28740612903585183</v>
      </c>
      <c r="J55" s="258">
        <v>0.29781296073261149</v>
      </c>
      <c r="K55" s="260">
        <v>8.6603279776479386E-2</v>
      </c>
      <c r="L55" s="235">
        <v>0.96</v>
      </c>
      <c r="M55" s="235">
        <v>0.74</v>
      </c>
      <c r="N55" s="256">
        <v>1</v>
      </c>
      <c r="O55" s="243">
        <v>0.95925072154323698</v>
      </c>
      <c r="P55" s="257">
        <f>AVERAGE(Betas!$H55,L55:O55)</f>
        <v>0.86495871192726914</v>
      </c>
    </row>
    <row r="56" spans="1:16" hidden="1">
      <c r="A56" s="255" t="s">
        <v>178</v>
      </c>
      <c r="B56" s="256">
        <v>81</v>
      </c>
      <c r="C56" s="257">
        <v>1.2103298958985118</v>
      </c>
      <c r="D56" s="258">
        <v>0.34624799410851131</v>
      </c>
      <c r="E56" s="258">
        <v>0.16585514761820333</v>
      </c>
      <c r="F56" s="257">
        <f t="shared" si="0"/>
        <v>0.93909853491297557</v>
      </c>
      <c r="G56" s="258">
        <v>5.9829547124594498E-2</v>
      </c>
      <c r="H56" s="257">
        <f t="shared" si="1"/>
        <v>0.99885986848538844</v>
      </c>
      <c r="I56" s="259">
        <v>0.38166891135791475</v>
      </c>
      <c r="J56" s="258">
        <v>0.33631953220947924</v>
      </c>
      <c r="K56" s="260">
        <v>0.31686787522866572</v>
      </c>
      <c r="L56" s="235">
        <v>1.05</v>
      </c>
      <c r="M56" s="235">
        <v>1.32</v>
      </c>
      <c r="N56" s="256">
        <v>1.23</v>
      </c>
      <c r="O56" s="243">
        <v>1.341638572668401</v>
      </c>
      <c r="P56" s="257">
        <f>AVERAGE(Betas!$H56,L56:O56)</f>
        <v>1.1880996882307582</v>
      </c>
    </row>
    <row r="57" spans="1:16" hidden="1">
      <c r="A57" s="255" t="s">
        <v>179</v>
      </c>
      <c r="B57" s="256">
        <v>202</v>
      </c>
      <c r="C57" s="257">
        <v>0.68507622266360246</v>
      </c>
      <c r="D57" s="258">
        <v>0.35146916822676949</v>
      </c>
      <c r="E57" s="258">
        <v>0.15238045010153375</v>
      </c>
      <c r="F57" s="257">
        <f t="shared" si="0"/>
        <v>0.52782942890617712</v>
      </c>
      <c r="G57" s="258">
        <v>0.13783068831010745</v>
      </c>
      <c r="H57" s="257">
        <f t="shared" si="1"/>
        <v>0.61221087523007112</v>
      </c>
      <c r="I57" s="259">
        <v>0.24572077743995815</v>
      </c>
      <c r="J57" s="258">
        <v>0.24786892322452811</v>
      </c>
      <c r="K57" s="260">
        <v>0.12060178049482458</v>
      </c>
      <c r="L57" s="235">
        <v>0.54</v>
      </c>
      <c r="M57" s="235">
        <v>1.33</v>
      </c>
      <c r="N57" s="256">
        <v>0.72</v>
      </c>
      <c r="O57" s="243">
        <v>0.60929069819651416</v>
      </c>
      <c r="P57" s="257">
        <f>AVERAGE(Betas!$H57,L57:O57)</f>
        <v>0.76230031468531712</v>
      </c>
    </row>
    <row r="58" spans="1:16" hidden="1">
      <c r="A58" s="255" t="s">
        <v>180</v>
      </c>
      <c r="B58" s="256">
        <v>137</v>
      </c>
      <c r="C58" s="257">
        <v>0.88662318345492797</v>
      </c>
      <c r="D58" s="258">
        <v>1.0379953849602572</v>
      </c>
      <c r="E58" s="258">
        <v>0.13664672979645745</v>
      </c>
      <c r="F58" s="257">
        <f t="shared" si="0"/>
        <v>0.46758961363805929</v>
      </c>
      <c r="G58" s="258">
        <v>0.35553614467299499</v>
      </c>
      <c r="H58" s="257">
        <f t="shared" si="1"/>
        <v>0.72554823637207921</v>
      </c>
      <c r="I58" s="259">
        <v>0.24084040769241466</v>
      </c>
      <c r="J58" s="258">
        <v>0.25290884975248129</v>
      </c>
      <c r="K58" s="260">
        <v>0.23917239448572666</v>
      </c>
      <c r="L58" s="235">
        <v>0.98</v>
      </c>
      <c r="M58" s="235">
        <v>1.17</v>
      </c>
      <c r="N58" s="256">
        <v>1</v>
      </c>
      <c r="O58" s="243">
        <v>0.79627620062989934</v>
      </c>
      <c r="P58" s="257">
        <f>AVERAGE(Betas!$H58,L58:O58)</f>
        <v>0.93436488740039569</v>
      </c>
    </row>
    <row r="59" spans="1:16" hidden="1">
      <c r="A59" s="255" t="s">
        <v>181</v>
      </c>
      <c r="B59" s="256">
        <v>228</v>
      </c>
      <c r="C59" s="257">
        <v>0.71082250665406388</v>
      </c>
      <c r="D59" s="258">
        <v>0.22322763812449292</v>
      </c>
      <c r="E59" s="258">
        <v>0.17569629235212295</v>
      </c>
      <c r="F59" s="257">
        <f t="shared" si="0"/>
        <v>0.600353109964891</v>
      </c>
      <c r="G59" s="258">
        <v>8.3507606207552654E-2</v>
      </c>
      <c r="H59" s="257">
        <f t="shared" si="1"/>
        <v>0.65505520180110677</v>
      </c>
      <c r="I59" s="259">
        <v>0.27145201745044623</v>
      </c>
      <c r="J59" s="258">
        <v>0.26743776755542148</v>
      </c>
      <c r="K59" s="260">
        <v>0.17617660148217074</v>
      </c>
      <c r="L59" s="235">
        <v>0.5</v>
      </c>
      <c r="M59" s="235">
        <v>1.19</v>
      </c>
      <c r="N59" s="256">
        <v>0.82</v>
      </c>
      <c r="O59" s="243">
        <v>0.69069421823593102</v>
      </c>
      <c r="P59" s="257">
        <f>AVERAGE(Betas!$H59,L59:O59)</f>
        <v>0.77114988400740747</v>
      </c>
    </row>
    <row r="60" spans="1:16" hidden="1">
      <c r="A60" s="255" t="s">
        <v>182</v>
      </c>
      <c r="B60" s="256">
        <v>1374</v>
      </c>
      <c r="C60" s="257">
        <v>0.7538219195489253</v>
      </c>
      <c r="D60" s="258">
        <v>0.73685317837848963</v>
      </c>
      <c r="E60" s="258">
        <v>8.6157146301569357E-2</v>
      </c>
      <c r="F60" s="257">
        <f t="shared" si="0"/>
        <v>0.45048185125131834</v>
      </c>
      <c r="G60" s="258">
        <v>9.9194704041784751E-2</v>
      </c>
      <c r="H60" s="257">
        <f t="shared" si="1"/>
        <v>0.50008792496288168</v>
      </c>
      <c r="I60" s="259">
        <v>0.29950596570499749</v>
      </c>
      <c r="J60" s="258">
        <v>0.29524731282444133</v>
      </c>
      <c r="K60" s="260">
        <v>0.31394596615868819</v>
      </c>
      <c r="L60" s="235">
        <v>0.55000000000000004</v>
      </c>
      <c r="M60" s="235">
        <v>0.55000000000000004</v>
      </c>
      <c r="N60" s="256">
        <v>0.72</v>
      </c>
      <c r="O60" s="243">
        <v>0.56519706406152803</v>
      </c>
      <c r="P60" s="257">
        <f>AVERAGE(Betas!$H60,L60:O60)</f>
        <v>0.57705699780488195</v>
      </c>
    </row>
    <row r="61" spans="1:16" hidden="1">
      <c r="A61" s="255" t="s">
        <v>183</v>
      </c>
      <c r="B61" s="256">
        <v>1492</v>
      </c>
      <c r="C61" s="257">
        <v>1.0707088534325078</v>
      </c>
      <c r="D61" s="258">
        <v>0.15350477190425846</v>
      </c>
      <c r="E61" s="258">
        <v>0.14714515530435868</v>
      </c>
      <c r="F61" s="257">
        <f t="shared" si="0"/>
        <v>0.94676141607580355</v>
      </c>
      <c r="G61" s="258">
        <v>7.4898430946448019E-2</v>
      </c>
      <c r="H61" s="257">
        <f t="shared" si="1"/>
        <v>1.023413479932167</v>
      </c>
      <c r="I61" s="259">
        <v>0.3031773110652814</v>
      </c>
      <c r="J61" s="258">
        <v>0.29756519697738837</v>
      </c>
      <c r="K61" s="260">
        <v>0.16361903388982882</v>
      </c>
      <c r="L61" s="235">
        <v>1.1599999999999999</v>
      </c>
      <c r="M61" s="235">
        <v>1.01</v>
      </c>
      <c r="N61" s="256">
        <v>1.1299999999999999</v>
      </c>
      <c r="O61" s="243">
        <v>1.0629501446657796</v>
      </c>
      <c r="P61" s="257">
        <f>AVERAGE(Betas!$H61,L61:O61)</f>
        <v>1.0772727249195893</v>
      </c>
    </row>
    <row r="62" spans="1:16" hidden="1">
      <c r="A62" s="255" t="s">
        <v>184</v>
      </c>
      <c r="B62" s="256">
        <v>1815</v>
      </c>
      <c r="C62" s="257">
        <v>1.0907339755589991</v>
      </c>
      <c r="D62" s="258">
        <v>0.27762931168858002</v>
      </c>
      <c r="E62" s="258">
        <v>3.9029022718947336E-2</v>
      </c>
      <c r="F62" s="257">
        <f t="shared" si="0"/>
        <v>0.86101941153409889</v>
      </c>
      <c r="G62" s="258">
        <v>8.6369390844171917E-2</v>
      </c>
      <c r="H62" s="257">
        <f t="shared" si="1"/>
        <v>0.94241524189919534</v>
      </c>
      <c r="I62" s="259">
        <v>0.50130851613692839</v>
      </c>
      <c r="J62" s="258">
        <v>0.57513373902119769</v>
      </c>
      <c r="K62" s="260">
        <v>0.56353825017929238</v>
      </c>
      <c r="L62" s="235">
        <v>1.0900000000000001</v>
      </c>
      <c r="M62" s="235">
        <v>0.82</v>
      </c>
      <c r="N62" s="256">
        <v>1.01</v>
      </c>
      <c r="O62" s="243">
        <v>1.109674282355319</v>
      </c>
      <c r="P62" s="257">
        <f>AVERAGE(Betas!$H62,L62:O62)</f>
        <v>0.99441790485090276</v>
      </c>
    </row>
    <row r="63" spans="1:16" hidden="1">
      <c r="A63" s="255" t="s">
        <v>185</v>
      </c>
      <c r="B63" s="256">
        <v>137</v>
      </c>
      <c r="C63" s="257">
        <v>0.82887590656792509</v>
      </c>
      <c r="D63" s="258">
        <v>0.28628420734028098</v>
      </c>
      <c r="E63" s="258">
        <v>0.19433541841163088</v>
      </c>
      <c r="F63" s="257">
        <f t="shared" si="0"/>
        <v>0.67352744405868858</v>
      </c>
      <c r="G63" s="258">
        <v>0.11948923176085248</v>
      </c>
      <c r="H63" s="257">
        <f t="shared" si="1"/>
        <v>0.76492811712639719</v>
      </c>
      <c r="I63" s="259">
        <v>0.30978940107219144</v>
      </c>
      <c r="J63" s="258">
        <v>0.2790876657137058</v>
      </c>
      <c r="K63" s="260">
        <v>8.4383068597990246E-2</v>
      </c>
      <c r="L63" s="235">
        <v>0.94</v>
      </c>
      <c r="M63" s="235">
        <v>0.71</v>
      </c>
      <c r="N63" s="256">
        <v>1.05</v>
      </c>
      <c r="O63" s="243">
        <v>0.83449438172372425</v>
      </c>
      <c r="P63" s="257">
        <f>AVERAGE(Betas!$H63,L63:O63)</f>
        <v>0.85988449977002424</v>
      </c>
    </row>
    <row r="64" spans="1:16" hidden="1">
      <c r="A64" s="255" t="s">
        <v>186</v>
      </c>
      <c r="B64" s="256">
        <v>36</v>
      </c>
      <c r="C64" s="257">
        <v>0.99082952615484288</v>
      </c>
      <c r="D64" s="258">
        <v>0.17476602744742159</v>
      </c>
      <c r="E64" s="258">
        <v>0.28030333693895237</v>
      </c>
      <c r="F64" s="257">
        <f t="shared" si="0"/>
        <v>0.88012828686416122</v>
      </c>
      <c r="G64" s="258">
        <v>6.5526738071342183E-2</v>
      </c>
      <c r="H64" s="257">
        <f t="shared" si="1"/>
        <v>0.94184426962379419</v>
      </c>
      <c r="I64" s="259">
        <v>0.23196569122487856</v>
      </c>
      <c r="J64" s="258">
        <v>0.26835269009888651</v>
      </c>
      <c r="K64" s="260">
        <v>0.73933067363817306</v>
      </c>
      <c r="L64" s="235">
        <v>1.1399999999999999</v>
      </c>
      <c r="M64" s="235">
        <v>0.99</v>
      </c>
      <c r="N64" s="256">
        <v>1.1499999999999999</v>
      </c>
      <c r="O64" s="243">
        <v>1.0257376245751695</v>
      </c>
      <c r="P64" s="257">
        <f>AVERAGE(Betas!$H64,L64:O64)</f>
        <v>1.0495163788397928</v>
      </c>
    </row>
    <row r="65" spans="1:16" hidden="1">
      <c r="A65" s="255" t="s">
        <v>187</v>
      </c>
      <c r="B65" s="256">
        <v>590</v>
      </c>
      <c r="C65" s="257">
        <v>1.088855941735434</v>
      </c>
      <c r="D65" s="258">
        <v>0.2717382766339913</v>
      </c>
      <c r="E65" s="258">
        <v>8.5492341976096745E-2</v>
      </c>
      <c r="F65" s="257">
        <f t="shared" si="0"/>
        <v>0.87212660632568906</v>
      </c>
      <c r="G65" s="258">
        <v>6.1033186032755267E-2</v>
      </c>
      <c r="H65" s="257">
        <f t="shared" si="1"/>
        <v>0.92881515443645135</v>
      </c>
      <c r="I65" s="259">
        <v>0.45187606453427714</v>
      </c>
      <c r="J65" s="258">
        <v>0.48387766980457797</v>
      </c>
      <c r="K65" s="260">
        <v>1.3898478274481854</v>
      </c>
      <c r="L65" s="235">
        <v>1.1399999999999999</v>
      </c>
      <c r="M65" s="235">
        <v>0.64</v>
      </c>
      <c r="N65" s="256">
        <v>1.21</v>
      </c>
      <c r="O65" s="243">
        <v>1.1719532510287904</v>
      </c>
      <c r="P65" s="257">
        <f>AVERAGE(Betas!$H65,L65:O65)</f>
        <v>1.0181536810930483</v>
      </c>
    </row>
    <row r="66" spans="1:16" hidden="1">
      <c r="A66" s="255" t="s">
        <v>188</v>
      </c>
      <c r="B66" s="256">
        <v>174</v>
      </c>
      <c r="C66" s="257">
        <v>0.85477327531748326</v>
      </c>
      <c r="D66" s="258">
        <v>0.70487908272480082</v>
      </c>
      <c r="E66" s="258">
        <v>0.132575761886329</v>
      </c>
      <c r="F66" s="257">
        <f t="shared" si="0"/>
        <v>0.53044420110461665</v>
      </c>
      <c r="G66" s="258">
        <v>3.9579034143963972E-2</v>
      </c>
      <c r="H66" s="257">
        <f t="shared" si="1"/>
        <v>0.55230385420816452</v>
      </c>
      <c r="I66" s="259">
        <v>0.29218216249748036</v>
      </c>
      <c r="J66" s="258">
        <v>0.29604834790023915</v>
      </c>
      <c r="K66" s="260">
        <v>0.32664812394521164</v>
      </c>
      <c r="L66" s="235">
        <v>0.83</v>
      </c>
      <c r="M66" s="235">
        <v>1.03</v>
      </c>
      <c r="N66" s="256">
        <v>0.75</v>
      </c>
      <c r="O66" s="243">
        <v>0.64089564623933604</v>
      </c>
      <c r="P66" s="257">
        <f>AVERAGE(Betas!$H66,L66:O66)</f>
        <v>0.76063990008950011</v>
      </c>
    </row>
    <row r="67" spans="1:16" hidden="1">
      <c r="A67" s="255" t="s">
        <v>189</v>
      </c>
      <c r="B67" s="256">
        <v>444</v>
      </c>
      <c r="C67" s="257">
        <v>0.97654622433771521</v>
      </c>
      <c r="D67" s="258">
        <v>0.41558288205008798</v>
      </c>
      <c r="E67" s="258">
        <v>0.13609775062804735</v>
      </c>
      <c r="F67" s="257">
        <f t="shared" si="0"/>
        <v>0.71856490579183285</v>
      </c>
      <c r="G67" s="258">
        <v>8.7260778075951728E-2</v>
      </c>
      <c r="H67" s="257">
        <f t="shared" si="1"/>
        <v>0.78726200050558015</v>
      </c>
      <c r="I67" s="259">
        <v>0.36000005219885445</v>
      </c>
      <c r="J67" s="258">
        <v>0.36102582329931987</v>
      </c>
      <c r="K67" s="260">
        <v>0.56360696507176478</v>
      </c>
      <c r="L67" s="235">
        <v>1.06</v>
      </c>
      <c r="M67" s="235">
        <v>1.22</v>
      </c>
      <c r="N67" s="256">
        <v>1.06</v>
      </c>
      <c r="O67" s="243">
        <v>0.91861441331163474</v>
      </c>
      <c r="P67" s="257">
        <f>AVERAGE(Betas!$H67,L67:O67)</f>
        <v>1.0091752827634428</v>
      </c>
    </row>
    <row r="68" spans="1:16" hidden="1">
      <c r="A68" s="255" t="s">
        <v>190</v>
      </c>
      <c r="B68" s="256">
        <v>164</v>
      </c>
      <c r="C68" s="257">
        <v>0.82652071493614188</v>
      </c>
      <c r="D68" s="258">
        <v>0.52634850987495829</v>
      </c>
      <c r="E68" s="258">
        <v>0.15590847541852623</v>
      </c>
      <c r="F68" s="257">
        <f t="shared" si="0"/>
        <v>0.57226929708284879</v>
      </c>
      <c r="G68" s="258">
        <v>6.0774788933745688E-2</v>
      </c>
      <c r="H68" s="257">
        <f t="shared" si="1"/>
        <v>0.60929933560150151</v>
      </c>
      <c r="I68" s="259">
        <v>0.28259199885807706</v>
      </c>
      <c r="J68" s="258">
        <v>0.2595251335373906</v>
      </c>
      <c r="K68" s="260">
        <v>0.17557423292617183</v>
      </c>
      <c r="L68" s="235">
        <v>0.61</v>
      </c>
      <c r="M68" s="235">
        <v>0.72</v>
      </c>
      <c r="N68" s="256">
        <v>0.8</v>
      </c>
      <c r="O68" s="243">
        <v>0.64542329085878691</v>
      </c>
      <c r="P68" s="257">
        <f>AVERAGE(Betas!$H68,L68:O68)</f>
        <v>0.67694452529205773</v>
      </c>
    </row>
    <row r="69" spans="1:16" hidden="1">
      <c r="A69" s="255" t="s">
        <v>191</v>
      </c>
      <c r="B69" s="256">
        <v>266</v>
      </c>
      <c r="C69" s="257">
        <v>0.91123562267706948</v>
      </c>
      <c r="D69" s="258">
        <v>0.64531805717803592</v>
      </c>
      <c r="E69" s="258">
        <v>0.1224691019938501</v>
      </c>
      <c r="F69" s="257">
        <f t="shared" si="0"/>
        <v>0.5817809211606052</v>
      </c>
      <c r="G69" s="258">
        <v>8.8397749325782538E-2</v>
      </c>
      <c r="H69" s="257">
        <f t="shared" si="1"/>
        <v>0.63819601227434697</v>
      </c>
      <c r="I69" s="259">
        <v>0.29677506048019775</v>
      </c>
      <c r="J69" s="258">
        <v>0.29232142502794328</v>
      </c>
      <c r="K69" s="260">
        <v>0.39898282978829552</v>
      </c>
      <c r="L69" s="235">
        <v>0.74</v>
      </c>
      <c r="M69" s="235">
        <v>0.64</v>
      </c>
      <c r="N69" s="256">
        <v>0.89</v>
      </c>
      <c r="O69" s="243">
        <v>0.75235968116666097</v>
      </c>
      <c r="P69" s="257">
        <f>AVERAGE(Betas!$H69,L69:O69)</f>
        <v>0.73211113868820166</v>
      </c>
    </row>
    <row r="70" spans="1:16" hidden="1">
      <c r="A70" s="255" t="s">
        <v>192</v>
      </c>
      <c r="B70" s="256">
        <v>488</v>
      </c>
      <c r="C70" s="257">
        <v>0.73654518278252623</v>
      </c>
      <c r="D70" s="258">
        <v>0.98376463854546092</v>
      </c>
      <c r="E70" s="258">
        <v>0.16229579615577694</v>
      </c>
      <c r="F70" s="257">
        <f t="shared" si="0"/>
        <v>0.40378469337240386</v>
      </c>
      <c r="G70" s="258">
        <v>5.0316216635854533E-2</v>
      </c>
      <c r="H70" s="257">
        <f t="shared" si="1"/>
        <v>0.42517804394010295</v>
      </c>
      <c r="I70" s="259">
        <v>0.26853372683002119</v>
      </c>
      <c r="J70" s="258">
        <v>0.25342379632553674</v>
      </c>
      <c r="K70" s="260">
        <v>8.7991253780462797E-2</v>
      </c>
      <c r="L70" s="235">
        <v>0.51</v>
      </c>
      <c r="M70" s="235">
        <v>0.65</v>
      </c>
      <c r="N70" s="256">
        <v>0.54</v>
      </c>
      <c r="O70" s="243">
        <v>0.44330464743495768</v>
      </c>
      <c r="P70" s="257">
        <f>AVERAGE(Betas!$H70,L70:O70)</f>
        <v>0.51369653827501216</v>
      </c>
    </row>
    <row r="71" spans="1:16" hidden="1">
      <c r="A71" s="255" t="s">
        <v>193</v>
      </c>
      <c r="B71" s="256">
        <v>853</v>
      </c>
      <c r="C71" s="257">
        <v>1.0916417105034704</v>
      </c>
      <c r="D71" s="258">
        <v>0.18403292677500541</v>
      </c>
      <c r="E71" s="258">
        <v>4.1880733787891061E-2</v>
      </c>
      <c r="F71" s="257">
        <f t="shared" si="0"/>
        <v>0.92800990646021508</v>
      </c>
      <c r="G71" s="258">
        <v>7.7382388189679602E-2</v>
      </c>
      <c r="H71" s="257">
        <f t="shared" si="1"/>
        <v>1.0058445607160198</v>
      </c>
      <c r="I71" s="259">
        <v>0.50525762829881271</v>
      </c>
      <c r="J71" s="258">
        <v>0.60159260726154473</v>
      </c>
      <c r="K71" s="260">
        <v>0.80425100729927668</v>
      </c>
      <c r="L71" s="235">
        <v>1</v>
      </c>
      <c r="M71" s="235">
        <v>0.32</v>
      </c>
      <c r="N71" s="256">
        <v>0.99</v>
      </c>
      <c r="O71" s="243">
        <v>1.1011319908908235</v>
      </c>
      <c r="P71" s="257">
        <f>AVERAGE(Betas!$H71,L71:O71)</f>
        <v>0.88339531032136853</v>
      </c>
    </row>
    <row r="72" spans="1:16" hidden="1">
      <c r="A72" s="255" t="s">
        <v>194</v>
      </c>
      <c r="B72" s="256">
        <v>205</v>
      </c>
      <c r="C72" s="257">
        <v>0.98667454557159306</v>
      </c>
      <c r="D72" s="258">
        <v>0.21502013893258851</v>
      </c>
      <c r="E72" s="258">
        <v>0.13418261980956706</v>
      </c>
      <c r="F72" s="257">
        <f t="shared" si="0"/>
        <v>0.83181674210753209</v>
      </c>
      <c r="G72" s="258">
        <v>0.13403265090906252</v>
      </c>
      <c r="H72" s="257">
        <f t="shared" si="1"/>
        <v>0.9605636320823695</v>
      </c>
      <c r="I72" s="259">
        <v>0.32286341984689482</v>
      </c>
      <c r="J72" s="258">
        <v>0.30045957687616837</v>
      </c>
      <c r="K72" s="260">
        <v>0.1473776090789897</v>
      </c>
      <c r="L72" s="235">
        <v>0.85</v>
      </c>
      <c r="M72" s="235">
        <v>0.73</v>
      </c>
      <c r="N72" s="256">
        <v>0.94</v>
      </c>
      <c r="O72" s="243">
        <v>0.86903952851253174</v>
      </c>
      <c r="P72" s="257">
        <f>AVERAGE(Betas!$H72,L72:O72)</f>
        <v>0.86992063211898019</v>
      </c>
    </row>
    <row r="73" spans="1:16" hidden="1">
      <c r="A73" s="255" t="s">
        <v>195</v>
      </c>
      <c r="B73" s="256">
        <v>633</v>
      </c>
      <c r="C73" s="257">
        <v>0.80382166555826706</v>
      </c>
      <c r="D73" s="258">
        <v>0.78901837659314822</v>
      </c>
      <c r="E73" s="258">
        <v>2.0168104552937872E-2</v>
      </c>
      <c r="F73" s="257">
        <f t="shared" si="0"/>
        <v>0.45334117108189681</v>
      </c>
      <c r="G73" s="258">
        <v>2.1979191371070461E-2</v>
      </c>
      <c r="H73" s="257">
        <f t="shared" si="1"/>
        <v>0.46352916735731625</v>
      </c>
      <c r="I73" s="259">
        <v>0.22745429430640568</v>
      </c>
      <c r="J73" s="258">
        <v>0.19440345710965456</v>
      </c>
      <c r="K73" s="260">
        <v>0.19101582853630789</v>
      </c>
      <c r="L73" s="235">
        <v>0.35</v>
      </c>
      <c r="M73" s="235">
        <v>1.1599999999999999</v>
      </c>
      <c r="N73" s="256">
        <v>0.77</v>
      </c>
      <c r="O73" s="243">
        <v>0.50916998451540341</v>
      </c>
      <c r="P73" s="257">
        <f>AVERAGE(Betas!$H73,L73:O73)</f>
        <v>0.65053983037454388</v>
      </c>
    </row>
    <row r="74" spans="1:16" hidden="1">
      <c r="A74" s="255" t="s">
        <v>196</v>
      </c>
      <c r="B74" s="256">
        <v>884</v>
      </c>
      <c r="C74" s="257">
        <v>0.98381928935145857</v>
      </c>
      <c r="D74" s="258">
        <v>2.4890518647243867</v>
      </c>
      <c r="E74" s="258">
        <v>0.14392586391939624</v>
      </c>
      <c r="F74" s="257">
        <f t="shared" si="0"/>
        <v>0.31423764785589708</v>
      </c>
      <c r="G74" s="258">
        <v>0.17112949557351395</v>
      </c>
      <c r="H74" s="257">
        <f t="shared" si="1"/>
        <v>0.37911549051118076</v>
      </c>
      <c r="I74" s="259">
        <v>0.33952140707756051</v>
      </c>
      <c r="J74" s="258">
        <v>0.32264079845830512</v>
      </c>
      <c r="K74" s="260">
        <v>0.4819310917819698</v>
      </c>
      <c r="L74" s="235">
        <v>0.64</v>
      </c>
      <c r="M74" s="235">
        <v>0.56999999999999995</v>
      </c>
      <c r="N74" s="256">
        <v>0.52</v>
      </c>
      <c r="O74" s="243">
        <v>0.50125460232442209</v>
      </c>
      <c r="P74" s="257">
        <f>AVERAGE(Betas!$H74,L74:O74)</f>
        <v>0.52207401856712055</v>
      </c>
    </row>
    <row r="75" spans="1:16" hidden="1">
      <c r="A75" s="255" t="s">
        <v>197</v>
      </c>
      <c r="B75" s="256">
        <v>336</v>
      </c>
      <c r="C75" s="257">
        <v>0.94126979574630987</v>
      </c>
      <c r="D75" s="258">
        <v>1.209251790160532</v>
      </c>
      <c r="E75" s="258">
        <v>0.15451442812867944</v>
      </c>
      <c r="F75" s="257">
        <f t="shared" ref="F75:F106" si="2">IF($F$8="Effective",C75/(1+(1-E75)*D75),C75/(1+(1-$F$9)*D75))</f>
        <v>0.46542103240833077</v>
      </c>
      <c r="G75" s="258">
        <v>8.4530905023759248E-2</v>
      </c>
      <c r="H75" s="257">
        <f t="shared" si="1"/>
        <v>0.50839622545686247</v>
      </c>
      <c r="I75" s="259">
        <v>0.26960943365145024</v>
      </c>
      <c r="J75" s="258">
        <v>0.25548788218587742</v>
      </c>
      <c r="K75" s="260">
        <v>1.069489087919659</v>
      </c>
      <c r="L75" s="235">
        <v>0.64</v>
      </c>
      <c r="M75" s="235">
        <v>1.17</v>
      </c>
      <c r="N75" s="256">
        <v>0.61</v>
      </c>
      <c r="O75" s="243">
        <v>0.52970275755712826</v>
      </c>
      <c r="P75" s="257">
        <f>AVERAGE(Betas!$H75,L75:O75)</f>
        <v>0.69161979660279815</v>
      </c>
    </row>
    <row r="76" spans="1:16" hidden="1">
      <c r="A76" s="255" t="s">
        <v>198</v>
      </c>
      <c r="B76" s="256">
        <v>748</v>
      </c>
      <c r="C76" s="257">
        <v>0.87519911806776363</v>
      </c>
      <c r="D76" s="258">
        <v>0.89153358977776764</v>
      </c>
      <c r="E76" s="258">
        <v>0.12585018357495545</v>
      </c>
      <c r="F76" s="257">
        <f t="shared" si="2"/>
        <v>0.49186895519785107</v>
      </c>
      <c r="G76" s="258">
        <v>6.2031196507035875E-2</v>
      </c>
      <c r="H76" s="257">
        <f t="shared" ref="H76:H105" si="3">F76/(1-G76)</f>
        <v>0.52439798996101761</v>
      </c>
      <c r="I76" s="259">
        <v>0.3078439936177132</v>
      </c>
      <c r="J76" s="258">
        <v>0.28966941137178137</v>
      </c>
      <c r="K76" s="260">
        <v>0.15806882187184643</v>
      </c>
      <c r="L76" s="235">
        <v>0.49</v>
      </c>
      <c r="M76" s="235">
        <v>0.52</v>
      </c>
      <c r="N76" s="256">
        <v>0.63</v>
      </c>
      <c r="O76" s="243">
        <v>0.55215535355669476</v>
      </c>
      <c r="P76" s="257">
        <f>AVERAGE(Betas!$H76,L76:O76)</f>
        <v>0.5433106687035425</v>
      </c>
    </row>
    <row r="77" spans="1:16" hidden="1">
      <c r="A77" s="255" t="s">
        <v>199</v>
      </c>
      <c r="B77" s="256">
        <v>326</v>
      </c>
      <c r="C77" s="257">
        <v>0.99486811366784356</v>
      </c>
      <c r="D77" s="258">
        <v>0.27013639525976108</v>
      </c>
      <c r="E77" s="258">
        <v>0.13549645390942841</v>
      </c>
      <c r="F77" s="257">
        <f t="shared" si="2"/>
        <v>0.8065186830687241</v>
      </c>
      <c r="G77" s="258">
        <v>8.113132496386069E-2</v>
      </c>
      <c r="H77" s="257">
        <f t="shared" si="3"/>
        <v>0.87773008807488573</v>
      </c>
      <c r="I77" s="259">
        <v>0.34187237914204072</v>
      </c>
      <c r="J77" s="258">
        <v>0.31551562219003843</v>
      </c>
      <c r="K77" s="260">
        <v>0.23056385407829166</v>
      </c>
      <c r="L77" s="235">
        <v>0.84</v>
      </c>
      <c r="M77" s="235">
        <v>0.74</v>
      </c>
      <c r="N77" s="256">
        <v>1.02</v>
      </c>
      <c r="O77" s="243">
        <v>0.98589762336376341</v>
      </c>
      <c r="P77" s="257">
        <f>AVERAGE(Betas!$H77,L77:O77)</f>
        <v>0.89272554228772982</v>
      </c>
    </row>
    <row r="78" spans="1:16" hidden="1">
      <c r="A78" s="255" t="s">
        <v>200</v>
      </c>
      <c r="B78" s="256">
        <v>34</v>
      </c>
      <c r="C78" s="257">
        <v>1.1410235796208721</v>
      </c>
      <c r="D78" s="258">
        <v>0.27451851835428187</v>
      </c>
      <c r="E78" s="258">
        <v>0.12877121702446767</v>
      </c>
      <c r="F78" s="257">
        <f t="shared" si="2"/>
        <v>0.92079780901061103</v>
      </c>
      <c r="G78" s="258">
        <v>0.12790010299535451</v>
      </c>
      <c r="H78" s="257">
        <f t="shared" si="3"/>
        <v>1.0558398323096077</v>
      </c>
      <c r="I78" s="259">
        <v>0.26616831531901952</v>
      </c>
      <c r="J78" s="258">
        <v>0.23429812694853552</v>
      </c>
      <c r="K78" s="260">
        <v>0.30742469181830162</v>
      </c>
      <c r="L78" s="235">
        <v>0.92</v>
      </c>
      <c r="M78" s="235">
        <v>6.75</v>
      </c>
      <c r="N78" s="256">
        <v>1.44</v>
      </c>
      <c r="O78" s="243">
        <v>1.0895323174584777</v>
      </c>
      <c r="P78" s="257">
        <f>AVERAGE(Betas!$H78,L78:O78)</f>
        <v>2.2510744299536167</v>
      </c>
    </row>
    <row r="79" spans="1:16" hidden="1">
      <c r="A79" s="255" t="s">
        <v>201</v>
      </c>
      <c r="B79" s="256">
        <v>394</v>
      </c>
      <c r="C79" s="257">
        <v>0.98015356869100667</v>
      </c>
      <c r="D79" s="258">
        <v>0.27343304356270187</v>
      </c>
      <c r="E79" s="258">
        <v>0.13824157611958085</v>
      </c>
      <c r="F79" s="257">
        <f t="shared" si="2"/>
        <v>0.793239891869851</v>
      </c>
      <c r="G79" s="258">
        <v>3.8925087185995008E-2</v>
      </c>
      <c r="H79" s="257">
        <f t="shared" si="3"/>
        <v>0.82536738946526345</v>
      </c>
      <c r="I79" s="259">
        <v>0.32466349764175112</v>
      </c>
      <c r="J79" s="258">
        <v>0.29860207290824442</v>
      </c>
      <c r="K79" s="260">
        <v>0.23473392593383197</v>
      </c>
      <c r="L79" s="235">
        <v>0.67</v>
      </c>
      <c r="M79" s="235">
        <v>0.78</v>
      </c>
      <c r="N79" s="256">
        <v>1.01</v>
      </c>
      <c r="O79" s="243">
        <v>0.82892528781008357</v>
      </c>
      <c r="P79" s="257">
        <f>AVERAGE(Betas!$H79,L79:O79)</f>
        <v>0.82285853545506937</v>
      </c>
    </row>
    <row r="80" spans="1:16" hidden="1">
      <c r="A80" s="255" t="s">
        <v>202</v>
      </c>
      <c r="B80" s="256">
        <v>204</v>
      </c>
      <c r="C80" s="257">
        <v>0.9984182748699072</v>
      </c>
      <c r="D80" s="258">
        <v>0.62466511191224017</v>
      </c>
      <c r="E80" s="258">
        <v>0.17961008624000524</v>
      </c>
      <c r="F80" s="257">
        <f t="shared" si="2"/>
        <v>0.6601248045834115</v>
      </c>
      <c r="G80" s="258">
        <v>4.8011441907635892E-2</v>
      </c>
      <c r="H80" s="257">
        <f t="shared" si="3"/>
        <v>0.69341674222030369</v>
      </c>
      <c r="I80" s="259">
        <v>0.3420712001438499</v>
      </c>
      <c r="J80" s="258">
        <v>0.32732613175188158</v>
      </c>
      <c r="K80" s="260">
        <v>0.27410669399964704</v>
      </c>
      <c r="L80" s="235">
        <v>0.66</v>
      </c>
      <c r="M80" s="235">
        <v>0.39</v>
      </c>
      <c r="N80" s="256">
        <v>0.89</v>
      </c>
      <c r="O80" s="243">
        <v>0.71856893323128923</v>
      </c>
      <c r="P80" s="257">
        <f>AVERAGE(Betas!$H80,L80:O80)</f>
        <v>0.67039713509031862</v>
      </c>
    </row>
    <row r="81" spans="1:16" hidden="1">
      <c r="A81" s="255" t="s">
        <v>203</v>
      </c>
      <c r="B81" s="256">
        <v>120</v>
      </c>
      <c r="C81" s="257">
        <v>1.1069063250264495</v>
      </c>
      <c r="D81" s="258">
        <v>0.22916144642719019</v>
      </c>
      <c r="E81" s="258">
        <v>0.19923997301058546</v>
      </c>
      <c r="F81" s="257">
        <f t="shared" si="2"/>
        <v>0.93527943748436926</v>
      </c>
      <c r="G81" s="258">
        <v>1.8006451959146335E-2</v>
      </c>
      <c r="H81" s="257">
        <f t="shared" si="3"/>
        <v>0.95242931010118914</v>
      </c>
      <c r="I81" s="259">
        <v>0.30288870697915277</v>
      </c>
      <c r="J81" s="258">
        <v>0.30071356129427335</v>
      </c>
      <c r="K81" s="260">
        <v>0.32817484989847334</v>
      </c>
      <c r="L81" s="235">
        <v>0.9</v>
      </c>
      <c r="M81" s="235">
        <v>0.71</v>
      </c>
      <c r="N81" s="256">
        <v>1.1100000000000001</v>
      </c>
      <c r="O81" s="243">
        <v>0.93437765921000759</v>
      </c>
      <c r="P81" s="257">
        <f>AVERAGE(Betas!$H81,L81:O81)</f>
        <v>0.92136139386223948</v>
      </c>
    </row>
    <row r="82" spans="1:16" hidden="1">
      <c r="A82" s="255" t="s">
        <v>204</v>
      </c>
      <c r="B82" s="256">
        <v>1028</v>
      </c>
      <c r="C82" s="257">
        <v>0.80245279768180777</v>
      </c>
      <c r="D82" s="258">
        <v>0.57349984905048235</v>
      </c>
      <c r="E82" s="258">
        <v>0.16387364830784423</v>
      </c>
      <c r="F82" s="257">
        <f t="shared" si="2"/>
        <v>0.54237435109426568</v>
      </c>
      <c r="G82" s="258">
        <v>8.0071153652012658E-2</v>
      </c>
      <c r="H82" s="257">
        <f t="shared" si="3"/>
        <v>0.58958293703630449</v>
      </c>
      <c r="I82" s="259">
        <v>0.3393181359305209</v>
      </c>
      <c r="J82" s="258">
        <v>0.31082069146992614</v>
      </c>
      <c r="K82" s="260">
        <v>0.37132684038157066</v>
      </c>
      <c r="L82" s="235">
        <v>0.6</v>
      </c>
      <c r="M82" s="235">
        <v>0.5</v>
      </c>
      <c r="N82" s="256">
        <v>0.65</v>
      </c>
      <c r="O82" s="243">
        <v>0.59760159969496118</v>
      </c>
      <c r="P82" s="257">
        <f>AVERAGE(Betas!$H82,L82:O82)</f>
        <v>0.5874369073462532</v>
      </c>
    </row>
    <row r="83" spans="1:16" hidden="1">
      <c r="A83" s="255" t="s">
        <v>205</v>
      </c>
      <c r="B83" s="256">
        <v>256</v>
      </c>
      <c r="C83" s="257">
        <v>1.0856124994038361</v>
      </c>
      <c r="D83" s="258">
        <v>0.20206600925633086</v>
      </c>
      <c r="E83" s="258">
        <v>0.16631471474900636</v>
      </c>
      <c r="F83" s="257">
        <f t="shared" si="2"/>
        <v>0.92909727542947484</v>
      </c>
      <c r="G83" s="258">
        <v>5.0145172709159552E-2</v>
      </c>
      <c r="H83" s="257">
        <f t="shared" si="3"/>
        <v>0.97814660591811697</v>
      </c>
      <c r="I83" s="259">
        <v>0.28651795293294746</v>
      </c>
      <c r="J83" s="258">
        <v>0.29728382030674888</v>
      </c>
      <c r="K83" s="260">
        <v>0.1266516112817842</v>
      </c>
      <c r="L83" s="235">
        <v>0.86</v>
      </c>
      <c r="M83" s="235">
        <v>1.34</v>
      </c>
      <c r="N83" s="256">
        <v>0.87</v>
      </c>
      <c r="O83" s="243">
        <v>0.73476065744121066</v>
      </c>
      <c r="P83" s="257">
        <f>AVERAGE(Betas!$H83,L83:O83)</f>
        <v>0.95658145267186556</v>
      </c>
    </row>
    <row r="84" spans="1:16" hidden="1">
      <c r="A84" s="255" t="s">
        <v>206</v>
      </c>
      <c r="B84" s="256">
        <v>201</v>
      </c>
      <c r="C84" s="257">
        <v>0.70568036082683883</v>
      </c>
      <c r="D84" s="258">
        <v>0.50086440995440651</v>
      </c>
      <c r="E84" s="258">
        <v>0.20388956237660114</v>
      </c>
      <c r="F84" s="257">
        <f t="shared" si="2"/>
        <v>0.50451024011759982</v>
      </c>
      <c r="G84" s="258">
        <v>6.9444151855215269E-2</v>
      </c>
      <c r="H84" s="257">
        <f t="shared" si="3"/>
        <v>0.54216008756854672</v>
      </c>
      <c r="I84" s="259">
        <v>0.28362121369770876</v>
      </c>
      <c r="J84" s="258">
        <v>0.25255189468537265</v>
      </c>
      <c r="K84" s="260">
        <v>0.19968031031529659</v>
      </c>
      <c r="L84" s="235">
        <v>0.49</v>
      </c>
      <c r="M84" s="235">
        <v>0.56000000000000005</v>
      </c>
      <c r="N84" s="256">
        <v>0.53</v>
      </c>
      <c r="O84" s="243">
        <v>0.52854536395017226</v>
      </c>
      <c r="P84" s="257">
        <f>AVERAGE(Betas!$H84,L84:O84)</f>
        <v>0.5301410903037439</v>
      </c>
    </row>
    <row r="85" spans="1:16" hidden="1">
      <c r="A85" s="255" t="s">
        <v>309</v>
      </c>
      <c r="B85" s="256">
        <v>123</v>
      </c>
      <c r="C85" s="257">
        <v>0.94720211763714923</v>
      </c>
      <c r="D85" s="258">
        <v>0.77305730379072846</v>
      </c>
      <c r="E85" s="258">
        <v>3.6379179766419974E-2</v>
      </c>
      <c r="F85" s="257">
        <f t="shared" si="2"/>
        <v>0.54282973236069254</v>
      </c>
      <c r="G85" s="258">
        <v>2.3244441181511564E-2</v>
      </c>
      <c r="H85" s="257">
        <f t="shared" si="3"/>
        <v>0.55574777891954352</v>
      </c>
      <c r="I85" s="259">
        <v>0.19580570682119217</v>
      </c>
      <c r="J85" s="258">
        <v>0.17432124177759648</v>
      </c>
      <c r="K85" s="260">
        <v>0.13611131724039402</v>
      </c>
      <c r="L85" s="235">
        <v>1.23</v>
      </c>
      <c r="M85" s="235">
        <v>1.62</v>
      </c>
      <c r="N85" s="256">
        <v>1.4</v>
      </c>
      <c r="O85" s="243">
        <v>1.490503406647991</v>
      </c>
      <c r="P85" s="257">
        <f>AVERAGE(Betas!$H85,L85:O85)</f>
        <v>1.259250237113507</v>
      </c>
    </row>
    <row r="86" spans="1:16" hidden="1">
      <c r="A86" s="255" t="s">
        <v>207</v>
      </c>
      <c r="B86" s="256">
        <v>639</v>
      </c>
      <c r="C86" s="257">
        <v>1.0906405392648799</v>
      </c>
      <c r="D86" s="258">
        <v>0.26724544927108468</v>
      </c>
      <c r="E86" s="258">
        <v>0.15364561217998882</v>
      </c>
      <c r="F86" s="257">
        <f t="shared" si="2"/>
        <v>0.88945885796188462</v>
      </c>
      <c r="G86" s="258">
        <v>7.3012647114691381E-2</v>
      </c>
      <c r="H86" s="257">
        <f t="shared" si="3"/>
        <v>0.95951563437557785</v>
      </c>
      <c r="I86" s="259">
        <v>0.35768276588672043</v>
      </c>
      <c r="J86" s="258">
        <v>0.33815801390687678</v>
      </c>
      <c r="K86" s="260">
        <v>0.15587677098802205</v>
      </c>
      <c r="L86" s="235">
        <v>0.75</v>
      </c>
      <c r="M86" s="235">
        <v>0.64</v>
      </c>
      <c r="N86" s="256">
        <v>1.0900000000000001</v>
      </c>
      <c r="O86" s="243">
        <v>0.95617888872243273</v>
      </c>
      <c r="P86" s="257">
        <f>AVERAGE(Betas!$H86,L86:O86)</f>
        <v>0.8791389046196022</v>
      </c>
    </row>
    <row r="87" spans="1:16" hidden="1">
      <c r="A87" s="255" t="s">
        <v>208</v>
      </c>
      <c r="B87" s="256">
        <v>89</v>
      </c>
      <c r="C87" s="257">
        <v>1.0447442130882163</v>
      </c>
      <c r="D87" s="258">
        <v>0.42461630166932329</v>
      </c>
      <c r="E87" s="258">
        <v>0.17233330756142265</v>
      </c>
      <c r="F87" s="257">
        <f t="shared" si="2"/>
        <v>0.77305956451244917</v>
      </c>
      <c r="G87" s="258">
        <v>0.10358923653787089</v>
      </c>
      <c r="H87" s="257">
        <f t="shared" si="3"/>
        <v>0.86239433530084875</v>
      </c>
      <c r="I87" s="259">
        <v>0.26452338445826523</v>
      </c>
      <c r="J87" s="258">
        <v>0.26902119043396677</v>
      </c>
      <c r="K87" s="260">
        <v>0.1131905926912955</v>
      </c>
      <c r="L87" s="235">
        <v>0.72</v>
      </c>
      <c r="M87" s="235">
        <v>1.21</v>
      </c>
      <c r="N87" s="256">
        <v>1.1000000000000001</v>
      </c>
      <c r="O87" s="243">
        <v>0.93006424566882906</v>
      </c>
      <c r="P87" s="257">
        <f>AVERAGE(Betas!$H87,L87:O87)</f>
        <v>0.96449171619393559</v>
      </c>
    </row>
    <row r="88" spans="1:16" hidden="1">
      <c r="A88" s="255" t="s">
        <v>209</v>
      </c>
      <c r="B88" s="256">
        <v>647</v>
      </c>
      <c r="C88" s="257">
        <v>1.6822579862201203</v>
      </c>
      <c r="D88" s="258">
        <v>7.9603955280174374E-2</v>
      </c>
      <c r="E88" s="258">
        <v>7.5158017266683877E-2</v>
      </c>
      <c r="F88" s="257">
        <f t="shared" si="2"/>
        <v>1.566901039684393</v>
      </c>
      <c r="G88" s="258">
        <v>4.7620802136418484E-2</v>
      </c>
      <c r="H88" s="257">
        <f t="shared" si="3"/>
        <v>1.645249122617686</v>
      </c>
      <c r="I88" s="259">
        <v>0.35205731835269649</v>
      </c>
      <c r="J88" s="258">
        <v>0.34381956656749763</v>
      </c>
      <c r="K88" s="260">
        <v>0.4557033889333863</v>
      </c>
      <c r="L88" s="235">
        <v>1.53</v>
      </c>
      <c r="M88" s="235">
        <v>1.1599999999999999</v>
      </c>
      <c r="N88" s="256">
        <v>1.55</v>
      </c>
      <c r="O88" s="243">
        <v>1.6715997850986177</v>
      </c>
      <c r="P88" s="257">
        <f>AVERAGE(Betas!$H88,L88:O88)</f>
        <v>1.5113697815432607</v>
      </c>
    </row>
    <row r="89" spans="1:16" hidden="1">
      <c r="A89" s="255" t="s">
        <v>210</v>
      </c>
      <c r="B89" s="256">
        <v>367</v>
      </c>
      <c r="C89" s="257">
        <v>1.9544533519177909</v>
      </c>
      <c r="D89" s="258">
        <v>6.1597960913795165E-2</v>
      </c>
      <c r="E89" s="258">
        <v>0.12472294376754781</v>
      </c>
      <c r="F89" s="257">
        <f t="shared" si="2"/>
        <v>1.8544691262062278</v>
      </c>
      <c r="G89" s="258">
        <v>4.9360471516838596E-2</v>
      </c>
      <c r="H89" s="257">
        <f t="shared" si="3"/>
        <v>1.9507595367564983</v>
      </c>
      <c r="I89" s="259">
        <v>0.35126254777679206</v>
      </c>
      <c r="J89" s="258">
        <v>0.33511289572378489</v>
      </c>
      <c r="K89" s="260">
        <v>0.68913023471331414</v>
      </c>
      <c r="L89" s="235">
        <v>1.82</v>
      </c>
      <c r="M89" s="235">
        <v>2.58</v>
      </c>
      <c r="N89" s="256">
        <v>1.93</v>
      </c>
      <c r="O89" s="243">
        <v>1.9829052012920763</v>
      </c>
      <c r="P89" s="257">
        <f>AVERAGE(Betas!$H89,L89:O89)</f>
        <v>2.0527329476097149</v>
      </c>
    </row>
    <row r="90" spans="1:16" hidden="1">
      <c r="A90" s="255" t="s">
        <v>211</v>
      </c>
      <c r="B90" s="256">
        <v>348</v>
      </c>
      <c r="C90" s="257">
        <v>0.94534794555439849</v>
      </c>
      <c r="D90" s="258">
        <v>0.44644792242217929</v>
      </c>
      <c r="E90" s="258">
        <v>0.13686222773566772</v>
      </c>
      <c r="F90" s="257">
        <f t="shared" si="2"/>
        <v>0.68239118679974553</v>
      </c>
      <c r="G90" s="258">
        <v>0.17863260611386822</v>
      </c>
      <c r="H90" s="257">
        <f t="shared" si="3"/>
        <v>0.8307989723954724</v>
      </c>
      <c r="I90" s="259">
        <v>0.28966185938471545</v>
      </c>
      <c r="J90" s="258">
        <v>0.29862899830307638</v>
      </c>
      <c r="K90" s="260">
        <v>1.2309056982639015</v>
      </c>
      <c r="L90" s="235">
        <v>0.71</v>
      </c>
      <c r="M90" s="235">
        <v>1.05</v>
      </c>
      <c r="N90" s="256">
        <v>0.99</v>
      </c>
      <c r="O90" s="243">
        <v>1.0486074968125012</v>
      </c>
      <c r="P90" s="257">
        <f>AVERAGE(Betas!$H90,L90:O90)</f>
        <v>0.92588129384159468</v>
      </c>
    </row>
    <row r="91" spans="1:16" hidden="1">
      <c r="A91" s="255" t="s">
        <v>212</v>
      </c>
      <c r="B91" s="256">
        <v>85</v>
      </c>
      <c r="C91" s="257">
        <v>0.89970753820860683</v>
      </c>
      <c r="D91" s="258">
        <v>0.12365739353420516</v>
      </c>
      <c r="E91" s="258">
        <v>0.13799217449229226</v>
      </c>
      <c r="F91" s="257">
        <f t="shared" si="2"/>
        <v>0.81304238967979492</v>
      </c>
      <c r="G91" s="258">
        <v>5.564659539762818E-2</v>
      </c>
      <c r="H91" s="257">
        <f t="shared" si="3"/>
        <v>0.86095140412199123</v>
      </c>
      <c r="I91" s="259">
        <v>0.33676553384325059</v>
      </c>
      <c r="J91" s="258">
        <v>0.31722109009264282</v>
      </c>
      <c r="K91" s="260">
        <v>0.25523738040901395</v>
      </c>
      <c r="L91" s="235">
        <v>0.9</v>
      </c>
      <c r="M91" s="235">
        <v>1.05</v>
      </c>
      <c r="N91" s="256">
        <v>1.1299999999999999</v>
      </c>
      <c r="O91" s="243">
        <v>0.97918154671132795</v>
      </c>
      <c r="P91" s="257">
        <f>AVERAGE(Betas!$H91,L91:O91)</f>
        <v>0.98402659016666383</v>
      </c>
    </row>
    <row r="92" spans="1:16">
      <c r="A92" s="255" t="s">
        <v>213</v>
      </c>
      <c r="B92" s="256">
        <v>317</v>
      </c>
      <c r="C92" s="257">
        <v>1.3567754111266985</v>
      </c>
      <c r="D92" s="258">
        <v>5.019701420897308E-2</v>
      </c>
      <c r="E92" s="258">
        <v>0.11274319857375673</v>
      </c>
      <c r="F92" s="257">
        <f t="shared" si="2"/>
        <v>1.2989243816819056</v>
      </c>
      <c r="G92" s="258">
        <v>3.5120336288737501E-2</v>
      </c>
      <c r="H92" s="257">
        <f t="shared" si="3"/>
        <v>1.3462035013628446</v>
      </c>
      <c r="I92" s="259">
        <v>0.46600367244504565</v>
      </c>
      <c r="J92" s="258">
        <v>0.43820902465030337</v>
      </c>
      <c r="K92" s="260">
        <v>0.55112029723783151</v>
      </c>
      <c r="L92" s="235">
        <v>1.18</v>
      </c>
      <c r="M92" s="235">
        <v>1.1599999999999999</v>
      </c>
      <c r="N92" s="256">
        <v>1.28</v>
      </c>
      <c r="O92" s="243">
        <v>1.4648921606853302</v>
      </c>
      <c r="P92" s="257">
        <f>AVERAGE(Betas!$H92,L92:O92)</f>
        <v>1.286219132409635</v>
      </c>
    </row>
    <row r="93" spans="1:16">
      <c r="A93" s="255" t="s">
        <v>214</v>
      </c>
      <c r="B93" s="256">
        <v>151</v>
      </c>
      <c r="C93" s="257">
        <v>1.3617461374106075</v>
      </c>
      <c r="D93" s="258">
        <v>0.11080804044170794</v>
      </c>
      <c r="E93" s="258">
        <v>8.3155993719421215E-2</v>
      </c>
      <c r="F93" s="257">
        <f t="shared" si="2"/>
        <v>1.2361600766075558</v>
      </c>
      <c r="G93" s="258">
        <v>3.164718720243466E-2</v>
      </c>
      <c r="H93" s="257">
        <f t="shared" si="3"/>
        <v>1.2765595971537449</v>
      </c>
      <c r="I93" s="259">
        <v>0.43323221435879294</v>
      </c>
      <c r="J93" s="258">
        <v>0.4698226412977678</v>
      </c>
      <c r="K93" s="260">
        <v>0.97751441566206587</v>
      </c>
      <c r="L93" s="235">
        <v>1.22</v>
      </c>
      <c r="M93" s="235">
        <v>0.52</v>
      </c>
      <c r="N93" s="256">
        <v>1.1100000000000001</v>
      </c>
      <c r="O93" s="243">
        <v>1.2628480564068731</v>
      </c>
      <c r="P93" s="257">
        <f>AVERAGE(Betas!$H93,L93:O93)</f>
        <v>1.0778815307121234</v>
      </c>
    </row>
    <row r="94" spans="1:16">
      <c r="A94" s="255" t="s">
        <v>215</v>
      </c>
      <c r="B94" s="256">
        <v>1616</v>
      </c>
      <c r="C94" s="257">
        <v>1.2989897339228438</v>
      </c>
      <c r="D94" s="258">
        <v>6.2133258972355408E-2</v>
      </c>
      <c r="E94" s="258">
        <v>8.1782351008806209E-2</v>
      </c>
      <c r="F94" s="257">
        <f t="shared" si="2"/>
        <v>1.2288798584532805</v>
      </c>
      <c r="G94" s="258">
        <v>3.4411874767903104E-2</v>
      </c>
      <c r="H94" s="257">
        <f t="shared" si="3"/>
        <v>1.2726749908589612</v>
      </c>
      <c r="I94" s="259">
        <v>0.45324097959801934</v>
      </c>
      <c r="J94" s="258">
        <v>0.43591421376196465</v>
      </c>
      <c r="K94" s="260">
        <v>0.30618394679895622</v>
      </c>
      <c r="L94" s="235">
        <v>1.25</v>
      </c>
      <c r="M94" s="235">
        <v>1.2</v>
      </c>
      <c r="N94" s="256">
        <v>1.2</v>
      </c>
      <c r="O94" s="243">
        <v>1.3178605209622307</v>
      </c>
      <c r="P94" s="257">
        <f>AVERAGE(Betas!$H94,L94:O94)</f>
        <v>1.2481071023642385</v>
      </c>
    </row>
    <row r="95" spans="1:16" hidden="1">
      <c r="A95" s="255" t="s">
        <v>216</v>
      </c>
      <c r="B95" s="256">
        <v>718</v>
      </c>
      <c r="C95" s="257">
        <v>1.1651510574107107</v>
      </c>
      <c r="D95" s="258">
        <v>0.41407329838606494</v>
      </c>
      <c r="E95" s="258">
        <v>0.14045727797487262</v>
      </c>
      <c r="F95" s="257">
        <f t="shared" si="2"/>
        <v>0.8593106375375662</v>
      </c>
      <c r="G95" s="258">
        <v>0.11604766727395023</v>
      </c>
      <c r="H95" s="257">
        <f t="shared" si="3"/>
        <v>0.97212327602271242</v>
      </c>
      <c r="I95" s="259">
        <v>0.32172737552124503</v>
      </c>
      <c r="J95" s="258">
        <v>0.32684206346899725</v>
      </c>
      <c r="K95" s="260">
        <v>7.9545662180018555</v>
      </c>
      <c r="L95" s="235">
        <v>0.82</v>
      </c>
      <c r="M95" s="235">
        <v>0.74</v>
      </c>
      <c r="N95" s="256">
        <v>1.07</v>
      </c>
      <c r="O95" s="243">
        <v>1.0387463631868152</v>
      </c>
      <c r="P95" s="257">
        <f>AVERAGE(Betas!$H95,L95:O95)</f>
        <v>0.92817392784190567</v>
      </c>
    </row>
    <row r="96" spans="1:16" hidden="1">
      <c r="A96" s="255" t="s">
        <v>217</v>
      </c>
      <c r="B96" s="256">
        <v>98</v>
      </c>
      <c r="C96" s="257">
        <v>0.89702716273321637</v>
      </c>
      <c r="D96" s="258">
        <v>0.66785249082680509</v>
      </c>
      <c r="E96" s="258">
        <v>0.1776953199855498</v>
      </c>
      <c r="F96" s="257">
        <f t="shared" si="2"/>
        <v>0.57903419120964206</v>
      </c>
      <c r="G96" s="258">
        <v>8.3530090595508366E-2</v>
      </c>
      <c r="H96" s="257">
        <f t="shared" si="3"/>
        <v>0.63180927738903037</v>
      </c>
      <c r="I96" s="259">
        <v>0.28061162462504541</v>
      </c>
      <c r="J96" s="258">
        <v>0.29268715180378874</v>
      </c>
      <c r="K96" s="260">
        <v>0.13006271279875711</v>
      </c>
      <c r="L96" s="235">
        <v>0.61</v>
      </c>
      <c r="M96" s="235">
        <v>0.73</v>
      </c>
      <c r="N96" s="256">
        <v>0.72</v>
      </c>
      <c r="O96" s="243">
        <v>0.59944869496241837</v>
      </c>
      <c r="P96" s="257">
        <f>AVERAGE(Betas!$H96,L96:O96)</f>
        <v>0.65825159447028969</v>
      </c>
    </row>
    <row r="97" spans="1:16" hidden="1">
      <c r="A97" s="255" t="s">
        <v>218</v>
      </c>
      <c r="B97" s="256">
        <v>453</v>
      </c>
      <c r="C97" s="257">
        <v>1.1857162349929411</v>
      </c>
      <c r="D97" s="258">
        <v>0.12895911044125977</v>
      </c>
      <c r="E97" s="258">
        <v>7.8711382828809115E-2</v>
      </c>
      <c r="F97" s="257">
        <f t="shared" si="2"/>
        <v>1.0598026121923732</v>
      </c>
      <c r="G97" s="258">
        <v>7.910960596325245E-2</v>
      </c>
      <c r="H97" s="257">
        <f t="shared" si="3"/>
        <v>1.1508455501926784</v>
      </c>
      <c r="I97" s="259">
        <v>0.39288835761797325</v>
      </c>
      <c r="J97" s="258">
        <v>0.36121152315507654</v>
      </c>
      <c r="K97" s="260">
        <v>0.13359150499059044</v>
      </c>
      <c r="L97" s="235">
        <v>1.27</v>
      </c>
      <c r="M97" s="235">
        <v>1.2</v>
      </c>
      <c r="N97" s="256">
        <v>1.17</v>
      </c>
      <c r="O97" s="243">
        <v>1.1754366702843682</v>
      </c>
      <c r="P97" s="257">
        <f>AVERAGE(Betas!$H97,L97:O97)</f>
        <v>1.1932564440954092</v>
      </c>
    </row>
    <row r="98" spans="1:16" hidden="1">
      <c r="A98" s="255" t="s">
        <v>219</v>
      </c>
      <c r="B98" s="256">
        <v>288</v>
      </c>
      <c r="C98" s="257">
        <v>0.84937394426990198</v>
      </c>
      <c r="D98" s="258">
        <v>0.84067962400523755</v>
      </c>
      <c r="E98" s="258">
        <v>0.13311420339943295</v>
      </c>
      <c r="F98" s="257">
        <f t="shared" si="2"/>
        <v>0.49131599895283129</v>
      </c>
      <c r="G98" s="258">
        <v>4.0494748109725531E-2</v>
      </c>
      <c r="H98" s="257">
        <f t="shared" si="3"/>
        <v>0.51205139105274688</v>
      </c>
      <c r="I98" s="259">
        <v>0.33285441763690943</v>
      </c>
      <c r="J98" s="258">
        <v>0.30131886139364733</v>
      </c>
      <c r="K98" s="260">
        <v>7.3588691315667185E-2</v>
      </c>
      <c r="L98" s="235">
        <v>0.59</v>
      </c>
      <c r="M98" s="235">
        <v>0.96</v>
      </c>
      <c r="N98" s="256">
        <v>0.57999999999999996</v>
      </c>
      <c r="O98" s="243">
        <v>0.53286343841338268</v>
      </c>
      <c r="P98" s="257">
        <f>AVERAGE(Betas!$H98,L98:O98)</f>
        <v>0.634982965893226</v>
      </c>
    </row>
    <row r="99" spans="1:16" hidden="1">
      <c r="A99" s="255" t="s">
        <v>220</v>
      </c>
      <c r="B99" s="256">
        <v>56</v>
      </c>
      <c r="C99" s="257">
        <v>0.66681534728718983</v>
      </c>
      <c r="D99" s="258">
        <v>0.33088706788620159</v>
      </c>
      <c r="E99" s="258">
        <v>0.17406817384601331</v>
      </c>
      <c r="F99" s="257">
        <f t="shared" si="2"/>
        <v>0.52369473048212822</v>
      </c>
      <c r="G99" s="258">
        <v>3.3724791977462899E-2</v>
      </c>
      <c r="H99" s="257">
        <f t="shared" si="3"/>
        <v>0.54197264519893773</v>
      </c>
      <c r="I99" s="259">
        <v>0.35765286421329334</v>
      </c>
      <c r="J99" s="258">
        <v>0.31215895747055444</v>
      </c>
      <c r="K99" s="260">
        <v>0.13095563343898342</v>
      </c>
      <c r="L99" s="235">
        <v>0.87</v>
      </c>
      <c r="M99" s="235">
        <v>0.94</v>
      </c>
      <c r="N99" s="256">
        <v>0.73</v>
      </c>
      <c r="O99" s="243">
        <v>0.77526113772172134</v>
      </c>
      <c r="P99" s="257">
        <f>AVERAGE(Betas!$H99,L99:O99)</f>
        <v>0.77144675658413175</v>
      </c>
    </row>
    <row r="100" spans="1:16" hidden="1">
      <c r="A100" s="255" t="s">
        <v>221</v>
      </c>
      <c r="B100" s="256">
        <v>814</v>
      </c>
      <c r="C100" s="257">
        <v>0.96150401715756062</v>
      </c>
      <c r="D100" s="258">
        <v>0.30544988603697243</v>
      </c>
      <c r="E100" s="258">
        <v>0.145030251490917</v>
      </c>
      <c r="F100" s="257">
        <f t="shared" si="2"/>
        <v>0.76240233347291364</v>
      </c>
      <c r="G100" s="258">
        <v>6.1927647845641101E-2</v>
      </c>
      <c r="H100" s="257">
        <f t="shared" si="3"/>
        <v>0.81273297493737573</v>
      </c>
      <c r="I100" s="259">
        <v>0.35952512315940355</v>
      </c>
      <c r="J100" s="258">
        <v>0.33828754622915935</v>
      </c>
      <c r="K100" s="260">
        <v>0.21201325629510628</v>
      </c>
      <c r="L100" s="235">
        <v>0.79</v>
      </c>
      <c r="M100" s="235">
        <v>0.77</v>
      </c>
      <c r="N100" s="256">
        <v>0.85</v>
      </c>
      <c r="O100" s="243">
        <v>0.83086798417579999</v>
      </c>
      <c r="P100" s="257">
        <f>AVERAGE(Betas!$H100,L100:O100)</f>
        <v>0.81072019182263522</v>
      </c>
    </row>
    <row r="101" spans="1:16" hidden="1">
      <c r="A101" s="255" t="s">
        <v>222</v>
      </c>
      <c r="B101" s="256">
        <v>49</v>
      </c>
      <c r="C101" s="257">
        <v>0.62873301396022774</v>
      </c>
      <c r="D101" s="258">
        <v>0.42121327679034465</v>
      </c>
      <c r="E101" s="258">
        <v>0.23196974015051325</v>
      </c>
      <c r="F101" s="257">
        <f t="shared" si="2"/>
        <v>0.47505164795888416</v>
      </c>
      <c r="G101" s="258">
        <v>3.9105981036461901E-2</v>
      </c>
      <c r="H101" s="257">
        <f t="shared" si="3"/>
        <v>0.49438506077006855</v>
      </c>
      <c r="I101" s="259">
        <v>0.18650818009394701</v>
      </c>
      <c r="J101" s="258">
        <v>0.19255174201825431</v>
      </c>
      <c r="K101" s="260">
        <v>0.23830719164387676</v>
      </c>
      <c r="L101" s="235">
        <v>0.83</v>
      </c>
      <c r="M101" s="235">
        <v>1.52</v>
      </c>
      <c r="N101" s="256">
        <v>0.67</v>
      </c>
      <c r="O101" s="243">
        <v>0.53771205524892773</v>
      </c>
      <c r="P101" s="257">
        <f>AVERAGE(Betas!$H101,L101:O101)</f>
        <v>0.81041942320379923</v>
      </c>
    </row>
    <row r="102" spans="1:16" hidden="1">
      <c r="A102" s="255" t="s">
        <v>223</v>
      </c>
      <c r="B102" s="256">
        <v>106</v>
      </c>
      <c r="C102" s="257">
        <v>1.014247113846068</v>
      </c>
      <c r="D102" s="258">
        <v>0.28675432559855324</v>
      </c>
      <c r="E102" s="258">
        <v>0.20119370845273143</v>
      </c>
      <c r="F102" s="257">
        <f t="shared" si="2"/>
        <v>0.82522102832341504</v>
      </c>
      <c r="G102" s="258">
        <v>3.8221532558890443E-2</v>
      </c>
      <c r="H102" s="257">
        <f t="shared" si="3"/>
        <v>0.85801570346961842</v>
      </c>
      <c r="I102" s="259">
        <v>0.32055445896973828</v>
      </c>
      <c r="J102" s="258">
        <v>0.29115150502982234</v>
      </c>
      <c r="K102" s="260">
        <v>0.39839579614831133</v>
      </c>
      <c r="L102" s="235">
        <v>0.65</v>
      </c>
      <c r="M102" s="235">
        <v>0.71</v>
      </c>
      <c r="N102" s="256">
        <v>0.92</v>
      </c>
      <c r="O102" s="243">
        <v>0.80103060507905366</v>
      </c>
      <c r="P102" s="257">
        <f>AVERAGE(Betas!$H102,L102:O102)</f>
        <v>0.78780926170973442</v>
      </c>
    </row>
    <row r="103" spans="1:16" hidden="1">
      <c r="A103" s="255" t="s">
        <v>224</v>
      </c>
      <c r="B103" s="256">
        <v>50</v>
      </c>
      <c r="C103" s="257">
        <v>0.68332120062878321</v>
      </c>
      <c r="D103" s="258">
        <v>0.8013946853234688</v>
      </c>
      <c r="E103" s="258">
        <v>0.1633707220090673</v>
      </c>
      <c r="F103" s="257">
        <f t="shared" si="2"/>
        <v>0.40905918424975335</v>
      </c>
      <c r="G103" s="258">
        <v>5.1366372770017502E-2</v>
      </c>
      <c r="H103" s="257">
        <f t="shared" si="3"/>
        <v>0.43120881709012293</v>
      </c>
      <c r="I103" s="259">
        <v>0.23474916917581581</v>
      </c>
      <c r="J103" s="258">
        <v>0.18493219542658187</v>
      </c>
      <c r="K103" s="260">
        <v>0.13427088148766989</v>
      </c>
      <c r="L103" s="235">
        <v>0.41</v>
      </c>
      <c r="M103" s="235" t="s">
        <v>122</v>
      </c>
      <c r="N103" s="256">
        <v>0.52</v>
      </c>
      <c r="O103" s="243">
        <v>0.44555229098762261</v>
      </c>
      <c r="P103" s="257">
        <f>AVERAGE(Betas!$H103,L103:O103)</f>
        <v>0.45169027701943637</v>
      </c>
    </row>
    <row r="104" spans="1:16" hidden="1">
      <c r="A104" s="255" t="s">
        <v>225</v>
      </c>
      <c r="B104" s="256">
        <v>102</v>
      </c>
      <c r="C104" s="257">
        <v>0.67007062372170145</v>
      </c>
      <c r="D104" s="258">
        <v>0.86711366986713323</v>
      </c>
      <c r="E104" s="258">
        <v>0.14058888548396203</v>
      </c>
      <c r="F104" s="257">
        <f t="shared" si="2"/>
        <v>0.38394905335697804</v>
      </c>
      <c r="G104" s="258">
        <v>4.8588217197712051E-2</v>
      </c>
      <c r="H104" s="257">
        <f>F104/(1-G104)</f>
        <v>0.40355717713112044</v>
      </c>
      <c r="I104" s="259">
        <v>0.25433982782510378</v>
      </c>
      <c r="J104" s="258">
        <v>0.34377339651496613</v>
      </c>
      <c r="K104" s="260">
        <v>0.17624740448513776</v>
      </c>
      <c r="L104" s="235">
        <v>0.69</v>
      </c>
      <c r="M104" s="235">
        <v>2.37</v>
      </c>
      <c r="N104" s="256">
        <v>0.51</v>
      </c>
      <c r="O104" s="243">
        <v>0.48577767777887526</v>
      </c>
      <c r="P104" s="257">
        <f>AVERAGE(Betas!$H104,L104:O104)</f>
        <v>0.89186697098199907</v>
      </c>
    </row>
    <row r="105" spans="1:16" s="241" customFormat="1" hidden="1">
      <c r="A105" s="255" t="s">
        <v>226</v>
      </c>
      <c r="B105" s="256">
        <v>47698</v>
      </c>
      <c r="C105" s="257">
        <v>1.0126713640221112</v>
      </c>
      <c r="D105" s="258">
        <v>0.6241464102291312</v>
      </c>
      <c r="E105" s="258">
        <v>0.12472016611425192</v>
      </c>
      <c r="F105" s="257">
        <f t="shared" si="2"/>
        <v>0.65489850119564386</v>
      </c>
      <c r="G105" s="258">
        <v>0.12150841725868131</v>
      </c>
      <c r="H105" s="257">
        <f t="shared" si="3"/>
        <v>0.74548067854223909</v>
      </c>
      <c r="I105" s="259">
        <v>0.35320733358966394</v>
      </c>
      <c r="J105" s="258">
        <v>0.34377339651496613</v>
      </c>
      <c r="K105" s="260">
        <v>0.23075870639226251</v>
      </c>
      <c r="L105" s="235">
        <v>0.79</v>
      </c>
      <c r="M105" s="239">
        <v>0.81</v>
      </c>
      <c r="N105" s="256">
        <v>0.89</v>
      </c>
      <c r="O105" s="243">
        <v>0.81862118413181983</v>
      </c>
      <c r="P105" s="257">
        <f>AVERAGE(Betas!$H105,L105:O105)</f>
        <v>0.81082037253481187</v>
      </c>
    </row>
    <row r="106" spans="1:16" s="241" customFormat="1" hidden="1">
      <c r="A106" s="255" t="s">
        <v>227</v>
      </c>
      <c r="B106" s="256">
        <v>42421</v>
      </c>
      <c r="C106" s="257">
        <v>1.0410778575522781</v>
      </c>
      <c r="D106" s="258">
        <v>0.30955023555864319</v>
      </c>
      <c r="E106" s="258">
        <v>0.12238526735883545</v>
      </c>
      <c r="F106" s="257">
        <f t="shared" si="2"/>
        <v>0.81867249940632081</v>
      </c>
      <c r="G106" s="258">
        <v>6.6797383364114532E-2</v>
      </c>
      <c r="H106" s="257">
        <f>F106/(1-G106)</f>
        <v>0.87727197160844261</v>
      </c>
      <c r="I106" s="259">
        <v>0.36117218303640319</v>
      </c>
      <c r="J106" s="258">
        <v>0.35198820834928257</v>
      </c>
      <c r="K106" s="260">
        <v>0.23995701811927542</v>
      </c>
      <c r="L106" s="235">
        <v>0.92</v>
      </c>
      <c r="M106" s="239">
        <v>0.88</v>
      </c>
      <c r="N106" s="256">
        <v>0.99</v>
      </c>
      <c r="O106" s="243">
        <v>0.94711073238844889</v>
      </c>
      <c r="P106" s="257">
        <f>AVERAGE(Betas!$H106,L106:O106)</f>
        <v>0.92287654079937842</v>
      </c>
    </row>
  </sheetData>
  <mergeCells count="12">
    <mergeCell ref="B7:G7"/>
    <mergeCell ref="L9:P9"/>
    <mergeCell ref="B1:G1"/>
    <mergeCell ref="H1:H7"/>
    <mergeCell ref="I1:K1"/>
    <mergeCell ref="B2:G2"/>
    <mergeCell ref="I2:K7"/>
    <mergeCell ref="B3:E3"/>
    <mergeCell ref="F3:G3"/>
    <mergeCell ref="B4:G4"/>
    <mergeCell ref="B5:G5"/>
    <mergeCell ref="B6:G6"/>
  </mergeCells>
  <hyperlinks>
    <hyperlink ref="B2" r:id="rId1" xr:uid="{98250532-421B-4A62-BBB4-B8C7E83978AB}"/>
    <hyperlink ref="B4" r:id="rId2" xr:uid="{258DC8C9-6FDE-4BEF-B457-B5AB12830A32}"/>
    <hyperlink ref="B5" r:id="rId3" display="http://www.stern.nyu.edu/~adamodar/New_Home_Page/data.html" xr:uid="{002A9CBA-39B2-45E0-A526-6E3239F474BF}"/>
    <hyperlink ref="B6" r:id="rId4" display="http://www.stern.nyu.edu/~adamodar/pc/datasets/indname.xls" xr:uid="{E5637264-313A-45C7-9FD8-AD3E15522055}"/>
    <hyperlink ref="B7" r:id="rId5" display="http://www.stern.nyu.edu/~adamodar/New_Home_Page/datafile/variable.htm" xr:uid="{7EAB823C-D6E0-4566-AFDF-BEC136D238F8}"/>
    <hyperlink ref="H1:H7" r:id="rId6" display="YouTube Video explaining estimation choices and process." xr:uid="{6F7CEC20-2BCE-4335-96D3-194ED64FFB0E}"/>
  </hyperlinks>
  <pageMargins left="0.75" right="0.75" top="1" bottom="1" header="0.5" footer="0.5"/>
  <pageSetup scale="60" orientation="landscape" horizontalDpi="4294967292" verticalDpi="4294967292"/>
  <headerFooter alignWithMargins="0">
    <oddHeader>&amp;L&amp;"Calibri,Regular"&amp;K000000Global&amp;C&amp;"Calibri,Regular"&amp;K000000Beta by Sector&amp;R&amp;"Calibri,Regular"&amp;K000000January 2019</oddHeader>
  </headerFooter>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D690-783C-4D8E-9ACF-95AE6678D25B}">
  <sheetPr>
    <pageSetUpPr fitToPage="1"/>
  </sheetPr>
  <dimension ref="A1:T44"/>
  <sheetViews>
    <sheetView zoomScale="85" zoomScaleNormal="85" workbookViewId="0">
      <selection activeCell="P18" sqref="P18"/>
    </sheetView>
  </sheetViews>
  <sheetFormatPr defaultColWidth="9.1796875" defaultRowHeight="12.5"/>
  <cols>
    <col min="1" max="16384" width="9.1796875" style="3"/>
  </cols>
  <sheetData>
    <row r="1" spans="1:20" ht="33" customHeight="1">
      <c r="B1" s="145" t="s">
        <v>228</v>
      </c>
      <c r="C1" s="146"/>
      <c r="D1" s="146"/>
      <c r="E1" s="146"/>
      <c r="F1" s="146"/>
      <c r="G1" s="146"/>
      <c r="H1" s="146"/>
      <c r="I1" s="146"/>
      <c r="J1" s="146"/>
      <c r="K1" s="146"/>
      <c r="L1" s="144"/>
      <c r="M1" s="144"/>
      <c r="N1" s="1"/>
      <c r="O1" s="2"/>
      <c r="P1" s="2"/>
      <c r="Q1" s="2"/>
      <c r="R1" s="2"/>
      <c r="S1" s="2"/>
      <c r="T1" s="2"/>
    </row>
    <row r="2" spans="1:20" ht="24.75" customHeight="1">
      <c r="A2" s="2"/>
      <c r="B2" s="2"/>
      <c r="C2" s="2"/>
      <c r="D2" s="2"/>
      <c r="E2" s="2"/>
      <c r="F2" s="2"/>
      <c r="G2" s="2"/>
      <c r="H2" s="2"/>
      <c r="I2" s="2"/>
      <c r="J2" s="2"/>
      <c r="K2" s="2"/>
      <c r="L2" s="2"/>
      <c r="M2" s="2"/>
      <c r="N2" s="2"/>
      <c r="O2" s="2"/>
      <c r="P2" s="2"/>
      <c r="Q2" s="2"/>
      <c r="R2" s="2"/>
      <c r="S2" s="2"/>
      <c r="T2" s="2"/>
    </row>
    <row r="3" spans="1:20" ht="13">
      <c r="A3" s="2"/>
      <c r="B3" s="2"/>
      <c r="C3" s="2"/>
      <c r="D3" s="2"/>
      <c r="E3" s="2"/>
      <c r="F3" s="2"/>
      <c r="G3" s="2"/>
      <c r="H3" s="2"/>
      <c r="I3" s="2"/>
      <c r="J3" s="2"/>
      <c r="K3" s="2"/>
      <c r="L3" s="2"/>
      <c r="M3" s="2"/>
      <c r="N3" s="2"/>
      <c r="O3" s="2"/>
      <c r="P3" s="2"/>
      <c r="Q3" s="2"/>
      <c r="R3" s="2"/>
      <c r="S3" s="2"/>
      <c r="T3" s="2"/>
    </row>
    <row r="4" spans="1:20" ht="13">
      <c r="A4" s="2"/>
      <c r="B4" s="2"/>
      <c r="C4" s="2"/>
      <c r="D4" s="2"/>
      <c r="E4" s="2"/>
      <c r="F4" s="2"/>
      <c r="G4" s="2"/>
      <c r="H4" s="2"/>
      <c r="I4" s="2"/>
      <c r="J4" s="2"/>
      <c r="K4" s="2"/>
      <c r="L4" s="2"/>
      <c r="M4" s="2"/>
      <c r="N4" s="2"/>
      <c r="O4" s="2"/>
      <c r="P4" s="2"/>
      <c r="Q4" s="2"/>
      <c r="R4" s="2"/>
      <c r="S4" s="2"/>
      <c r="T4" s="2"/>
    </row>
    <row r="5" spans="1:20" ht="13">
      <c r="A5" s="2"/>
      <c r="B5" s="2"/>
      <c r="C5" s="2"/>
      <c r="D5" s="2"/>
      <c r="E5" s="2"/>
      <c r="F5" s="2"/>
      <c r="G5" s="2"/>
      <c r="H5" s="2"/>
      <c r="I5" s="2"/>
      <c r="J5" s="2"/>
      <c r="K5" s="2"/>
      <c r="L5" s="2"/>
      <c r="M5" s="2"/>
      <c r="N5" s="2"/>
      <c r="O5" s="2"/>
      <c r="P5" s="2"/>
      <c r="Q5" s="2"/>
      <c r="R5" s="2"/>
      <c r="S5" s="2"/>
      <c r="T5" s="2"/>
    </row>
    <row r="6" spans="1:20" ht="13">
      <c r="A6" s="2"/>
      <c r="B6" s="2"/>
      <c r="C6" s="2"/>
      <c r="D6" s="2"/>
      <c r="E6" s="2"/>
      <c r="F6" s="2"/>
      <c r="G6" s="2"/>
      <c r="H6" s="2"/>
      <c r="I6" s="2"/>
      <c r="J6" s="2"/>
      <c r="K6" s="2"/>
      <c r="L6" s="2"/>
      <c r="M6" s="2"/>
      <c r="N6" s="2"/>
      <c r="O6" s="2"/>
      <c r="P6" s="2"/>
      <c r="Q6" s="2"/>
      <c r="R6" s="2"/>
      <c r="S6" s="2"/>
      <c r="T6" s="2"/>
    </row>
    <row r="7" spans="1:20" ht="13">
      <c r="A7" s="2"/>
      <c r="B7" s="2"/>
      <c r="C7" s="2"/>
      <c r="D7" s="2"/>
      <c r="E7" s="2"/>
      <c r="F7" s="2"/>
      <c r="G7" s="2"/>
      <c r="H7" s="2"/>
      <c r="I7" s="2"/>
      <c r="J7" s="2"/>
      <c r="K7" s="2"/>
      <c r="L7" s="2"/>
      <c r="M7" s="2"/>
      <c r="N7" s="2"/>
      <c r="O7" s="2"/>
      <c r="P7" s="2"/>
      <c r="Q7" s="2"/>
      <c r="R7" s="2"/>
      <c r="S7" s="2"/>
      <c r="T7" s="2"/>
    </row>
    <row r="8" spans="1:20" ht="13">
      <c r="A8" s="2"/>
      <c r="B8" s="2"/>
      <c r="C8" s="2"/>
      <c r="D8" s="2"/>
      <c r="E8" s="2"/>
      <c r="F8" s="2"/>
      <c r="G8" s="2"/>
      <c r="H8" s="2"/>
      <c r="I8" s="2"/>
      <c r="J8" s="2"/>
      <c r="K8" s="2"/>
      <c r="L8" s="2"/>
      <c r="M8" s="2"/>
      <c r="N8" s="2"/>
      <c r="O8" s="2"/>
      <c r="P8" s="2"/>
      <c r="Q8" s="2"/>
      <c r="R8" s="2"/>
      <c r="S8" s="2"/>
      <c r="T8" s="2"/>
    </row>
    <row r="9" spans="1:20" ht="13">
      <c r="A9" s="2"/>
      <c r="B9" s="2"/>
      <c r="C9" s="2"/>
      <c r="D9" s="2"/>
      <c r="E9" s="2"/>
      <c r="F9" s="2"/>
      <c r="G9" s="2"/>
      <c r="H9" s="2"/>
      <c r="I9" s="2"/>
      <c r="J9" s="2"/>
      <c r="K9" s="2"/>
      <c r="L9" s="2"/>
      <c r="M9" s="2"/>
      <c r="N9" s="2"/>
      <c r="O9" s="2"/>
      <c r="P9" s="2"/>
      <c r="Q9" s="2"/>
      <c r="R9" s="2"/>
      <c r="S9" s="2"/>
      <c r="T9" s="2"/>
    </row>
    <row r="10" spans="1:20" ht="13">
      <c r="A10" s="2"/>
      <c r="B10" s="2"/>
      <c r="C10" s="2"/>
      <c r="D10" s="2"/>
      <c r="E10" s="2"/>
      <c r="F10" s="2"/>
      <c r="G10" s="2"/>
      <c r="H10" s="2"/>
      <c r="I10" s="2"/>
      <c r="J10" s="2"/>
      <c r="K10" s="2"/>
      <c r="L10" s="2"/>
      <c r="M10" s="2"/>
      <c r="N10" s="2"/>
      <c r="O10" s="2"/>
      <c r="P10" s="2"/>
      <c r="Q10" s="2"/>
      <c r="R10" s="2"/>
      <c r="S10" s="2"/>
      <c r="T10" s="2"/>
    </row>
    <row r="11" spans="1:20" ht="14.5">
      <c r="A11" s="1"/>
      <c r="B11" s="1"/>
      <c r="C11" s="1"/>
      <c r="D11" s="1"/>
      <c r="E11" s="1"/>
      <c r="F11" s="1"/>
      <c r="G11" s="1"/>
      <c r="H11" s="1"/>
      <c r="I11" s="1"/>
      <c r="J11" s="1"/>
      <c r="K11" s="1"/>
      <c r="L11" s="1"/>
      <c r="M11" s="72">
        <v>0.25800000000000001</v>
      </c>
      <c r="N11" s="1"/>
      <c r="O11" s="2"/>
      <c r="P11" s="2"/>
      <c r="Q11" s="2"/>
      <c r="R11" s="2"/>
      <c r="S11" s="2"/>
      <c r="T11" s="2"/>
    </row>
    <row r="12" spans="1:20" ht="14.5">
      <c r="A12" s="1"/>
      <c r="B12" s="1"/>
      <c r="C12" s="1"/>
      <c r="D12" s="1"/>
      <c r="E12" s="1"/>
      <c r="F12" s="1"/>
      <c r="G12" s="1"/>
      <c r="H12" s="1"/>
      <c r="I12" s="1"/>
      <c r="J12" s="1"/>
      <c r="K12" s="1"/>
      <c r="L12" s="1"/>
      <c r="M12" s="72">
        <v>0.32600000000000001</v>
      </c>
      <c r="N12" s="1"/>
      <c r="O12" s="2"/>
      <c r="P12" s="2"/>
      <c r="Q12" s="2"/>
      <c r="R12" s="2"/>
      <c r="S12" s="2"/>
      <c r="T12" s="2"/>
    </row>
    <row r="13" spans="1:20" ht="14.5">
      <c r="A13" s="1"/>
      <c r="B13" s="1"/>
      <c r="C13" s="1"/>
      <c r="D13" s="1"/>
      <c r="E13" s="1"/>
      <c r="F13" s="1"/>
      <c r="G13" s="1"/>
      <c r="H13" s="1"/>
      <c r="I13" s="1"/>
      <c r="J13" s="1"/>
      <c r="K13" s="1"/>
      <c r="L13" s="1"/>
      <c r="M13" s="73">
        <v>0.33</v>
      </c>
      <c r="N13" s="1"/>
      <c r="O13" s="2"/>
      <c r="P13" s="2"/>
      <c r="Q13" s="2"/>
      <c r="R13" s="2"/>
      <c r="S13" s="2"/>
      <c r="T13" s="2"/>
    </row>
    <row r="14" spans="1:20" ht="14.5">
      <c r="A14" s="1"/>
      <c r="B14" s="1"/>
      <c r="C14" s="1"/>
      <c r="D14" s="1"/>
      <c r="E14" s="1"/>
      <c r="F14" s="1"/>
      <c r="G14" s="1"/>
      <c r="H14" s="1"/>
      <c r="I14" s="1"/>
      <c r="J14" s="1"/>
      <c r="K14" s="1"/>
      <c r="L14" s="1"/>
      <c r="M14" s="72">
        <v>0.33500000000000002</v>
      </c>
      <c r="N14" s="1"/>
      <c r="O14" s="2"/>
      <c r="P14" s="2"/>
      <c r="Q14" s="2"/>
      <c r="R14" s="2"/>
      <c r="S14" s="2"/>
      <c r="T14" s="2"/>
    </row>
    <row r="15" spans="1:20" ht="14.5">
      <c r="A15" s="1"/>
      <c r="B15" s="1"/>
      <c r="C15" s="1"/>
      <c r="D15" s="1"/>
      <c r="E15" s="1"/>
      <c r="F15" s="1"/>
      <c r="G15" s="1"/>
      <c r="H15" s="1"/>
      <c r="I15" s="1"/>
      <c r="J15" s="1"/>
      <c r="K15" s="1"/>
      <c r="L15" s="1"/>
      <c r="M15" s="72">
        <v>0.35599999999999998</v>
      </c>
      <c r="N15" s="74"/>
      <c r="O15" s="2"/>
      <c r="P15" s="2"/>
      <c r="Q15" s="2"/>
      <c r="R15" s="2"/>
      <c r="S15" s="2"/>
      <c r="T15" s="2"/>
    </row>
    <row r="16" spans="1:20" ht="14.5">
      <c r="A16" s="1"/>
      <c r="B16" s="1"/>
      <c r="C16" s="1"/>
      <c r="D16" s="1"/>
      <c r="E16" s="1"/>
      <c r="F16" s="1"/>
      <c r="G16" s="1"/>
      <c r="H16" s="1"/>
      <c r="I16" s="1"/>
      <c r="J16" s="1"/>
      <c r="K16" s="1"/>
      <c r="L16" s="1"/>
      <c r="M16" s="72">
        <v>0.35399999999999998</v>
      </c>
      <c r="N16" s="74"/>
      <c r="O16" s="2"/>
      <c r="P16" s="2"/>
      <c r="Q16" s="2"/>
      <c r="R16" s="2"/>
      <c r="S16" s="2"/>
      <c r="T16" s="2"/>
    </row>
    <row r="17" spans="1:20" ht="14.5">
      <c r="A17" s="2"/>
      <c r="B17" s="2"/>
      <c r="C17" s="2"/>
      <c r="D17" s="2"/>
      <c r="E17" s="2"/>
      <c r="F17" s="2"/>
      <c r="G17" s="2"/>
      <c r="H17" s="2"/>
      <c r="I17" s="2"/>
      <c r="J17" s="2"/>
      <c r="K17" s="2"/>
      <c r="L17" s="1"/>
      <c r="M17" s="276">
        <v>0.45</v>
      </c>
      <c r="N17" s="74"/>
      <c r="O17" s="2"/>
      <c r="P17" s="2"/>
      <c r="Q17" s="2"/>
      <c r="R17" s="2"/>
      <c r="S17" s="2"/>
      <c r="T17" s="2"/>
    </row>
    <row r="18" spans="1:20" ht="14.5">
      <c r="A18" s="2"/>
      <c r="B18" s="2"/>
      <c r="C18" s="2"/>
      <c r="D18" s="2"/>
      <c r="E18" s="2"/>
      <c r="F18" s="2"/>
      <c r="G18" s="2"/>
      <c r="H18" s="2"/>
      <c r="I18" s="2"/>
      <c r="J18" s="2"/>
      <c r="K18" s="2"/>
      <c r="L18" s="1"/>
      <c r="M18" s="277">
        <v>0.312</v>
      </c>
      <c r="N18" s="74"/>
      <c r="O18" s="2"/>
      <c r="P18" s="2"/>
      <c r="Q18" s="2"/>
      <c r="R18" s="2"/>
      <c r="S18" s="2"/>
      <c r="T18" s="2"/>
    </row>
    <row r="19" spans="1:20" ht="14.5">
      <c r="A19" s="2"/>
      <c r="B19" s="2"/>
      <c r="C19" s="2"/>
      <c r="D19" s="2"/>
      <c r="E19" s="2"/>
      <c r="F19" s="2"/>
      <c r="G19" s="2"/>
      <c r="H19" s="2"/>
      <c r="I19" s="2"/>
      <c r="J19" s="2"/>
      <c r="K19" s="2"/>
      <c r="L19" s="1"/>
      <c r="M19" s="277">
        <v>0.20100000000000001</v>
      </c>
      <c r="N19" s="74"/>
      <c r="O19" s="2"/>
      <c r="P19" s="2"/>
      <c r="Q19" s="75"/>
      <c r="R19" s="75"/>
      <c r="S19" s="75"/>
      <c r="T19" s="2"/>
    </row>
    <row r="20" spans="1:20" ht="14.5">
      <c r="A20" s="2"/>
      <c r="B20" s="2"/>
      <c r="C20" s="2"/>
      <c r="D20" s="2"/>
      <c r="E20" s="2"/>
      <c r="F20" s="2"/>
      <c r="G20" s="2"/>
      <c r="H20" s="2"/>
      <c r="I20" s="2"/>
      <c r="J20" s="2"/>
      <c r="K20" s="2"/>
      <c r="L20" s="1"/>
      <c r="M20" s="277">
        <v>0.33800000000000002</v>
      </c>
      <c r="N20" s="74"/>
      <c r="O20" s="2"/>
      <c r="P20" s="2"/>
      <c r="Q20" s="75"/>
      <c r="R20" s="75"/>
      <c r="S20" s="75"/>
      <c r="T20" s="2"/>
    </row>
    <row r="21" spans="1:20" ht="14.5">
      <c r="A21" s="2"/>
      <c r="B21" s="2"/>
      <c r="C21" s="2"/>
      <c r="D21" s="2"/>
      <c r="E21" s="2"/>
      <c r="F21" s="2"/>
      <c r="G21" s="2"/>
      <c r="H21" s="2"/>
      <c r="I21" s="2"/>
      <c r="J21" s="2"/>
      <c r="K21" s="2"/>
      <c r="L21" s="1"/>
      <c r="M21" s="277">
        <v>0.222</v>
      </c>
      <c r="N21" s="74"/>
      <c r="O21" s="2"/>
      <c r="P21" s="2"/>
      <c r="Q21" s="75"/>
      <c r="R21" s="75"/>
      <c r="S21" s="75"/>
      <c r="T21" s="2"/>
    </row>
    <row r="22" spans="1:20" ht="14.5">
      <c r="A22" s="2"/>
      <c r="B22" s="2"/>
      <c r="C22" s="2"/>
      <c r="D22" s="2"/>
      <c r="E22" s="2"/>
      <c r="F22" s="2"/>
      <c r="G22" s="2"/>
      <c r="H22" s="2"/>
      <c r="I22" s="2"/>
      <c r="J22" s="2"/>
      <c r="K22" s="2"/>
      <c r="L22" s="1"/>
      <c r="M22" s="278">
        <v>0.2</v>
      </c>
      <c r="N22" s="74"/>
      <c r="O22" s="2"/>
      <c r="P22" s="2"/>
      <c r="Q22" s="75"/>
      <c r="R22" s="75"/>
      <c r="S22" s="75"/>
      <c r="T22" s="2"/>
    </row>
    <row r="23" spans="1:20" ht="14.5">
      <c r="A23" s="2"/>
      <c r="B23" s="2"/>
      <c r="C23" s="2"/>
      <c r="D23" s="2"/>
      <c r="E23" s="2"/>
      <c r="F23" s="2"/>
      <c r="G23" s="2"/>
      <c r="H23" s="2"/>
      <c r="I23" s="2"/>
      <c r="J23" s="2"/>
      <c r="K23" s="2"/>
      <c r="L23" s="1"/>
      <c r="M23" s="278">
        <v>0.27</v>
      </c>
      <c r="N23" s="74"/>
      <c r="O23" s="2"/>
      <c r="P23" s="2"/>
      <c r="Q23" s="75"/>
      <c r="R23" s="75"/>
      <c r="S23" s="75"/>
      <c r="T23" s="2"/>
    </row>
    <row r="24" spans="1:20" ht="14.5">
      <c r="A24" s="2"/>
      <c r="B24" s="2"/>
      <c r="C24" s="2"/>
      <c r="D24" s="2"/>
      <c r="E24" s="2"/>
      <c r="F24" s="2"/>
      <c r="G24" s="2"/>
      <c r="H24" s="2"/>
      <c r="I24" s="2"/>
      <c r="J24" s="2"/>
      <c r="K24" s="2"/>
      <c r="L24" s="1"/>
      <c r="M24" s="277">
        <v>0.193</v>
      </c>
      <c r="N24" s="74"/>
      <c r="O24" s="2"/>
      <c r="P24" s="2"/>
      <c r="Q24" s="75"/>
      <c r="R24" s="75"/>
      <c r="S24" s="75"/>
      <c r="T24" s="2"/>
    </row>
    <row r="25" spans="1:20" ht="14.5">
      <c r="A25" s="2"/>
      <c r="B25" s="2"/>
      <c r="C25" s="2"/>
      <c r="D25" s="2"/>
      <c r="E25" s="2"/>
      <c r="F25" s="2"/>
      <c r="G25" s="2"/>
      <c r="H25" s="2"/>
      <c r="I25" s="2"/>
      <c r="J25" s="2"/>
      <c r="K25" s="2"/>
      <c r="L25" s="1"/>
      <c r="M25" s="277">
        <v>0.249</v>
      </c>
      <c r="N25" s="74"/>
      <c r="O25" s="2"/>
      <c r="P25" s="2"/>
      <c r="Q25" s="75"/>
      <c r="R25" s="75"/>
      <c r="S25" s="75"/>
      <c r="T25" s="2"/>
    </row>
    <row r="26" spans="1:20" ht="14.5">
      <c r="A26" s="2"/>
      <c r="B26" s="2"/>
      <c r="C26" s="2"/>
      <c r="D26" s="2"/>
      <c r="E26" s="2"/>
      <c r="F26" s="2"/>
      <c r="G26" s="2"/>
      <c r="H26" s="2"/>
      <c r="I26" s="2"/>
      <c r="J26" s="2"/>
      <c r="K26" s="2"/>
      <c r="L26" s="1"/>
      <c r="M26" s="278">
        <v>0.21</v>
      </c>
      <c r="N26" s="74"/>
      <c r="O26" s="2"/>
      <c r="P26" s="2"/>
      <c r="Q26" s="75"/>
      <c r="R26" s="75"/>
      <c r="S26" s="75"/>
      <c r="T26" s="2"/>
    </row>
    <row r="27" spans="1:20" ht="14.5">
      <c r="A27" s="2"/>
      <c r="B27" s="2"/>
      <c r="C27" s="2"/>
      <c r="D27" s="2"/>
      <c r="E27" s="2"/>
      <c r="F27" s="2"/>
      <c r="G27" s="2"/>
      <c r="H27" s="2"/>
      <c r="I27" s="2"/>
      <c r="J27" s="2"/>
      <c r="K27" s="2"/>
      <c r="L27" s="1"/>
      <c r="M27" s="278">
        <v>0.13</v>
      </c>
      <c r="N27" s="74"/>
      <c r="O27" s="2"/>
      <c r="P27" s="2"/>
      <c r="Q27" s="75"/>
      <c r="R27" s="75"/>
      <c r="S27" s="75"/>
      <c r="T27" s="2"/>
    </row>
    <row r="28" spans="1:20" ht="14.5">
      <c r="A28" s="2"/>
      <c r="B28" s="2"/>
      <c r="C28" s="2"/>
      <c r="D28" s="2"/>
      <c r="E28" s="2"/>
      <c r="F28" s="2"/>
      <c r="G28" s="2"/>
      <c r="H28" s="2"/>
      <c r="I28" s="2"/>
      <c r="J28" s="2"/>
      <c r="K28" s="2"/>
      <c r="L28" s="1"/>
      <c r="M28" s="277">
        <v>0.32800000000000001</v>
      </c>
      <c r="N28" s="74"/>
      <c r="O28" s="2"/>
      <c r="P28" s="2"/>
      <c r="Q28" s="75"/>
      <c r="R28" s="75"/>
      <c r="S28" s="75"/>
      <c r="T28" s="2"/>
    </row>
    <row r="29" spans="1:20" ht="14.5">
      <c r="A29" s="2"/>
      <c r="B29" s="2"/>
      <c r="C29" s="2"/>
      <c r="D29" s="2"/>
      <c r="E29" s="2"/>
      <c r="F29" s="2"/>
      <c r="G29" s="2"/>
      <c r="H29" s="2"/>
      <c r="I29" s="2"/>
      <c r="J29" s="2"/>
      <c r="K29" s="2"/>
      <c r="L29" s="1"/>
      <c r="M29" s="277">
        <v>0.159</v>
      </c>
      <c r="N29" s="74"/>
      <c r="O29" s="2"/>
      <c r="P29" s="2"/>
      <c r="Q29" s="75"/>
      <c r="R29" s="75"/>
      <c r="S29" s="75"/>
      <c r="T29" s="2"/>
    </row>
    <row r="30" spans="1:20" ht="14.5">
      <c r="A30" s="2"/>
      <c r="B30" s="2"/>
      <c r="C30" s="2"/>
      <c r="D30" s="2"/>
      <c r="E30" s="2"/>
      <c r="F30" s="2"/>
      <c r="G30" s="2"/>
      <c r="H30" s="2"/>
      <c r="I30" s="2"/>
      <c r="J30" s="2"/>
      <c r="K30" s="2"/>
      <c r="L30" s="1"/>
      <c r="M30" s="279">
        <v>0.109</v>
      </c>
      <c r="N30" s="74"/>
      <c r="O30" s="2"/>
      <c r="P30" s="2"/>
      <c r="Q30" s="2"/>
      <c r="R30" s="2"/>
      <c r="S30" s="2"/>
      <c r="T30" s="2"/>
    </row>
    <row r="31" spans="1:20" ht="13">
      <c r="A31" s="2"/>
      <c r="B31" s="2"/>
      <c r="C31" s="2"/>
      <c r="D31" s="2"/>
      <c r="E31" s="2"/>
      <c r="F31" s="2"/>
      <c r="G31" s="2"/>
      <c r="H31" s="2"/>
      <c r="I31" s="2"/>
      <c r="J31" s="2"/>
      <c r="K31" s="2"/>
      <c r="L31" s="74"/>
      <c r="M31" s="74"/>
      <c r="N31" s="74"/>
      <c r="O31" s="76"/>
      <c r="P31" s="76"/>
      <c r="Q31" s="75"/>
      <c r="R31" s="75"/>
      <c r="S31" s="75"/>
      <c r="T31" s="2"/>
    </row>
    <row r="32" spans="1:20" ht="13">
      <c r="A32" s="2"/>
      <c r="B32" s="2"/>
      <c r="C32" s="2"/>
      <c r="D32" s="2"/>
      <c r="E32" s="2"/>
      <c r="F32" s="2"/>
      <c r="G32" s="2"/>
      <c r="H32" s="2"/>
      <c r="I32" s="2"/>
      <c r="J32" s="2"/>
      <c r="K32" s="2"/>
      <c r="L32" s="77" t="s">
        <v>229</v>
      </c>
      <c r="M32" s="78">
        <f>AVERAGE(M17:M30)</f>
        <v>0.24078571428571424</v>
      </c>
      <c r="N32" s="74"/>
      <c r="O32" s="2"/>
      <c r="P32" s="2"/>
      <c r="Q32" s="75"/>
      <c r="R32" s="75"/>
      <c r="S32" s="75"/>
      <c r="T32" s="2"/>
    </row>
    <row r="33" spans="1:20" ht="13">
      <c r="A33" s="2"/>
      <c r="B33" s="2"/>
      <c r="C33" s="2"/>
      <c r="D33" s="2"/>
      <c r="E33" s="2"/>
      <c r="F33" s="2"/>
      <c r="G33" s="2"/>
      <c r="H33" s="2"/>
      <c r="I33" s="2"/>
      <c r="J33" s="2"/>
      <c r="K33" s="2"/>
      <c r="L33" s="77" t="s">
        <v>230</v>
      </c>
      <c r="M33" s="78">
        <f>MEDIAN(M17:M30)</f>
        <v>0.216</v>
      </c>
      <c r="N33" s="74"/>
      <c r="O33" s="2"/>
      <c r="P33" s="2"/>
      <c r="Q33" s="75"/>
      <c r="R33" s="75"/>
      <c r="S33" s="75"/>
      <c r="T33" s="2"/>
    </row>
    <row r="34" spans="1:20" ht="13">
      <c r="A34" s="2"/>
      <c r="B34" s="2"/>
      <c r="C34" s="2"/>
      <c r="D34" s="2"/>
      <c r="E34" s="2"/>
      <c r="F34" s="2"/>
      <c r="G34" s="2"/>
      <c r="H34" s="2"/>
      <c r="I34" s="2"/>
      <c r="J34" s="2"/>
      <c r="K34" s="2"/>
      <c r="L34" s="2"/>
      <c r="N34" s="2"/>
      <c r="O34" s="2"/>
      <c r="P34" s="2"/>
      <c r="Q34" s="75"/>
      <c r="R34" s="75"/>
      <c r="S34" s="75"/>
      <c r="T34" s="2"/>
    </row>
    <row r="35" spans="1:20" ht="13">
      <c r="A35" s="2"/>
      <c r="B35" s="2"/>
      <c r="C35" s="2"/>
      <c r="D35" s="2"/>
      <c r="E35" s="2"/>
      <c r="F35" s="2"/>
      <c r="G35" s="2"/>
      <c r="H35" s="2"/>
      <c r="I35" s="2"/>
      <c r="J35" s="2"/>
      <c r="K35" s="2"/>
      <c r="L35" s="2"/>
      <c r="M35" s="2"/>
      <c r="N35" s="2"/>
      <c r="O35" s="2"/>
      <c r="P35" s="2"/>
      <c r="Q35" s="2"/>
      <c r="R35" s="2"/>
      <c r="S35" s="2"/>
      <c r="T35" s="2"/>
    </row>
    <row r="36" spans="1:20" ht="13">
      <c r="A36" s="2"/>
      <c r="B36" s="2"/>
      <c r="C36" s="2"/>
      <c r="D36" s="2"/>
      <c r="E36" s="2"/>
      <c r="F36" s="2"/>
      <c r="G36" s="2"/>
      <c r="H36" s="2"/>
      <c r="I36" s="2"/>
      <c r="J36" s="2"/>
      <c r="K36" s="2"/>
      <c r="L36" s="2"/>
      <c r="M36" s="2"/>
      <c r="N36" s="2"/>
      <c r="O36" s="2"/>
      <c r="P36" s="2"/>
      <c r="Q36" s="2"/>
      <c r="R36" s="2"/>
      <c r="S36" s="2"/>
      <c r="T36" s="2"/>
    </row>
    <row r="37" spans="1:20" ht="13">
      <c r="A37" s="2"/>
      <c r="B37" s="2"/>
      <c r="C37" s="2"/>
      <c r="D37" s="2"/>
      <c r="E37" s="2"/>
      <c r="F37" s="2"/>
      <c r="G37" s="2"/>
      <c r="H37" s="2"/>
      <c r="I37" s="2"/>
      <c r="J37" s="2"/>
      <c r="K37" s="2"/>
      <c r="L37" s="74"/>
      <c r="M37" s="74"/>
      <c r="N37" s="74"/>
      <c r="O37" s="2"/>
      <c r="P37" s="2"/>
      <c r="Q37" s="2"/>
      <c r="R37" s="2"/>
      <c r="S37" s="2"/>
      <c r="T37" s="2"/>
    </row>
    <row r="38" spans="1:20" ht="13">
      <c r="A38" s="2"/>
      <c r="B38" s="2"/>
      <c r="C38" s="2"/>
      <c r="D38" s="2"/>
      <c r="E38" s="2"/>
      <c r="F38" s="2"/>
      <c r="G38" s="2"/>
      <c r="H38" s="2"/>
      <c r="I38" s="2"/>
      <c r="J38" s="2"/>
      <c r="K38" s="2"/>
      <c r="L38" s="74"/>
      <c r="M38" s="74"/>
      <c r="N38" s="74"/>
      <c r="O38" s="2"/>
      <c r="P38" s="2"/>
      <c r="Q38" s="2"/>
      <c r="R38" s="2"/>
      <c r="S38" s="2"/>
      <c r="T38" s="2"/>
    </row>
    <row r="39" spans="1:20" ht="13">
      <c r="A39" s="2"/>
      <c r="B39" s="2"/>
      <c r="C39" s="2"/>
      <c r="D39" s="2"/>
      <c r="E39" s="2"/>
      <c r="F39" s="2"/>
      <c r="G39" s="2"/>
      <c r="H39" s="2"/>
      <c r="I39" s="2"/>
      <c r="J39" s="2"/>
      <c r="K39" s="2"/>
      <c r="L39" s="2"/>
      <c r="M39" s="2"/>
      <c r="N39" s="2"/>
      <c r="O39" s="2"/>
      <c r="P39" s="2"/>
      <c r="Q39" s="2"/>
      <c r="R39" s="2"/>
      <c r="S39" s="2"/>
      <c r="T39" s="2"/>
    </row>
    <row r="40" spans="1:20" ht="13">
      <c r="A40" s="2"/>
      <c r="B40" s="2"/>
      <c r="C40" s="2"/>
      <c r="D40" s="2"/>
      <c r="E40" s="2"/>
      <c r="F40" s="2"/>
      <c r="G40" s="2"/>
      <c r="H40" s="2"/>
      <c r="I40" s="2"/>
      <c r="J40" s="2"/>
      <c r="K40" s="2"/>
      <c r="L40" s="2"/>
      <c r="M40" s="2"/>
      <c r="N40" s="2"/>
      <c r="O40" s="2"/>
      <c r="P40" s="2"/>
      <c r="Q40" s="2"/>
      <c r="R40" s="2"/>
      <c r="S40" s="2"/>
      <c r="T40" s="2"/>
    </row>
    <row r="41" spans="1:20" ht="13">
      <c r="A41" s="2"/>
      <c r="B41" s="2"/>
      <c r="C41" s="2"/>
      <c r="D41" s="2"/>
      <c r="E41" s="2"/>
      <c r="F41" s="2"/>
      <c r="G41" s="2"/>
      <c r="H41" s="2"/>
      <c r="I41" s="2"/>
      <c r="J41" s="2"/>
      <c r="K41" s="2"/>
      <c r="L41" s="2"/>
      <c r="M41" s="2"/>
      <c r="N41" s="2"/>
      <c r="O41" s="2"/>
      <c r="P41" s="2"/>
      <c r="Q41" s="2"/>
      <c r="R41" s="2"/>
      <c r="S41" s="2"/>
      <c r="T41" s="2"/>
    </row>
    <row r="42" spans="1:20" ht="13">
      <c r="A42" s="2"/>
      <c r="B42" s="2"/>
      <c r="C42" s="2"/>
      <c r="D42" s="2"/>
      <c r="E42" s="2"/>
      <c r="F42" s="2"/>
      <c r="G42" s="2"/>
      <c r="H42" s="2"/>
      <c r="I42" s="2"/>
      <c r="J42" s="2"/>
      <c r="K42" s="2"/>
      <c r="L42" s="2"/>
      <c r="M42" s="2"/>
      <c r="N42" s="2"/>
      <c r="O42" s="2"/>
      <c r="P42" s="2"/>
      <c r="Q42" s="2"/>
      <c r="R42" s="2"/>
      <c r="S42" s="2"/>
      <c r="T42" s="2"/>
    </row>
    <row r="43" spans="1:20" ht="13">
      <c r="A43" s="2"/>
      <c r="B43" s="2"/>
      <c r="C43" s="2"/>
      <c r="D43" s="2"/>
      <c r="E43" s="2"/>
      <c r="F43" s="2"/>
      <c r="G43" s="2"/>
      <c r="H43" s="2"/>
      <c r="I43" s="2"/>
      <c r="J43" s="2"/>
      <c r="K43" s="2"/>
      <c r="L43" s="2"/>
      <c r="M43" s="2"/>
      <c r="N43" s="2"/>
      <c r="O43" s="2"/>
      <c r="P43" s="2"/>
      <c r="Q43" s="2"/>
      <c r="R43" s="2"/>
      <c r="S43" s="2"/>
      <c r="T43" s="2"/>
    </row>
    <row r="44" spans="1:20" ht="13">
      <c r="A44" s="2"/>
      <c r="B44" s="2"/>
      <c r="C44" s="2"/>
      <c r="D44" s="2"/>
      <c r="E44" s="2"/>
      <c r="F44" s="2"/>
      <c r="G44" s="2"/>
      <c r="H44" s="2"/>
      <c r="I44" s="2"/>
      <c r="J44" s="2"/>
      <c r="K44" s="2"/>
      <c r="L44" s="2"/>
      <c r="M44" s="2"/>
      <c r="N44" s="2"/>
      <c r="O44" s="2"/>
      <c r="P44" s="2"/>
      <c r="Q44" s="2"/>
      <c r="R44" s="2"/>
      <c r="S44" s="2"/>
      <c r="T44" s="2"/>
    </row>
  </sheetData>
  <pageMargins left="0.75" right="0.75" top="1" bottom="1" header="0.5" footer="0.5"/>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E303-75C1-499E-8C99-57C85C12EAA6}">
  <dimension ref="N3:S39"/>
  <sheetViews>
    <sheetView zoomScale="85" zoomScaleNormal="85" workbookViewId="0">
      <selection activeCell="U39" sqref="U39"/>
    </sheetView>
  </sheetViews>
  <sheetFormatPr defaultColWidth="9.1796875" defaultRowHeight="12.5"/>
  <cols>
    <col min="1" max="13" width="9.1796875" style="267"/>
    <col min="14" max="14" width="11.453125" style="267" customWidth="1"/>
    <col min="15" max="15" width="9.1796875" style="267"/>
    <col min="16" max="16" width="15.7265625" style="267" bestFit="1" customWidth="1"/>
    <col min="17" max="17" width="12.453125" style="267" bestFit="1" customWidth="1"/>
    <col min="18" max="16384" width="9.1796875" style="267"/>
  </cols>
  <sheetData>
    <row r="3" spans="14:17">
      <c r="N3" s="266" t="s">
        <v>351</v>
      </c>
    </row>
    <row r="12" spans="14:17">
      <c r="N12" s="268"/>
    </row>
    <row r="14" spans="14:17">
      <c r="N14" s="268"/>
      <c r="Q14" s="269"/>
    </row>
    <row r="15" spans="14:17">
      <c r="N15" s="268"/>
      <c r="Q15" s="270"/>
    </row>
    <row r="16" spans="14:17">
      <c r="N16" s="268"/>
      <c r="Q16" s="269"/>
    </row>
    <row r="17" spans="14:19">
      <c r="N17" s="268"/>
      <c r="Q17" s="270"/>
    </row>
    <row r="18" spans="14:19">
      <c r="N18" s="268"/>
      <c r="Q18" s="270"/>
    </row>
    <row r="19" spans="14:19">
      <c r="N19" s="268"/>
      <c r="Q19" s="270"/>
    </row>
    <row r="20" spans="14:19">
      <c r="N20" s="268"/>
      <c r="Q20" s="270"/>
    </row>
    <row r="21" spans="14:19">
      <c r="Q21" s="270"/>
    </row>
    <row r="22" spans="14:19">
      <c r="Q22" s="270"/>
    </row>
    <row r="23" spans="14:19">
      <c r="P23" s="268" t="s">
        <v>352</v>
      </c>
      <c r="Q23" s="268" t="s">
        <v>398</v>
      </c>
    </row>
    <row r="24" spans="14:19">
      <c r="O24" s="267">
        <v>2010</v>
      </c>
      <c r="P24" s="270">
        <v>0.32100000000000001</v>
      </c>
      <c r="Q24" s="270">
        <v>0.33</v>
      </c>
      <c r="R24" s="270"/>
      <c r="S24" s="270"/>
    </row>
    <row r="25" spans="14:19">
      <c r="O25" s="267">
        <v>2011</v>
      </c>
      <c r="P25" s="270">
        <v>0.39300000000000002</v>
      </c>
      <c r="Q25" s="270">
        <v>0.32700000000000001</v>
      </c>
      <c r="R25" s="270"/>
      <c r="S25" s="270"/>
    </row>
    <row r="26" spans="14:19">
      <c r="O26" s="267">
        <v>2012</v>
      </c>
      <c r="P26" s="270">
        <v>0.4</v>
      </c>
      <c r="Q26" s="270">
        <v>0.32800000000000001</v>
      </c>
      <c r="R26" s="270"/>
      <c r="S26" s="270"/>
    </row>
    <row r="27" spans="14:19">
      <c r="O27" s="267">
        <v>2013</v>
      </c>
      <c r="P27" s="270">
        <v>0.35399999999999998</v>
      </c>
      <c r="Q27" s="270">
        <v>0.11899999999999999</v>
      </c>
      <c r="R27" s="270"/>
      <c r="S27" s="270"/>
    </row>
    <row r="28" spans="14:19">
      <c r="O28" s="267">
        <v>2014</v>
      </c>
      <c r="P28" s="270">
        <v>0.28199999999999997</v>
      </c>
      <c r="Q28" s="270">
        <v>0.26900000000000002</v>
      </c>
      <c r="R28" s="270"/>
      <c r="S28" s="270"/>
    </row>
    <row r="29" spans="14:19">
      <c r="O29" s="267">
        <v>2015</v>
      </c>
      <c r="P29" s="270">
        <v>0.32700000000000001</v>
      </c>
      <c r="Q29" s="270">
        <v>0.32100000000000001</v>
      </c>
      <c r="R29" s="270"/>
      <c r="S29" s="270"/>
    </row>
    <row r="30" spans="14:19">
      <c r="O30" s="267">
        <v>2016</v>
      </c>
      <c r="P30" s="270">
        <v>0.32</v>
      </c>
      <c r="Q30" s="270">
        <v>0.26</v>
      </c>
      <c r="R30" s="270"/>
      <c r="S30" s="270"/>
    </row>
    <row r="31" spans="14:19">
      <c r="O31" s="267">
        <v>2017</v>
      </c>
      <c r="P31" s="270">
        <v>0.26400000000000001</v>
      </c>
      <c r="Q31" s="270">
        <v>0.27100000000000002</v>
      </c>
      <c r="R31" s="270"/>
      <c r="S31" s="270"/>
    </row>
    <row r="32" spans="14:19">
      <c r="O32" s="267">
        <v>2018</v>
      </c>
      <c r="P32" s="270">
        <v>0.26300000000000001</v>
      </c>
      <c r="Q32" s="270">
        <v>0.26</v>
      </c>
      <c r="R32" s="270"/>
      <c r="S32" s="270"/>
    </row>
    <row r="33" spans="15:19">
      <c r="O33" s="267">
        <v>2019</v>
      </c>
      <c r="P33" s="270">
        <v>0.34799999999999998</v>
      </c>
      <c r="Q33" s="270">
        <v>0.29499999999999998</v>
      </c>
      <c r="R33" s="270"/>
      <c r="S33" s="270"/>
    </row>
    <row r="34" spans="15:19">
      <c r="Q34" s="270"/>
      <c r="R34" s="270"/>
      <c r="S34" s="270"/>
    </row>
    <row r="35" spans="15:19">
      <c r="O35" s="268" t="s">
        <v>230</v>
      </c>
      <c r="P35" s="280">
        <f>MEDIAN(P24:P33)</f>
        <v>0.32400000000000001</v>
      </c>
      <c r="Q35" s="280">
        <f>MEDIAN(Q24:Q33)</f>
        <v>0.28300000000000003</v>
      </c>
    </row>
    <row r="36" spans="15:19">
      <c r="O36" s="271"/>
      <c r="P36" s="271"/>
      <c r="Q36" s="272"/>
      <c r="R36" s="270"/>
      <c r="S36" s="270"/>
    </row>
    <row r="37" spans="15:19">
      <c r="Q37" s="272"/>
      <c r="R37" s="270"/>
      <c r="S37" s="270"/>
    </row>
    <row r="38" spans="15:19">
      <c r="Q38" s="272"/>
      <c r="R38" s="270"/>
      <c r="S38" s="270"/>
    </row>
    <row r="39" spans="15:19">
      <c r="Q39" s="272"/>
      <c r="R39" s="270"/>
      <c r="S39" s="270"/>
    </row>
  </sheetData>
  <hyperlinks>
    <hyperlink ref="N3" r:id="rId1" xr:uid="{BA214B57-0EBF-4724-8438-BE85770CE93E}"/>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864A6-9658-4F9A-90EC-FC557D6ECBEA}">
  <dimension ref="A1:N19"/>
  <sheetViews>
    <sheetView zoomScale="120" zoomScaleNormal="120" workbookViewId="0">
      <selection activeCell="N1" sqref="N1:N1048576"/>
    </sheetView>
  </sheetViews>
  <sheetFormatPr defaultColWidth="0" defaultRowHeight="15" customHeight="1" zeroHeight="1"/>
  <cols>
    <col min="1" max="10" width="9.1796875" style="1" customWidth="1"/>
    <col min="11" max="11" width="12.453125" style="1" customWidth="1"/>
    <col min="12" max="12" width="13.54296875" style="1" customWidth="1"/>
    <col min="13" max="13" width="9.1796875" style="1" customWidth="1"/>
    <col min="14" max="14" width="0" style="1" hidden="1" customWidth="1"/>
    <col min="15" max="16384" width="9.1796875" style="1" hidden="1"/>
  </cols>
  <sheetData>
    <row r="1" spans="1:2" ht="21">
      <c r="A1" s="155" t="s">
        <v>271</v>
      </c>
    </row>
    <row r="2" spans="1:2" ht="14.5"/>
    <row r="3" spans="1:2" ht="14.5"/>
    <row r="4" spans="1:2" ht="14.5"/>
    <row r="5" spans="1:2" ht="14.5"/>
    <row r="6" spans="1:2" ht="14.5"/>
    <row r="7" spans="1:2" ht="14.5"/>
    <row r="8" spans="1:2" ht="14.5"/>
    <row r="9" spans="1:2" ht="14.5"/>
    <row r="10" spans="1:2" ht="14.5"/>
    <row r="11" spans="1:2" ht="14.5"/>
    <row r="12" spans="1:2" ht="14.5"/>
    <row r="13" spans="1:2" ht="14.5"/>
    <row r="14" spans="1:2" ht="14.5"/>
    <row r="15" spans="1:2" ht="14.5">
      <c r="B15" s="156" t="s">
        <v>272</v>
      </c>
    </row>
    <row r="16" spans="1:2" ht="14.5">
      <c r="B16" s="1" t="s">
        <v>273</v>
      </c>
    </row>
    <row r="17" spans="2:2" ht="14.5">
      <c r="B17" s="1" t="s">
        <v>274</v>
      </c>
    </row>
    <row r="18" spans="2:2" ht="14.5"/>
    <row r="19" spans="2:2" ht="15" customHeight="1"/>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Financial Model</vt:lpstr>
      <vt:lpstr>DCF</vt:lpstr>
      <vt:lpstr>WACC</vt:lpstr>
      <vt:lpstr>Rf</vt:lpstr>
      <vt:lpstr>ERPs by country</vt:lpstr>
      <vt:lpstr>Betas</vt:lpstr>
      <vt:lpstr>DLOM</vt:lpstr>
      <vt:lpstr>DLOC</vt:lpstr>
      <vt:lpstr>SP</vt:lpstr>
      <vt:lpstr>CSP</vt:lpstr>
      <vt:lpstr>WEO_Data Oct 23</vt:lpstr>
      <vt:lpstr>WEO_Data Cyprus</vt:lpstr>
      <vt:lpstr>US survival</vt:lpstr>
      <vt:lpstr>Betas!Print_Area</vt:lpstr>
      <vt:lpstr>CSP!Print_Area</vt:lpstr>
      <vt:lpstr>DCF!Print_Area</vt:lpstr>
      <vt:lpstr>DLOM!Print_Area</vt:lpstr>
      <vt:lpstr>'US survival'!Print_Area</vt:lpstr>
      <vt:lpstr>WACC!Print_Area</vt:lpstr>
      <vt:lpstr>Betas!Print_Titles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Carolos Georgallis</dc:creator>
  <cp:lastModifiedBy>Chris Droussiotis</cp:lastModifiedBy>
  <cp:lastPrinted>2023-02-17T07:39:14Z</cp:lastPrinted>
  <dcterms:created xsi:type="dcterms:W3CDTF">2022-11-07T17:39:59Z</dcterms:created>
  <dcterms:modified xsi:type="dcterms:W3CDTF">2024-07-06T06:04:34Z</dcterms:modified>
</cp:coreProperties>
</file>