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School Work/Baruch CAPS/Derivatives/"/>
    </mc:Choice>
  </mc:AlternateContent>
  <xr:revisionPtr revIDLastSave="0" documentId="8_{3BBA5368-4A53-49C5-9520-43DC9951C87D}" xr6:coauthVersionLast="47" xr6:coauthVersionMax="47" xr10:uidLastSave="{00000000-0000-0000-0000-000000000000}"/>
  <bookViews>
    <workbookView xWindow="-110" yWindow="-110" windowWidth="19420" windowHeight="10420" activeTab="2" xr2:uid="{A1EACAB1-9D15-4FDB-B4DD-05DCC9204A6F}"/>
  </bookViews>
  <sheets>
    <sheet name="13.4a-13.4b" sheetId="1" r:id="rId1"/>
    <sheet name="13.5" sheetId="2" r:id="rId2"/>
    <sheet name="13.6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F16" i="3" s="1"/>
  <c r="H12" i="3"/>
  <c r="H13" i="3" s="1"/>
  <c r="F10" i="3"/>
  <c r="H8" i="3" s="1"/>
  <c r="F14" i="2"/>
  <c r="F15" i="2" s="1"/>
  <c r="H12" i="2"/>
  <c r="J10" i="2" s="1"/>
  <c r="N10" i="2" s="1"/>
  <c r="F10" i="2"/>
  <c r="H8" i="2"/>
  <c r="H9" i="2" s="1"/>
  <c r="J6" i="2"/>
  <c r="N6" i="2" s="1"/>
  <c r="G14" i="1"/>
  <c r="G15" i="1" s="1"/>
  <c r="I12" i="1"/>
  <c r="P11" i="1" s="1"/>
  <c r="P12" i="1" s="1"/>
  <c r="G10" i="1"/>
  <c r="L8" i="1"/>
  <c r="I8" i="1"/>
  <c r="P7" i="1"/>
  <c r="J8" i="3" l="1"/>
  <c r="H9" i="3"/>
  <c r="J12" i="3"/>
  <c r="L8" i="2"/>
  <c r="H13" i="2"/>
  <c r="J14" i="2"/>
  <c r="N14" i="2" s="1"/>
  <c r="L12" i="2" s="1"/>
  <c r="L12" i="1"/>
  <c r="M18" i="1" s="1"/>
  <c r="K10" i="1"/>
  <c r="G18" i="1" s="1"/>
  <c r="L11" i="3" l="1"/>
  <c r="P11" i="3" s="1"/>
  <c r="L14" i="3"/>
  <c r="P14" i="3" s="1"/>
  <c r="L6" i="3"/>
  <c r="P6" i="3" s="1"/>
  <c r="L10" i="3"/>
  <c r="P10" i="3" s="1"/>
  <c r="N12" i="3" s="1"/>
  <c r="F18" i="2"/>
  <c r="P8" i="1"/>
  <c r="P9" i="1" s="1"/>
  <c r="P13" i="1" s="1"/>
  <c r="N8" i="3" l="1"/>
  <c r="F19" i="3" s="1"/>
</calcChain>
</file>

<file path=xl/sharedStrings.xml><?xml version="1.0" encoding="utf-8"?>
<sst xmlns="http://schemas.openxmlformats.org/spreadsheetml/2006/main" count="130" uniqueCount="78">
  <si>
    <t>Problems 13.4 a-13.4b</t>
  </si>
  <si>
    <t>INPUT</t>
  </si>
  <si>
    <t>OUTPUT</t>
  </si>
  <si>
    <t>FORMULAS</t>
  </si>
  <si>
    <t>Example I - Single Period (Call Option)</t>
  </si>
  <si>
    <t>Method 2 (Probability Method)</t>
  </si>
  <si>
    <t>Method 1 (Leverage 6-Step Method)</t>
  </si>
  <si>
    <t>Su = S . u</t>
  </si>
  <si>
    <t>PERIOD 0</t>
  </si>
  <si>
    <t>PERIOD 1</t>
  </si>
  <si>
    <t>Sd = S . d</t>
  </si>
  <si>
    <t>S =</t>
  </si>
  <si>
    <t>Step 1</t>
  </si>
  <si>
    <t>Su - Sd =</t>
  </si>
  <si>
    <t>u =</t>
  </si>
  <si>
    <t>Su=</t>
  </si>
  <si>
    <t>Cu=</t>
  </si>
  <si>
    <t>Step 2</t>
  </si>
  <si>
    <t>Cu - Cd =</t>
  </si>
  <si>
    <t>d =</t>
  </si>
  <si>
    <t>Step 3</t>
  </si>
  <si>
    <t>h =</t>
  </si>
  <si>
    <t>Cu = Max (0, Su - X)</t>
  </si>
  <si>
    <t>X =</t>
  </si>
  <si>
    <t xml:space="preserve"> S =</t>
  </si>
  <si>
    <t>Cd = Max (0, Sd - X)</t>
  </si>
  <si>
    <t>i =</t>
  </si>
  <si>
    <t>Step 4</t>
  </si>
  <si>
    <t>PV (Sd) =</t>
  </si>
  <si>
    <t>Freq=</t>
  </si>
  <si>
    <t>Sd =</t>
  </si>
  <si>
    <t>Cd=</t>
  </si>
  <si>
    <t>Step 5</t>
  </si>
  <si>
    <t>S-PV(Sd)=</t>
  </si>
  <si>
    <t>p = [(i+1) - d )] / (u - d)</t>
  </si>
  <si>
    <t>Periods=</t>
  </si>
  <si>
    <t>Step 6</t>
  </si>
  <si>
    <t>h(S-Pv(Sd)=</t>
  </si>
  <si>
    <t>p =</t>
  </si>
  <si>
    <t>1-p=</t>
  </si>
  <si>
    <t>C= [ (p . Cu) + [(1-p) Cd)] ] / [(1+i)^Freq</t>
  </si>
  <si>
    <t>C(E)=</t>
  </si>
  <si>
    <t>European Option Premium</t>
  </si>
  <si>
    <t>h=</t>
  </si>
  <si>
    <r>
      <t xml:space="preserve">Hedge Ratio </t>
    </r>
    <r>
      <rPr>
        <sz val="8"/>
        <color theme="1"/>
        <rFont val="Calibri"/>
        <family val="2"/>
        <scheme val="minor"/>
      </rPr>
      <t>(Buy Shares / Write Calls)</t>
    </r>
  </si>
  <si>
    <t>Problem 13.5</t>
  </si>
  <si>
    <t>CALL OPTION</t>
  </si>
  <si>
    <t>PERIOD 2</t>
  </si>
  <si>
    <t>Su^2=</t>
  </si>
  <si>
    <t xml:space="preserve"> Cu^2=</t>
  </si>
  <si>
    <t>(Payoff)</t>
  </si>
  <si>
    <t>Su^2 = S  . u^2</t>
  </si>
  <si>
    <t>Sd^2 = S  . d^2</t>
  </si>
  <si>
    <t>Cu^2 = Max (0, Su^2 - X)</t>
  </si>
  <si>
    <t>Cud=</t>
  </si>
  <si>
    <t>Cd^2 = Max (0, Sd^2 - X)</t>
  </si>
  <si>
    <t>Cud = Max (0, Sud - X)</t>
  </si>
  <si>
    <t>Frequency=</t>
  </si>
  <si>
    <t>Cu= [ (p . Cu^2) + [(1-p) Cud)] ] / [(1+i)^Freq]</t>
  </si>
  <si>
    <t>Sd^2=</t>
  </si>
  <si>
    <t xml:space="preserve"> Cd^2=</t>
  </si>
  <si>
    <t>Cd= [ (p . Cud) + [(1-p) Cd^2)] ] / [(1+i)^Freq]</t>
  </si>
  <si>
    <r>
      <rPr>
        <b/>
        <sz val="11"/>
        <color theme="1"/>
        <rFont val="Calibri"/>
        <family val="2"/>
        <scheme val="minor"/>
      </rPr>
      <t>Frequency:</t>
    </r>
    <r>
      <rPr>
        <sz val="11"/>
        <color theme="1"/>
        <rFont val="Calibri"/>
        <family val="2"/>
        <scheme val="minor"/>
      </rPr>
      <t xml:space="preserve"> 
( Annual =1, 
Semiannual = 2, 
Quarterly=4)</t>
    </r>
  </si>
  <si>
    <t>C= [ (p . C1) + [(1-p) C2)] ] / [(1+i)^Freq]</t>
  </si>
  <si>
    <t>Problem 13.6</t>
  </si>
  <si>
    <t xml:space="preserve">Using Dividend Yield % </t>
  </si>
  <si>
    <t>PERIOD 1(x-div)</t>
  </si>
  <si>
    <t xml:space="preserve"> Pu^2=</t>
  </si>
  <si>
    <r>
      <t>x-dividend = Su (1-</t>
    </r>
    <r>
      <rPr>
        <b/>
        <sz val="11"/>
        <color theme="1"/>
        <rFont val="Arial"/>
        <family val="2"/>
      </rPr>
      <t>δ)</t>
    </r>
  </si>
  <si>
    <t>x-dividend</t>
  </si>
  <si>
    <r>
      <t>x-dividend = Sd (1-</t>
    </r>
    <r>
      <rPr>
        <b/>
        <sz val="11"/>
        <color theme="1"/>
        <rFont val="Arial"/>
        <family val="2"/>
      </rPr>
      <t>δ)</t>
    </r>
  </si>
  <si>
    <t>Cu =</t>
  </si>
  <si>
    <t>Pud=</t>
  </si>
  <si>
    <t>Cd =</t>
  </si>
  <si>
    <r>
      <t>Div (</t>
    </r>
    <r>
      <rPr>
        <b/>
        <sz val="11"/>
        <color theme="1"/>
        <rFont val="Calibri"/>
        <family val="2"/>
      </rPr>
      <t>δ)=</t>
    </r>
  </si>
  <si>
    <t>(at 1st Period)</t>
  </si>
  <si>
    <t xml:space="preserve"> Pd^2=</t>
  </si>
  <si>
    <t>Annual=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</si>
</sst>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\x"/>
    <numFmt numFmtId="165" formatCode="_(* #,##0.000_);_(* \(#,##0.000\);_(* &quot;-&quot;??_);_(@_)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</font>
    <font>
      <sz val="11"/>
      <color theme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5" fillId="0" borderId="0" xfId="0" applyFont="1" applyAlignment="1">
      <alignment horizontal="left"/>
    </xf>
    <xf numFmtId="43" fontId="3" fillId="0" borderId="0" xfId="1" applyFont="1"/>
    <xf numFmtId="0" fontId="0" fillId="0" borderId="0" xfId="0" applyAlignment="1">
      <alignment horizontal="right"/>
    </xf>
    <xf numFmtId="0" fontId="6" fillId="2" borderId="0" xfId="0" applyFont="1" applyFill="1" applyAlignment="1">
      <alignment horizontal="right"/>
    </xf>
    <xf numFmtId="0" fontId="7" fillId="2" borderId="0" xfId="0" applyFont="1" applyFill="1"/>
    <xf numFmtId="0" fontId="6" fillId="2" borderId="0" xfId="0" applyFont="1" applyFill="1"/>
    <xf numFmtId="43" fontId="6" fillId="2" borderId="0" xfId="1" applyFont="1" applyFill="1"/>
    <xf numFmtId="0" fontId="8" fillId="3" borderId="0" xfId="0" applyFont="1" applyFill="1" applyAlignment="1">
      <alignment horizontal="left"/>
    </xf>
    <xf numFmtId="0" fontId="0" fillId="3" borderId="0" xfId="0" applyFill="1"/>
    <xf numFmtId="43" fontId="2" fillId="4" borderId="1" xfId="1" applyFont="1" applyFill="1" applyBorder="1"/>
    <xf numFmtId="0" fontId="2" fillId="4" borderId="2" xfId="0" applyFont="1" applyFill="1" applyBorder="1"/>
    <xf numFmtId="43" fontId="2" fillId="4" borderId="2" xfId="1" applyFont="1" applyFill="1" applyBorder="1"/>
    <xf numFmtId="43" fontId="2" fillId="4" borderId="3" xfId="1" applyFont="1" applyFill="1" applyBorder="1"/>
    <xf numFmtId="43" fontId="2" fillId="4" borderId="4" xfId="1" applyFont="1" applyFill="1" applyBorder="1"/>
    <xf numFmtId="0" fontId="0" fillId="5" borderId="0" xfId="0" applyFill="1"/>
    <xf numFmtId="0" fontId="3" fillId="5" borderId="0" xfId="0" applyFont="1" applyFill="1"/>
    <xf numFmtId="0" fontId="0" fillId="3" borderId="0" xfId="0" applyFill="1" applyAlignment="1">
      <alignment horizontal="right"/>
    </xf>
    <xf numFmtId="43" fontId="2" fillId="2" borderId="2" xfId="1" applyFont="1" applyFill="1" applyBorder="1"/>
    <xf numFmtId="0" fontId="2" fillId="2" borderId="2" xfId="0" applyFont="1" applyFill="1" applyBorder="1"/>
    <xf numFmtId="0" fontId="3" fillId="3" borderId="0" xfId="0" applyFont="1" applyFill="1" applyAlignment="1">
      <alignment horizontal="right"/>
    </xf>
    <xf numFmtId="44" fontId="9" fillId="3" borderId="0" xfId="2" applyFont="1" applyFill="1"/>
    <xf numFmtId="44" fontId="3" fillId="3" borderId="0" xfId="2" applyFont="1" applyFill="1"/>
    <xf numFmtId="43" fontId="3" fillId="6" borderId="0" xfId="1" applyFont="1" applyFill="1"/>
    <xf numFmtId="0" fontId="0" fillId="6" borderId="0" xfId="0" applyFill="1"/>
    <xf numFmtId="43" fontId="3" fillId="6" borderId="5" xfId="1" applyFont="1" applyFill="1" applyBorder="1"/>
    <xf numFmtId="43" fontId="3" fillId="6" borderId="0" xfId="1" applyFont="1" applyFill="1" applyBorder="1" applyAlignment="1">
      <alignment horizontal="right"/>
    </xf>
    <xf numFmtId="43" fontId="3" fillId="6" borderId="0" xfId="1" applyFont="1" applyFill="1" applyBorder="1"/>
    <xf numFmtId="43" fontId="3" fillId="6" borderId="6" xfId="1" applyFont="1" applyFill="1" applyBorder="1"/>
    <xf numFmtId="164" fontId="3" fillId="2" borderId="0" xfId="0" applyNumberFormat="1" applyFont="1" applyFill="1"/>
    <xf numFmtId="164" fontId="9" fillId="3" borderId="0" xfId="0" applyNumberFormat="1" applyFont="1" applyFill="1"/>
    <xf numFmtId="164" fontId="3" fillId="3" borderId="0" xfId="0" applyNumberFormat="1" applyFont="1" applyFill="1"/>
    <xf numFmtId="43" fontId="3" fillId="6" borderId="0" xfId="1" applyFont="1" applyFill="1" applyAlignment="1">
      <alignment horizontal="right"/>
    </xf>
    <xf numFmtId="43" fontId="3" fillId="6" borderId="7" xfId="1" applyFont="1" applyFill="1" applyBorder="1"/>
    <xf numFmtId="43" fontId="3" fillId="7" borderId="0" xfId="1" applyFont="1" applyFill="1"/>
    <xf numFmtId="44" fontId="3" fillId="2" borderId="0" xfId="2" applyFont="1" applyFill="1"/>
    <xf numFmtId="43" fontId="3" fillId="8" borderId="7" xfId="1" applyFont="1" applyFill="1" applyBorder="1"/>
    <xf numFmtId="10" fontId="3" fillId="2" borderId="0" xfId="0" applyNumberFormat="1" applyFont="1" applyFill="1"/>
    <xf numFmtId="0" fontId="3" fillId="6" borderId="8" xfId="0" applyFont="1" applyFill="1" applyBorder="1"/>
    <xf numFmtId="43" fontId="3" fillId="6" borderId="9" xfId="1" applyFont="1" applyFill="1" applyBorder="1"/>
    <xf numFmtId="43" fontId="3" fillId="8" borderId="0" xfId="1" applyFont="1" applyFill="1" applyBorder="1"/>
    <xf numFmtId="10" fontId="9" fillId="3" borderId="0" xfId="0" applyNumberFormat="1" applyFont="1" applyFill="1"/>
    <xf numFmtId="10" fontId="3" fillId="3" borderId="0" xfId="0" applyNumberFormat="1" applyFont="1" applyFill="1"/>
    <xf numFmtId="0" fontId="3" fillId="2" borderId="0" xfId="0" applyFont="1" applyFill="1"/>
    <xf numFmtId="0" fontId="9" fillId="3" borderId="0" xfId="0" applyFont="1" applyFill="1" applyAlignment="1">
      <alignment horizontal="center"/>
    </xf>
    <xf numFmtId="0" fontId="3" fillId="3" borderId="0" xfId="0" applyFont="1" applyFill="1"/>
    <xf numFmtId="0" fontId="10" fillId="2" borderId="0" xfId="0" applyFont="1" applyFill="1"/>
    <xf numFmtId="0" fontId="10" fillId="3" borderId="0" xfId="0" applyFont="1" applyFill="1" applyAlignment="1">
      <alignment horizontal="right"/>
    </xf>
    <xf numFmtId="0" fontId="10" fillId="3" borderId="0" xfId="0" applyFont="1" applyFill="1"/>
    <xf numFmtId="0" fontId="0" fillId="2" borderId="0" xfId="0" applyFill="1"/>
    <xf numFmtId="0" fontId="3" fillId="8" borderId="10" xfId="0" applyFont="1" applyFill="1" applyBorder="1" applyAlignment="1">
      <alignment horizontal="right"/>
    </xf>
    <xf numFmtId="43" fontId="3" fillId="8" borderId="10" xfId="1" applyFont="1" applyFill="1" applyBorder="1"/>
    <xf numFmtId="43" fontId="3" fillId="6" borderId="11" xfId="1" applyFont="1" applyFill="1" applyBorder="1"/>
    <xf numFmtId="43" fontId="3" fillId="6" borderId="12" xfId="1" applyFont="1" applyFill="1" applyBorder="1"/>
    <xf numFmtId="43" fontId="3" fillId="6" borderId="13" xfId="1" applyFont="1" applyFill="1" applyBorder="1"/>
    <xf numFmtId="0" fontId="3" fillId="0" borderId="0" xfId="0" applyFont="1"/>
    <xf numFmtId="0" fontId="3" fillId="8" borderId="8" xfId="0" applyFont="1" applyFill="1" applyBorder="1" applyAlignment="1">
      <alignment horizontal="right"/>
    </xf>
    <xf numFmtId="43" fontId="3" fillId="8" borderId="9" xfId="0" applyNumberFormat="1" applyFont="1" applyFill="1" applyBorder="1"/>
    <xf numFmtId="165" fontId="3" fillId="8" borderId="9" xfId="0" applyNumberFormat="1" applyFont="1" applyFill="1" applyBorder="1"/>
    <xf numFmtId="0" fontId="7" fillId="0" borderId="0" xfId="0" applyFont="1"/>
    <xf numFmtId="43" fontId="3" fillId="6" borderId="14" xfId="1" applyFont="1" applyFill="1" applyBorder="1"/>
    <xf numFmtId="0" fontId="3" fillId="0" borderId="0" xfId="0" applyFont="1" applyAlignment="1">
      <alignment horizontal="right"/>
    </xf>
    <xf numFmtId="44" fontId="9" fillId="0" borderId="0" xfId="2" applyFont="1" applyFill="1"/>
    <xf numFmtId="43" fontId="11" fillId="6" borderId="0" xfId="1" quotePrefix="1" applyFont="1" applyFill="1" applyAlignment="1">
      <alignment horizontal="center" vertical="top"/>
    </xf>
    <xf numFmtId="164" fontId="9" fillId="0" borderId="0" xfId="0" applyNumberFormat="1" applyFont="1"/>
    <xf numFmtId="44" fontId="3" fillId="0" borderId="0" xfId="2" applyFont="1" applyFill="1"/>
    <xf numFmtId="10" fontId="3" fillId="0" borderId="0" xfId="0" applyNumberFormat="1" applyFont="1"/>
    <xf numFmtId="39" fontId="3" fillId="7" borderId="0" xfId="1" applyNumberFormat="1" applyFont="1" applyFill="1"/>
    <xf numFmtId="10" fontId="9" fillId="0" borderId="0" xfId="0" applyNumberFormat="1" applyFont="1"/>
    <xf numFmtId="0" fontId="9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3" fillId="6" borderId="10" xfId="0" applyFont="1" applyFill="1" applyBorder="1" applyAlignment="1">
      <alignment horizontal="right"/>
    </xf>
    <xf numFmtId="43" fontId="3" fillId="6" borderId="10" xfId="1" applyFont="1" applyFill="1" applyBorder="1"/>
    <xf numFmtId="0" fontId="0" fillId="0" borderId="0" xfId="0" applyAlignment="1">
      <alignment horizontal="left" vertical="top" wrapText="1"/>
    </xf>
    <xf numFmtId="0" fontId="1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right"/>
    </xf>
    <xf numFmtId="43" fontId="6" fillId="0" borderId="0" xfId="1" applyFont="1" applyFill="1"/>
    <xf numFmtId="0" fontId="13" fillId="0" borderId="0" xfId="0" applyFont="1" applyAlignment="1">
      <alignment horizontal="left"/>
    </xf>
    <xf numFmtId="0" fontId="4" fillId="2" borderId="2" xfId="0" applyFont="1" applyFill="1" applyBorder="1"/>
    <xf numFmtId="164" fontId="3" fillId="0" borderId="0" xfId="0" applyNumberFormat="1" applyFont="1"/>
    <xf numFmtId="44" fontId="3" fillId="0" borderId="0" xfId="0" applyNumberFormat="1" applyFont="1"/>
    <xf numFmtId="10" fontId="3" fillId="0" borderId="0" xfId="0" applyNumberFormat="1" applyFont="1" applyAlignment="1">
      <alignment horizontal="right"/>
    </xf>
    <xf numFmtId="0" fontId="16" fillId="0" borderId="0" xfId="0" applyFont="1"/>
    <xf numFmtId="166" fontId="10" fillId="0" borderId="0" xfId="0" applyNumberFormat="1" applyFont="1"/>
    <xf numFmtId="0" fontId="3" fillId="8" borderId="8" xfId="0" applyFont="1" applyFill="1" applyBorder="1"/>
    <xf numFmtId="43" fontId="3" fillId="8" borderId="9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305859</xdr:colOff>
      <xdr:row>7</xdr:row>
      <xdr:rowOff>17991</xdr:rowOff>
    </xdr:from>
    <xdr:to>
      <xdr:col>10</xdr:col>
      <xdr:colOff>532342</xdr:colOff>
      <xdr:row>7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18B6567C-00E4-4780-B63A-8264F0107907}"/>
            </a:ext>
          </a:extLst>
        </xdr:cNvPr>
        <xdr:cNvCxnSpPr/>
      </xdr:nvCxnSpPr>
      <xdr:spPr>
        <a:xfrm>
          <a:off x="5366809" y="1694391"/>
          <a:ext cx="848783" cy="1059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322792</xdr:colOff>
      <xdr:row>12</xdr:row>
      <xdr:rowOff>58208</xdr:rowOff>
    </xdr:from>
    <xdr:to>
      <xdr:col>10</xdr:col>
      <xdr:colOff>553508</xdr:colOff>
      <xdr:row>12</xdr:row>
      <xdr:rowOff>58208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305B920-E489-422E-8964-AB9FCA2DA842}"/>
            </a:ext>
          </a:extLst>
        </xdr:cNvPr>
        <xdr:cNvCxnSpPr/>
      </xdr:nvCxnSpPr>
      <xdr:spPr>
        <a:xfrm>
          <a:off x="5383742" y="2769658"/>
          <a:ext cx="853016" cy="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676275</xdr:colOff>
      <xdr:row>8</xdr:row>
      <xdr:rowOff>9526</xdr:rowOff>
    </xdr:from>
    <xdr:to>
      <xdr:col>8</xdr:col>
      <xdr:colOff>0</xdr:colOff>
      <xdr:row>9</xdr:row>
      <xdr:rowOff>19050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F3ED79F1-26D7-4C91-A5DA-6528A0A23934}"/>
            </a:ext>
          </a:extLst>
        </xdr:cNvPr>
        <xdr:cNvCxnSpPr/>
      </xdr:nvCxnSpPr>
      <xdr:spPr>
        <a:xfrm flipV="1">
          <a:off x="3813175" y="1958976"/>
          <a:ext cx="6254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666750</xdr:colOff>
      <xdr:row>10</xdr:row>
      <xdr:rowOff>0</xdr:rowOff>
    </xdr:from>
    <xdr:to>
      <xdr:col>8</xdr:col>
      <xdr:colOff>38100</xdr:colOff>
      <xdr:row>11</xdr:row>
      <xdr:rowOff>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FF80C0A-1F3D-4DC5-8377-9B7B07BEA99B}"/>
            </a:ext>
          </a:extLst>
        </xdr:cNvPr>
        <xdr:cNvCxnSpPr/>
      </xdr:nvCxnSpPr>
      <xdr:spPr>
        <a:xfrm>
          <a:off x="3816350" y="2330450"/>
          <a:ext cx="6604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95250</xdr:colOff>
      <xdr:row>7</xdr:row>
      <xdr:rowOff>95250</xdr:rowOff>
    </xdr:from>
    <xdr:to>
      <xdr:col>9</xdr:col>
      <xdr:colOff>428625</xdr:colOff>
      <xdr:row>12</xdr:row>
      <xdr:rowOff>28575</xdr:rowOff>
    </xdr:to>
    <xdr:sp macro="" textlink="">
      <xdr:nvSpPr>
        <xdr:cNvPr id="6" name="Right Brace 5">
          <a:extLst>
            <a:ext uri="{FF2B5EF4-FFF2-40B4-BE49-F238E27FC236}">
              <a16:creationId xmlns:a16="http://schemas.microsoft.com/office/drawing/2014/main" id="{E057FBB6-0DDE-483A-8ADF-20AE6D93EBED}"/>
            </a:ext>
          </a:extLst>
        </xdr:cNvPr>
        <xdr:cNvSpPr/>
      </xdr:nvSpPr>
      <xdr:spPr>
        <a:xfrm>
          <a:off x="5156200" y="1771650"/>
          <a:ext cx="333375" cy="9683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8</xdr:row>
      <xdr:rowOff>9526</xdr:rowOff>
    </xdr:from>
    <xdr:to>
      <xdr:col>7</xdr:col>
      <xdr:colOff>0</xdr:colOff>
      <xdr:row>9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B58485C6-7DA4-4465-9543-C6BA9F6320F2}"/>
            </a:ext>
          </a:extLst>
        </xdr:cNvPr>
        <xdr:cNvCxnSpPr/>
      </xdr:nvCxnSpPr>
      <xdr:spPr>
        <a:xfrm flipV="1">
          <a:off x="2955925" y="2105026"/>
          <a:ext cx="6254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10</xdr:row>
      <xdr:rowOff>0</xdr:rowOff>
    </xdr:from>
    <xdr:to>
      <xdr:col>7</xdr:col>
      <xdr:colOff>38100</xdr:colOff>
      <xdr:row>11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6C4F04D5-061D-45FE-BDBF-3F6445AED78D}"/>
            </a:ext>
          </a:extLst>
        </xdr:cNvPr>
        <xdr:cNvCxnSpPr/>
      </xdr:nvCxnSpPr>
      <xdr:spPr>
        <a:xfrm>
          <a:off x="2959100" y="2476500"/>
          <a:ext cx="6604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180975</xdr:colOff>
      <xdr:row>5</xdr:row>
      <xdr:rowOff>104775</xdr:rowOff>
    </xdr:from>
    <xdr:to>
      <xdr:col>10</xdr:col>
      <xdr:colOff>514350</xdr:colOff>
      <xdr:row>9</xdr:row>
      <xdr:rowOff>95250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89C2033-39E0-4D70-825B-39BE11AD0F41}"/>
            </a:ext>
          </a:extLst>
        </xdr:cNvPr>
        <xdr:cNvSpPr/>
      </xdr:nvSpPr>
      <xdr:spPr>
        <a:xfrm>
          <a:off x="5629275" y="1381125"/>
          <a:ext cx="333375" cy="100012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0</xdr:colOff>
      <xdr:row>6</xdr:row>
      <xdr:rowOff>0</xdr:rowOff>
    </xdr:from>
    <xdr:to>
      <xdr:col>9</xdr:col>
      <xdr:colOff>9525</xdr:colOff>
      <xdr:row>7</xdr:row>
      <xdr:rowOff>9524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A9357D5C-8B15-4111-A144-5B11BC7FE0B4}"/>
            </a:ext>
          </a:extLst>
        </xdr:cNvPr>
        <xdr:cNvCxnSpPr/>
      </xdr:nvCxnSpPr>
      <xdr:spPr>
        <a:xfrm flipV="1">
          <a:off x="4203700" y="1549400"/>
          <a:ext cx="631825" cy="28257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180975</xdr:rowOff>
    </xdr:from>
    <xdr:to>
      <xdr:col>9</xdr:col>
      <xdr:colOff>66675</xdr:colOff>
      <xdr:row>12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EF7745B0-F96C-4C2C-A2DA-50B3C27D785E}"/>
            </a:ext>
          </a:extLst>
        </xdr:cNvPr>
        <xdr:cNvCxnSpPr/>
      </xdr:nvCxnSpPr>
      <xdr:spPr>
        <a:xfrm>
          <a:off x="4213225" y="2847975"/>
          <a:ext cx="67945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190500</xdr:rowOff>
    </xdr:from>
    <xdr:to>
      <xdr:col>9</xdr:col>
      <xdr:colOff>9525</xdr:colOff>
      <xdr:row>10</xdr:row>
      <xdr:rowOff>200024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BF233C1F-F75B-48AD-BCCF-A4C1A03F1491}"/>
            </a:ext>
          </a:extLst>
        </xdr:cNvPr>
        <xdr:cNvCxnSpPr/>
      </xdr:nvCxnSpPr>
      <xdr:spPr>
        <a:xfrm flipV="1">
          <a:off x="4203700" y="2476500"/>
          <a:ext cx="631825" cy="19367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8</xdr:row>
      <xdr:rowOff>0</xdr:rowOff>
    </xdr:from>
    <xdr:to>
      <xdr:col>9</xdr:col>
      <xdr:colOff>57150</xdr:colOff>
      <xdr:row>9</xdr:row>
      <xdr:rowOff>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219E70D7-B05E-4FB8-8DBC-FD0E4706098C}"/>
            </a:ext>
          </a:extLst>
        </xdr:cNvPr>
        <xdr:cNvCxnSpPr/>
      </xdr:nvCxnSpPr>
      <xdr:spPr>
        <a:xfrm>
          <a:off x="4203700" y="2095500"/>
          <a:ext cx="67945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9</xdr:row>
      <xdr:rowOff>161925</xdr:rowOff>
    </xdr:from>
    <xdr:to>
      <xdr:col>10</xdr:col>
      <xdr:colOff>523875</xdr:colOff>
      <xdr:row>13</xdr:row>
      <xdr:rowOff>152400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CD942BE6-358B-49F7-A80C-2439D43C50C4}"/>
            </a:ext>
          </a:extLst>
        </xdr:cNvPr>
        <xdr:cNvSpPr/>
      </xdr:nvSpPr>
      <xdr:spPr>
        <a:xfrm>
          <a:off x="5638800" y="2447925"/>
          <a:ext cx="333375" cy="752475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5</xdr:row>
      <xdr:rowOff>152400</xdr:rowOff>
    </xdr:from>
    <xdr:to>
      <xdr:col>12</xdr:col>
      <xdr:colOff>9525</xdr:colOff>
      <xdr:row>5</xdr:row>
      <xdr:rowOff>161925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D14CC738-E3B8-49D0-88A5-BCD67B97B06B}"/>
            </a:ext>
          </a:extLst>
        </xdr:cNvPr>
        <xdr:cNvCxnSpPr/>
      </xdr:nvCxnSpPr>
      <xdr:spPr>
        <a:xfrm flipV="1">
          <a:off x="6140450" y="1428750"/>
          <a:ext cx="631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9</xdr:row>
      <xdr:rowOff>95250</xdr:rowOff>
    </xdr:from>
    <xdr:to>
      <xdr:col>12</xdr:col>
      <xdr:colOff>9525</xdr:colOff>
      <xdr:row>9</xdr:row>
      <xdr:rowOff>104775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DFD7BC7-E149-4676-9D43-FD5613B2A2E2}"/>
            </a:ext>
          </a:extLst>
        </xdr:cNvPr>
        <xdr:cNvCxnSpPr/>
      </xdr:nvCxnSpPr>
      <xdr:spPr>
        <a:xfrm flipV="1">
          <a:off x="6140450" y="2381250"/>
          <a:ext cx="631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13</xdr:row>
      <xdr:rowOff>104775</xdr:rowOff>
    </xdr:from>
    <xdr:to>
      <xdr:col>12</xdr:col>
      <xdr:colOff>9525</xdr:colOff>
      <xdr:row>13</xdr:row>
      <xdr:rowOff>114300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86974948-3F03-4DC4-B048-48BA7FF2D188}"/>
            </a:ext>
          </a:extLst>
        </xdr:cNvPr>
        <xdr:cNvCxnSpPr/>
      </xdr:nvCxnSpPr>
      <xdr:spPr>
        <a:xfrm flipV="1">
          <a:off x="6140450" y="3152775"/>
          <a:ext cx="631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676275</xdr:colOff>
      <xdr:row>8</xdr:row>
      <xdr:rowOff>9526</xdr:rowOff>
    </xdr:from>
    <xdr:to>
      <xdr:col>7</xdr:col>
      <xdr:colOff>0</xdr:colOff>
      <xdr:row>9</xdr:row>
      <xdr:rowOff>19050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CA791EB3-9B55-431A-ACD4-FEE3FDD04D5D}"/>
            </a:ext>
          </a:extLst>
        </xdr:cNvPr>
        <xdr:cNvCxnSpPr/>
      </xdr:nvCxnSpPr>
      <xdr:spPr>
        <a:xfrm flipV="1">
          <a:off x="2892425" y="1793876"/>
          <a:ext cx="6254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10</xdr:row>
      <xdr:rowOff>0</xdr:rowOff>
    </xdr:from>
    <xdr:to>
      <xdr:col>7</xdr:col>
      <xdr:colOff>38100</xdr:colOff>
      <xdr:row>11</xdr:row>
      <xdr:rowOff>0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3483BBC2-020D-424A-91C0-2229D45E56F5}"/>
            </a:ext>
          </a:extLst>
        </xdr:cNvPr>
        <xdr:cNvCxnSpPr/>
      </xdr:nvCxnSpPr>
      <xdr:spPr>
        <a:xfrm>
          <a:off x="2895600" y="2165350"/>
          <a:ext cx="6604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56092</xdr:colOff>
      <xdr:row>5</xdr:row>
      <xdr:rowOff>103717</xdr:rowOff>
    </xdr:from>
    <xdr:to>
      <xdr:col>12</xdr:col>
      <xdr:colOff>388408</xdr:colOff>
      <xdr:row>9</xdr:row>
      <xdr:rowOff>93133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AA900F8F-651D-472A-9524-4706C24260CB}"/>
            </a:ext>
          </a:extLst>
        </xdr:cNvPr>
        <xdr:cNvSpPr/>
      </xdr:nvSpPr>
      <xdr:spPr>
        <a:xfrm>
          <a:off x="6348942" y="1316567"/>
          <a:ext cx="332316" cy="751416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9525</xdr:colOff>
      <xdr:row>7</xdr:row>
      <xdr:rowOff>9524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B1E76CE8-1D80-43B9-8D9F-7B5EFDE85ABD}"/>
            </a:ext>
          </a:extLst>
        </xdr:cNvPr>
        <xdr:cNvCxnSpPr/>
      </xdr:nvCxnSpPr>
      <xdr:spPr>
        <a:xfrm flipV="1">
          <a:off x="5143500" y="1403350"/>
          <a:ext cx="5365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9525</xdr:colOff>
      <xdr:row>11</xdr:row>
      <xdr:rowOff>180975</xdr:rowOff>
    </xdr:from>
    <xdr:to>
      <xdr:col>11</xdr:col>
      <xdr:colOff>66675</xdr:colOff>
      <xdr:row>12</xdr:row>
      <xdr:rowOff>180975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1081472-43AB-418E-9904-F3E334FF40A4}"/>
            </a:ext>
          </a:extLst>
        </xdr:cNvPr>
        <xdr:cNvCxnSpPr/>
      </xdr:nvCxnSpPr>
      <xdr:spPr>
        <a:xfrm>
          <a:off x="5153025" y="2536825"/>
          <a:ext cx="5842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57150</xdr:colOff>
      <xdr:row>9</xdr:row>
      <xdr:rowOff>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76FBBCFE-7C98-4AFC-A981-2A3F75D24806}"/>
            </a:ext>
          </a:extLst>
        </xdr:cNvPr>
        <xdr:cNvCxnSpPr/>
      </xdr:nvCxnSpPr>
      <xdr:spPr>
        <a:xfrm>
          <a:off x="5143500" y="1784350"/>
          <a:ext cx="5842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47625</xdr:colOff>
      <xdr:row>9</xdr:row>
      <xdr:rowOff>134408</xdr:rowOff>
    </xdr:from>
    <xdr:to>
      <xdr:col>12</xdr:col>
      <xdr:colOff>379942</xdr:colOff>
      <xdr:row>13</xdr:row>
      <xdr:rowOff>123825</xdr:rowOff>
    </xdr:to>
    <xdr:sp macro="" textlink="">
      <xdr:nvSpPr>
        <xdr:cNvPr id="8" name="Right Brace 7">
          <a:extLst>
            <a:ext uri="{FF2B5EF4-FFF2-40B4-BE49-F238E27FC236}">
              <a16:creationId xmlns:a16="http://schemas.microsoft.com/office/drawing/2014/main" id="{0F8B2EE9-6CD0-4C60-86E3-D97A7CB1D151}"/>
            </a:ext>
          </a:extLst>
        </xdr:cNvPr>
        <xdr:cNvSpPr/>
      </xdr:nvSpPr>
      <xdr:spPr>
        <a:xfrm>
          <a:off x="6340475" y="2109258"/>
          <a:ext cx="332317" cy="751417"/>
        </a:xfrm>
        <a:prstGeom prst="rightBrac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419100</xdr:colOff>
      <xdr:row>5</xdr:row>
      <xdr:rowOff>104775</xdr:rowOff>
    </xdr:from>
    <xdr:to>
      <xdr:col>13</xdr:col>
      <xdr:colOff>401108</xdr:colOff>
      <xdr:row>5</xdr:row>
      <xdr:rowOff>115358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85A63DF4-F67C-4992-9D64-3E5D1717CCE9}"/>
            </a:ext>
          </a:extLst>
        </xdr:cNvPr>
        <xdr:cNvCxnSpPr/>
      </xdr:nvCxnSpPr>
      <xdr:spPr>
        <a:xfrm flipV="1">
          <a:off x="6711950" y="1317625"/>
          <a:ext cx="496358" cy="10583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9</xdr:row>
      <xdr:rowOff>95250</xdr:rowOff>
    </xdr:from>
    <xdr:to>
      <xdr:col>14</xdr:col>
      <xdr:colOff>9525</xdr:colOff>
      <xdr:row>9</xdr:row>
      <xdr:rowOff>104775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2DB23A63-09C3-403C-8732-290A98F28B57}"/>
            </a:ext>
          </a:extLst>
        </xdr:cNvPr>
        <xdr:cNvCxnSpPr/>
      </xdr:nvCxnSpPr>
      <xdr:spPr>
        <a:xfrm flipV="1">
          <a:off x="6807200" y="2070100"/>
          <a:ext cx="504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13</xdr:row>
      <xdr:rowOff>104775</xdr:rowOff>
    </xdr:from>
    <xdr:to>
      <xdr:col>14</xdr:col>
      <xdr:colOff>9525</xdr:colOff>
      <xdr:row>13</xdr:row>
      <xdr:rowOff>114300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625DB226-1D03-4381-B122-392AD125A496}"/>
            </a:ext>
          </a:extLst>
        </xdr:cNvPr>
        <xdr:cNvCxnSpPr/>
      </xdr:nvCxnSpPr>
      <xdr:spPr>
        <a:xfrm flipV="1">
          <a:off x="6807200" y="2841625"/>
          <a:ext cx="504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676275</xdr:colOff>
      <xdr:row>8</xdr:row>
      <xdr:rowOff>9526</xdr:rowOff>
    </xdr:from>
    <xdr:to>
      <xdr:col>7</xdr:col>
      <xdr:colOff>0</xdr:colOff>
      <xdr:row>9</xdr:row>
      <xdr:rowOff>19050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6C43BFC6-86A7-4224-9B47-AFD6C73D2E28}"/>
            </a:ext>
          </a:extLst>
        </xdr:cNvPr>
        <xdr:cNvCxnSpPr/>
      </xdr:nvCxnSpPr>
      <xdr:spPr>
        <a:xfrm flipV="1">
          <a:off x="2892425" y="1793876"/>
          <a:ext cx="6254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666750</xdr:colOff>
      <xdr:row>10</xdr:row>
      <xdr:rowOff>0</xdr:rowOff>
    </xdr:from>
    <xdr:to>
      <xdr:col>7</xdr:col>
      <xdr:colOff>38100</xdr:colOff>
      <xdr:row>11</xdr:row>
      <xdr:rowOff>0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A2B8E164-78F7-4182-91EC-72E6F27B5A36}"/>
            </a:ext>
          </a:extLst>
        </xdr:cNvPr>
        <xdr:cNvCxnSpPr/>
      </xdr:nvCxnSpPr>
      <xdr:spPr>
        <a:xfrm>
          <a:off x="2895600" y="2165350"/>
          <a:ext cx="6604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6</xdr:row>
      <xdr:rowOff>0</xdr:rowOff>
    </xdr:from>
    <xdr:to>
      <xdr:col>11</xdr:col>
      <xdr:colOff>9525</xdr:colOff>
      <xdr:row>7</xdr:row>
      <xdr:rowOff>9524</xdr:rowOff>
    </xdr:to>
    <xdr:cxnSp macro="">
      <xdr:nvCxnSpPr>
        <xdr:cNvPr id="14" name="Straight Arrow Connector 13">
          <a:extLst>
            <a:ext uri="{FF2B5EF4-FFF2-40B4-BE49-F238E27FC236}">
              <a16:creationId xmlns:a16="http://schemas.microsoft.com/office/drawing/2014/main" id="{19972E8E-F2EC-469A-96B0-BA441D3AB512}"/>
            </a:ext>
          </a:extLst>
        </xdr:cNvPr>
        <xdr:cNvCxnSpPr/>
      </xdr:nvCxnSpPr>
      <xdr:spPr>
        <a:xfrm flipV="1">
          <a:off x="5143500" y="1403350"/>
          <a:ext cx="53657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10</xdr:row>
      <xdr:rowOff>104775</xdr:rowOff>
    </xdr:from>
    <xdr:to>
      <xdr:col>11</xdr:col>
      <xdr:colOff>19050</xdr:colOff>
      <xdr:row>11</xdr:row>
      <xdr:rowOff>19050</xdr:rowOff>
    </xdr:to>
    <xdr:cxnSp macro="">
      <xdr:nvCxnSpPr>
        <xdr:cNvPr id="15" name="Straight Arrow Connector 14">
          <a:extLst>
            <a:ext uri="{FF2B5EF4-FFF2-40B4-BE49-F238E27FC236}">
              <a16:creationId xmlns:a16="http://schemas.microsoft.com/office/drawing/2014/main" id="{AE3527EA-64AF-40E7-9B4B-21CC4A3EFC75}"/>
            </a:ext>
          </a:extLst>
        </xdr:cNvPr>
        <xdr:cNvCxnSpPr/>
      </xdr:nvCxnSpPr>
      <xdr:spPr>
        <a:xfrm flipV="1">
          <a:off x="5143500" y="2270125"/>
          <a:ext cx="546100" cy="10477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8</xdr:row>
      <xdr:rowOff>0</xdr:rowOff>
    </xdr:from>
    <xdr:to>
      <xdr:col>11</xdr:col>
      <xdr:colOff>57150</xdr:colOff>
      <xdr:row>9</xdr:row>
      <xdr:rowOff>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ED232B94-2FAC-4794-B0FC-7B1D0CC29E16}"/>
            </a:ext>
          </a:extLst>
        </xdr:cNvPr>
        <xdr:cNvCxnSpPr/>
      </xdr:nvCxnSpPr>
      <xdr:spPr>
        <a:xfrm>
          <a:off x="5143500" y="1784350"/>
          <a:ext cx="584200" cy="19050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7</xdr:row>
      <xdr:rowOff>95250</xdr:rowOff>
    </xdr:from>
    <xdr:to>
      <xdr:col>9</xdr:col>
      <xdr:colOff>9525</xdr:colOff>
      <xdr:row>7</xdr:row>
      <xdr:rowOff>104775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C9A533DC-A048-48F3-8807-33EDA254E43C}"/>
            </a:ext>
          </a:extLst>
        </xdr:cNvPr>
        <xdr:cNvCxnSpPr/>
      </xdr:nvCxnSpPr>
      <xdr:spPr>
        <a:xfrm flipV="1">
          <a:off x="4140200" y="1689100"/>
          <a:ext cx="3905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9525</xdr:colOff>
      <xdr:row>11</xdr:row>
      <xdr:rowOff>114300</xdr:rowOff>
    </xdr:from>
    <xdr:to>
      <xdr:col>9</xdr:col>
      <xdr:colOff>19050</xdr:colOff>
      <xdr:row>11</xdr:row>
      <xdr:rowOff>123825</xdr:rowOff>
    </xdr:to>
    <xdr:cxnSp macro="">
      <xdr:nvCxnSpPr>
        <xdr:cNvPr id="18" name="Straight Arrow Connector 17">
          <a:extLst>
            <a:ext uri="{FF2B5EF4-FFF2-40B4-BE49-F238E27FC236}">
              <a16:creationId xmlns:a16="http://schemas.microsoft.com/office/drawing/2014/main" id="{B7220474-A7C1-4473-AB1B-6079ED79939E}"/>
            </a:ext>
          </a:extLst>
        </xdr:cNvPr>
        <xdr:cNvCxnSpPr/>
      </xdr:nvCxnSpPr>
      <xdr:spPr>
        <a:xfrm flipV="1">
          <a:off x="4149725" y="2470150"/>
          <a:ext cx="3905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8</xdr:row>
      <xdr:rowOff>0</xdr:rowOff>
    </xdr:from>
    <xdr:to>
      <xdr:col>7</xdr:col>
      <xdr:colOff>9525</xdr:colOff>
      <xdr:row>9</xdr:row>
      <xdr:rowOff>9524</xdr:rowOff>
    </xdr:to>
    <xdr:cxnSp macro="">
      <xdr:nvCxnSpPr>
        <xdr:cNvPr id="19" name="Straight Arrow Connector 18">
          <a:extLst>
            <a:ext uri="{FF2B5EF4-FFF2-40B4-BE49-F238E27FC236}">
              <a16:creationId xmlns:a16="http://schemas.microsoft.com/office/drawing/2014/main" id="{2500D804-573B-47BE-B682-5313A22AE7EB}"/>
            </a:ext>
          </a:extLst>
        </xdr:cNvPr>
        <xdr:cNvCxnSpPr/>
      </xdr:nvCxnSpPr>
      <xdr:spPr>
        <a:xfrm flipV="1">
          <a:off x="2895600" y="1784350"/>
          <a:ext cx="631825" cy="200024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0</xdr:colOff>
      <xdr:row>10</xdr:row>
      <xdr:rowOff>95250</xdr:rowOff>
    </xdr:from>
    <xdr:to>
      <xdr:col>14</xdr:col>
      <xdr:colOff>9525</xdr:colOff>
      <xdr:row>10</xdr:row>
      <xdr:rowOff>104775</xdr:rowOff>
    </xdr:to>
    <xdr:cxnSp macro="">
      <xdr:nvCxnSpPr>
        <xdr:cNvPr id="20" name="Straight Arrow Connector 19">
          <a:extLst>
            <a:ext uri="{FF2B5EF4-FFF2-40B4-BE49-F238E27FC236}">
              <a16:creationId xmlns:a16="http://schemas.microsoft.com/office/drawing/2014/main" id="{0CF8A6CD-C0A2-4484-BD29-034AA94B9A30}"/>
            </a:ext>
          </a:extLst>
        </xdr:cNvPr>
        <xdr:cNvCxnSpPr/>
      </xdr:nvCxnSpPr>
      <xdr:spPr>
        <a:xfrm flipV="1">
          <a:off x="6807200" y="2260600"/>
          <a:ext cx="504825" cy="9525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57F98-5B1C-4902-858D-9577D26C8CD9}">
  <dimension ref="A1:W18"/>
  <sheetViews>
    <sheetView workbookViewId="0">
      <selection sqref="A1:XFD1048576"/>
    </sheetView>
  </sheetViews>
  <sheetFormatPr defaultRowHeight="14.5" x14ac:dyDescent="0.35"/>
  <cols>
    <col min="1" max="1" width="14.26953125" style="3" customWidth="1"/>
    <col min="3" max="3" width="11.7265625" customWidth="1"/>
    <col min="4" max="4" width="1.54296875" customWidth="1"/>
    <col min="5" max="5" width="4.54296875" customWidth="1"/>
    <col min="6" max="6" width="5.54296875" customWidth="1"/>
    <col min="7" max="7" width="8.26953125" style="2" customWidth="1"/>
    <col min="8" max="11" width="8.90625" style="2" customWidth="1"/>
    <col min="12" max="12" width="9.90625" style="2" customWidth="1"/>
    <col min="13" max="13" width="8.90625" style="2" customWidth="1"/>
    <col min="14" max="14" width="8.7265625" style="2"/>
    <col min="15" max="15" width="10.08984375" style="2" customWidth="1"/>
    <col min="17" max="17" width="9.26953125" customWidth="1"/>
    <col min="18" max="18" width="1.81640625" customWidth="1"/>
    <col min="19" max="19" width="1.54296875" customWidth="1"/>
    <col min="23" max="23" width="5.36328125" customWidth="1"/>
  </cols>
  <sheetData>
    <row r="1" spans="1:23" ht="26" x14ac:dyDescent="0.6">
      <c r="A1" s="1" t="s">
        <v>0</v>
      </c>
      <c r="G1"/>
    </row>
    <row r="2" spans="1:23" x14ac:dyDescent="0.35">
      <c r="G2"/>
    </row>
    <row r="3" spans="1:23" ht="21" x14ac:dyDescent="0.5">
      <c r="A3" s="4" t="s">
        <v>1</v>
      </c>
      <c r="B3" s="5"/>
      <c r="C3" s="5"/>
      <c r="D3" s="5"/>
      <c r="E3" s="5"/>
      <c r="F3" s="6" t="s">
        <v>2</v>
      </c>
      <c r="G3" s="7"/>
      <c r="H3" s="7"/>
      <c r="I3" s="7"/>
      <c r="J3" s="7"/>
      <c r="K3" s="7"/>
      <c r="L3" s="7"/>
      <c r="M3" s="7"/>
      <c r="N3" s="7" t="s">
        <v>2</v>
      </c>
      <c r="O3" s="7"/>
      <c r="P3" s="7"/>
      <c r="Q3" s="7"/>
      <c r="R3" s="5"/>
      <c r="S3" s="5"/>
      <c r="T3" s="6" t="s">
        <v>3</v>
      </c>
      <c r="U3" s="7"/>
      <c r="V3" s="7"/>
      <c r="W3" s="7"/>
    </row>
    <row r="4" spans="1:23" ht="15" thickBot="1" x14ac:dyDescent="0.4">
      <c r="A4"/>
      <c r="G4"/>
      <c r="H4"/>
      <c r="I4"/>
      <c r="J4"/>
      <c r="K4"/>
      <c r="L4"/>
      <c r="M4"/>
      <c r="N4"/>
      <c r="O4"/>
    </row>
    <row r="5" spans="1:23" ht="21" x14ac:dyDescent="0.5">
      <c r="A5" s="8" t="s">
        <v>4</v>
      </c>
      <c r="B5" s="9"/>
      <c r="C5" s="9"/>
      <c r="D5" s="5"/>
      <c r="E5" s="10" t="s">
        <v>5</v>
      </c>
      <c r="F5" s="11"/>
      <c r="G5" s="12"/>
      <c r="H5" s="12"/>
      <c r="I5" s="12"/>
      <c r="J5" s="12"/>
      <c r="K5" s="12"/>
      <c r="L5" s="12"/>
      <c r="M5" s="12"/>
      <c r="N5" s="10" t="s">
        <v>6</v>
      </c>
      <c r="O5" s="13"/>
      <c r="P5" s="13"/>
      <c r="Q5" s="14"/>
      <c r="R5" s="5"/>
      <c r="S5" s="15"/>
      <c r="T5" s="16" t="s">
        <v>7</v>
      </c>
      <c r="U5" s="16"/>
      <c r="V5" s="16"/>
      <c r="W5" s="16"/>
    </row>
    <row r="6" spans="1:23" ht="21" x14ac:dyDescent="0.5">
      <c r="A6" s="17"/>
      <c r="B6" s="9"/>
      <c r="C6" s="9"/>
      <c r="D6" s="5"/>
      <c r="E6" s="18"/>
      <c r="F6" s="19"/>
      <c r="G6" s="18" t="s">
        <v>8</v>
      </c>
      <c r="H6" s="18"/>
      <c r="I6" s="18" t="s">
        <v>9</v>
      </c>
      <c r="J6" s="18"/>
      <c r="K6" s="18"/>
      <c r="L6" s="18"/>
      <c r="M6" s="18"/>
      <c r="N6" s="18"/>
      <c r="O6" s="18"/>
      <c r="P6" s="18"/>
      <c r="Q6" s="18"/>
      <c r="R6" s="5"/>
      <c r="S6" s="15"/>
      <c r="T6" s="16" t="s">
        <v>10</v>
      </c>
      <c r="U6" s="16"/>
      <c r="V6" s="16"/>
      <c r="W6" s="16"/>
    </row>
    <row r="7" spans="1:23" ht="21.5" thickBot="1" x14ac:dyDescent="0.55000000000000004">
      <c r="A7" s="20" t="s">
        <v>11</v>
      </c>
      <c r="B7" s="21">
        <v>45</v>
      </c>
      <c r="C7" s="22"/>
      <c r="D7" s="5"/>
      <c r="E7" s="23"/>
      <c r="F7" s="24"/>
      <c r="G7" s="23"/>
      <c r="H7" s="23"/>
      <c r="I7" s="23"/>
      <c r="J7" s="23"/>
      <c r="K7" s="23"/>
      <c r="L7" s="23"/>
      <c r="M7" s="23"/>
      <c r="N7" s="25" t="s">
        <v>12</v>
      </c>
      <c r="O7" s="26" t="s">
        <v>13</v>
      </c>
      <c r="P7" s="27">
        <f>+I8-I12</f>
        <v>13.5</v>
      </c>
      <c r="Q7" s="28"/>
      <c r="R7" s="29"/>
      <c r="S7" s="15"/>
      <c r="T7" s="16"/>
      <c r="U7" s="16"/>
      <c r="V7" s="16"/>
      <c r="W7" s="16"/>
    </row>
    <row r="8" spans="1:23" ht="21.5" thickBot="1" x14ac:dyDescent="0.55000000000000004">
      <c r="A8" s="20" t="s">
        <v>14</v>
      </c>
      <c r="B8" s="30">
        <v>1.25</v>
      </c>
      <c r="C8" s="31"/>
      <c r="D8" s="5"/>
      <c r="E8" s="23"/>
      <c r="F8" s="24"/>
      <c r="G8" s="23"/>
      <c r="H8" s="32" t="s">
        <v>15</v>
      </c>
      <c r="I8" s="33">
        <f>+G10*B8</f>
        <v>56.25</v>
      </c>
      <c r="J8" s="27"/>
      <c r="K8" s="32" t="s">
        <v>16</v>
      </c>
      <c r="L8" s="34">
        <f>MAX(0,I8-B10)</f>
        <v>6.75</v>
      </c>
      <c r="M8" s="23"/>
      <c r="N8" s="25" t="s">
        <v>17</v>
      </c>
      <c r="O8" s="26" t="s">
        <v>18</v>
      </c>
      <c r="P8" s="27">
        <f>+L8-L12</f>
        <v>6.75</v>
      </c>
      <c r="Q8" s="28"/>
      <c r="R8" s="29"/>
      <c r="S8" s="15"/>
      <c r="T8" s="16"/>
      <c r="U8" s="16"/>
      <c r="V8" s="16"/>
      <c r="W8" s="16"/>
    </row>
    <row r="9" spans="1:23" ht="15" thickBot="1" x14ac:dyDescent="0.4">
      <c r="A9" s="20" t="s">
        <v>19</v>
      </c>
      <c r="B9" s="30">
        <v>0.95</v>
      </c>
      <c r="C9" s="31"/>
      <c r="D9" s="35"/>
      <c r="E9" s="23"/>
      <c r="F9" s="24"/>
      <c r="G9" s="23"/>
      <c r="H9" s="23"/>
      <c r="I9" s="23"/>
      <c r="J9" s="23"/>
      <c r="K9" s="23"/>
      <c r="L9" s="23"/>
      <c r="M9" s="23"/>
      <c r="N9" s="25" t="s">
        <v>20</v>
      </c>
      <c r="O9" s="26" t="s">
        <v>21</v>
      </c>
      <c r="P9" s="36">
        <f>+P8/P7</f>
        <v>0.5</v>
      </c>
      <c r="Q9" s="28"/>
      <c r="R9" s="35"/>
      <c r="S9" s="15"/>
      <c r="T9" s="16" t="s">
        <v>22</v>
      </c>
      <c r="U9" s="16"/>
      <c r="V9" s="16"/>
      <c r="W9" s="16"/>
    </row>
    <row r="10" spans="1:23" ht="15" thickBot="1" x14ac:dyDescent="0.4">
      <c r="A10" s="20" t="s">
        <v>23</v>
      </c>
      <c r="B10" s="21">
        <v>49.5</v>
      </c>
      <c r="C10" s="22"/>
      <c r="D10" s="37"/>
      <c r="E10" s="23"/>
      <c r="F10" s="38" t="s">
        <v>24</v>
      </c>
      <c r="G10" s="39">
        <f>+B7</f>
        <v>45</v>
      </c>
      <c r="H10" s="23"/>
      <c r="I10" s="23"/>
      <c r="J10" s="32"/>
      <c r="K10" s="40">
        <f>+((L8*G14)+(G15*L12))/((1+B11)^B12)</f>
        <v>2.1428571428571446</v>
      </c>
      <c r="L10" s="32"/>
      <c r="M10" s="23"/>
      <c r="N10" s="25"/>
      <c r="O10" s="26"/>
      <c r="P10" s="27"/>
      <c r="Q10" s="28"/>
      <c r="R10" s="37"/>
      <c r="S10" s="15"/>
      <c r="T10" s="16" t="s">
        <v>25</v>
      </c>
      <c r="U10" s="16"/>
      <c r="V10" s="16"/>
      <c r="W10" s="16"/>
    </row>
    <row r="11" spans="1:23" ht="15" thickBot="1" x14ac:dyDescent="0.4">
      <c r="A11" s="20" t="s">
        <v>26</v>
      </c>
      <c r="B11" s="41">
        <v>0.05</v>
      </c>
      <c r="C11" s="42"/>
      <c r="D11" s="43"/>
      <c r="E11" s="23"/>
      <c r="F11" s="24"/>
      <c r="G11" s="23"/>
      <c r="H11" s="23"/>
      <c r="I11" s="23"/>
      <c r="J11" s="23"/>
      <c r="K11" s="23"/>
      <c r="L11" s="23"/>
      <c r="M11" s="23"/>
      <c r="N11" s="25" t="s">
        <v>27</v>
      </c>
      <c r="O11" s="26" t="s">
        <v>28</v>
      </c>
      <c r="P11" s="27">
        <f>+I12/((1+B11)^B12)</f>
        <v>40.714285714285715</v>
      </c>
      <c r="Q11" s="28"/>
      <c r="R11" s="43"/>
      <c r="S11" s="15"/>
      <c r="T11" s="16"/>
      <c r="U11" s="16"/>
      <c r="V11" s="16"/>
      <c r="W11" s="16"/>
    </row>
    <row r="12" spans="1:23" ht="15" thickBot="1" x14ac:dyDescent="0.4">
      <c r="A12" s="20" t="s">
        <v>29</v>
      </c>
      <c r="B12" s="44">
        <v>1</v>
      </c>
      <c r="C12" s="45"/>
      <c r="D12" s="46"/>
      <c r="E12" s="23"/>
      <c r="F12" s="24"/>
      <c r="G12" s="23"/>
      <c r="H12" s="32" t="s">
        <v>30</v>
      </c>
      <c r="I12" s="33">
        <f>+G10*B9</f>
        <v>42.75</v>
      </c>
      <c r="J12" s="27"/>
      <c r="K12" s="32" t="s">
        <v>31</v>
      </c>
      <c r="L12" s="34">
        <f>MAX(0,I12-B10)</f>
        <v>0</v>
      </c>
      <c r="M12" s="23"/>
      <c r="N12" s="25" t="s">
        <v>32</v>
      </c>
      <c r="O12" s="26" t="s">
        <v>33</v>
      </c>
      <c r="P12" s="27">
        <f>+G10-P11</f>
        <v>4.2857142857142847</v>
      </c>
      <c r="Q12" s="28"/>
      <c r="R12" s="46"/>
      <c r="S12" s="15"/>
      <c r="T12" s="16" t="s">
        <v>34</v>
      </c>
      <c r="U12" s="16"/>
      <c r="V12" s="16"/>
      <c r="W12" s="16"/>
    </row>
    <row r="13" spans="1:23" ht="15" thickBot="1" x14ac:dyDescent="0.4">
      <c r="A13" s="47" t="s">
        <v>35</v>
      </c>
      <c r="B13" s="44">
        <v>1</v>
      </c>
      <c r="C13" s="48"/>
      <c r="D13" s="49"/>
      <c r="E13" s="23"/>
      <c r="F13" s="24"/>
      <c r="G13" s="23"/>
      <c r="H13" s="23"/>
      <c r="I13" s="23"/>
      <c r="J13" s="23"/>
      <c r="K13" s="23"/>
      <c r="L13" s="23"/>
      <c r="M13" s="23"/>
      <c r="N13" s="25" t="s">
        <v>36</v>
      </c>
      <c r="O13" s="26" t="s">
        <v>37</v>
      </c>
      <c r="P13" s="36">
        <f>+P12*P9</f>
        <v>2.1428571428571423</v>
      </c>
      <c r="Q13" s="28"/>
      <c r="R13" s="49"/>
      <c r="S13" s="15"/>
      <c r="T13" s="16"/>
      <c r="U13" s="16"/>
      <c r="V13" s="16"/>
      <c r="W13" s="16"/>
    </row>
    <row r="14" spans="1:23" x14ac:dyDescent="0.35">
      <c r="A14" s="17"/>
      <c r="B14" s="9"/>
      <c r="C14" s="48"/>
      <c r="D14" s="46"/>
      <c r="E14" s="23"/>
      <c r="F14" s="50" t="s">
        <v>38</v>
      </c>
      <c r="G14" s="51">
        <f>+((1+B11)-B9)/(B8-B9)</f>
        <v>0.33333333333333359</v>
      </c>
      <c r="H14" s="23"/>
      <c r="I14" s="23"/>
      <c r="J14" s="32"/>
      <c r="K14" s="23"/>
      <c r="L14" s="23"/>
      <c r="M14" s="23"/>
      <c r="N14" s="25"/>
      <c r="O14" s="27"/>
      <c r="P14" s="27"/>
      <c r="Q14" s="28"/>
      <c r="R14" s="46"/>
      <c r="S14" s="15"/>
      <c r="T14" s="16"/>
      <c r="U14" s="16"/>
      <c r="V14" s="16"/>
      <c r="W14" s="16"/>
    </row>
    <row r="15" spans="1:23" x14ac:dyDescent="0.35">
      <c r="A15" s="17"/>
      <c r="B15" s="9"/>
      <c r="C15" s="48"/>
      <c r="D15" s="46"/>
      <c r="E15" s="23"/>
      <c r="F15" s="50" t="s">
        <v>39</v>
      </c>
      <c r="G15" s="51">
        <f>1-G14</f>
        <v>0.66666666666666641</v>
      </c>
      <c r="H15" s="23"/>
      <c r="I15" s="23"/>
      <c r="J15" s="23"/>
      <c r="K15" s="23"/>
      <c r="L15" s="23"/>
      <c r="M15" s="23"/>
      <c r="N15" s="25"/>
      <c r="O15" s="27"/>
      <c r="P15" s="27"/>
      <c r="Q15" s="28"/>
      <c r="R15" s="46"/>
      <c r="S15" s="15"/>
      <c r="T15" s="16" t="s">
        <v>40</v>
      </c>
      <c r="U15" s="16"/>
      <c r="V15" s="16"/>
      <c r="W15" s="16"/>
    </row>
    <row r="16" spans="1:23" ht="15" thickBot="1" x14ac:dyDescent="0.4">
      <c r="A16" s="17"/>
      <c r="B16" s="9"/>
      <c r="C16" s="9"/>
      <c r="D16" s="49"/>
      <c r="E16" s="23"/>
      <c r="F16" s="24"/>
      <c r="G16" s="23"/>
      <c r="H16" s="23"/>
      <c r="I16" s="23"/>
      <c r="J16" s="23"/>
      <c r="K16" s="23"/>
      <c r="L16" s="23"/>
      <c r="M16" s="23"/>
      <c r="N16" s="52"/>
      <c r="O16" s="53"/>
      <c r="P16" s="53"/>
      <c r="Q16" s="54"/>
      <c r="R16" s="49"/>
      <c r="S16" s="15"/>
      <c r="T16" s="16"/>
      <c r="U16" s="16"/>
      <c r="V16" s="16"/>
      <c r="W16" s="16"/>
    </row>
    <row r="17" spans="6:23" ht="15" thickBot="1" x14ac:dyDescent="0.4">
      <c r="V17" s="55"/>
      <c r="W17" s="55"/>
    </row>
    <row r="18" spans="6:23" ht="15" thickBot="1" x14ac:dyDescent="0.4">
      <c r="F18" s="56" t="s">
        <v>41</v>
      </c>
      <c r="G18" s="57">
        <f>+K10</f>
        <v>2.1428571428571446</v>
      </c>
      <c r="H18" s="2" t="s">
        <v>42</v>
      </c>
      <c r="L18" s="56" t="s">
        <v>43</v>
      </c>
      <c r="M18" s="58">
        <f>+(L8-L12)/(I8-I12)</f>
        <v>0.5</v>
      </c>
      <c r="N18" s="2" t="s">
        <v>44</v>
      </c>
      <c r="V18" s="55"/>
      <c r="W18" s="5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04AF0-2D6F-42BF-AF0C-783C27A5BB04}">
  <dimension ref="A1:U18"/>
  <sheetViews>
    <sheetView workbookViewId="0">
      <selection activeCell="K2" sqref="K2"/>
    </sheetView>
  </sheetViews>
  <sheetFormatPr defaultRowHeight="14.5" x14ac:dyDescent="0.35"/>
  <cols>
    <col min="1" max="1" width="14.26953125" style="3" customWidth="1"/>
    <col min="3" max="3" width="1.54296875" customWidth="1"/>
    <col min="4" max="4" width="4.54296875" customWidth="1"/>
    <col min="5" max="5" width="5" customWidth="1"/>
    <col min="6" max="6" width="8.26953125" style="2" customWidth="1"/>
    <col min="7" max="10" width="8.7265625" style="2"/>
    <col min="11" max="11" width="9.90625" style="2" customWidth="1"/>
    <col min="12" max="13" width="8.7265625" style="2"/>
    <col min="14" max="14" width="10.08984375" style="2" customWidth="1"/>
    <col min="15" max="15" width="2.54296875" customWidth="1"/>
    <col min="16" max="16" width="1.54296875" customWidth="1"/>
    <col min="19" max="19" width="18.90625" customWidth="1"/>
    <col min="20" max="20" width="2.54296875" customWidth="1"/>
  </cols>
  <sheetData>
    <row r="1" spans="1:21" ht="26" x14ac:dyDescent="0.6">
      <c r="A1" s="1" t="s">
        <v>45</v>
      </c>
      <c r="F1"/>
    </row>
    <row r="2" spans="1:21" ht="26" x14ac:dyDescent="0.6">
      <c r="A2" s="1"/>
      <c r="F2"/>
    </row>
    <row r="3" spans="1:21" ht="21" x14ac:dyDescent="0.5">
      <c r="A3" s="4" t="s">
        <v>1</v>
      </c>
      <c r="B3" s="5"/>
      <c r="C3" s="59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Q3" s="6" t="s">
        <v>3</v>
      </c>
      <c r="R3" s="7"/>
      <c r="S3" s="7"/>
    </row>
    <row r="4" spans="1:21" ht="6.75" customHeight="1" x14ac:dyDescent="0.35">
      <c r="F4"/>
    </row>
    <row r="5" spans="1:21" ht="21" x14ac:dyDescent="0.5">
      <c r="A5" s="18" t="s">
        <v>46</v>
      </c>
      <c r="B5" s="18"/>
      <c r="C5" s="59"/>
      <c r="D5" s="18"/>
      <c r="E5" s="19"/>
      <c r="F5" s="18" t="s">
        <v>8</v>
      </c>
      <c r="G5" s="18"/>
      <c r="H5" s="18" t="s">
        <v>9</v>
      </c>
      <c r="I5" s="18"/>
      <c r="J5" s="18" t="s">
        <v>47</v>
      </c>
      <c r="K5" s="18"/>
      <c r="L5" s="18"/>
      <c r="M5" s="18"/>
      <c r="N5" s="18"/>
      <c r="O5" s="18"/>
      <c r="Q5" s="55" t="s">
        <v>7</v>
      </c>
      <c r="R5" s="55"/>
      <c r="S5" s="55"/>
      <c r="T5" s="55"/>
      <c r="U5" s="55"/>
    </row>
    <row r="6" spans="1:21" ht="21.5" thickBot="1" x14ac:dyDescent="0.55000000000000004">
      <c r="C6" s="59"/>
      <c r="D6" s="23"/>
      <c r="E6" s="24"/>
      <c r="F6" s="23"/>
      <c r="G6" s="23"/>
      <c r="H6" s="23"/>
      <c r="I6" s="32" t="s">
        <v>48</v>
      </c>
      <c r="J6" s="60">
        <f>+H8*B8</f>
        <v>93.6</v>
      </c>
      <c r="K6" s="23"/>
      <c r="L6" s="23"/>
      <c r="M6" s="32" t="s">
        <v>49</v>
      </c>
      <c r="N6" s="34">
        <f>MAX(0,J6-B10)</f>
        <v>33.599999999999994</v>
      </c>
      <c r="O6" s="23"/>
      <c r="Q6" s="55" t="s">
        <v>10</v>
      </c>
      <c r="R6" s="55"/>
      <c r="S6" s="55"/>
      <c r="T6" s="55"/>
      <c r="U6" s="55"/>
    </row>
    <row r="7" spans="1:21" ht="21.5" thickBot="1" x14ac:dyDescent="0.55000000000000004">
      <c r="A7" s="61" t="s">
        <v>11</v>
      </c>
      <c r="B7" s="62">
        <v>65</v>
      </c>
      <c r="C7" s="59"/>
      <c r="D7" s="23"/>
      <c r="E7" s="24"/>
      <c r="F7" s="23"/>
      <c r="G7" s="23"/>
      <c r="H7" s="23"/>
      <c r="I7" s="23"/>
      <c r="J7" s="27"/>
      <c r="K7" s="23"/>
      <c r="L7" s="23"/>
      <c r="M7" s="23"/>
      <c r="N7" s="63" t="s">
        <v>50</v>
      </c>
      <c r="O7" s="23"/>
      <c r="Q7" s="55" t="s">
        <v>51</v>
      </c>
      <c r="R7" s="55"/>
      <c r="S7" s="55"/>
      <c r="T7" s="55"/>
      <c r="U7" s="55"/>
    </row>
    <row r="8" spans="1:21" ht="21.5" thickBot="1" x14ac:dyDescent="0.55000000000000004">
      <c r="A8" s="61" t="s">
        <v>14</v>
      </c>
      <c r="B8" s="64">
        <v>1.2</v>
      </c>
      <c r="C8" s="59"/>
      <c r="D8" s="23"/>
      <c r="E8" s="24"/>
      <c r="F8" s="23"/>
      <c r="G8" s="32" t="s">
        <v>15</v>
      </c>
      <c r="H8" s="33">
        <f>+F10*B8</f>
        <v>78</v>
      </c>
      <c r="I8" s="27"/>
      <c r="J8" s="27"/>
      <c r="K8" s="27" t="s">
        <v>16</v>
      </c>
      <c r="L8" s="40">
        <f>+((N6*F14)+(F15*N10))/(1+B11/B12)</f>
        <v>20.857142857142858</v>
      </c>
      <c r="M8" s="23"/>
      <c r="N8" s="27"/>
      <c r="O8" s="23"/>
      <c r="Q8" s="55" t="s">
        <v>52</v>
      </c>
      <c r="R8" s="55"/>
      <c r="S8" s="55"/>
      <c r="T8" s="55"/>
      <c r="U8" s="55"/>
    </row>
    <row r="9" spans="1:21" ht="15" thickBot="1" x14ac:dyDescent="0.4">
      <c r="A9" s="61" t="s">
        <v>19</v>
      </c>
      <c r="B9" s="64">
        <v>0.95</v>
      </c>
      <c r="C9" s="65"/>
      <c r="D9" s="23"/>
      <c r="E9" s="24"/>
      <c r="F9" s="23"/>
      <c r="G9" s="23"/>
      <c r="H9" s="34">
        <f>MAX(0,H8-$B$10)</f>
        <v>18</v>
      </c>
      <c r="I9" s="23"/>
      <c r="J9" s="23"/>
      <c r="K9" s="23"/>
      <c r="L9" s="23"/>
      <c r="M9" s="23"/>
      <c r="N9" s="23"/>
      <c r="O9" s="23"/>
      <c r="Q9" s="55" t="s">
        <v>53</v>
      </c>
      <c r="R9" s="55"/>
      <c r="S9" s="55"/>
      <c r="T9" s="55"/>
      <c r="U9" s="55"/>
    </row>
    <row r="10" spans="1:21" ht="15" thickBot="1" x14ac:dyDescent="0.4">
      <c r="A10" s="61" t="s">
        <v>23</v>
      </c>
      <c r="B10" s="62">
        <v>60</v>
      </c>
      <c r="C10" s="66"/>
      <c r="D10" s="23"/>
      <c r="E10" s="38" t="s">
        <v>24</v>
      </c>
      <c r="F10" s="39">
        <f>+B7</f>
        <v>65</v>
      </c>
      <c r="G10" s="23"/>
      <c r="H10" s="63" t="s">
        <v>50</v>
      </c>
      <c r="I10" s="32"/>
      <c r="J10" s="33">
        <f>+H12*B8</f>
        <v>74.099999999999994</v>
      </c>
      <c r="K10" s="32"/>
      <c r="L10" s="32"/>
      <c r="M10" s="32" t="s">
        <v>54</v>
      </c>
      <c r="N10" s="67">
        <f>MAX(0,J10-B10)</f>
        <v>14.099999999999994</v>
      </c>
      <c r="O10" s="23"/>
      <c r="Q10" s="55" t="s">
        <v>55</v>
      </c>
      <c r="R10" s="55"/>
      <c r="S10" s="55"/>
      <c r="T10" s="55"/>
      <c r="U10" s="55"/>
    </row>
    <row r="11" spans="1:21" ht="15" thickBot="1" x14ac:dyDescent="0.4">
      <c r="A11" s="61" t="s">
        <v>26</v>
      </c>
      <c r="B11" s="68">
        <v>0.05</v>
      </c>
      <c r="C11" s="55"/>
      <c r="D11" s="23"/>
      <c r="E11" s="24"/>
      <c r="F11" s="23"/>
      <c r="G11" s="23"/>
      <c r="H11" s="23"/>
      <c r="I11" s="23"/>
      <c r="J11" s="27"/>
      <c r="K11" s="23"/>
      <c r="L11" s="23"/>
      <c r="M11" s="23"/>
      <c r="N11" s="63" t="s">
        <v>50</v>
      </c>
      <c r="O11" s="23"/>
      <c r="Q11" s="55" t="s">
        <v>56</v>
      </c>
      <c r="R11" s="55"/>
      <c r="S11" s="55"/>
      <c r="T11" s="55"/>
      <c r="U11" s="55"/>
    </row>
    <row r="12" spans="1:21" ht="15" thickBot="1" x14ac:dyDescent="0.4">
      <c r="A12" s="61" t="s">
        <v>57</v>
      </c>
      <c r="B12" s="69">
        <v>1</v>
      </c>
      <c r="C12" s="70"/>
      <c r="D12" s="23"/>
      <c r="E12" s="24"/>
      <c r="F12" s="23"/>
      <c r="G12" s="32" t="s">
        <v>30</v>
      </c>
      <c r="H12" s="33">
        <f>+F10*B9</f>
        <v>61.75</v>
      </c>
      <c r="I12" s="27"/>
      <c r="J12" s="27"/>
      <c r="K12" s="27" t="s">
        <v>31</v>
      </c>
      <c r="L12" s="40">
        <f>+((N10*F14)+(F15*N14))/(1+B11/B12)</f>
        <v>5.3714285714285737</v>
      </c>
      <c r="M12" s="23"/>
      <c r="N12" s="27"/>
      <c r="O12" s="23"/>
      <c r="Q12" s="55" t="s">
        <v>34</v>
      </c>
      <c r="R12" s="55"/>
      <c r="S12" s="55"/>
      <c r="T12" s="55"/>
      <c r="U12" s="55"/>
    </row>
    <row r="13" spans="1:21" ht="15" thickBot="1" x14ac:dyDescent="0.4">
      <c r="A13" s="71" t="s">
        <v>35</v>
      </c>
      <c r="B13" s="69">
        <v>2</v>
      </c>
      <c r="D13" s="23"/>
      <c r="E13" s="24"/>
      <c r="F13" s="23"/>
      <c r="G13" s="23"/>
      <c r="H13" s="34">
        <f>MAX(0,H12-$B$10)</f>
        <v>1.75</v>
      </c>
      <c r="I13" s="23"/>
      <c r="J13" s="23"/>
      <c r="K13" s="23"/>
      <c r="L13" s="23"/>
      <c r="M13" s="23"/>
      <c r="N13" s="23"/>
      <c r="O13" s="23"/>
      <c r="Q13" s="55" t="s">
        <v>58</v>
      </c>
      <c r="R13" s="55"/>
      <c r="S13" s="55"/>
      <c r="T13" s="55"/>
      <c r="U13" s="55"/>
    </row>
    <row r="14" spans="1:21" ht="15" thickBot="1" x14ac:dyDescent="0.4">
      <c r="C14" s="70"/>
      <c r="D14" s="23"/>
      <c r="E14" s="72" t="s">
        <v>38</v>
      </c>
      <c r="F14" s="73">
        <f>+((1+B11)-B9)/(B8-B9)</f>
        <v>0.40000000000000036</v>
      </c>
      <c r="G14" s="23"/>
      <c r="H14" s="63" t="s">
        <v>50</v>
      </c>
      <c r="I14" s="32" t="s">
        <v>59</v>
      </c>
      <c r="J14" s="33">
        <f>+H12*B9</f>
        <v>58.662499999999994</v>
      </c>
      <c r="K14" s="23"/>
      <c r="L14" s="23"/>
      <c r="M14" s="32" t="s">
        <v>60</v>
      </c>
      <c r="N14" s="67">
        <f>MAX(0,J14-B10)</f>
        <v>0</v>
      </c>
      <c r="O14" s="23"/>
      <c r="Q14" s="55" t="s">
        <v>61</v>
      </c>
      <c r="R14" s="55"/>
      <c r="S14" s="55"/>
      <c r="T14" s="55"/>
      <c r="U14" s="55"/>
    </row>
    <row r="15" spans="1:21" x14ac:dyDescent="0.35">
      <c r="A15" s="74" t="s">
        <v>62</v>
      </c>
      <c r="B15" s="74"/>
      <c r="C15" s="70"/>
      <c r="D15" s="23"/>
      <c r="E15" s="72" t="s">
        <v>39</v>
      </c>
      <c r="F15" s="73">
        <f>1-F14</f>
        <v>0.59999999999999964</v>
      </c>
      <c r="G15" s="23"/>
      <c r="H15" s="23"/>
      <c r="I15" s="23"/>
      <c r="J15" s="27"/>
      <c r="K15" s="23"/>
      <c r="L15" s="23"/>
      <c r="M15" s="23"/>
      <c r="N15" s="63" t="s">
        <v>50</v>
      </c>
      <c r="O15" s="23"/>
      <c r="Q15" s="55" t="s">
        <v>63</v>
      </c>
      <c r="R15" s="55"/>
      <c r="S15" s="55"/>
      <c r="T15" s="55"/>
      <c r="U15" s="55"/>
    </row>
    <row r="16" spans="1:21" x14ac:dyDescent="0.35">
      <c r="A16" s="74"/>
      <c r="B16" s="74"/>
      <c r="D16" s="23"/>
      <c r="E16" s="24"/>
      <c r="F16" s="23"/>
      <c r="G16" s="23"/>
      <c r="H16" s="23"/>
      <c r="I16" s="23"/>
      <c r="J16" s="23"/>
      <c r="K16" s="23"/>
      <c r="L16" s="23"/>
      <c r="M16" s="23"/>
      <c r="N16" s="23"/>
      <c r="O16" s="23"/>
      <c r="Q16" s="55"/>
      <c r="R16" s="55"/>
      <c r="S16" s="55"/>
      <c r="T16" s="55"/>
      <c r="U16" s="55"/>
    </row>
    <row r="17" spans="1:21" ht="15" thickBot="1" x14ac:dyDescent="0.4">
      <c r="A17" s="74"/>
      <c r="B17" s="74"/>
      <c r="Q17" s="55"/>
      <c r="R17" s="55"/>
      <c r="S17" s="55"/>
      <c r="T17" s="55"/>
      <c r="U17" s="55"/>
    </row>
    <row r="18" spans="1:21" ht="15" thickBot="1" x14ac:dyDescent="0.4">
      <c r="A18" s="74"/>
      <c r="B18" s="74"/>
      <c r="E18" s="56" t="s">
        <v>41</v>
      </c>
      <c r="F18" s="57">
        <f>+((L8*F14)+(F15*L12))/(1+B11)</f>
        <v>11.014965986394564</v>
      </c>
      <c r="G18" s="2" t="s">
        <v>42</v>
      </c>
      <c r="Q18" s="55"/>
      <c r="R18" s="55"/>
      <c r="S18" s="55"/>
      <c r="T18" s="55"/>
      <c r="U18" s="55"/>
    </row>
  </sheetData>
  <mergeCells count="1">
    <mergeCell ref="A15:B1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3865D-5B9B-4916-9B48-22E78D1E542C}">
  <dimension ref="A1:S21"/>
  <sheetViews>
    <sheetView tabSelected="1" workbookViewId="0">
      <selection activeCell="R10" sqref="R10"/>
    </sheetView>
  </sheetViews>
  <sheetFormatPr defaultRowHeight="14.5" x14ac:dyDescent="0.35"/>
  <cols>
    <col min="1" max="1" width="14.26953125" style="3" customWidth="1"/>
    <col min="2" max="2" width="10.54296875" customWidth="1"/>
    <col min="3" max="3" width="1.54296875" customWidth="1"/>
    <col min="4" max="4" width="2.453125" customWidth="1"/>
    <col min="5" max="5" width="4.36328125" customWidth="1"/>
    <col min="6" max="6" width="8.26953125" style="2" customWidth="1"/>
    <col min="7" max="8" width="8.7265625" style="2"/>
    <col min="9" max="9" width="5.453125" style="2" customWidth="1"/>
    <col min="10" max="10" width="8.7265625" style="2"/>
    <col min="11" max="11" width="7.54296875" style="2" customWidth="1"/>
    <col min="12" max="12" width="8.7265625" style="2"/>
    <col min="13" max="13" width="7.36328125" style="2" customWidth="1"/>
    <col min="14" max="14" width="7.08984375" style="2" customWidth="1"/>
    <col min="15" max="15" width="7.08984375" customWidth="1"/>
    <col min="16" max="16" width="7.26953125" customWidth="1"/>
    <col min="17" max="17" width="1.81640625" customWidth="1"/>
    <col min="18" max="18" width="10" customWidth="1"/>
    <col min="19" max="19" width="9.453125" customWidth="1"/>
  </cols>
  <sheetData>
    <row r="1" spans="1:19" ht="26" x14ac:dyDescent="0.6">
      <c r="A1" s="1" t="s">
        <v>64</v>
      </c>
      <c r="N1"/>
    </row>
    <row r="2" spans="1:19" ht="18.5" x14ac:dyDescent="0.45">
      <c r="A2" s="75"/>
      <c r="N2"/>
    </row>
    <row r="3" spans="1:19" ht="21" x14ac:dyDescent="0.5">
      <c r="A3" s="4" t="s">
        <v>1</v>
      </c>
      <c r="B3" s="5"/>
      <c r="C3" s="76"/>
      <c r="D3" s="6" t="s">
        <v>2</v>
      </c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R3" s="6" t="s">
        <v>3</v>
      </c>
      <c r="S3" s="6"/>
    </row>
    <row r="4" spans="1:19" ht="21" x14ac:dyDescent="0.5">
      <c r="A4" s="77"/>
      <c r="B4" s="59"/>
      <c r="C4" s="76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</row>
    <row r="5" spans="1:19" ht="18.5" x14ac:dyDescent="0.45">
      <c r="A5" s="79" t="s">
        <v>65</v>
      </c>
      <c r="D5" s="18"/>
      <c r="E5" s="80"/>
      <c r="F5" s="18" t="s">
        <v>8</v>
      </c>
      <c r="G5" s="18"/>
      <c r="H5" s="18" t="s">
        <v>9</v>
      </c>
      <c r="I5" s="18"/>
      <c r="J5" s="18" t="s">
        <v>66</v>
      </c>
      <c r="K5" s="18"/>
      <c r="L5" s="18" t="s">
        <v>47</v>
      </c>
      <c r="M5" s="18"/>
      <c r="N5" s="18"/>
      <c r="O5" s="18"/>
      <c r="P5" s="18"/>
      <c r="R5" s="55"/>
      <c r="S5" s="55"/>
    </row>
    <row r="6" spans="1:19" ht="15" thickBot="1" x14ac:dyDescent="0.4">
      <c r="C6" s="65"/>
      <c r="D6" s="23"/>
      <c r="E6" s="24"/>
      <c r="F6" s="23"/>
      <c r="G6" s="23"/>
      <c r="H6" s="23"/>
      <c r="I6" s="23"/>
      <c r="J6" s="23"/>
      <c r="K6" s="32" t="s">
        <v>48</v>
      </c>
      <c r="L6" s="60">
        <f>+J8*B9</f>
        <v>122.99249999999996</v>
      </c>
      <c r="M6" s="23"/>
      <c r="N6" s="23"/>
      <c r="O6" s="32" t="s">
        <v>67</v>
      </c>
      <c r="P6" s="34">
        <f>MAX(0,$B$11-L6)</f>
        <v>0</v>
      </c>
      <c r="Q6" s="65"/>
      <c r="R6" s="55" t="s">
        <v>68</v>
      </c>
      <c r="S6" s="55"/>
    </row>
    <row r="7" spans="1:19" ht="15" thickBot="1" x14ac:dyDescent="0.4">
      <c r="C7" s="81"/>
      <c r="D7" s="23"/>
      <c r="E7" s="24"/>
      <c r="F7" s="23"/>
      <c r="G7" s="23"/>
      <c r="H7" s="23"/>
      <c r="I7" s="23"/>
      <c r="J7" s="23" t="s">
        <v>69</v>
      </c>
      <c r="K7" s="23"/>
      <c r="L7" s="23"/>
      <c r="M7" s="23"/>
      <c r="N7" s="23"/>
      <c r="O7" s="23"/>
      <c r="P7" s="23"/>
      <c r="Q7" s="81"/>
      <c r="R7" s="55" t="s">
        <v>70</v>
      </c>
      <c r="S7" s="55"/>
    </row>
    <row r="8" spans="1:19" ht="15" thickBot="1" x14ac:dyDescent="0.4">
      <c r="A8" s="61" t="s">
        <v>11</v>
      </c>
      <c r="B8" s="62">
        <v>100</v>
      </c>
      <c r="C8" s="81"/>
      <c r="D8" s="23"/>
      <c r="E8" s="24"/>
      <c r="F8" s="23"/>
      <c r="G8" s="32" t="s">
        <v>15</v>
      </c>
      <c r="H8" s="33">
        <f>+F10*B9</f>
        <v>114.99999999999999</v>
      </c>
      <c r="I8" s="23"/>
      <c r="J8" s="33">
        <f>+H8*(1-B13)</f>
        <v>106.94999999999997</v>
      </c>
      <c r="K8" s="27"/>
      <c r="L8" s="26" t="s">
        <v>71</v>
      </c>
      <c r="M8" s="27"/>
      <c r="N8" s="40">
        <f>+((P6*F15)+(F16*P10))/(1+B12/B16)</f>
        <v>5.2361904761904787</v>
      </c>
      <c r="O8" s="23"/>
      <c r="P8" s="27"/>
      <c r="Q8" s="81"/>
      <c r="R8" s="55"/>
      <c r="S8" s="55"/>
    </row>
    <row r="9" spans="1:19" ht="15" thickBot="1" x14ac:dyDescent="0.4">
      <c r="A9" s="61" t="s">
        <v>14</v>
      </c>
      <c r="B9" s="64">
        <v>1.1499999999999999</v>
      </c>
      <c r="C9" s="65"/>
      <c r="D9" s="23"/>
      <c r="E9" s="24"/>
      <c r="F9" s="23"/>
      <c r="G9" s="23"/>
      <c r="H9" s="67">
        <f>MAX(0,H8-B11)</f>
        <v>4.9999999999999858</v>
      </c>
      <c r="I9" s="23"/>
      <c r="J9" s="23"/>
      <c r="K9" s="23"/>
      <c r="L9" s="23"/>
      <c r="M9" s="23"/>
      <c r="N9" s="23"/>
      <c r="O9" s="23"/>
      <c r="P9" s="23"/>
      <c r="Q9" s="65"/>
      <c r="R9" s="55"/>
      <c r="S9" s="55"/>
    </row>
    <row r="10" spans="1:19" ht="15" thickBot="1" x14ac:dyDescent="0.4">
      <c r="A10" s="61" t="s">
        <v>19</v>
      </c>
      <c r="B10" s="64">
        <v>0.9</v>
      </c>
      <c r="C10" s="66"/>
      <c r="D10" s="23"/>
      <c r="E10" s="38" t="s">
        <v>24</v>
      </c>
      <c r="F10" s="39">
        <f>+B8</f>
        <v>100</v>
      </c>
      <c r="G10" s="23"/>
      <c r="H10" s="63" t="s">
        <v>50</v>
      </c>
      <c r="I10" s="23"/>
      <c r="J10" s="23"/>
      <c r="K10" s="32"/>
      <c r="L10" s="33">
        <f>+J8*B10</f>
        <v>96.254999999999981</v>
      </c>
      <c r="M10" s="32"/>
      <c r="N10" s="32"/>
      <c r="O10" s="32" t="s">
        <v>72</v>
      </c>
      <c r="P10" s="34">
        <f>MAX(0,$B$11-L10)</f>
        <v>13.745000000000019</v>
      </c>
      <c r="Q10" s="66"/>
      <c r="R10" s="55"/>
      <c r="S10" s="55"/>
    </row>
    <row r="11" spans="1:19" ht="15" thickBot="1" x14ac:dyDescent="0.4">
      <c r="A11" s="61" t="s">
        <v>23</v>
      </c>
      <c r="B11" s="62">
        <v>110</v>
      </c>
      <c r="C11" s="66"/>
      <c r="D11" s="23"/>
      <c r="E11" s="24"/>
      <c r="F11" s="23"/>
      <c r="G11" s="23"/>
      <c r="H11" s="23"/>
      <c r="I11" s="23"/>
      <c r="J11" s="23"/>
      <c r="K11" s="23"/>
      <c r="L11" s="33">
        <f>+J12*B9</f>
        <v>96.254999999999981</v>
      </c>
      <c r="M11" s="23"/>
      <c r="N11" s="23"/>
      <c r="O11" s="32" t="s">
        <v>72</v>
      </c>
      <c r="P11" s="34">
        <f>MAX(0,$B$11-L11)</f>
        <v>13.745000000000019</v>
      </c>
      <c r="Q11" s="66"/>
    </row>
    <row r="12" spans="1:19" ht="15" thickBot="1" x14ac:dyDescent="0.4">
      <c r="A12" s="61" t="s">
        <v>26</v>
      </c>
      <c r="B12" s="68">
        <v>0.05</v>
      </c>
      <c r="C12" s="82"/>
      <c r="D12" s="23"/>
      <c r="E12" s="24"/>
      <c r="F12" s="23"/>
      <c r="G12" s="32" t="s">
        <v>30</v>
      </c>
      <c r="H12" s="33">
        <f>+F10*B10</f>
        <v>90</v>
      </c>
      <c r="I12" s="23"/>
      <c r="J12" s="33">
        <f>+H12*(1-B13)</f>
        <v>83.699999999999989</v>
      </c>
      <c r="K12" s="27"/>
      <c r="L12" s="26" t="s">
        <v>73</v>
      </c>
      <c r="M12" s="27"/>
      <c r="N12" s="40">
        <f>+((P10*F15)+(F16*P14))/(1+B12/B16)</f>
        <v>21.061904761904767</v>
      </c>
      <c r="O12" s="23"/>
      <c r="P12" s="27"/>
      <c r="Q12" s="82"/>
    </row>
    <row r="13" spans="1:19" ht="15" thickBot="1" x14ac:dyDescent="0.4">
      <c r="A13" s="61" t="s">
        <v>74</v>
      </c>
      <c r="B13" s="68">
        <v>7.0000000000000007E-2</v>
      </c>
      <c r="C13" s="55"/>
      <c r="D13" s="23"/>
      <c r="E13" s="24"/>
      <c r="F13" s="23"/>
      <c r="G13" s="23"/>
      <c r="H13" s="67">
        <f>MAX(0,H12-B11)</f>
        <v>0</v>
      </c>
      <c r="I13" s="23"/>
      <c r="J13" s="23"/>
      <c r="K13" s="23"/>
      <c r="L13" s="23"/>
      <c r="M13" s="23"/>
      <c r="N13" s="23"/>
      <c r="O13" s="23"/>
      <c r="P13" s="23"/>
      <c r="Q13" s="55"/>
    </row>
    <row r="14" spans="1:19" ht="15" thickBot="1" x14ac:dyDescent="0.4">
      <c r="A14" s="83" t="s">
        <v>75</v>
      </c>
      <c r="B14" s="84"/>
      <c r="C14" s="70"/>
      <c r="D14" s="23"/>
      <c r="E14" s="24"/>
      <c r="F14" s="23"/>
      <c r="G14" s="23"/>
      <c r="H14" s="63" t="s">
        <v>50</v>
      </c>
      <c r="I14" s="23"/>
      <c r="J14" s="23"/>
      <c r="K14" s="32" t="s">
        <v>59</v>
      </c>
      <c r="L14" s="33">
        <f>+J12*B10</f>
        <v>75.33</v>
      </c>
      <c r="M14" s="23"/>
      <c r="N14" s="23"/>
      <c r="O14" s="32" t="s">
        <v>76</v>
      </c>
      <c r="P14" s="34">
        <f>MAX(0,$B$11-L14)</f>
        <v>34.67</v>
      </c>
      <c r="Q14" s="70"/>
    </row>
    <row r="15" spans="1:19" x14ac:dyDescent="0.35">
      <c r="D15" s="23"/>
      <c r="E15" s="50" t="s">
        <v>38</v>
      </c>
      <c r="F15" s="51">
        <f>+((1+B12)-B10)/(B9-B10)</f>
        <v>0.60000000000000031</v>
      </c>
      <c r="G15" s="23"/>
      <c r="H15" s="23"/>
      <c r="I15" s="23"/>
      <c r="J15" s="23"/>
      <c r="K15" s="23"/>
      <c r="L15" s="23"/>
      <c r="M15" s="23"/>
      <c r="N15" s="23"/>
      <c r="O15" s="23"/>
      <c r="P15" s="23"/>
    </row>
    <row r="16" spans="1:19" x14ac:dyDescent="0.35">
      <c r="A16" s="61" t="s">
        <v>77</v>
      </c>
      <c r="B16" s="69">
        <v>1</v>
      </c>
      <c r="C16" s="85"/>
      <c r="D16" s="23"/>
      <c r="E16" s="50" t="s">
        <v>39</v>
      </c>
      <c r="F16" s="51">
        <f>1-F15</f>
        <v>0.39999999999999969</v>
      </c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85"/>
    </row>
    <row r="17" spans="1:17" x14ac:dyDescent="0.35">
      <c r="A17" s="71" t="s">
        <v>35</v>
      </c>
      <c r="B17" s="69">
        <v>2</v>
      </c>
      <c r="C17" s="85"/>
      <c r="D17" s="23"/>
      <c r="E17" s="24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85"/>
    </row>
    <row r="18" spans="1:17" ht="15" thickBot="1" x14ac:dyDescent="0.4"/>
    <row r="19" spans="1:17" ht="15" thickBot="1" x14ac:dyDescent="0.4">
      <c r="E19" s="86" t="s">
        <v>41</v>
      </c>
      <c r="F19" s="87">
        <f>+((N8*F15)+(F16*N12))/(1+B12/B16)</f>
        <v>11.015691609977324</v>
      </c>
      <c r="G19" s="2" t="s">
        <v>42</v>
      </c>
    </row>
    <row r="20" spans="1:17" x14ac:dyDescent="0.35">
      <c r="F20"/>
      <c r="G20"/>
      <c r="H20"/>
      <c r="I20"/>
      <c r="J20"/>
      <c r="K20"/>
      <c r="L20"/>
    </row>
    <row r="21" spans="1:17" ht="18.5" x14ac:dyDescent="0.45">
      <c r="A21" s="75"/>
      <c r="N2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13.4a-13.4b</vt:lpstr>
      <vt:lpstr>13.5</vt:lpstr>
      <vt:lpstr>13.6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2021-07-05T04:57:33Z</dcterms:created>
  <dcterms:modified xsi:type="dcterms:W3CDTF">2021-07-05T05:00:10Z</dcterms:modified>
</cp:coreProperties>
</file>