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ropbox\File requests\ACTIVE LEARNING\ACTIVE LEARNING\PART III - SECONDARY MARKETS\EXCEL SPREADSHEETS\"/>
    </mc:Choice>
  </mc:AlternateContent>
  <xr:revisionPtr revIDLastSave="0" documentId="13_ncr:1_{AC307172-63C4-414F-9760-CD3A047425E6}" xr6:coauthVersionLast="45" xr6:coauthVersionMax="45" xr10:uidLastSave="{00000000-0000-0000-0000-000000000000}"/>
  <bookViews>
    <workbookView xWindow="101880" yWindow="150" windowWidth="25440" windowHeight="14775" activeTab="4" xr2:uid="{59C7D784-4AEB-4923-9FAC-C317F1901A34}"/>
  </bookViews>
  <sheets>
    <sheet name="Fig. 12.1" sheetId="1" r:id="rId1"/>
    <sheet name="Fig. 12.2" sheetId="2" r:id="rId2"/>
    <sheet name="Fig. 12.3" sheetId="3" r:id="rId3"/>
    <sheet name="Fig. 12.4" sheetId="4" r:id="rId4"/>
    <sheet name="Fig. 12.5" sheetId="6" r:id="rId5"/>
    <sheet name="Sheet3" sheetId="5" r:id="rId6"/>
    <sheet name="Sheet2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6" l="1"/>
  <c r="C15" i="6"/>
  <c r="C16" i="6"/>
  <c r="C17" i="6"/>
  <c r="C13" i="6"/>
  <c r="C18" i="6" s="1"/>
  <c r="D14" i="6"/>
  <c r="D15" i="6"/>
  <c r="D16" i="6"/>
  <c r="D17" i="6"/>
  <c r="D13" i="6"/>
  <c r="F9" i="6"/>
  <c r="F24" i="6"/>
  <c r="F23" i="6" s="1"/>
  <c r="B52" i="5"/>
  <c r="C52" i="5"/>
  <c r="B53" i="5"/>
  <c r="C53" i="5"/>
  <c r="B54" i="5"/>
  <c r="C54" i="5"/>
  <c r="B55" i="5"/>
  <c r="C55" i="5"/>
  <c r="B56" i="5"/>
  <c r="C56" i="5"/>
  <c r="J10" i="6"/>
  <c r="B17" i="6"/>
  <c r="B16" i="6"/>
  <c r="F15" i="6"/>
  <c r="B15" i="6"/>
  <c r="B14" i="6"/>
  <c r="B13" i="6"/>
  <c r="F13" i="6" l="1"/>
  <c r="F17" i="6"/>
  <c r="F16" i="6"/>
  <c r="F14" i="6"/>
  <c r="C46" i="5"/>
  <c r="C44" i="5"/>
  <c r="G43" i="5"/>
  <c r="G42" i="5"/>
  <c r="G41" i="5"/>
  <c r="D41" i="5"/>
  <c r="I41" i="5" s="1"/>
  <c r="G40" i="5"/>
  <c r="D40" i="5"/>
  <c r="I40" i="5" s="1"/>
  <c r="G39" i="5"/>
  <c r="G38" i="5"/>
  <c r="G37" i="5"/>
  <c r="D37" i="5"/>
  <c r="I37" i="5" s="1"/>
  <c r="G36" i="5"/>
  <c r="D36" i="5"/>
  <c r="I36" i="5" s="1"/>
  <c r="G35" i="5"/>
  <c r="G34" i="5"/>
  <c r="G33" i="5"/>
  <c r="D33" i="5"/>
  <c r="I33" i="5" s="1"/>
  <c r="G32" i="5"/>
  <c r="D32" i="5"/>
  <c r="I32" i="5" s="1"/>
  <c r="G31" i="5"/>
  <c r="G30" i="5"/>
  <c r="G29" i="5"/>
  <c r="D29" i="5"/>
  <c r="I29" i="5" s="1"/>
  <c r="G28" i="5"/>
  <c r="D28" i="5"/>
  <c r="I28" i="5" s="1"/>
  <c r="G27" i="5"/>
  <c r="G26" i="5"/>
  <c r="G25" i="5"/>
  <c r="D25" i="5"/>
  <c r="I25" i="5" s="1"/>
  <c r="G24" i="5"/>
  <c r="D24" i="5"/>
  <c r="I24" i="5" s="1"/>
  <c r="G23" i="5"/>
  <c r="G22" i="5"/>
  <c r="G21" i="5"/>
  <c r="D21" i="5"/>
  <c r="I21" i="5" s="1"/>
  <c r="G20" i="5"/>
  <c r="D20" i="5"/>
  <c r="I20" i="5" s="1"/>
  <c r="G19" i="5"/>
  <c r="G44" i="5" s="1"/>
  <c r="F7" i="6" s="1"/>
  <c r="C12" i="5"/>
  <c r="C14" i="5" s="1"/>
  <c r="E9" i="5"/>
  <c r="H9" i="5" s="1"/>
  <c r="C46" i="4"/>
  <c r="C44" i="4"/>
  <c r="D39" i="4" s="1"/>
  <c r="H39" i="4" s="1"/>
  <c r="G39" i="4"/>
  <c r="G40" i="4"/>
  <c r="G41" i="4"/>
  <c r="G42" i="4"/>
  <c r="G43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C12" i="4"/>
  <c r="C14" i="4" s="1"/>
  <c r="E10" i="4"/>
  <c r="H10" i="4" s="1"/>
  <c r="E9" i="4"/>
  <c r="H9" i="4" s="1"/>
  <c r="D8" i="2"/>
  <c r="D7" i="2"/>
  <c r="D6" i="2"/>
  <c r="D9" i="2" s="1"/>
  <c r="D10" i="2" s="1"/>
  <c r="D7" i="6" l="1"/>
  <c r="F10" i="6"/>
  <c r="D44" i="5"/>
  <c r="J11" i="6"/>
  <c r="D22" i="5"/>
  <c r="I22" i="5" s="1"/>
  <c r="D26" i="5"/>
  <c r="I26" i="5" s="1"/>
  <c r="D30" i="5"/>
  <c r="I30" i="5" s="1"/>
  <c r="D34" i="5"/>
  <c r="I34" i="5" s="1"/>
  <c r="D38" i="5"/>
  <c r="I38" i="5" s="1"/>
  <c r="D42" i="5"/>
  <c r="I42" i="5" s="1"/>
  <c r="L12" i="6"/>
  <c r="F18" i="6"/>
  <c r="D18" i="6" s="1"/>
  <c r="D13" i="5"/>
  <c r="D9" i="5"/>
  <c r="D10" i="5"/>
  <c r="D14" i="5"/>
  <c r="D11" i="5"/>
  <c r="D7" i="5"/>
  <c r="D8" i="5"/>
  <c r="E8" i="5"/>
  <c r="H8" i="5" s="1"/>
  <c r="D12" i="5"/>
  <c r="E7" i="5"/>
  <c r="E11" i="5"/>
  <c r="H11" i="5" s="1"/>
  <c r="E10" i="5"/>
  <c r="H10" i="5" s="1"/>
  <c r="D19" i="5"/>
  <c r="I19" i="5" s="1"/>
  <c r="D23" i="5"/>
  <c r="I23" i="5" s="1"/>
  <c r="D27" i="5"/>
  <c r="I27" i="5" s="1"/>
  <c r="D31" i="5"/>
  <c r="I31" i="5" s="1"/>
  <c r="D35" i="5"/>
  <c r="I35" i="5" s="1"/>
  <c r="D39" i="5"/>
  <c r="I39" i="5" s="1"/>
  <c r="D43" i="5"/>
  <c r="I43" i="5" s="1"/>
  <c r="G44" i="4"/>
  <c r="D40" i="4"/>
  <c r="H40" i="4" s="1"/>
  <c r="D42" i="4"/>
  <c r="H42" i="4" s="1"/>
  <c r="D43" i="4"/>
  <c r="H43" i="4" s="1"/>
  <c r="D41" i="4"/>
  <c r="H41" i="4" s="1"/>
  <c r="D19" i="4"/>
  <c r="H19" i="4" s="1"/>
  <c r="D35" i="4"/>
  <c r="H35" i="4" s="1"/>
  <c r="D27" i="4"/>
  <c r="H27" i="4" s="1"/>
  <c r="D23" i="4"/>
  <c r="H23" i="4" s="1"/>
  <c r="D31" i="4"/>
  <c r="H31" i="4" s="1"/>
  <c r="D13" i="4"/>
  <c r="D9" i="4"/>
  <c r="D10" i="4"/>
  <c r="D14" i="4"/>
  <c r="D11" i="4"/>
  <c r="D7" i="4"/>
  <c r="D8" i="4"/>
  <c r="D22" i="4"/>
  <c r="H22" i="4" s="1"/>
  <c r="D26" i="4"/>
  <c r="H26" i="4" s="1"/>
  <c r="D30" i="4"/>
  <c r="H30" i="4" s="1"/>
  <c r="D34" i="4"/>
  <c r="H34" i="4" s="1"/>
  <c r="D38" i="4"/>
  <c r="H38" i="4" s="1"/>
  <c r="D44" i="4"/>
  <c r="E8" i="4"/>
  <c r="H8" i="4" s="1"/>
  <c r="D12" i="4"/>
  <c r="D21" i="4"/>
  <c r="H21" i="4" s="1"/>
  <c r="D25" i="4"/>
  <c r="H25" i="4" s="1"/>
  <c r="D29" i="4"/>
  <c r="H29" i="4" s="1"/>
  <c r="D33" i="4"/>
  <c r="H33" i="4" s="1"/>
  <c r="D37" i="4"/>
  <c r="H37" i="4" s="1"/>
  <c r="E7" i="4"/>
  <c r="E11" i="4"/>
  <c r="H11" i="4" s="1"/>
  <c r="D20" i="4"/>
  <c r="H20" i="4" s="1"/>
  <c r="D24" i="4"/>
  <c r="H24" i="4" s="1"/>
  <c r="D28" i="4"/>
  <c r="H28" i="4" s="1"/>
  <c r="D32" i="4"/>
  <c r="H32" i="4" s="1"/>
  <c r="D36" i="4"/>
  <c r="H36" i="4" s="1"/>
  <c r="K6" i="1"/>
  <c r="K7" i="1"/>
  <c r="K8" i="1"/>
  <c r="K9" i="1"/>
  <c r="K10" i="1"/>
  <c r="K11" i="1"/>
  <c r="K12" i="1"/>
  <c r="K13" i="1"/>
  <c r="K14" i="1"/>
  <c r="K15" i="1"/>
  <c r="K5" i="1"/>
  <c r="J6" i="1"/>
  <c r="J7" i="1"/>
  <c r="J8" i="1"/>
  <c r="J9" i="1"/>
  <c r="J10" i="1"/>
  <c r="J11" i="1"/>
  <c r="J12" i="1"/>
  <c r="J13" i="1"/>
  <c r="J14" i="1"/>
  <c r="J15" i="1"/>
  <c r="J5" i="1"/>
  <c r="F20" i="6" l="1"/>
  <c r="F25" i="6"/>
  <c r="L5" i="6"/>
  <c r="L15" i="6"/>
  <c r="L16" i="6" s="1"/>
  <c r="L21" i="6"/>
  <c r="L23" i="6" s="1"/>
  <c r="L24" i="6" s="1"/>
  <c r="I44" i="5"/>
  <c r="H7" i="5"/>
  <c r="H14" i="5" s="1"/>
  <c r="E12" i="5"/>
  <c r="H44" i="4"/>
  <c r="H7" i="4"/>
  <c r="H14" i="4" s="1"/>
  <c r="E12" i="4"/>
  <c r="C12" i="3" l="1"/>
  <c r="E9" i="3" s="1"/>
  <c r="H9" i="3" s="1"/>
  <c r="E8" i="3" l="1"/>
  <c r="H8" i="3" s="1"/>
  <c r="C14" i="3"/>
  <c r="E10" i="3"/>
  <c r="H10" i="3" s="1"/>
  <c r="E11" i="3"/>
  <c r="H11" i="3" s="1"/>
  <c r="E7" i="3"/>
  <c r="H7" i="3" s="1"/>
  <c r="H14" i="3" l="1"/>
  <c r="D8" i="3"/>
  <c r="D11" i="3"/>
  <c r="D14" i="3"/>
  <c r="D7" i="3"/>
  <c r="D10" i="3"/>
  <c r="D9" i="3"/>
  <c r="D13" i="3"/>
  <c r="E12" i="3"/>
  <c r="D12" i="3"/>
</calcChain>
</file>

<file path=xl/sharedStrings.xml><?xml version="1.0" encoding="utf-8"?>
<sst xmlns="http://schemas.openxmlformats.org/spreadsheetml/2006/main" count="326" uniqueCount="183">
  <si>
    <t>Companies</t>
  </si>
  <si>
    <t>Facility</t>
  </si>
  <si>
    <t>Current 
Yield %</t>
  </si>
  <si>
    <t>Spread
bps</t>
  </si>
  <si>
    <t>SECONDARY LOAN MARKET</t>
  </si>
  <si>
    <t>LIBOR (3M)=</t>
  </si>
  <si>
    <t>Axell Corporation</t>
  </si>
  <si>
    <t>TL B</t>
  </si>
  <si>
    <t>OID
%</t>
  </si>
  <si>
    <t>Difference 
to OID</t>
  </si>
  <si>
    <t>Buzz Tech. Corp.</t>
  </si>
  <si>
    <t>Cite Inc.</t>
  </si>
  <si>
    <t>Delmon Company</t>
  </si>
  <si>
    <t>Excelent Hotel Corp.</t>
  </si>
  <si>
    <t>Filarmo Inc.</t>
  </si>
  <si>
    <t>Gray Tech Inc.</t>
  </si>
  <si>
    <t>Holifas Saas Co.</t>
  </si>
  <si>
    <t>Intergem Inc.</t>
  </si>
  <si>
    <t>Jasminsen Corp.</t>
  </si>
  <si>
    <t>Kapko Company</t>
  </si>
  <si>
    <t>TL A</t>
  </si>
  <si>
    <t>Corporate
Rating</t>
  </si>
  <si>
    <t>B+/B1</t>
  </si>
  <si>
    <t>B/B2</t>
  </si>
  <si>
    <t>B+/B2</t>
  </si>
  <si>
    <t>B-/B3</t>
  </si>
  <si>
    <t>B-/B2</t>
  </si>
  <si>
    <t>B/B1</t>
  </si>
  <si>
    <t>BB-/Ba3</t>
  </si>
  <si>
    <t>Secondary
Bid Price
%</t>
  </si>
  <si>
    <t>Secondary
Ask Price
%</t>
  </si>
  <si>
    <t>Figure 12.1</t>
  </si>
  <si>
    <t>Remaining
Avg Life 
Years</t>
  </si>
  <si>
    <r>
      <t xml:space="preserve">PORTFOLIO OF INVESTMENTS
</t>
    </r>
    <r>
      <rPr>
        <sz val="11"/>
        <color theme="1"/>
        <rFont val="Calibri"/>
        <family val="2"/>
        <scheme val="minor"/>
      </rPr>
      <t>Investments in Leveraged Loans</t>
    </r>
  </si>
  <si>
    <t>COLLATERALIZED LOAN OBLIGATION (CLO) STRUCTURE</t>
  </si>
  <si>
    <t>Loan A</t>
  </si>
  <si>
    <t>Loan B</t>
  </si>
  <si>
    <t>Loan C</t>
  </si>
  <si>
    <t>Loan D</t>
  </si>
  <si>
    <t>Loan E</t>
  </si>
  <si>
    <t>Loan F</t>
  </si>
  <si>
    <t>Loan G</t>
  </si>
  <si>
    <t>Loan H</t>
  </si>
  <si>
    <t>Loan I</t>
  </si>
  <si>
    <t>Loan K</t>
  </si>
  <si>
    <t>Loan L</t>
  </si>
  <si>
    <t>Loan M</t>
  </si>
  <si>
    <t>Loan N</t>
  </si>
  <si>
    <t>Loan O</t>
  </si>
  <si>
    <t>Loan P</t>
  </si>
  <si>
    <t>Loan Q</t>
  </si>
  <si>
    <t>Loan R</t>
  </si>
  <si>
    <t>Loan S</t>
  </si>
  <si>
    <t>Loan T</t>
  </si>
  <si>
    <t>Loan U</t>
  </si>
  <si>
    <t>Loan V</t>
  </si>
  <si>
    <t>Loan W</t>
  </si>
  <si>
    <t>Loan X</t>
  </si>
  <si>
    <t>Loan Z</t>
  </si>
  <si>
    <t>Loan AA</t>
  </si>
  <si>
    <t>Loan AB</t>
  </si>
  <si>
    <t>Loan AC</t>
  </si>
  <si>
    <t>Loan AD</t>
  </si>
  <si>
    <t>Loan AE</t>
  </si>
  <si>
    <t>Loan AF</t>
  </si>
  <si>
    <t>Loan AG</t>
  </si>
  <si>
    <t>Loan AH</t>
  </si>
  <si>
    <t>Loan AI</t>
  </si>
  <si>
    <t>Loan AJ</t>
  </si>
  <si>
    <t>Loan AK</t>
  </si>
  <si>
    <t>Loan AL</t>
  </si>
  <si>
    <t>Figure 12.2</t>
  </si>
  <si>
    <r>
      <rPr>
        <b/>
        <u/>
        <sz val="12"/>
        <color theme="1"/>
        <rFont val="Calibri"/>
        <family val="2"/>
        <scheme val="minor"/>
      </rPr>
      <t xml:space="preserve"> LEVERAGED LOAN FUND: </t>
    </r>
    <r>
      <rPr>
        <sz val="11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scheme val="minor"/>
      </rPr>
      <t>Capital Raising as follows:</t>
    </r>
    <r>
      <rPr>
        <b/>
        <sz val="11"/>
        <color theme="1"/>
        <rFont val="Calibri"/>
        <family val="2"/>
        <scheme val="minor"/>
      </rPr>
      <t xml:space="preserve">
DEBT TRANCHES:</t>
    </r>
    <r>
      <rPr>
        <sz val="11"/>
        <color theme="1"/>
        <rFont val="Calibri"/>
        <family val="2"/>
        <scheme val="minor"/>
      </rPr>
      <t xml:space="preserve">
  Tranche A
  Tranche B
  Tranche C             $450 million
  Tranche D
  Tranche E
</t>
    </r>
    <r>
      <rPr>
        <b/>
        <sz val="11"/>
        <color theme="1"/>
        <rFont val="Calibri"/>
        <family val="2"/>
        <scheme val="minor"/>
      </rPr>
      <t>EQUITY TRANCHE  $50 million</t>
    </r>
  </si>
  <si>
    <t>$500 million</t>
  </si>
  <si>
    <t>Metanext CLO Fund IV (MCLO)</t>
  </si>
  <si>
    <t>Revenues</t>
  </si>
  <si>
    <t>mm</t>
  </si>
  <si>
    <t>Interest Exp.</t>
  </si>
  <si>
    <t>Mgmt Fee</t>
  </si>
  <si>
    <t xml:space="preserve">  Total Income</t>
  </si>
  <si>
    <t>ROE %</t>
  </si>
  <si>
    <t>METANEXT CLO INVESTMENT &amp; PORTFOLIO MANAGEMENT COMPANY</t>
  </si>
  <si>
    <t>Weighted
Average
Cost of Debt
L+2.5%</t>
  </si>
  <si>
    <t>Weighted Average Portfolio Revenue L+5.0%</t>
  </si>
  <si>
    <t>Portfolio Management Fee 0.5%</t>
  </si>
  <si>
    <t>Arbitrage Cash Flow CLO Model</t>
  </si>
  <si>
    <t>Capital Structure</t>
  </si>
  <si>
    <t>Par amount</t>
  </si>
  <si>
    <t xml:space="preserve"> Rating
S&amp;P/M</t>
  </si>
  <si>
    <t>Discount margin 
Libor+</t>
  </si>
  <si>
    <t xml:space="preserve"> </t>
  </si>
  <si>
    <t xml:space="preserve"> %  
Cap</t>
  </si>
  <si>
    <t xml:space="preserve"> % Debt</t>
  </si>
  <si>
    <t>WACD
Libor +</t>
  </si>
  <si>
    <t>AAA/Aaa</t>
  </si>
  <si>
    <t>AA/Aa2</t>
  </si>
  <si>
    <t>B</t>
  </si>
  <si>
    <t>A/A2</t>
  </si>
  <si>
    <t>BBB/Baa2</t>
  </si>
  <si>
    <t>BB/Ba2</t>
  </si>
  <si>
    <t xml:space="preserve">  Total Debt</t>
  </si>
  <si>
    <t>Equity</t>
  </si>
  <si>
    <t>NR</t>
  </si>
  <si>
    <t>Portfolio of Leveraged Loans</t>
  </si>
  <si>
    <t>Rating
S&amp;P</t>
  </si>
  <si>
    <t>Annual</t>
  </si>
  <si>
    <t>Income
L+</t>
  </si>
  <si>
    <t>WAI</t>
  </si>
  <si>
    <t>Company 1</t>
  </si>
  <si>
    <t>B+</t>
  </si>
  <si>
    <t>Company 2</t>
  </si>
  <si>
    <t>B-</t>
  </si>
  <si>
    <t>Company 3</t>
  </si>
  <si>
    <t>Company 4</t>
  </si>
  <si>
    <t>Company 5</t>
  </si>
  <si>
    <t>Company 6</t>
  </si>
  <si>
    <t>BB-</t>
  </si>
  <si>
    <t>Company 7</t>
  </si>
  <si>
    <t>Company 8</t>
  </si>
  <si>
    <t>Company 9</t>
  </si>
  <si>
    <t>Company 10</t>
  </si>
  <si>
    <t>CCC</t>
  </si>
  <si>
    <t>Company 11</t>
  </si>
  <si>
    <t>Company 12</t>
  </si>
  <si>
    <t>Company 13</t>
  </si>
  <si>
    <t>Company 14</t>
  </si>
  <si>
    <t>Company 15</t>
  </si>
  <si>
    <t>Company 16</t>
  </si>
  <si>
    <t>BB</t>
  </si>
  <si>
    <t>Company 17</t>
  </si>
  <si>
    <t>Company 18</t>
  </si>
  <si>
    <t>Company 19</t>
  </si>
  <si>
    <t>Company 20</t>
  </si>
  <si>
    <t>Margin</t>
  </si>
  <si>
    <t>ROE</t>
  </si>
  <si>
    <t>RAROC %</t>
  </si>
  <si>
    <t>Tranche A</t>
  </si>
  <si>
    <t>Tranche B</t>
  </si>
  <si>
    <t>Tranche C</t>
  </si>
  <si>
    <t>Tranche D</t>
  </si>
  <si>
    <t>Tranche E</t>
  </si>
  <si>
    <t>Coupon
Libor+
Spread</t>
  </si>
  <si>
    <t>Tranches</t>
  </si>
  <si>
    <t>Figure 12.3</t>
  </si>
  <si>
    <t>* MCLO Summary Income Statement</t>
  </si>
  <si>
    <t xml:space="preserve">* LIBOR offsets  </t>
  </si>
  <si>
    <t>Company 21</t>
  </si>
  <si>
    <t>Company 22</t>
  </si>
  <si>
    <t>Company 23</t>
  </si>
  <si>
    <t>Company 24</t>
  </si>
  <si>
    <t>Company 25</t>
  </si>
  <si>
    <t>Average</t>
  </si>
  <si>
    <t>Figure 12.4</t>
  </si>
  <si>
    <t>Par 
amount
($ millions)</t>
  </si>
  <si>
    <t xml:space="preserve"> % of Total</t>
  </si>
  <si>
    <t xml:space="preserve"> Annual Income (excluding LIBOR)</t>
  </si>
  <si>
    <t>Weighted
Average
Interest
Income
(bps)</t>
  </si>
  <si>
    <t>CLO Interest Income</t>
  </si>
  <si>
    <t>Less Interest Expenses:</t>
  </si>
  <si>
    <t>Equity Investment</t>
  </si>
  <si>
    <t xml:space="preserve">    Default Rate</t>
  </si>
  <si>
    <t xml:space="preserve">    Recovery</t>
  </si>
  <si>
    <t xml:space="preserve">    LGD rate</t>
  </si>
  <si>
    <t>Total Portfolio Value</t>
  </si>
  <si>
    <t>million</t>
  </si>
  <si>
    <t>Equity Cash Flow (before Loss Given Default)</t>
  </si>
  <si>
    <t>Less Loss Given Default (LGD) -Assumptions</t>
  </si>
  <si>
    <t>Risk Adjusted Income on Capital</t>
  </si>
  <si>
    <t xml:space="preserve">   Default Rate</t>
  </si>
  <si>
    <t xml:space="preserve">   Recovery</t>
  </si>
  <si>
    <t>Break Even LGD</t>
  </si>
  <si>
    <t>BREAK EVEN ANALYSIS</t>
  </si>
  <si>
    <t>EXPECTED EQUITY CASH FLOW ANALYSIS</t>
  </si>
  <si>
    <t>EXPECTED EQUITY CASH FLOW ADJUSTED FOR LOSS</t>
  </si>
  <si>
    <t>Figure 12.5</t>
  </si>
  <si>
    <t>Less Management Fee</t>
  </si>
  <si>
    <t>Portfolio Amount</t>
  </si>
  <si>
    <t>Assumptions</t>
  </si>
  <si>
    <t>Average Interest</t>
  </si>
  <si>
    <t>CLO Income after Management Fees</t>
  </si>
  <si>
    <t>Debt Investment</t>
  </si>
  <si>
    <t xml:space="preserve">   Total Interest Expense</t>
  </si>
  <si>
    <t>Less Loss Given 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</si>
</sst>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_(* #,##0_);_(* \(#,##0\);_(* &quot;-&quot;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4" fillId="0" borderId="0" xfId="0" applyFont="1"/>
    <xf numFmtId="0" fontId="0" fillId="0" borderId="2" xfId="0" applyBorder="1" applyAlignment="1">
      <alignment horizontal="right" vertical="center"/>
    </xf>
    <xf numFmtId="10" fontId="0" fillId="0" borderId="3" xfId="0" applyNumberFormat="1" applyBorder="1" applyAlignment="1">
      <alignment horizontal="center" vertical="center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9" xfId="0" applyBorder="1"/>
    <xf numFmtId="0" fontId="0" fillId="0" borderId="0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11" fillId="3" borderId="5" xfId="0" applyFont="1" applyFill="1" applyBorder="1" applyAlignment="1">
      <alignment shrinkToFit="1"/>
    </xf>
    <xf numFmtId="0" fontId="0" fillId="3" borderId="5" xfId="0" applyFill="1" applyBorder="1" applyAlignment="1">
      <alignment shrinkToFit="1"/>
    </xf>
    <xf numFmtId="0" fontId="0" fillId="4" borderId="12" xfId="0" applyFill="1" applyBorder="1"/>
    <xf numFmtId="0" fontId="0" fillId="4" borderId="0" xfId="0" applyFill="1" applyBorder="1"/>
    <xf numFmtId="0" fontId="0" fillId="4" borderId="13" xfId="0" applyFill="1" applyBorder="1"/>
    <xf numFmtId="0" fontId="0" fillId="4" borderId="9" xfId="0" applyFill="1" applyBorder="1"/>
    <xf numFmtId="0" fontId="0" fillId="4" borderId="0" xfId="0" applyFill="1" applyBorder="1" applyAlignment="1">
      <alignment shrinkToFit="1"/>
    </xf>
    <xf numFmtId="0" fontId="0" fillId="4" borderId="10" xfId="0" applyFill="1" applyBorder="1"/>
    <xf numFmtId="0" fontId="0" fillId="4" borderId="11" xfId="0" applyFill="1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2" fillId="0" borderId="0" xfId="0" applyFont="1"/>
    <xf numFmtId="0" fontId="0" fillId="0" borderId="0" xfId="0" applyAlignment="1">
      <alignment horizontal="right"/>
    </xf>
    <xf numFmtId="0" fontId="2" fillId="4" borderId="13" xfId="0" applyFont="1" applyFill="1" applyBorder="1" applyAlignment="1">
      <alignment horizontal="right"/>
    </xf>
    <xf numFmtId="0" fontId="7" fillId="0" borderId="0" xfId="0" applyFont="1"/>
    <xf numFmtId="165" fontId="0" fillId="0" borderId="0" xfId="1" applyNumberFormat="1" applyFont="1"/>
    <xf numFmtId="10" fontId="0" fillId="0" borderId="0" xfId="1" applyNumberFormat="1" applyFont="1"/>
    <xf numFmtId="10" fontId="0" fillId="0" borderId="0" xfId="0" applyNumberFormat="1"/>
    <xf numFmtId="0" fontId="0" fillId="0" borderId="12" xfId="0" applyBorder="1" applyAlignment="1">
      <alignment horizontal="left"/>
    </xf>
    <xf numFmtId="10" fontId="0" fillId="0" borderId="0" xfId="1" applyNumberFormat="1" applyFont="1" applyBorder="1"/>
    <xf numFmtId="44" fontId="0" fillId="0" borderId="0" xfId="3" applyFont="1" applyBorder="1"/>
    <xf numFmtId="10" fontId="0" fillId="0" borderId="0" xfId="0" applyNumberFormat="1" applyBorder="1"/>
    <xf numFmtId="43" fontId="5" fillId="0" borderId="0" xfId="2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44" fontId="0" fillId="0" borderId="15" xfId="3" applyFont="1" applyBorder="1"/>
    <xf numFmtId="0" fontId="9" fillId="0" borderId="6" xfId="0" applyFont="1" applyBorder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13" fillId="0" borderId="0" xfId="0" applyFont="1"/>
    <xf numFmtId="0" fontId="14" fillId="0" borderId="0" xfId="0" applyFont="1"/>
    <xf numFmtId="0" fontId="14" fillId="0" borderId="0" xfId="0" applyFont="1" applyAlignment="1"/>
    <xf numFmtId="0" fontId="14" fillId="0" borderId="0" xfId="0" applyFont="1" applyBorder="1" applyAlignment="1"/>
    <xf numFmtId="0" fontId="15" fillId="6" borderId="0" xfId="0" applyFont="1" applyFill="1" applyBorder="1" applyAlignment="1">
      <alignment horizontal="center" wrapText="1"/>
    </xf>
    <xf numFmtId="0" fontId="15" fillId="6" borderId="4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166" fontId="16" fillId="0" borderId="0" xfId="2" applyNumberFormat="1" applyFont="1" applyAlignment="1">
      <alignment horizontal="center" wrapText="1"/>
    </xf>
    <xf numFmtId="165" fontId="16" fillId="0" borderId="0" xfId="1" applyNumberFormat="1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2" fontId="16" fillId="0" borderId="0" xfId="0" applyNumberFormat="1" applyFont="1" applyBorder="1" applyAlignment="1">
      <alignment horizontal="right" vertical="top" wrapText="1"/>
    </xf>
    <xf numFmtId="166" fontId="16" fillId="0" borderId="4" xfId="2" applyNumberFormat="1" applyFont="1" applyBorder="1" applyAlignment="1">
      <alignment horizontal="center" wrapText="1"/>
    </xf>
    <xf numFmtId="165" fontId="16" fillId="0" borderId="4" xfId="1" applyNumberFormat="1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7" fillId="0" borderId="0" xfId="0" applyFont="1"/>
    <xf numFmtId="166" fontId="16" fillId="0" borderId="15" xfId="2" applyNumberFormat="1" applyFont="1" applyBorder="1" applyAlignment="1">
      <alignment horizontal="center" wrapText="1"/>
    </xf>
    <xf numFmtId="165" fontId="16" fillId="0" borderId="15" xfId="1" applyNumberFormat="1" applyFont="1" applyBorder="1" applyAlignment="1">
      <alignment horizontal="center" wrapText="1"/>
    </xf>
    <xf numFmtId="0" fontId="14" fillId="0" borderId="0" xfId="0" applyFont="1" applyAlignment="1"/>
    <xf numFmtId="0" fontId="14" fillId="6" borderId="0" xfId="0" applyFont="1" applyFill="1" applyBorder="1"/>
    <xf numFmtId="0" fontId="13" fillId="6" borderId="0" xfId="0" applyFont="1" applyFill="1" applyBorder="1" applyAlignment="1">
      <alignment horizontal="center" wrapText="1"/>
    </xf>
    <xf numFmtId="0" fontId="14" fillId="6" borderId="4" xfId="0" applyFont="1" applyFill="1" applyBorder="1"/>
    <xf numFmtId="0" fontId="13" fillId="6" borderId="4" xfId="0" applyFont="1" applyFill="1" applyBorder="1" applyAlignment="1">
      <alignment horizontal="center" wrapText="1"/>
    </xf>
    <xf numFmtId="0" fontId="13" fillId="6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167" fontId="14" fillId="0" borderId="0" xfId="2" applyNumberFormat="1" applyFont="1"/>
    <xf numFmtId="43" fontId="14" fillId="0" borderId="0" xfId="2" applyFont="1" applyAlignment="1"/>
    <xf numFmtId="167" fontId="14" fillId="0" borderId="15" xfId="0" applyNumberFormat="1" applyFont="1" applyBorder="1"/>
    <xf numFmtId="43" fontId="14" fillId="0" borderId="15" xfId="0" applyNumberFormat="1" applyFont="1" applyBorder="1" applyAlignment="1"/>
    <xf numFmtId="0" fontId="13" fillId="6" borderId="0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166" fontId="14" fillId="0" borderId="0" xfId="0" applyNumberFormat="1" applyFont="1" applyAlignment="1"/>
    <xf numFmtId="2" fontId="14" fillId="0" borderId="0" xfId="0" applyNumberFormat="1" applyFont="1" applyAlignment="1"/>
    <xf numFmtId="168" fontId="14" fillId="0" borderId="0" xfId="0" applyNumberFormat="1" applyFont="1"/>
    <xf numFmtId="168" fontId="0" fillId="0" borderId="15" xfId="0" applyNumberFormat="1" applyBorder="1"/>
    <xf numFmtId="168" fontId="0" fillId="0" borderId="0" xfId="0" applyNumberFormat="1"/>
    <xf numFmtId="0" fontId="18" fillId="0" borderId="0" xfId="0" applyFont="1"/>
    <xf numFmtId="164" fontId="0" fillId="0" borderId="0" xfId="1" applyNumberFormat="1" applyFont="1"/>
    <xf numFmtId="167" fontId="0" fillId="0" borderId="15" xfId="0" applyNumberFormat="1" applyBorder="1"/>
    <xf numFmtId="167" fontId="0" fillId="0" borderId="0" xfId="0" applyNumberFormat="1"/>
    <xf numFmtId="0" fontId="13" fillId="0" borderId="4" xfId="0" applyFont="1" applyBorder="1"/>
    <xf numFmtId="10" fontId="13" fillId="6" borderId="0" xfId="0" applyNumberFormat="1" applyFont="1" applyFill="1"/>
    <xf numFmtId="0" fontId="19" fillId="0" borderId="0" xfId="0" applyFont="1"/>
    <xf numFmtId="166" fontId="15" fillId="0" borderId="15" xfId="2" applyNumberFormat="1" applyFont="1" applyBorder="1" applyAlignment="1">
      <alignment horizontal="right" wrapText="1"/>
    </xf>
    <xf numFmtId="166" fontId="15" fillId="0" borderId="15" xfId="2" applyNumberFormat="1" applyFont="1" applyBorder="1" applyAlignment="1">
      <alignment horizontal="center" wrapText="1"/>
    </xf>
    <xf numFmtId="165" fontId="15" fillId="0" borderId="15" xfId="1" applyNumberFormat="1" applyFont="1" applyBorder="1" applyAlignment="1">
      <alignment horizontal="center" wrapText="1"/>
    </xf>
    <xf numFmtId="166" fontId="15" fillId="0" borderId="0" xfId="2" applyNumberFormat="1" applyFont="1" applyAlignment="1">
      <alignment horizontal="center" wrapText="1"/>
    </xf>
    <xf numFmtId="165" fontId="15" fillId="0" borderId="0" xfId="1" applyNumberFormat="1" applyFont="1" applyBorder="1" applyAlignment="1">
      <alignment horizont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165" fontId="16" fillId="0" borderId="16" xfId="1" applyNumberFormat="1" applyFont="1" applyBorder="1" applyAlignment="1">
      <alignment horizontal="center" vertical="center" wrapText="1"/>
    </xf>
    <xf numFmtId="165" fontId="16" fillId="0" borderId="0" xfId="1" applyNumberFormat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 applyBorder="1" applyAlignment="1"/>
    <xf numFmtId="0" fontId="15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166" fontId="16" fillId="0" borderId="0" xfId="2" applyNumberFormat="1" applyFont="1" applyFill="1" applyBorder="1" applyAlignment="1">
      <alignment horizontal="center" wrapText="1"/>
    </xf>
    <xf numFmtId="165" fontId="16" fillId="0" borderId="0" xfId="1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167" fontId="14" fillId="0" borderId="0" xfId="2" applyNumberFormat="1" applyFont="1" applyFill="1" applyBorder="1"/>
    <xf numFmtId="43" fontId="14" fillId="0" borderId="0" xfId="2" applyFont="1" applyFill="1" applyBorder="1" applyAlignment="1"/>
    <xf numFmtId="0" fontId="14" fillId="0" borderId="0" xfId="0" applyFont="1" applyFill="1" applyBorder="1" applyAlignment="1">
      <alignment horizontal="right"/>
    </xf>
    <xf numFmtId="166" fontId="14" fillId="0" borderId="0" xfId="0" applyNumberFormat="1" applyFont="1"/>
    <xf numFmtId="0" fontId="14" fillId="0" borderId="0" xfId="0" applyFont="1" applyAlignment="1">
      <alignment horizontal="right"/>
    </xf>
    <xf numFmtId="166" fontId="14" fillId="0" borderId="17" xfId="0" applyNumberFormat="1" applyFont="1" applyBorder="1"/>
    <xf numFmtId="0" fontId="14" fillId="0" borderId="17" xfId="0" applyFont="1" applyBorder="1"/>
    <xf numFmtId="166" fontId="16" fillId="0" borderId="0" xfId="2" applyNumberFormat="1" applyFont="1" applyAlignment="1">
      <alignment horizontal="center"/>
    </xf>
    <xf numFmtId="165" fontId="16" fillId="0" borderId="0" xfId="1" applyNumberFormat="1" applyFont="1" applyAlignment="1">
      <alignment horizontal="center"/>
    </xf>
    <xf numFmtId="167" fontId="14" fillId="0" borderId="0" xfId="2" applyNumberFormat="1" applyFont="1" applyAlignment="1"/>
    <xf numFmtId="168" fontId="0" fillId="0" borderId="16" xfId="0" applyNumberFormat="1" applyBorder="1"/>
    <xf numFmtId="0" fontId="2" fillId="0" borderId="0" xfId="0" applyFont="1"/>
    <xf numFmtId="44" fontId="0" fillId="0" borderId="0" xfId="3" applyFont="1"/>
    <xf numFmtId="167" fontId="2" fillId="0" borderId="16" xfId="0" applyNumberFormat="1" applyFont="1" applyBorder="1"/>
    <xf numFmtId="168" fontId="2" fillId="0" borderId="15" xfId="0" applyNumberFormat="1" applyFont="1" applyBorder="1"/>
    <xf numFmtId="0" fontId="10" fillId="0" borderId="0" xfId="0" applyFont="1" applyAlignment="1"/>
    <xf numFmtId="0" fontId="22" fillId="7" borderId="4" xfId="0" applyFont="1" applyFill="1" applyBorder="1"/>
    <xf numFmtId="0" fontId="21" fillId="7" borderId="0" xfId="0" applyFont="1" applyFill="1"/>
    <xf numFmtId="0" fontId="20" fillId="7" borderId="0" xfId="0" applyFont="1" applyFill="1"/>
    <xf numFmtId="0" fontId="21" fillId="7" borderId="0" xfId="0" applyFont="1" applyFill="1" applyBorder="1" applyAlignment="1"/>
    <xf numFmtId="165" fontId="2" fillId="0" borderId="0" xfId="1" applyNumberFormat="1" applyFont="1"/>
    <xf numFmtId="10" fontId="2" fillId="0" borderId="0" xfId="1" applyNumberFormat="1" applyFont="1"/>
    <xf numFmtId="167" fontId="0" fillId="0" borderId="0" xfId="2" applyNumberFormat="1" applyFont="1"/>
    <xf numFmtId="0" fontId="10" fillId="0" borderId="0" xfId="0" applyFont="1" applyAlignment="1">
      <alignment horizontal="center"/>
    </xf>
    <xf numFmtId="167" fontId="0" fillId="0" borderId="16" xfId="0" applyNumberFormat="1" applyBorder="1"/>
    <xf numFmtId="10" fontId="0" fillId="0" borderId="16" xfId="1" applyNumberFormat="1" applyFont="1" applyBorder="1"/>
    <xf numFmtId="0" fontId="6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6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6" xfId="0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 wrapText="1"/>
    </xf>
    <xf numFmtId="0" fontId="0" fillId="4" borderId="7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12" xfId="0" applyFill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top" wrapText="1"/>
    </xf>
    <xf numFmtId="0" fontId="0" fillId="4" borderId="0" xfId="0" applyFill="1" applyBorder="1" applyAlignment="1">
      <alignment wrapText="1"/>
    </xf>
    <xf numFmtId="0" fontId="0" fillId="4" borderId="13" xfId="0" applyFill="1" applyBorder="1" applyAlignment="1">
      <alignment wrapText="1"/>
    </xf>
    <xf numFmtId="0" fontId="0" fillId="5" borderId="6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5" borderId="12" xfId="0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 wrapText="1"/>
    </xf>
    <xf numFmtId="0" fontId="0" fillId="5" borderId="13" xfId="0" applyFill="1" applyBorder="1" applyAlignment="1">
      <alignment horizontal="left" vertical="top" wrapText="1"/>
    </xf>
    <xf numFmtId="0" fontId="0" fillId="5" borderId="12" xfId="0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5" borderId="13" xfId="0" applyFill="1" applyBorder="1" applyAlignment="1">
      <alignment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wrapText="1"/>
    </xf>
    <xf numFmtId="0" fontId="15" fillId="6" borderId="10" xfId="0" applyFont="1" applyFill="1" applyBorder="1" applyAlignment="1">
      <alignment horizontal="center" wrapText="1"/>
    </xf>
    <xf numFmtId="0" fontId="15" fillId="6" borderId="0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5" fillId="0" borderId="0" xfId="0" applyFont="1" applyFill="1" applyBorder="1" applyAlignment="1">
      <alignment wrapText="1"/>
    </xf>
    <xf numFmtId="0" fontId="14" fillId="0" borderId="0" xfId="0" applyFont="1" applyFill="1" applyBorder="1" applyAlignment="1"/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top" wrapText="1"/>
    </xf>
    <xf numFmtId="0" fontId="13" fillId="6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4" fillId="0" borderId="0" xfId="0" applyFont="1" applyAlignment="1"/>
    <xf numFmtId="0" fontId="15" fillId="6" borderId="4" xfId="0" applyFont="1" applyFill="1" applyBorder="1" applyAlignment="1">
      <alignment horizontal="center" wrapText="1"/>
    </xf>
    <xf numFmtId="0" fontId="15" fillId="6" borderId="0" xfId="0" applyFont="1" applyFill="1" applyBorder="1" applyAlignment="1">
      <alignment horizontal="center" vertical="top" wrapText="1"/>
    </xf>
    <xf numFmtId="0" fontId="15" fillId="6" borderId="4" xfId="0" applyFont="1" applyFill="1" applyBorder="1" applyAlignment="1">
      <alignment horizontal="center" vertical="top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237067</xdr:colOff>
      <xdr:row>6</xdr:row>
      <xdr:rowOff>115358</xdr:rowOff>
    </xdr:from>
    <xdr:to>
      <xdr:col>13</xdr:col>
      <xdr:colOff>67732</xdr:colOff>
      <xdr:row>8</xdr:row>
      <xdr:rowOff>95250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54A1EC0F-02C8-43B6-852B-A76F8D110BAB}"/>
            </a:ext>
          </a:extLst>
        </xdr:cNvPr>
        <xdr:cNvSpPr/>
      </xdr:nvSpPr>
      <xdr:spPr>
        <a:xfrm>
          <a:off x="5647267" y="1353608"/>
          <a:ext cx="421215" cy="34184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30690</xdr:colOff>
      <xdr:row>9</xdr:row>
      <xdr:rowOff>28575</xdr:rowOff>
    </xdr:from>
    <xdr:to>
      <xdr:col>9</xdr:col>
      <xdr:colOff>640291</xdr:colOff>
      <xdr:row>10</xdr:row>
      <xdr:rowOff>180975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BE57D1A8-AD31-411E-9156-B3DFC118E632}"/>
            </a:ext>
          </a:extLst>
        </xdr:cNvPr>
        <xdr:cNvSpPr/>
      </xdr:nvSpPr>
      <xdr:spPr>
        <a:xfrm>
          <a:off x="4536015" y="1428750"/>
          <a:ext cx="609601" cy="3429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95253</xdr:colOff>
      <xdr:row>16</xdr:row>
      <xdr:rowOff>190499</xdr:rowOff>
    </xdr:from>
    <xdr:to>
      <xdr:col>9</xdr:col>
      <xdr:colOff>620186</xdr:colOff>
      <xdr:row>21</xdr:row>
      <xdr:rowOff>19050</xdr:rowOff>
    </xdr:to>
    <xdr:sp macro="" textlink="">
      <xdr:nvSpPr>
        <xdr:cNvPr id="6" name="Arrow: Bent 5">
          <a:extLst>
            <a:ext uri="{FF2B5EF4-FFF2-40B4-BE49-F238E27FC236}">
              <a16:creationId xmlns:a16="http://schemas.microsoft.com/office/drawing/2014/main" id="{733ED6EB-C67D-4B35-8600-EA5C54622E92}"/>
            </a:ext>
          </a:extLst>
        </xdr:cNvPr>
        <xdr:cNvSpPr/>
      </xdr:nvSpPr>
      <xdr:spPr>
        <a:xfrm rot="16200000">
          <a:off x="4039131" y="2876021"/>
          <a:ext cx="781051" cy="1658408"/>
        </a:xfrm>
        <a:prstGeom prst="bentArrow">
          <a:avLst>
            <a:gd name="adj1" fmla="val 25878"/>
            <a:gd name="adj2" fmla="val 25000"/>
            <a:gd name="adj3" fmla="val 25000"/>
            <a:gd name="adj4" fmla="val 43750"/>
          </a:avLst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27519</xdr:colOff>
      <xdr:row>17</xdr:row>
      <xdr:rowOff>10581</xdr:rowOff>
    </xdr:from>
    <xdr:to>
      <xdr:col>9</xdr:col>
      <xdr:colOff>628650</xdr:colOff>
      <xdr:row>23</xdr:row>
      <xdr:rowOff>180978</xdr:rowOff>
    </xdr:to>
    <xdr:sp macro="" textlink="">
      <xdr:nvSpPr>
        <xdr:cNvPr id="7" name="Arrow: Bent 6">
          <a:extLst>
            <a:ext uri="{FF2B5EF4-FFF2-40B4-BE49-F238E27FC236}">
              <a16:creationId xmlns:a16="http://schemas.microsoft.com/office/drawing/2014/main" id="{75E0BEBD-3503-4F97-A4DE-71FC6A72CD62}"/>
            </a:ext>
          </a:extLst>
        </xdr:cNvPr>
        <xdr:cNvSpPr/>
      </xdr:nvSpPr>
      <xdr:spPr>
        <a:xfrm rot="16200000">
          <a:off x="2395536" y="1509714"/>
          <a:ext cx="1313397" cy="4163481"/>
        </a:xfrm>
        <a:prstGeom prst="bentArrow">
          <a:avLst>
            <a:gd name="adj1" fmla="val 12455"/>
            <a:gd name="adj2" fmla="val 17392"/>
            <a:gd name="adj3" fmla="val 21843"/>
            <a:gd name="adj4" fmla="val 43750"/>
          </a:avLst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76201</xdr:colOff>
      <xdr:row>10</xdr:row>
      <xdr:rowOff>55032</xdr:rowOff>
    </xdr:from>
    <xdr:to>
      <xdr:col>7</xdr:col>
      <xdr:colOff>228601</xdr:colOff>
      <xdr:row>14</xdr:row>
      <xdr:rowOff>114299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36FAF80F-A315-42DD-BB26-B3EFCA9C06C1}"/>
            </a:ext>
          </a:extLst>
        </xdr:cNvPr>
        <xdr:cNvSpPr/>
      </xdr:nvSpPr>
      <xdr:spPr>
        <a:xfrm>
          <a:off x="3200401" y="1645707"/>
          <a:ext cx="152400" cy="821267"/>
        </a:xfrm>
        <a:prstGeom prst="rightBrac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48683</xdr:colOff>
      <xdr:row>9</xdr:row>
      <xdr:rowOff>1058</xdr:rowOff>
    </xdr:from>
    <xdr:to>
      <xdr:col>18</xdr:col>
      <xdr:colOff>446617</xdr:colOff>
      <xdr:row>26</xdr:row>
      <xdr:rowOff>17992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EC22298B-3DA3-499E-BEE2-2FE6D8D010B0}"/>
            </a:ext>
          </a:extLst>
        </xdr:cNvPr>
        <xdr:cNvSpPr/>
      </xdr:nvSpPr>
      <xdr:spPr>
        <a:xfrm>
          <a:off x="7059083" y="1401233"/>
          <a:ext cx="397934" cy="3255434"/>
        </a:xfrm>
        <a:prstGeom prst="rightBrac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973CD-0333-4D05-98AB-9A525BEE4A85}">
  <dimension ref="B1:S27"/>
  <sheetViews>
    <sheetView showGridLines="0" workbookViewId="0">
      <selection activeCell="C25" sqref="C25"/>
    </sheetView>
  </sheetViews>
  <sheetFormatPr defaultRowHeight="14.35" x14ac:dyDescent="0.5"/>
  <cols>
    <col min="1" max="1" width="4.9375" customWidth="1"/>
    <col min="2" max="2" width="17.29296875" customWidth="1"/>
    <col min="3" max="3" width="10.1171875" style="2" customWidth="1"/>
    <col min="5" max="5" width="8.9375" customWidth="1"/>
    <col min="6" max="6" width="10.29296875" customWidth="1"/>
    <col min="8" max="10" width="10.52734375" customWidth="1"/>
  </cols>
  <sheetData>
    <row r="1" spans="2:19" ht="10" customHeight="1" thickBot="1" x14ac:dyDescent="0.55000000000000004"/>
    <row r="2" spans="2:19" ht="21" thickBot="1" x14ac:dyDescent="0.75">
      <c r="B2" s="13" t="s">
        <v>4</v>
      </c>
      <c r="C2" s="5"/>
      <c r="J2" s="14" t="s">
        <v>5</v>
      </c>
      <c r="K2" s="15">
        <v>2.2499999999999999E-2</v>
      </c>
    </row>
    <row r="4" spans="2:19" ht="41.35" customHeight="1" thickBot="1" x14ac:dyDescent="0.55000000000000004">
      <c r="B4" s="8" t="s">
        <v>0</v>
      </c>
      <c r="C4" s="9" t="s">
        <v>21</v>
      </c>
      <c r="D4" s="10" t="s">
        <v>1</v>
      </c>
      <c r="E4" s="9" t="s">
        <v>3</v>
      </c>
      <c r="F4" s="9" t="s">
        <v>32</v>
      </c>
      <c r="G4" s="9" t="s">
        <v>8</v>
      </c>
      <c r="H4" s="9" t="s">
        <v>29</v>
      </c>
      <c r="I4" s="9" t="s">
        <v>30</v>
      </c>
      <c r="J4" s="9" t="s">
        <v>9</v>
      </c>
      <c r="K4" s="9" t="s">
        <v>2</v>
      </c>
      <c r="L4" s="1"/>
      <c r="M4" s="1"/>
      <c r="N4" s="1"/>
      <c r="O4" s="1"/>
      <c r="P4" s="1"/>
      <c r="Q4" s="1"/>
      <c r="R4" s="1"/>
      <c r="S4" s="1"/>
    </row>
    <row r="5" spans="2:19" x14ac:dyDescent="0.5">
      <c r="B5" t="s">
        <v>6</v>
      </c>
      <c r="C5" s="2" t="s">
        <v>22</v>
      </c>
      <c r="D5" s="2" t="s">
        <v>7</v>
      </c>
      <c r="E5" s="2">
        <v>400</v>
      </c>
      <c r="F5" s="7">
        <v>3.5</v>
      </c>
      <c r="G5" s="4">
        <v>0.98499999999999999</v>
      </c>
      <c r="H5" s="3">
        <v>0.97499999999999998</v>
      </c>
      <c r="I5" s="3">
        <v>0.97624999999999995</v>
      </c>
      <c r="J5" s="4">
        <f>+H5-G5</f>
        <v>-1.0000000000000009E-2</v>
      </c>
      <c r="K5" s="3">
        <f>+$K$2+(E5/10000)+((100%-H5)/F5)</f>
        <v>6.9642857142857145E-2</v>
      </c>
    </row>
    <row r="6" spans="2:19" x14ac:dyDescent="0.5">
      <c r="B6" t="s">
        <v>10</v>
      </c>
      <c r="C6" s="2" t="s">
        <v>23</v>
      </c>
      <c r="D6" s="2" t="s">
        <v>7</v>
      </c>
      <c r="E6" s="2">
        <v>475</v>
      </c>
      <c r="F6" s="7">
        <v>3.75</v>
      </c>
      <c r="G6" s="4">
        <v>0.99</v>
      </c>
      <c r="H6" s="3">
        <v>0.995</v>
      </c>
      <c r="I6" s="3">
        <v>0.99524999999999997</v>
      </c>
      <c r="J6" s="4">
        <f t="shared" ref="J6:J15" si="0">+H6-G6</f>
        <v>5.0000000000000044E-3</v>
      </c>
      <c r="K6" s="3">
        <f t="shared" ref="K6:K15" si="1">+$K$2+(E6/10000)+((100%-H6)/F6)</f>
        <v>7.1333333333333346E-2</v>
      </c>
    </row>
    <row r="7" spans="2:19" x14ac:dyDescent="0.5">
      <c r="B7" t="s">
        <v>11</v>
      </c>
      <c r="C7" s="2" t="s">
        <v>22</v>
      </c>
      <c r="D7" s="2" t="s">
        <v>20</v>
      </c>
      <c r="E7" s="2">
        <v>375</v>
      </c>
      <c r="F7" s="7">
        <v>4</v>
      </c>
      <c r="G7" s="4">
        <v>0.995</v>
      </c>
      <c r="H7" s="3">
        <v>0.99750000000000005</v>
      </c>
      <c r="I7" s="3">
        <v>0.99850000000000005</v>
      </c>
      <c r="J7" s="4">
        <f t="shared" si="0"/>
        <v>2.5000000000000577E-3</v>
      </c>
      <c r="K7" s="3">
        <f t="shared" si="1"/>
        <v>6.0624999999999984E-2</v>
      </c>
    </row>
    <row r="8" spans="2:19" x14ac:dyDescent="0.5">
      <c r="B8" t="s">
        <v>12</v>
      </c>
      <c r="C8" s="2" t="s">
        <v>25</v>
      </c>
      <c r="D8" s="2" t="s">
        <v>7</v>
      </c>
      <c r="E8" s="2">
        <v>525</v>
      </c>
      <c r="F8" s="7">
        <v>2.5</v>
      </c>
      <c r="G8" s="4">
        <v>0.97</v>
      </c>
      <c r="H8" s="3">
        <v>1.0049999999999999</v>
      </c>
      <c r="I8" s="3">
        <v>1.0109999999999999</v>
      </c>
      <c r="J8" s="4">
        <f t="shared" si="0"/>
        <v>3.499999999999992E-2</v>
      </c>
      <c r="K8" s="3">
        <f t="shared" si="1"/>
        <v>7.3000000000000037E-2</v>
      </c>
    </row>
    <row r="9" spans="2:19" x14ac:dyDescent="0.5">
      <c r="B9" t="s">
        <v>13</v>
      </c>
      <c r="C9" s="6" t="s">
        <v>24</v>
      </c>
      <c r="D9" s="2" t="s">
        <v>7</v>
      </c>
      <c r="E9" s="2">
        <v>450</v>
      </c>
      <c r="F9" s="7">
        <v>2.25</v>
      </c>
      <c r="G9" s="4">
        <v>0.98250000000000004</v>
      </c>
      <c r="H9" s="3">
        <v>0.97499999999999998</v>
      </c>
      <c r="I9" s="3">
        <v>0.98</v>
      </c>
      <c r="J9" s="4">
        <f t="shared" si="0"/>
        <v>-7.5000000000000622E-3</v>
      </c>
      <c r="K9" s="3">
        <f t="shared" si="1"/>
        <v>7.8611111111111132E-2</v>
      </c>
    </row>
    <row r="10" spans="2:19" x14ac:dyDescent="0.5">
      <c r="B10" t="s">
        <v>14</v>
      </c>
      <c r="C10" s="2" t="s">
        <v>26</v>
      </c>
      <c r="D10" s="2" t="s">
        <v>7</v>
      </c>
      <c r="E10" s="2">
        <v>545</v>
      </c>
      <c r="F10" s="7">
        <v>3.5</v>
      </c>
      <c r="G10" s="4">
        <v>0.98250000000000004</v>
      </c>
      <c r="H10" s="3">
        <v>0.97499999999999998</v>
      </c>
      <c r="I10" s="3">
        <v>0.97750000000000004</v>
      </c>
      <c r="J10" s="4">
        <f t="shared" si="0"/>
        <v>-7.5000000000000622E-3</v>
      </c>
      <c r="K10" s="3">
        <f t="shared" si="1"/>
        <v>8.4142857142857144E-2</v>
      </c>
    </row>
    <row r="11" spans="2:19" x14ac:dyDescent="0.5">
      <c r="B11" t="s">
        <v>15</v>
      </c>
      <c r="C11" s="2" t="s">
        <v>24</v>
      </c>
      <c r="D11" s="2" t="s">
        <v>7</v>
      </c>
      <c r="E11" s="2">
        <v>425</v>
      </c>
      <c r="F11" s="7">
        <v>2</v>
      </c>
      <c r="G11" s="4">
        <v>0.99250000000000005</v>
      </c>
      <c r="H11" s="3">
        <v>0.97499999999999998</v>
      </c>
      <c r="I11" s="3">
        <v>0.98</v>
      </c>
      <c r="J11" s="4">
        <f t="shared" si="0"/>
        <v>-1.7500000000000071E-2</v>
      </c>
      <c r="K11" s="3">
        <f t="shared" si="1"/>
        <v>7.7500000000000013E-2</v>
      </c>
    </row>
    <row r="12" spans="2:19" x14ac:dyDescent="0.5">
      <c r="B12" t="s">
        <v>16</v>
      </c>
      <c r="C12" s="2" t="s">
        <v>27</v>
      </c>
      <c r="D12" s="2" t="s">
        <v>7</v>
      </c>
      <c r="E12" s="2">
        <v>400</v>
      </c>
      <c r="F12" s="7">
        <v>1.75</v>
      </c>
      <c r="G12" s="4">
        <v>0.98750000000000004</v>
      </c>
      <c r="H12" s="3">
        <v>0.97499999999999998</v>
      </c>
      <c r="I12" s="3">
        <v>0.97750000000000004</v>
      </c>
      <c r="J12" s="4">
        <f t="shared" si="0"/>
        <v>-1.2500000000000067E-2</v>
      </c>
      <c r="K12" s="3">
        <f t="shared" si="1"/>
        <v>7.6785714285714304E-2</v>
      </c>
    </row>
    <row r="13" spans="2:19" x14ac:dyDescent="0.5">
      <c r="B13" t="s">
        <v>17</v>
      </c>
      <c r="C13" s="2" t="s">
        <v>23</v>
      </c>
      <c r="D13" s="2" t="s">
        <v>7</v>
      </c>
      <c r="E13" s="2">
        <v>475</v>
      </c>
      <c r="F13" s="7">
        <v>2</v>
      </c>
      <c r="G13" s="4">
        <v>0.99250000000000005</v>
      </c>
      <c r="H13" s="3">
        <v>0.97499999999999998</v>
      </c>
      <c r="I13" s="3">
        <v>0.97875000000000001</v>
      </c>
      <c r="J13" s="4">
        <f t="shared" si="0"/>
        <v>-1.7500000000000071E-2</v>
      </c>
      <c r="K13" s="3">
        <f t="shared" si="1"/>
        <v>8.2500000000000018E-2</v>
      </c>
    </row>
    <row r="14" spans="2:19" x14ac:dyDescent="0.5">
      <c r="B14" t="s">
        <v>18</v>
      </c>
      <c r="C14" s="2" t="s">
        <v>28</v>
      </c>
      <c r="D14" s="2" t="s">
        <v>7</v>
      </c>
      <c r="E14" s="2">
        <v>325</v>
      </c>
      <c r="F14" s="7">
        <v>3.25</v>
      </c>
      <c r="G14" s="4">
        <v>0.99750000000000005</v>
      </c>
      <c r="H14" s="3">
        <v>0.97499999999999998</v>
      </c>
      <c r="I14" s="3">
        <v>0.98</v>
      </c>
      <c r="J14" s="4">
        <f t="shared" si="0"/>
        <v>-2.2500000000000075E-2</v>
      </c>
      <c r="K14" s="3">
        <f t="shared" si="1"/>
        <v>6.26923076923077E-2</v>
      </c>
    </row>
    <row r="15" spans="2:19" x14ac:dyDescent="0.5">
      <c r="B15" t="s">
        <v>19</v>
      </c>
      <c r="C15" s="2" t="s">
        <v>22</v>
      </c>
      <c r="D15" s="2" t="s">
        <v>7</v>
      </c>
      <c r="E15" s="2">
        <v>425</v>
      </c>
      <c r="F15" s="7">
        <v>3.5</v>
      </c>
      <c r="G15" s="4">
        <v>0.99</v>
      </c>
      <c r="H15" s="3">
        <v>0.97499999999999998</v>
      </c>
      <c r="I15" s="3">
        <v>0.97750000000000004</v>
      </c>
      <c r="J15" s="4">
        <f t="shared" si="0"/>
        <v>-1.5000000000000013E-2</v>
      </c>
      <c r="K15" s="3">
        <f t="shared" si="1"/>
        <v>7.2142857142857147E-2</v>
      </c>
    </row>
    <row r="16" spans="2:19" ht="7.7" customHeight="1" x14ac:dyDescent="0.5">
      <c r="B16" s="11"/>
      <c r="C16" s="12"/>
      <c r="D16" s="12"/>
      <c r="E16" s="12"/>
      <c r="F16" s="12"/>
      <c r="G16" s="12"/>
      <c r="H16" s="12"/>
      <c r="I16" s="12"/>
      <c r="J16" s="12"/>
      <c r="K16" s="12"/>
    </row>
    <row r="17" spans="4:11" x14ac:dyDescent="0.5">
      <c r="D17" s="2"/>
      <c r="E17" s="2"/>
      <c r="F17" s="2"/>
      <c r="G17" s="2"/>
      <c r="H17" s="2"/>
      <c r="I17" s="2"/>
      <c r="J17" s="2"/>
      <c r="K17" s="2" t="s">
        <v>31</v>
      </c>
    </row>
    <row r="18" spans="4:11" x14ac:dyDescent="0.5">
      <c r="D18" s="2"/>
      <c r="E18" s="2"/>
      <c r="F18" s="2"/>
      <c r="G18" s="2"/>
      <c r="H18" s="2"/>
      <c r="I18" s="2"/>
      <c r="J18" s="2"/>
      <c r="K18" s="2"/>
    </row>
    <row r="19" spans="4:11" x14ac:dyDescent="0.5">
      <c r="D19" s="2"/>
      <c r="E19" s="2"/>
      <c r="F19" s="2"/>
      <c r="G19" s="2"/>
      <c r="H19" s="2"/>
      <c r="I19" s="2"/>
      <c r="J19" s="2"/>
      <c r="K19" s="2"/>
    </row>
    <row r="20" spans="4:11" x14ac:dyDescent="0.5">
      <c r="D20" s="2"/>
      <c r="E20" s="2"/>
      <c r="F20" s="2"/>
      <c r="G20" s="2"/>
      <c r="H20" s="2"/>
      <c r="I20" s="2"/>
      <c r="J20" s="2"/>
      <c r="K20" s="2"/>
    </row>
    <row r="21" spans="4:11" x14ac:dyDescent="0.5">
      <c r="D21" s="2"/>
      <c r="E21" s="2"/>
      <c r="F21" s="2"/>
      <c r="G21" s="2"/>
      <c r="H21" s="2"/>
      <c r="I21" s="2"/>
      <c r="J21" s="2"/>
      <c r="K21" s="2"/>
    </row>
    <row r="22" spans="4:11" x14ac:dyDescent="0.5">
      <c r="D22" s="2"/>
      <c r="E22" s="2"/>
      <c r="F22" s="2"/>
      <c r="G22" s="2"/>
      <c r="H22" s="2"/>
      <c r="I22" s="2"/>
      <c r="J22" s="2"/>
      <c r="K22" s="2"/>
    </row>
    <row r="23" spans="4:11" x14ac:dyDescent="0.5">
      <c r="D23" s="2"/>
      <c r="E23" s="2"/>
      <c r="F23" s="2"/>
      <c r="G23" s="2"/>
      <c r="H23" s="2"/>
      <c r="I23" s="2"/>
      <c r="J23" s="2"/>
      <c r="K23" s="2"/>
    </row>
    <row r="24" spans="4:11" x14ac:dyDescent="0.5">
      <c r="D24" s="2"/>
      <c r="E24" s="2"/>
      <c r="F24" s="2"/>
      <c r="G24" s="2"/>
      <c r="H24" s="2"/>
      <c r="I24" s="2"/>
      <c r="J24" s="2"/>
      <c r="K24" s="2"/>
    </row>
    <row r="25" spans="4:11" x14ac:dyDescent="0.5">
      <c r="D25" s="2"/>
      <c r="E25" s="2"/>
      <c r="F25" s="2"/>
      <c r="G25" s="2"/>
      <c r="H25" s="2"/>
      <c r="I25" s="2"/>
      <c r="J25" s="2"/>
      <c r="K25" s="2"/>
    </row>
    <row r="26" spans="4:11" x14ac:dyDescent="0.5">
      <c r="D26" s="2"/>
      <c r="E26" s="2"/>
      <c r="F26" s="2"/>
      <c r="G26" s="2"/>
      <c r="H26" s="2"/>
      <c r="I26" s="2"/>
      <c r="J26" s="2"/>
      <c r="K26" s="2"/>
    </row>
    <row r="27" spans="4:11" x14ac:dyDescent="0.5">
      <c r="D27" s="2"/>
      <c r="E27" s="2"/>
      <c r="F27" s="2"/>
      <c r="G27" s="2"/>
      <c r="H27" s="2"/>
      <c r="I27" s="2"/>
      <c r="J27" s="2"/>
      <c r="K27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F1E1C-2C53-4AEE-80DF-AFE03A04A69F}">
  <dimension ref="A2:V29"/>
  <sheetViews>
    <sheetView showGridLines="0" workbookViewId="0">
      <selection activeCell="B31" sqref="B31"/>
    </sheetView>
  </sheetViews>
  <sheetFormatPr defaultRowHeight="14.35" x14ac:dyDescent="0.5"/>
  <cols>
    <col min="1" max="1" width="4.8203125" customWidth="1"/>
    <col min="2" max="2" width="12" customWidth="1"/>
    <col min="3" max="3" width="6.9375" customWidth="1"/>
    <col min="4" max="4" width="8.29296875" customWidth="1"/>
    <col min="5" max="6" width="3.87890625" customWidth="1"/>
    <col min="9" max="9" width="6.703125" customWidth="1"/>
    <col min="10" max="10" width="8.9375" customWidth="1"/>
    <col min="11" max="11" width="2.9375" customWidth="1"/>
    <col min="12" max="12" width="5.234375" customWidth="1"/>
    <col min="13" max="13" width="2.9375" customWidth="1"/>
    <col min="14" max="14" width="5.234375" customWidth="1"/>
    <col min="15" max="15" width="2.9375" customWidth="1"/>
    <col min="16" max="16" width="5.234375" customWidth="1"/>
    <col min="17" max="17" width="2.9375" customWidth="1"/>
    <col min="18" max="18" width="5.234375" customWidth="1"/>
    <col min="19" max="19" width="17.41015625" customWidth="1"/>
    <col min="20" max="20" width="2.46875" customWidth="1"/>
  </cols>
  <sheetData>
    <row r="2" spans="1:22" ht="23.35" x14ac:dyDescent="0.8">
      <c r="B2" s="34" t="s">
        <v>74</v>
      </c>
    </row>
    <row r="3" spans="1:22" ht="15.7" x14ac:dyDescent="0.55000000000000004">
      <c r="B3" s="37" t="s">
        <v>34</v>
      </c>
    </row>
    <row r="4" spans="1:22" ht="14.7" thickBot="1" x14ac:dyDescent="0.55000000000000004"/>
    <row r="5" spans="1:22" ht="26" customHeight="1" thickBot="1" x14ac:dyDescent="0.55000000000000004">
      <c r="B5" s="49" t="s">
        <v>144</v>
      </c>
      <c r="C5" s="21"/>
      <c r="D5" s="21"/>
      <c r="E5" s="22"/>
    </row>
    <row r="6" spans="1:22" ht="14.35" customHeight="1" x14ac:dyDescent="0.5">
      <c r="B6" s="41" t="s">
        <v>75</v>
      </c>
      <c r="C6" s="42">
        <v>0.05</v>
      </c>
      <c r="D6" s="43">
        <f>+C6*500</f>
        <v>25</v>
      </c>
      <c r="E6" s="18" t="s">
        <v>76</v>
      </c>
      <c r="G6" s="163" t="s">
        <v>72</v>
      </c>
      <c r="H6" s="164"/>
      <c r="I6" s="165"/>
      <c r="K6" s="155" t="s">
        <v>33</v>
      </c>
      <c r="L6" s="156"/>
      <c r="M6" s="157"/>
      <c r="N6" s="157"/>
      <c r="O6" s="157"/>
      <c r="P6" s="157"/>
      <c r="Q6" s="157"/>
      <c r="R6" s="157"/>
      <c r="S6" s="158"/>
    </row>
    <row r="7" spans="1:22" x14ac:dyDescent="0.5">
      <c r="B7" s="41" t="s">
        <v>77</v>
      </c>
      <c r="C7" s="44">
        <v>2.5000000000000001E-2</v>
      </c>
      <c r="D7" s="45">
        <f>-C7*450</f>
        <v>-11.25</v>
      </c>
      <c r="E7" s="18"/>
      <c r="G7" s="166"/>
      <c r="H7" s="167"/>
      <c r="I7" s="168"/>
      <c r="K7" s="159"/>
      <c r="L7" s="160"/>
      <c r="M7" s="161"/>
      <c r="N7" s="161"/>
      <c r="O7" s="161"/>
      <c r="P7" s="161"/>
      <c r="Q7" s="161"/>
      <c r="R7" s="161"/>
      <c r="S7" s="162"/>
    </row>
    <row r="8" spans="1:22" x14ac:dyDescent="0.5">
      <c r="B8" s="46" t="s">
        <v>78</v>
      </c>
      <c r="C8" s="42">
        <v>5.0000000000000001E-3</v>
      </c>
      <c r="D8" s="45">
        <f>-C8*500</f>
        <v>-2.5</v>
      </c>
      <c r="E8" s="47"/>
      <c r="G8" s="166"/>
      <c r="H8" s="167"/>
      <c r="I8" s="168"/>
      <c r="K8" s="159"/>
      <c r="L8" s="160"/>
      <c r="M8" s="161"/>
      <c r="N8" s="161"/>
      <c r="O8" s="161"/>
      <c r="P8" s="161"/>
      <c r="Q8" s="161"/>
      <c r="R8" s="161"/>
      <c r="S8" s="162"/>
    </row>
    <row r="9" spans="1:22" ht="14.7" thickBot="1" x14ac:dyDescent="0.55000000000000004">
      <c r="B9" s="41" t="s">
        <v>79</v>
      </c>
      <c r="C9" s="44"/>
      <c r="D9" s="48">
        <f>SUM(D6:D8)</f>
        <v>11.25</v>
      </c>
      <c r="E9" s="18" t="s">
        <v>76</v>
      </c>
      <c r="G9" s="166"/>
      <c r="H9" s="167"/>
      <c r="I9" s="168"/>
      <c r="K9" s="25"/>
      <c r="L9" s="26"/>
      <c r="M9" s="26"/>
      <c r="N9" s="26"/>
      <c r="O9" s="26"/>
      <c r="P9" s="26"/>
      <c r="Q9" s="26"/>
      <c r="R9" s="26"/>
      <c r="S9" s="27"/>
      <c r="T9" s="17"/>
      <c r="U9" s="17"/>
      <c r="V9" s="17"/>
    </row>
    <row r="10" spans="1:22" ht="15" thickTop="1" thickBot="1" x14ac:dyDescent="0.55000000000000004">
      <c r="B10" s="41" t="s">
        <v>80</v>
      </c>
      <c r="C10" s="17"/>
      <c r="D10" s="42">
        <f>+D9/50</f>
        <v>0.22500000000000001</v>
      </c>
      <c r="E10" s="18"/>
      <c r="G10" s="166"/>
      <c r="H10" s="167"/>
      <c r="I10" s="168"/>
      <c r="K10" s="25"/>
      <c r="L10" s="23" t="s">
        <v>35</v>
      </c>
      <c r="M10" s="29"/>
      <c r="N10" s="24" t="s">
        <v>36</v>
      </c>
      <c r="O10" s="29"/>
      <c r="P10" s="24" t="s">
        <v>37</v>
      </c>
      <c r="Q10" s="29"/>
      <c r="R10" s="24" t="s">
        <v>38</v>
      </c>
      <c r="S10" s="27"/>
      <c r="T10" s="17"/>
      <c r="U10" s="17"/>
      <c r="V10" s="17"/>
    </row>
    <row r="11" spans="1:22" ht="14.7" thickBot="1" x14ac:dyDescent="0.55000000000000004">
      <c r="A11" s="17"/>
      <c r="B11" s="16"/>
      <c r="C11" s="17"/>
      <c r="D11" s="17"/>
      <c r="E11" s="18"/>
      <c r="G11" s="166"/>
      <c r="H11" s="167"/>
      <c r="I11" s="168"/>
      <c r="K11" s="25"/>
      <c r="L11" s="29"/>
      <c r="M11" s="29"/>
      <c r="N11" s="29"/>
      <c r="O11" s="29"/>
      <c r="P11" s="29"/>
      <c r="Q11" s="29"/>
      <c r="R11" s="29"/>
      <c r="S11" s="27"/>
      <c r="T11" s="17"/>
      <c r="U11" s="17"/>
      <c r="V11" s="17"/>
    </row>
    <row r="12" spans="1:22" ht="14.7" thickBot="1" x14ac:dyDescent="0.55000000000000004">
      <c r="A12" s="17"/>
      <c r="B12" s="19" t="s">
        <v>145</v>
      </c>
      <c r="C12" s="32"/>
      <c r="D12" s="32"/>
      <c r="E12" s="33"/>
      <c r="G12" s="166"/>
      <c r="H12" s="167"/>
      <c r="I12" s="168"/>
      <c r="J12" s="150" t="s">
        <v>82</v>
      </c>
      <c r="K12" s="25"/>
      <c r="L12" s="24" t="s">
        <v>39</v>
      </c>
      <c r="M12" s="29"/>
      <c r="N12" s="24" t="s">
        <v>40</v>
      </c>
      <c r="O12" s="29"/>
      <c r="P12" s="24" t="s">
        <v>41</v>
      </c>
      <c r="Q12" s="29"/>
      <c r="R12" s="24" t="s">
        <v>42</v>
      </c>
      <c r="S12" s="27"/>
      <c r="T12" s="17"/>
      <c r="U12" s="17"/>
      <c r="V12" s="17"/>
    </row>
    <row r="13" spans="1:22" ht="14.7" thickBot="1" x14ac:dyDescent="0.55000000000000004">
      <c r="A13" s="17"/>
      <c r="E13" s="20"/>
      <c r="G13" s="169"/>
      <c r="H13" s="170"/>
      <c r="I13" s="171"/>
      <c r="J13" s="150"/>
      <c r="K13" s="25"/>
      <c r="L13" s="29"/>
      <c r="M13" s="29"/>
      <c r="N13" s="29"/>
      <c r="O13" s="29"/>
      <c r="P13" s="29"/>
      <c r="Q13" s="29"/>
      <c r="R13" s="29"/>
      <c r="S13" s="27"/>
      <c r="T13" s="17"/>
      <c r="U13" s="17"/>
      <c r="V13" s="17"/>
    </row>
    <row r="14" spans="1:22" ht="14.7" customHeight="1" thickBot="1" x14ac:dyDescent="0.55000000000000004">
      <c r="A14" s="17"/>
      <c r="B14" s="141" t="s">
        <v>81</v>
      </c>
      <c r="C14" s="142"/>
      <c r="D14" s="143"/>
      <c r="E14" s="20"/>
      <c r="G14" s="169"/>
      <c r="H14" s="170"/>
      <c r="I14" s="171"/>
      <c r="J14" s="150"/>
      <c r="K14" s="25"/>
      <c r="L14" s="24" t="s">
        <v>43</v>
      </c>
      <c r="M14" s="29"/>
      <c r="N14" s="24" t="s">
        <v>44</v>
      </c>
      <c r="O14" s="29"/>
      <c r="P14" s="24" t="s">
        <v>45</v>
      </c>
      <c r="Q14" s="29"/>
      <c r="R14" s="24" t="s">
        <v>46</v>
      </c>
      <c r="S14" s="27"/>
      <c r="T14" s="17"/>
      <c r="U14" s="17"/>
      <c r="V14" s="17"/>
    </row>
    <row r="15" spans="1:22" ht="14.7" thickBot="1" x14ac:dyDescent="0.55000000000000004">
      <c r="A15" s="17"/>
      <c r="B15" s="144"/>
      <c r="C15" s="145"/>
      <c r="D15" s="146"/>
      <c r="E15" s="20"/>
      <c r="G15" s="169"/>
      <c r="H15" s="170"/>
      <c r="I15" s="171"/>
      <c r="J15" s="151"/>
      <c r="K15" s="25"/>
      <c r="L15" s="29"/>
      <c r="M15" s="29"/>
      <c r="N15" s="29"/>
      <c r="O15" s="29"/>
      <c r="P15" s="29"/>
      <c r="Q15" s="29"/>
      <c r="R15" s="29"/>
      <c r="S15" s="27"/>
    </row>
    <row r="16" spans="1:22" ht="14.7" thickBot="1" x14ac:dyDescent="0.55000000000000004">
      <c r="A16" s="17"/>
      <c r="B16" s="144"/>
      <c r="C16" s="145"/>
      <c r="D16" s="146"/>
      <c r="E16" s="20"/>
      <c r="G16" s="169"/>
      <c r="H16" s="170"/>
      <c r="I16" s="171"/>
      <c r="J16" s="152"/>
      <c r="K16" s="25"/>
      <c r="L16" s="24" t="s">
        <v>47</v>
      </c>
      <c r="M16" s="29"/>
      <c r="N16" s="24" t="s">
        <v>48</v>
      </c>
      <c r="O16" s="29"/>
      <c r="P16" s="24" t="s">
        <v>49</v>
      </c>
      <c r="Q16" s="29"/>
      <c r="R16" s="24" t="s">
        <v>50</v>
      </c>
      <c r="S16" s="27"/>
    </row>
    <row r="17" spans="1:19" ht="14.7" thickBot="1" x14ac:dyDescent="0.55000000000000004">
      <c r="A17" s="17"/>
      <c r="B17" s="147"/>
      <c r="C17" s="148"/>
      <c r="D17" s="149"/>
      <c r="E17" s="20"/>
      <c r="G17" s="147"/>
      <c r="H17" s="148"/>
      <c r="I17" s="149"/>
      <c r="J17" s="152"/>
      <c r="K17" s="25"/>
      <c r="L17" s="29"/>
      <c r="M17" s="29"/>
      <c r="N17" s="29"/>
      <c r="O17" s="29"/>
      <c r="P17" s="29"/>
      <c r="Q17" s="29"/>
      <c r="R17" s="29"/>
      <c r="S17" s="27"/>
    </row>
    <row r="18" spans="1:19" ht="14.7" thickBot="1" x14ac:dyDescent="0.55000000000000004">
      <c r="A18" s="17"/>
      <c r="B18" s="20"/>
      <c r="C18" s="20"/>
      <c r="D18" s="20"/>
      <c r="I18" s="153" t="s">
        <v>83</v>
      </c>
      <c r="J18" s="146"/>
      <c r="K18" s="25"/>
      <c r="L18" s="24" t="s">
        <v>51</v>
      </c>
      <c r="M18" s="29"/>
      <c r="N18" s="24" t="s">
        <v>52</v>
      </c>
      <c r="O18" s="29"/>
      <c r="P18" s="24" t="s">
        <v>53</v>
      </c>
      <c r="Q18" s="29"/>
      <c r="R18" s="24" t="s">
        <v>54</v>
      </c>
      <c r="S18" s="36" t="s">
        <v>73</v>
      </c>
    </row>
    <row r="19" spans="1:19" ht="14.7" thickBot="1" x14ac:dyDescent="0.55000000000000004">
      <c r="I19" s="154"/>
      <c r="J19" s="146"/>
      <c r="K19" s="25"/>
      <c r="L19" s="29"/>
      <c r="M19" s="29"/>
      <c r="N19" s="29"/>
      <c r="O19" s="29"/>
      <c r="P19" s="29"/>
      <c r="Q19" s="29"/>
      <c r="R19" s="29"/>
      <c r="S19" s="27"/>
    </row>
    <row r="20" spans="1:19" ht="16.350000000000001" customHeight="1" thickBot="1" x14ac:dyDescent="0.55000000000000004">
      <c r="I20" s="154"/>
      <c r="J20" s="146"/>
      <c r="K20" s="25"/>
      <c r="L20" s="24" t="s">
        <v>55</v>
      </c>
      <c r="M20" s="29"/>
      <c r="N20" s="24" t="s">
        <v>56</v>
      </c>
      <c r="O20" s="29"/>
      <c r="P20" s="24" t="s">
        <v>57</v>
      </c>
      <c r="Q20" s="29"/>
      <c r="R20" s="24" t="s">
        <v>58</v>
      </c>
      <c r="S20" s="27"/>
    </row>
    <row r="21" spans="1:19" ht="14.7" thickBot="1" x14ac:dyDescent="0.55000000000000004">
      <c r="K21" s="25"/>
      <c r="L21" s="29"/>
      <c r="M21" s="29"/>
      <c r="N21" s="29"/>
      <c r="O21" s="29"/>
      <c r="P21" s="29"/>
      <c r="Q21" s="29"/>
      <c r="R21" s="29"/>
      <c r="S21" s="27"/>
    </row>
    <row r="22" spans="1:19" ht="14.7" customHeight="1" thickBot="1" x14ac:dyDescent="0.55000000000000004">
      <c r="F22" s="140" t="s">
        <v>84</v>
      </c>
      <c r="G22" s="140"/>
      <c r="K22" s="25"/>
      <c r="L22" s="24" t="s">
        <v>59</v>
      </c>
      <c r="M22" s="29"/>
      <c r="N22" s="24" t="s">
        <v>60</v>
      </c>
      <c r="O22" s="29"/>
      <c r="P22" s="24" t="s">
        <v>61</v>
      </c>
      <c r="Q22" s="29"/>
      <c r="R22" s="24" t="s">
        <v>62</v>
      </c>
      <c r="S22" s="27"/>
    </row>
    <row r="23" spans="1:19" ht="24.7" customHeight="1" thickBot="1" x14ac:dyDescent="0.55000000000000004">
      <c r="F23" s="140"/>
      <c r="G23" s="140"/>
      <c r="K23" s="25"/>
      <c r="L23" s="29"/>
      <c r="M23" s="29"/>
      <c r="N23" s="29"/>
      <c r="O23" s="29"/>
      <c r="P23" s="29"/>
      <c r="Q23" s="29"/>
      <c r="R23" s="29"/>
      <c r="S23" s="27"/>
    </row>
    <row r="24" spans="1:19" ht="14.7" thickBot="1" x14ac:dyDescent="0.55000000000000004">
      <c r="K24" s="25"/>
      <c r="L24" s="24" t="s">
        <v>63</v>
      </c>
      <c r="M24" s="29"/>
      <c r="N24" s="24" t="s">
        <v>64</v>
      </c>
      <c r="O24" s="29"/>
      <c r="P24" s="24" t="s">
        <v>65</v>
      </c>
      <c r="Q24" s="29"/>
      <c r="R24" s="24" t="s">
        <v>66</v>
      </c>
      <c r="S24" s="27"/>
    </row>
    <row r="25" spans="1:19" ht="14.7" thickBot="1" x14ac:dyDescent="0.55000000000000004">
      <c r="K25" s="25"/>
      <c r="L25" s="29"/>
      <c r="M25" s="29"/>
      <c r="N25" s="29"/>
      <c r="O25" s="29"/>
      <c r="P25" s="29"/>
      <c r="Q25" s="29"/>
      <c r="R25" s="29"/>
      <c r="S25" s="27"/>
    </row>
    <row r="26" spans="1:19" ht="14.7" thickBot="1" x14ac:dyDescent="0.55000000000000004">
      <c r="K26" s="25"/>
      <c r="L26" s="24" t="s">
        <v>67</v>
      </c>
      <c r="M26" s="29"/>
      <c r="N26" s="24" t="s">
        <v>68</v>
      </c>
      <c r="O26" s="29"/>
      <c r="P26" s="24" t="s">
        <v>69</v>
      </c>
      <c r="Q26" s="29"/>
      <c r="R26" s="24" t="s">
        <v>70</v>
      </c>
      <c r="S26" s="27"/>
    </row>
    <row r="27" spans="1:19" ht="14.7" thickBot="1" x14ac:dyDescent="0.55000000000000004">
      <c r="K27" s="28"/>
      <c r="L27" s="30"/>
      <c r="M27" s="30"/>
      <c r="N27" s="30"/>
      <c r="O27" s="30"/>
      <c r="P27" s="30"/>
      <c r="Q27" s="30"/>
      <c r="R27" s="30"/>
      <c r="S27" s="31"/>
    </row>
    <row r="29" spans="1:19" x14ac:dyDescent="0.5">
      <c r="S29" s="35" t="s">
        <v>71</v>
      </c>
    </row>
  </sheetData>
  <mergeCells count="6">
    <mergeCell ref="F22:G23"/>
    <mergeCell ref="B14:D17"/>
    <mergeCell ref="J12:J17"/>
    <mergeCell ref="I18:J20"/>
    <mergeCell ref="K6:S8"/>
    <mergeCell ref="G6:I1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37D4-B0F8-493C-87BF-E77F230346CD}">
  <dimension ref="B1:J68"/>
  <sheetViews>
    <sheetView showGridLines="0" workbookViewId="0">
      <selection activeCell="D30" sqref="D30"/>
    </sheetView>
  </sheetViews>
  <sheetFormatPr defaultRowHeight="14.35" x14ac:dyDescent="0.5"/>
  <cols>
    <col min="1" max="1" width="4.29296875" customWidth="1"/>
    <col min="2" max="2" width="12.703125" customWidth="1"/>
    <col min="3" max="3" width="8.29296875" customWidth="1"/>
    <col min="4" max="4" width="9.87890625" customWidth="1"/>
    <col min="5" max="5" width="7.87890625" customWidth="1"/>
    <col min="6" max="6" width="10.87890625" customWidth="1"/>
    <col min="7" max="7" width="11.1171875" customWidth="1"/>
    <col min="8" max="8" width="10.29296875" customWidth="1"/>
    <col min="9" max="10" width="9.1171875" style="50" customWidth="1"/>
    <col min="257" max="257" width="4.29296875" customWidth="1"/>
    <col min="258" max="258" width="12.703125" customWidth="1"/>
    <col min="259" max="259" width="8.29296875" customWidth="1"/>
    <col min="260" max="260" width="9.87890625" customWidth="1"/>
    <col min="261" max="261" width="7.87890625" customWidth="1"/>
    <col min="262" max="262" width="10.87890625" customWidth="1"/>
    <col min="263" max="263" width="11.1171875" customWidth="1"/>
    <col min="264" max="264" width="10.29296875" customWidth="1"/>
    <col min="265" max="266" width="9.1171875" customWidth="1"/>
    <col min="513" max="513" width="4.29296875" customWidth="1"/>
    <col min="514" max="514" width="12.703125" customWidth="1"/>
    <col min="515" max="515" width="8.29296875" customWidth="1"/>
    <col min="516" max="516" width="9.87890625" customWidth="1"/>
    <col min="517" max="517" width="7.87890625" customWidth="1"/>
    <col min="518" max="518" width="10.87890625" customWidth="1"/>
    <col min="519" max="519" width="11.1171875" customWidth="1"/>
    <col min="520" max="520" width="10.29296875" customWidth="1"/>
    <col min="521" max="522" width="9.1171875" customWidth="1"/>
    <col min="769" max="769" width="4.29296875" customWidth="1"/>
    <col min="770" max="770" width="12.703125" customWidth="1"/>
    <col min="771" max="771" width="8.29296875" customWidth="1"/>
    <col min="772" max="772" width="9.87890625" customWidth="1"/>
    <col min="773" max="773" width="7.87890625" customWidth="1"/>
    <col min="774" max="774" width="10.87890625" customWidth="1"/>
    <col min="775" max="775" width="11.1171875" customWidth="1"/>
    <col min="776" max="776" width="10.29296875" customWidth="1"/>
    <col min="777" max="778" width="9.1171875" customWidth="1"/>
    <col min="1025" max="1025" width="4.29296875" customWidth="1"/>
    <col min="1026" max="1026" width="12.703125" customWidth="1"/>
    <col min="1027" max="1027" width="8.29296875" customWidth="1"/>
    <col min="1028" max="1028" width="9.87890625" customWidth="1"/>
    <col min="1029" max="1029" width="7.87890625" customWidth="1"/>
    <col min="1030" max="1030" width="10.87890625" customWidth="1"/>
    <col min="1031" max="1031" width="11.1171875" customWidth="1"/>
    <col min="1032" max="1032" width="10.29296875" customWidth="1"/>
    <col min="1033" max="1034" width="9.1171875" customWidth="1"/>
    <col min="1281" max="1281" width="4.29296875" customWidth="1"/>
    <col min="1282" max="1282" width="12.703125" customWidth="1"/>
    <col min="1283" max="1283" width="8.29296875" customWidth="1"/>
    <col min="1284" max="1284" width="9.87890625" customWidth="1"/>
    <col min="1285" max="1285" width="7.87890625" customWidth="1"/>
    <col min="1286" max="1286" width="10.87890625" customWidth="1"/>
    <col min="1287" max="1287" width="11.1171875" customWidth="1"/>
    <col min="1288" max="1288" width="10.29296875" customWidth="1"/>
    <col min="1289" max="1290" width="9.1171875" customWidth="1"/>
    <col min="1537" max="1537" width="4.29296875" customWidth="1"/>
    <col min="1538" max="1538" width="12.703125" customWidth="1"/>
    <col min="1539" max="1539" width="8.29296875" customWidth="1"/>
    <col min="1540" max="1540" width="9.87890625" customWidth="1"/>
    <col min="1541" max="1541" width="7.87890625" customWidth="1"/>
    <col min="1542" max="1542" width="10.87890625" customWidth="1"/>
    <col min="1543" max="1543" width="11.1171875" customWidth="1"/>
    <col min="1544" max="1544" width="10.29296875" customWidth="1"/>
    <col min="1545" max="1546" width="9.1171875" customWidth="1"/>
    <col min="1793" max="1793" width="4.29296875" customWidth="1"/>
    <col min="1794" max="1794" width="12.703125" customWidth="1"/>
    <col min="1795" max="1795" width="8.29296875" customWidth="1"/>
    <col min="1796" max="1796" width="9.87890625" customWidth="1"/>
    <col min="1797" max="1797" width="7.87890625" customWidth="1"/>
    <col min="1798" max="1798" width="10.87890625" customWidth="1"/>
    <col min="1799" max="1799" width="11.1171875" customWidth="1"/>
    <col min="1800" max="1800" width="10.29296875" customWidth="1"/>
    <col min="1801" max="1802" width="9.1171875" customWidth="1"/>
    <col min="2049" max="2049" width="4.29296875" customWidth="1"/>
    <col min="2050" max="2050" width="12.703125" customWidth="1"/>
    <col min="2051" max="2051" width="8.29296875" customWidth="1"/>
    <col min="2052" max="2052" width="9.87890625" customWidth="1"/>
    <col min="2053" max="2053" width="7.87890625" customWidth="1"/>
    <col min="2054" max="2054" width="10.87890625" customWidth="1"/>
    <col min="2055" max="2055" width="11.1171875" customWidth="1"/>
    <col min="2056" max="2056" width="10.29296875" customWidth="1"/>
    <col min="2057" max="2058" width="9.1171875" customWidth="1"/>
    <col min="2305" max="2305" width="4.29296875" customWidth="1"/>
    <col min="2306" max="2306" width="12.703125" customWidth="1"/>
    <col min="2307" max="2307" width="8.29296875" customWidth="1"/>
    <col min="2308" max="2308" width="9.87890625" customWidth="1"/>
    <col min="2309" max="2309" width="7.87890625" customWidth="1"/>
    <col min="2310" max="2310" width="10.87890625" customWidth="1"/>
    <col min="2311" max="2311" width="11.1171875" customWidth="1"/>
    <col min="2312" max="2312" width="10.29296875" customWidth="1"/>
    <col min="2313" max="2314" width="9.1171875" customWidth="1"/>
    <col min="2561" max="2561" width="4.29296875" customWidth="1"/>
    <col min="2562" max="2562" width="12.703125" customWidth="1"/>
    <col min="2563" max="2563" width="8.29296875" customWidth="1"/>
    <col min="2564" max="2564" width="9.87890625" customWidth="1"/>
    <col min="2565" max="2565" width="7.87890625" customWidth="1"/>
    <col min="2566" max="2566" width="10.87890625" customWidth="1"/>
    <col min="2567" max="2567" width="11.1171875" customWidth="1"/>
    <col min="2568" max="2568" width="10.29296875" customWidth="1"/>
    <col min="2569" max="2570" width="9.1171875" customWidth="1"/>
    <col min="2817" max="2817" width="4.29296875" customWidth="1"/>
    <col min="2818" max="2818" width="12.703125" customWidth="1"/>
    <col min="2819" max="2819" width="8.29296875" customWidth="1"/>
    <col min="2820" max="2820" width="9.87890625" customWidth="1"/>
    <col min="2821" max="2821" width="7.87890625" customWidth="1"/>
    <col min="2822" max="2822" width="10.87890625" customWidth="1"/>
    <col min="2823" max="2823" width="11.1171875" customWidth="1"/>
    <col min="2824" max="2824" width="10.29296875" customWidth="1"/>
    <col min="2825" max="2826" width="9.1171875" customWidth="1"/>
    <col min="3073" max="3073" width="4.29296875" customWidth="1"/>
    <col min="3074" max="3074" width="12.703125" customWidth="1"/>
    <col min="3075" max="3075" width="8.29296875" customWidth="1"/>
    <col min="3076" max="3076" width="9.87890625" customWidth="1"/>
    <col min="3077" max="3077" width="7.87890625" customWidth="1"/>
    <col min="3078" max="3078" width="10.87890625" customWidth="1"/>
    <col min="3079" max="3079" width="11.1171875" customWidth="1"/>
    <col min="3080" max="3080" width="10.29296875" customWidth="1"/>
    <col min="3081" max="3082" width="9.1171875" customWidth="1"/>
    <col min="3329" max="3329" width="4.29296875" customWidth="1"/>
    <col min="3330" max="3330" width="12.703125" customWidth="1"/>
    <col min="3331" max="3331" width="8.29296875" customWidth="1"/>
    <col min="3332" max="3332" width="9.87890625" customWidth="1"/>
    <col min="3333" max="3333" width="7.87890625" customWidth="1"/>
    <col min="3334" max="3334" width="10.87890625" customWidth="1"/>
    <col min="3335" max="3335" width="11.1171875" customWidth="1"/>
    <col min="3336" max="3336" width="10.29296875" customWidth="1"/>
    <col min="3337" max="3338" width="9.1171875" customWidth="1"/>
    <col min="3585" max="3585" width="4.29296875" customWidth="1"/>
    <col min="3586" max="3586" width="12.703125" customWidth="1"/>
    <col min="3587" max="3587" width="8.29296875" customWidth="1"/>
    <col min="3588" max="3588" width="9.87890625" customWidth="1"/>
    <col min="3589" max="3589" width="7.87890625" customWidth="1"/>
    <col min="3590" max="3590" width="10.87890625" customWidth="1"/>
    <col min="3591" max="3591" width="11.1171875" customWidth="1"/>
    <col min="3592" max="3592" width="10.29296875" customWidth="1"/>
    <col min="3593" max="3594" width="9.1171875" customWidth="1"/>
    <col min="3841" max="3841" width="4.29296875" customWidth="1"/>
    <col min="3842" max="3842" width="12.703125" customWidth="1"/>
    <col min="3843" max="3843" width="8.29296875" customWidth="1"/>
    <col min="3844" max="3844" width="9.87890625" customWidth="1"/>
    <col min="3845" max="3845" width="7.87890625" customWidth="1"/>
    <col min="3846" max="3846" width="10.87890625" customWidth="1"/>
    <col min="3847" max="3847" width="11.1171875" customWidth="1"/>
    <col min="3848" max="3848" width="10.29296875" customWidth="1"/>
    <col min="3849" max="3850" width="9.1171875" customWidth="1"/>
    <col min="4097" max="4097" width="4.29296875" customWidth="1"/>
    <col min="4098" max="4098" width="12.703125" customWidth="1"/>
    <col min="4099" max="4099" width="8.29296875" customWidth="1"/>
    <col min="4100" max="4100" width="9.87890625" customWidth="1"/>
    <col min="4101" max="4101" width="7.87890625" customWidth="1"/>
    <col min="4102" max="4102" width="10.87890625" customWidth="1"/>
    <col min="4103" max="4103" width="11.1171875" customWidth="1"/>
    <col min="4104" max="4104" width="10.29296875" customWidth="1"/>
    <col min="4105" max="4106" width="9.1171875" customWidth="1"/>
    <col min="4353" max="4353" width="4.29296875" customWidth="1"/>
    <col min="4354" max="4354" width="12.703125" customWidth="1"/>
    <col min="4355" max="4355" width="8.29296875" customWidth="1"/>
    <col min="4356" max="4356" width="9.87890625" customWidth="1"/>
    <col min="4357" max="4357" width="7.87890625" customWidth="1"/>
    <col min="4358" max="4358" width="10.87890625" customWidth="1"/>
    <col min="4359" max="4359" width="11.1171875" customWidth="1"/>
    <col min="4360" max="4360" width="10.29296875" customWidth="1"/>
    <col min="4361" max="4362" width="9.1171875" customWidth="1"/>
    <col min="4609" max="4609" width="4.29296875" customWidth="1"/>
    <col min="4610" max="4610" width="12.703125" customWidth="1"/>
    <col min="4611" max="4611" width="8.29296875" customWidth="1"/>
    <col min="4612" max="4612" width="9.87890625" customWidth="1"/>
    <col min="4613" max="4613" width="7.87890625" customWidth="1"/>
    <col min="4614" max="4614" width="10.87890625" customWidth="1"/>
    <col min="4615" max="4615" width="11.1171875" customWidth="1"/>
    <col min="4616" max="4616" width="10.29296875" customWidth="1"/>
    <col min="4617" max="4618" width="9.1171875" customWidth="1"/>
    <col min="4865" max="4865" width="4.29296875" customWidth="1"/>
    <col min="4866" max="4866" width="12.703125" customWidth="1"/>
    <col min="4867" max="4867" width="8.29296875" customWidth="1"/>
    <col min="4868" max="4868" width="9.87890625" customWidth="1"/>
    <col min="4869" max="4869" width="7.87890625" customWidth="1"/>
    <col min="4870" max="4870" width="10.87890625" customWidth="1"/>
    <col min="4871" max="4871" width="11.1171875" customWidth="1"/>
    <col min="4872" max="4872" width="10.29296875" customWidth="1"/>
    <col min="4873" max="4874" width="9.1171875" customWidth="1"/>
    <col min="5121" max="5121" width="4.29296875" customWidth="1"/>
    <col min="5122" max="5122" width="12.703125" customWidth="1"/>
    <col min="5123" max="5123" width="8.29296875" customWidth="1"/>
    <col min="5124" max="5124" width="9.87890625" customWidth="1"/>
    <col min="5125" max="5125" width="7.87890625" customWidth="1"/>
    <col min="5126" max="5126" width="10.87890625" customWidth="1"/>
    <col min="5127" max="5127" width="11.1171875" customWidth="1"/>
    <col min="5128" max="5128" width="10.29296875" customWidth="1"/>
    <col min="5129" max="5130" width="9.1171875" customWidth="1"/>
    <col min="5377" max="5377" width="4.29296875" customWidth="1"/>
    <col min="5378" max="5378" width="12.703125" customWidth="1"/>
    <col min="5379" max="5379" width="8.29296875" customWidth="1"/>
    <col min="5380" max="5380" width="9.87890625" customWidth="1"/>
    <col min="5381" max="5381" width="7.87890625" customWidth="1"/>
    <col min="5382" max="5382" width="10.87890625" customWidth="1"/>
    <col min="5383" max="5383" width="11.1171875" customWidth="1"/>
    <col min="5384" max="5384" width="10.29296875" customWidth="1"/>
    <col min="5385" max="5386" width="9.1171875" customWidth="1"/>
    <col min="5633" max="5633" width="4.29296875" customWidth="1"/>
    <col min="5634" max="5634" width="12.703125" customWidth="1"/>
    <col min="5635" max="5635" width="8.29296875" customWidth="1"/>
    <col min="5636" max="5636" width="9.87890625" customWidth="1"/>
    <col min="5637" max="5637" width="7.87890625" customWidth="1"/>
    <col min="5638" max="5638" width="10.87890625" customWidth="1"/>
    <col min="5639" max="5639" width="11.1171875" customWidth="1"/>
    <col min="5640" max="5640" width="10.29296875" customWidth="1"/>
    <col min="5641" max="5642" width="9.1171875" customWidth="1"/>
    <col min="5889" max="5889" width="4.29296875" customWidth="1"/>
    <col min="5890" max="5890" width="12.703125" customWidth="1"/>
    <col min="5891" max="5891" width="8.29296875" customWidth="1"/>
    <col min="5892" max="5892" width="9.87890625" customWidth="1"/>
    <col min="5893" max="5893" width="7.87890625" customWidth="1"/>
    <col min="5894" max="5894" width="10.87890625" customWidth="1"/>
    <col min="5895" max="5895" width="11.1171875" customWidth="1"/>
    <col min="5896" max="5896" width="10.29296875" customWidth="1"/>
    <col min="5897" max="5898" width="9.1171875" customWidth="1"/>
    <col min="6145" max="6145" width="4.29296875" customWidth="1"/>
    <col min="6146" max="6146" width="12.703125" customWidth="1"/>
    <col min="6147" max="6147" width="8.29296875" customWidth="1"/>
    <col min="6148" max="6148" width="9.87890625" customWidth="1"/>
    <col min="6149" max="6149" width="7.87890625" customWidth="1"/>
    <col min="6150" max="6150" width="10.87890625" customWidth="1"/>
    <col min="6151" max="6151" width="11.1171875" customWidth="1"/>
    <col min="6152" max="6152" width="10.29296875" customWidth="1"/>
    <col min="6153" max="6154" width="9.1171875" customWidth="1"/>
    <col min="6401" max="6401" width="4.29296875" customWidth="1"/>
    <col min="6402" max="6402" width="12.703125" customWidth="1"/>
    <col min="6403" max="6403" width="8.29296875" customWidth="1"/>
    <col min="6404" max="6404" width="9.87890625" customWidth="1"/>
    <col min="6405" max="6405" width="7.87890625" customWidth="1"/>
    <col min="6406" max="6406" width="10.87890625" customWidth="1"/>
    <col min="6407" max="6407" width="11.1171875" customWidth="1"/>
    <col min="6408" max="6408" width="10.29296875" customWidth="1"/>
    <col min="6409" max="6410" width="9.1171875" customWidth="1"/>
    <col min="6657" max="6657" width="4.29296875" customWidth="1"/>
    <col min="6658" max="6658" width="12.703125" customWidth="1"/>
    <col min="6659" max="6659" width="8.29296875" customWidth="1"/>
    <col min="6660" max="6660" width="9.87890625" customWidth="1"/>
    <col min="6661" max="6661" width="7.87890625" customWidth="1"/>
    <col min="6662" max="6662" width="10.87890625" customWidth="1"/>
    <col min="6663" max="6663" width="11.1171875" customWidth="1"/>
    <col min="6664" max="6664" width="10.29296875" customWidth="1"/>
    <col min="6665" max="6666" width="9.1171875" customWidth="1"/>
    <col min="6913" max="6913" width="4.29296875" customWidth="1"/>
    <col min="6914" max="6914" width="12.703125" customWidth="1"/>
    <col min="6915" max="6915" width="8.29296875" customWidth="1"/>
    <col min="6916" max="6916" width="9.87890625" customWidth="1"/>
    <col min="6917" max="6917" width="7.87890625" customWidth="1"/>
    <col min="6918" max="6918" width="10.87890625" customWidth="1"/>
    <col min="6919" max="6919" width="11.1171875" customWidth="1"/>
    <col min="6920" max="6920" width="10.29296875" customWidth="1"/>
    <col min="6921" max="6922" width="9.1171875" customWidth="1"/>
    <col min="7169" max="7169" width="4.29296875" customWidth="1"/>
    <col min="7170" max="7170" width="12.703125" customWidth="1"/>
    <col min="7171" max="7171" width="8.29296875" customWidth="1"/>
    <col min="7172" max="7172" width="9.87890625" customWidth="1"/>
    <col min="7173" max="7173" width="7.87890625" customWidth="1"/>
    <col min="7174" max="7174" width="10.87890625" customWidth="1"/>
    <col min="7175" max="7175" width="11.1171875" customWidth="1"/>
    <col min="7176" max="7176" width="10.29296875" customWidth="1"/>
    <col min="7177" max="7178" width="9.1171875" customWidth="1"/>
    <col min="7425" max="7425" width="4.29296875" customWidth="1"/>
    <col min="7426" max="7426" width="12.703125" customWidth="1"/>
    <col min="7427" max="7427" width="8.29296875" customWidth="1"/>
    <col min="7428" max="7428" width="9.87890625" customWidth="1"/>
    <col min="7429" max="7429" width="7.87890625" customWidth="1"/>
    <col min="7430" max="7430" width="10.87890625" customWidth="1"/>
    <col min="7431" max="7431" width="11.1171875" customWidth="1"/>
    <col min="7432" max="7432" width="10.29296875" customWidth="1"/>
    <col min="7433" max="7434" width="9.1171875" customWidth="1"/>
    <col min="7681" max="7681" width="4.29296875" customWidth="1"/>
    <col min="7682" max="7682" width="12.703125" customWidth="1"/>
    <col min="7683" max="7683" width="8.29296875" customWidth="1"/>
    <col min="7684" max="7684" width="9.87890625" customWidth="1"/>
    <col min="7685" max="7685" width="7.87890625" customWidth="1"/>
    <col min="7686" max="7686" width="10.87890625" customWidth="1"/>
    <col min="7687" max="7687" width="11.1171875" customWidth="1"/>
    <col min="7688" max="7688" width="10.29296875" customWidth="1"/>
    <col min="7689" max="7690" width="9.1171875" customWidth="1"/>
    <col min="7937" max="7937" width="4.29296875" customWidth="1"/>
    <col min="7938" max="7938" width="12.703125" customWidth="1"/>
    <col min="7939" max="7939" width="8.29296875" customWidth="1"/>
    <col min="7940" max="7940" width="9.87890625" customWidth="1"/>
    <col min="7941" max="7941" width="7.87890625" customWidth="1"/>
    <col min="7942" max="7942" width="10.87890625" customWidth="1"/>
    <col min="7943" max="7943" width="11.1171875" customWidth="1"/>
    <col min="7944" max="7944" width="10.29296875" customWidth="1"/>
    <col min="7945" max="7946" width="9.1171875" customWidth="1"/>
    <col min="8193" max="8193" width="4.29296875" customWidth="1"/>
    <col min="8194" max="8194" width="12.703125" customWidth="1"/>
    <col min="8195" max="8195" width="8.29296875" customWidth="1"/>
    <col min="8196" max="8196" width="9.87890625" customWidth="1"/>
    <col min="8197" max="8197" width="7.87890625" customWidth="1"/>
    <col min="8198" max="8198" width="10.87890625" customWidth="1"/>
    <col min="8199" max="8199" width="11.1171875" customWidth="1"/>
    <col min="8200" max="8200" width="10.29296875" customWidth="1"/>
    <col min="8201" max="8202" width="9.1171875" customWidth="1"/>
    <col min="8449" max="8449" width="4.29296875" customWidth="1"/>
    <col min="8450" max="8450" width="12.703125" customWidth="1"/>
    <col min="8451" max="8451" width="8.29296875" customWidth="1"/>
    <col min="8452" max="8452" width="9.87890625" customWidth="1"/>
    <col min="8453" max="8453" width="7.87890625" customWidth="1"/>
    <col min="8454" max="8454" width="10.87890625" customWidth="1"/>
    <col min="8455" max="8455" width="11.1171875" customWidth="1"/>
    <col min="8456" max="8456" width="10.29296875" customWidth="1"/>
    <col min="8457" max="8458" width="9.1171875" customWidth="1"/>
    <col min="8705" max="8705" width="4.29296875" customWidth="1"/>
    <col min="8706" max="8706" width="12.703125" customWidth="1"/>
    <col min="8707" max="8707" width="8.29296875" customWidth="1"/>
    <col min="8708" max="8708" width="9.87890625" customWidth="1"/>
    <col min="8709" max="8709" width="7.87890625" customWidth="1"/>
    <col min="8710" max="8710" width="10.87890625" customWidth="1"/>
    <col min="8711" max="8711" width="11.1171875" customWidth="1"/>
    <col min="8712" max="8712" width="10.29296875" customWidth="1"/>
    <col min="8713" max="8714" width="9.1171875" customWidth="1"/>
    <col min="8961" max="8961" width="4.29296875" customWidth="1"/>
    <col min="8962" max="8962" width="12.703125" customWidth="1"/>
    <col min="8963" max="8963" width="8.29296875" customWidth="1"/>
    <col min="8964" max="8964" width="9.87890625" customWidth="1"/>
    <col min="8965" max="8965" width="7.87890625" customWidth="1"/>
    <col min="8966" max="8966" width="10.87890625" customWidth="1"/>
    <col min="8967" max="8967" width="11.1171875" customWidth="1"/>
    <col min="8968" max="8968" width="10.29296875" customWidth="1"/>
    <col min="8969" max="8970" width="9.1171875" customWidth="1"/>
    <col min="9217" max="9217" width="4.29296875" customWidth="1"/>
    <col min="9218" max="9218" width="12.703125" customWidth="1"/>
    <col min="9219" max="9219" width="8.29296875" customWidth="1"/>
    <col min="9220" max="9220" width="9.87890625" customWidth="1"/>
    <col min="9221" max="9221" width="7.87890625" customWidth="1"/>
    <col min="9222" max="9222" width="10.87890625" customWidth="1"/>
    <col min="9223" max="9223" width="11.1171875" customWidth="1"/>
    <col min="9224" max="9224" width="10.29296875" customWidth="1"/>
    <col min="9225" max="9226" width="9.1171875" customWidth="1"/>
    <col min="9473" max="9473" width="4.29296875" customWidth="1"/>
    <col min="9474" max="9474" width="12.703125" customWidth="1"/>
    <col min="9475" max="9475" width="8.29296875" customWidth="1"/>
    <col min="9476" max="9476" width="9.87890625" customWidth="1"/>
    <col min="9477" max="9477" width="7.87890625" customWidth="1"/>
    <col min="9478" max="9478" width="10.87890625" customWidth="1"/>
    <col min="9479" max="9479" width="11.1171875" customWidth="1"/>
    <col min="9480" max="9480" width="10.29296875" customWidth="1"/>
    <col min="9481" max="9482" width="9.1171875" customWidth="1"/>
    <col min="9729" max="9729" width="4.29296875" customWidth="1"/>
    <col min="9730" max="9730" width="12.703125" customWidth="1"/>
    <col min="9731" max="9731" width="8.29296875" customWidth="1"/>
    <col min="9732" max="9732" width="9.87890625" customWidth="1"/>
    <col min="9733" max="9733" width="7.87890625" customWidth="1"/>
    <col min="9734" max="9734" width="10.87890625" customWidth="1"/>
    <col min="9735" max="9735" width="11.1171875" customWidth="1"/>
    <col min="9736" max="9736" width="10.29296875" customWidth="1"/>
    <col min="9737" max="9738" width="9.1171875" customWidth="1"/>
    <col min="9985" max="9985" width="4.29296875" customWidth="1"/>
    <col min="9986" max="9986" width="12.703125" customWidth="1"/>
    <col min="9987" max="9987" width="8.29296875" customWidth="1"/>
    <col min="9988" max="9988" width="9.87890625" customWidth="1"/>
    <col min="9989" max="9989" width="7.87890625" customWidth="1"/>
    <col min="9990" max="9990" width="10.87890625" customWidth="1"/>
    <col min="9991" max="9991" width="11.1171875" customWidth="1"/>
    <col min="9992" max="9992" width="10.29296875" customWidth="1"/>
    <col min="9993" max="9994" width="9.1171875" customWidth="1"/>
    <col min="10241" max="10241" width="4.29296875" customWidth="1"/>
    <col min="10242" max="10242" width="12.703125" customWidth="1"/>
    <col min="10243" max="10243" width="8.29296875" customWidth="1"/>
    <col min="10244" max="10244" width="9.87890625" customWidth="1"/>
    <col min="10245" max="10245" width="7.87890625" customWidth="1"/>
    <col min="10246" max="10246" width="10.87890625" customWidth="1"/>
    <col min="10247" max="10247" width="11.1171875" customWidth="1"/>
    <col min="10248" max="10248" width="10.29296875" customWidth="1"/>
    <col min="10249" max="10250" width="9.1171875" customWidth="1"/>
    <col min="10497" max="10497" width="4.29296875" customWidth="1"/>
    <col min="10498" max="10498" width="12.703125" customWidth="1"/>
    <col min="10499" max="10499" width="8.29296875" customWidth="1"/>
    <col min="10500" max="10500" width="9.87890625" customWidth="1"/>
    <col min="10501" max="10501" width="7.87890625" customWidth="1"/>
    <col min="10502" max="10502" width="10.87890625" customWidth="1"/>
    <col min="10503" max="10503" width="11.1171875" customWidth="1"/>
    <col min="10504" max="10504" width="10.29296875" customWidth="1"/>
    <col min="10505" max="10506" width="9.1171875" customWidth="1"/>
    <col min="10753" max="10753" width="4.29296875" customWidth="1"/>
    <col min="10754" max="10754" width="12.703125" customWidth="1"/>
    <col min="10755" max="10755" width="8.29296875" customWidth="1"/>
    <col min="10756" max="10756" width="9.87890625" customWidth="1"/>
    <col min="10757" max="10757" width="7.87890625" customWidth="1"/>
    <col min="10758" max="10758" width="10.87890625" customWidth="1"/>
    <col min="10759" max="10759" width="11.1171875" customWidth="1"/>
    <col min="10760" max="10760" width="10.29296875" customWidth="1"/>
    <col min="10761" max="10762" width="9.1171875" customWidth="1"/>
    <col min="11009" max="11009" width="4.29296875" customWidth="1"/>
    <col min="11010" max="11010" width="12.703125" customWidth="1"/>
    <col min="11011" max="11011" width="8.29296875" customWidth="1"/>
    <col min="11012" max="11012" width="9.87890625" customWidth="1"/>
    <col min="11013" max="11013" width="7.87890625" customWidth="1"/>
    <col min="11014" max="11014" width="10.87890625" customWidth="1"/>
    <col min="11015" max="11015" width="11.1171875" customWidth="1"/>
    <col min="11016" max="11016" width="10.29296875" customWidth="1"/>
    <col min="11017" max="11018" width="9.1171875" customWidth="1"/>
    <col min="11265" max="11265" width="4.29296875" customWidth="1"/>
    <col min="11266" max="11266" width="12.703125" customWidth="1"/>
    <col min="11267" max="11267" width="8.29296875" customWidth="1"/>
    <col min="11268" max="11268" width="9.87890625" customWidth="1"/>
    <col min="11269" max="11269" width="7.87890625" customWidth="1"/>
    <col min="11270" max="11270" width="10.87890625" customWidth="1"/>
    <col min="11271" max="11271" width="11.1171875" customWidth="1"/>
    <col min="11272" max="11272" width="10.29296875" customWidth="1"/>
    <col min="11273" max="11274" width="9.1171875" customWidth="1"/>
    <col min="11521" max="11521" width="4.29296875" customWidth="1"/>
    <col min="11522" max="11522" width="12.703125" customWidth="1"/>
    <col min="11523" max="11523" width="8.29296875" customWidth="1"/>
    <col min="11524" max="11524" width="9.87890625" customWidth="1"/>
    <col min="11525" max="11525" width="7.87890625" customWidth="1"/>
    <col min="11526" max="11526" width="10.87890625" customWidth="1"/>
    <col min="11527" max="11527" width="11.1171875" customWidth="1"/>
    <col min="11528" max="11528" width="10.29296875" customWidth="1"/>
    <col min="11529" max="11530" width="9.1171875" customWidth="1"/>
    <col min="11777" max="11777" width="4.29296875" customWidth="1"/>
    <col min="11778" max="11778" width="12.703125" customWidth="1"/>
    <col min="11779" max="11779" width="8.29296875" customWidth="1"/>
    <col min="11780" max="11780" width="9.87890625" customWidth="1"/>
    <col min="11781" max="11781" width="7.87890625" customWidth="1"/>
    <col min="11782" max="11782" width="10.87890625" customWidth="1"/>
    <col min="11783" max="11783" width="11.1171875" customWidth="1"/>
    <col min="11784" max="11784" width="10.29296875" customWidth="1"/>
    <col min="11785" max="11786" width="9.1171875" customWidth="1"/>
    <col min="12033" max="12033" width="4.29296875" customWidth="1"/>
    <col min="12034" max="12034" width="12.703125" customWidth="1"/>
    <col min="12035" max="12035" width="8.29296875" customWidth="1"/>
    <col min="12036" max="12036" width="9.87890625" customWidth="1"/>
    <col min="12037" max="12037" width="7.87890625" customWidth="1"/>
    <col min="12038" max="12038" width="10.87890625" customWidth="1"/>
    <col min="12039" max="12039" width="11.1171875" customWidth="1"/>
    <col min="12040" max="12040" width="10.29296875" customWidth="1"/>
    <col min="12041" max="12042" width="9.1171875" customWidth="1"/>
    <col min="12289" max="12289" width="4.29296875" customWidth="1"/>
    <col min="12290" max="12290" width="12.703125" customWidth="1"/>
    <col min="12291" max="12291" width="8.29296875" customWidth="1"/>
    <col min="12292" max="12292" width="9.87890625" customWidth="1"/>
    <col min="12293" max="12293" width="7.87890625" customWidth="1"/>
    <col min="12294" max="12294" width="10.87890625" customWidth="1"/>
    <col min="12295" max="12295" width="11.1171875" customWidth="1"/>
    <col min="12296" max="12296" width="10.29296875" customWidth="1"/>
    <col min="12297" max="12298" width="9.1171875" customWidth="1"/>
    <col min="12545" max="12545" width="4.29296875" customWidth="1"/>
    <col min="12546" max="12546" width="12.703125" customWidth="1"/>
    <col min="12547" max="12547" width="8.29296875" customWidth="1"/>
    <col min="12548" max="12548" width="9.87890625" customWidth="1"/>
    <col min="12549" max="12549" width="7.87890625" customWidth="1"/>
    <col min="12550" max="12550" width="10.87890625" customWidth="1"/>
    <col min="12551" max="12551" width="11.1171875" customWidth="1"/>
    <col min="12552" max="12552" width="10.29296875" customWidth="1"/>
    <col min="12553" max="12554" width="9.1171875" customWidth="1"/>
    <col min="12801" max="12801" width="4.29296875" customWidth="1"/>
    <col min="12802" max="12802" width="12.703125" customWidth="1"/>
    <col min="12803" max="12803" width="8.29296875" customWidth="1"/>
    <col min="12804" max="12804" width="9.87890625" customWidth="1"/>
    <col min="12805" max="12805" width="7.87890625" customWidth="1"/>
    <col min="12806" max="12806" width="10.87890625" customWidth="1"/>
    <col min="12807" max="12807" width="11.1171875" customWidth="1"/>
    <col min="12808" max="12808" width="10.29296875" customWidth="1"/>
    <col min="12809" max="12810" width="9.1171875" customWidth="1"/>
    <col min="13057" max="13057" width="4.29296875" customWidth="1"/>
    <col min="13058" max="13058" width="12.703125" customWidth="1"/>
    <col min="13059" max="13059" width="8.29296875" customWidth="1"/>
    <col min="13060" max="13060" width="9.87890625" customWidth="1"/>
    <col min="13061" max="13061" width="7.87890625" customWidth="1"/>
    <col min="13062" max="13062" width="10.87890625" customWidth="1"/>
    <col min="13063" max="13063" width="11.1171875" customWidth="1"/>
    <col min="13064" max="13064" width="10.29296875" customWidth="1"/>
    <col min="13065" max="13066" width="9.1171875" customWidth="1"/>
    <col min="13313" max="13313" width="4.29296875" customWidth="1"/>
    <col min="13314" max="13314" width="12.703125" customWidth="1"/>
    <col min="13315" max="13315" width="8.29296875" customWidth="1"/>
    <col min="13316" max="13316" width="9.87890625" customWidth="1"/>
    <col min="13317" max="13317" width="7.87890625" customWidth="1"/>
    <col min="13318" max="13318" width="10.87890625" customWidth="1"/>
    <col min="13319" max="13319" width="11.1171875" customWidth="1"/>
    <col min="13320" max="13320" width="10.29296875" customWidth="1"/>
    <col min="13321" max="13322" width="9.1171875" customWidth="1"/>
    <col min="13569" max="13569" width="4.29296875" customWidth="1"/>
    <col min="13570" max="13570" width="12.703125" customWidth="1"/>
    <col min="13571" max="13571" width="8.29296875" customWidth="1"/>
    <col min="13572" max="13572" width="9.87890625" customWidth="1"/>
    <col min="13573" max="13573" width="7.87890625" customWidth="1"/>
    <col min="13574" max="13574" width="10.87890625" customWidth="1"/>
    <col min="13575" max="13575" width="11.1171875" customWidth="1"/>
    <col min="13576" max="13576" width="10.29296875" customWidth="1"/>
    <col min="13577" max="13578" width="9.1171875" customWidth="1"/>
    <col min="13825" max="13825" width="4.29296875" customWidth="1"/>
    <col min="13826" max="13826" width="12.703125" customWidth="1"/>
    <col min="13827" max="13827" width="8.29296875" customWidth="1"/>
    <col min="13828" max="13828" width="9.87890625" customWidth="1"/>
    <col min="13829" max="13829" width="7.87890625" customWidth="1"/>
    <col min="13830" max="13830" width="10.87890625" customWidth="1"/>
    <col min="13831" max="13831" width="11.1171875" customWidth="1"/>
    <col min="13832" max="13832" width="10.29296875" customWidth="1"/>
    <col min="13833" max="13834" width="9.1171875" customWidth="1"/>
    <col min="14081" max="14081" width="4.29296875" customWidth="1"/>
    <col min="14082" max="14082" width="12.703125" customWidth="1"/>
    <col min="14083" max="14083" width="8.29296875" customWidth="1"/>
    <col min="14084" max="14084" width="9.87890625" customWidth="1"/>
    <col min="14085" max="14085" width="7.87890625" customWidth="1"/>
    <col min="14086" max="14086" width="10.87890625" customWidth="1"/>
    <col min="14087" max="14087" width="11.1171875" customWidth="1"/>
    <col min="14088" max="14088" width="10.29296875" customWidth="1"/>
    <col min="14089" max="14090" width="9.1171875" customWidth="1"/>
    <col min="14337" max="14337" width="4.29296875" customWidth="1"/>
    <col min="14338" max="14338" width="12.703125" customWidth="1"/>
    <col min="14339" max="14339" width="8.29296875" customWidth="1"/>
    <col min="14340" max="14340" width="9.87890625" customWidth="1"/>
    <col min="14341" max="14341" width="7.87890625" customWidth="1"/>
    <col min="14342" max="14342" width="10.87890625" customWidth="1"/>
    <col min="14343" max="14343" width="11.1171875" customWidth="1"/>
    <col min="14344" max="14344" width="10.29296875" customWidth="1"/>
    <col min="14345" max="14346" width="9.1171875" customWidth="1"/>
    <col min="14593" max="14593" width="4.29296875" customWidth="1"/>
    <col min="14594" max="14594" width="12.703125" customWidth="1"/>
    <col min="14595" max="14595" width="8.29296875" customWidth="1"/>
    <col min="14596" max="14596" width="9.87890625" customWidth="1"/>
    <col min="14597" max="14597" width="7.87890625" customWidth="1"/>
    <col min="14598" max="14598" width="10.87890625" customWidth="1"/>
    <col min="14599" max="14599" width="11.1171875" customWidth="1"/>
    <col min="14600" max="14600" width="10.29296875" customWidth="1"/>
    <col min="14601" max="14602" width="9.1171875" customWidth="1"/>
    <col min="14849" max="14849" width="4.29296875" customWidth="1"/>
    <col min="14850" max="14850" width="12.703125" customWidth="1"/>
    <col min="14851" max="14851" width="8.29296875" customWidth="1"/>
    <col min="14852" max="14852" width="9.87890625" customWidth="1"/>
    <col min="14853" max="14853" width="7.87890625" customWidth="1"/>
    <col min="14854" max="14854" width="10.87890625" customWidth="1"/>
    <col min="14855" max="14855" width="11.1171875" customWidth="1"/>
    <col min="14856" max="14856" width="10.29296875" customWidth="1"/>
    <col min="14857" max="14858" width="9.1171875" customWidth="1"/>
    <col min="15105" max="15105" width="4.29296875" customWidth="1"/>
    <col min="15106" max="15106" width="12.703125" customWidth="1"/>
    <col min="15107" max="15107" width="8.29296875" customWidth="1"/>
    <col min="15108" max="15108" width="9.87890625" customWidth="1"/>
    <col min="15109" max="15109" width="7.87890625" customWidth="1"/>
    <col min="15110" max="15110" width="10.87890625" customWidth="1"/>
    <col min="15111" max="15111" width="11.1171875" customWidth="1"/>
    <col min="15112" max="15112" width="10.29296875" customWidth="1"/>
    <col min="15113" max="15114" width="9.1171875" customWidth="1"/>
    <col min="15361" max="15361" width="4.29296875" customWidth="1"/>
    <col min="15362" max="15362" width="12.703125" customWidth="1"/>
    <col min="15363" max="15363" width="8.29296875" customWidth="1"/>
    <col min="15364" max="15364" width="9.87890625" customWidth="1"/>
    <col min="15365" max="15365" width="7.87890625" customWidth="1"/>
    <col min="15366" max="15366" width="10.87890625" customWidth="1"/>
    <col min="15367" max="15367" width="11.1171875" customWidth="1"/>
    <col min="15368" max="15368" width="10.29296875" customWidth="1"/>
    <col min="15369" max="15370" width="9.1171875" customWidth="1"/>
    <col min="15617" max="15617" width="4.29296875" customWidth="1"/>
    <col min="15618" max="15618" width="12.703125" customWidth="1"/>
    <col min="15619" max="15619" width="8.29296875" customWidth="1"/>
    <col min="15620" max="15620" width="9.87890625" customWidth="1"/>
    <col min="15621" max="15621" width="7.87890625" customWidth="1"/>
    <col min="15622" max="15622" width="10.87890625" customWidth="1"/>
    <col min="15623" max="15623" width="11.1171875" customWidth="1"/>
    <col min="15624" max="15624" width="10.29296875" customWidth="1"/>
    <col min="15625" max="15626" width="9.1171875" customWidth="1"/>
    <col min="15873" max="15873" width="4.29296875" customWidth="1"/>
    <col min="15874" max="15874" width="12.703125" customWidth="1"/>
    <col min="15875" max="15875" width="8.29296875" customWidth="1"/>
    <col min="15876" max="15876" width="9.87890625" customWidth="1"/>
    <col min="15877" max="15877" width="7.87890625" customWidth="1"/>
    <col min="15878" max="15878" width="10.87890625" customWidth="1"/>
    <col min="15879" max="15879" width="11.1171875" customWidth="1"/>
    <col min="15880" max="15880" width="10.29296875" customWidth="1"/>
    <col min="15881" max="15882" width="9.1171875" customWidth="1"/>
    <col min="16129" max="16129" width="4.29296875" customWidth="1"/>
    <col min="16130" max="16130" width="12.703125" customWidth="1"/>
    <col min="16131" max="16131" width="8.29296875" customWidth="1"/>
    <col min="16132" max="16132" width="9.87890625" customWidth="1"/>
    <col min="16133" max="16133" width="7.87890625" customWidth="1"/>
    <col min="16134" max="16134" width="10.87890625" customWidth="1"/>
    <col min="16135" max="16135" width="11.1171875" customWidth="1"/>
    <col min="16136" max="16136" width="10.29296875" customWidth="1"/>
    <col min="16137" max="16138" width="9.1171875" customWidth="1"/>
  </cols>
  <sheetData>
    <row r="1" spans="2:10" ht="23.35" x14ac:dyDescent="0.8">
      <c r="B1" s="34" t="s">
        <v>74</v>
      </c>
    </row>
    <row r="2" spans="2:10" x14ac:dyDescent="0.5">
      <c r="B2" s="94" t="s">
        <v>85</v>
      </c>
      <c r="J2" s="51"/>
    </row>
    <row r="3" spans="2:10" x14ac:dyDescent="0.5">
      <c r="B3" s="52"/>
      <c r="J3" s="51"/>
    </row>
    <row r="4" spans="2:10" x14ac:dyDescent="0.5">
      <c r="B4" s="52" t="s">
        <v>86</v>
      </c>
      <c r="C4" s="53"/>
      <c r="D4" s="53"/>
      <c r="E4" s="53"/>
      <c r="F4" s="53"/>
      <c r="G4" s="53"/>
      <c r="H4" s="53"/>
      <c r="J4" s="55"/>
    </row>
    <row r="5" spans="2:10" x14ac:dyDescent="0.5">
      <c r="B5" s="176" t="s">
        <v>142</v>
      </c>
      <c r="C5" s="172" t="s">
        <v>87</v>
      </c>
      <c r="D5" s="100"/>
      <c r="E5" s="100"/>
      <c r="F5" s="172" t="s">
        <v>88</v>
      </c>
      <c r="G5" s="172" t="s">
        <v>141</v>
      </c>
      <c r="H5" s="172" t="s">
        <v>93</v>
      </c>
    </row>
    <row r="6" spans="2:10" ht="26.25" customHeight="1" x14ac:dyDescent="0.5">
      <c r="B6" s="177"/>
      <c r="C6" s="173"/>
      <c r="D6" s="101" t="s">
        <v>91</v>
      </c>
      <c r="E6" s="101" t="s">
        <v>92</v>
      </c>
      <c r="F6" s="173"/>
      <c r="G6" s="173"/>
      <c r="H6" s="173"/>
    </row>
    <row r="7" spans="2:10" x14ac:dyDescent="0.5">
      <c r="B7" s="58" t="s">
        <v>136</v>
      </c>
      <c r="C7" s="59">
        <v>335</v>
      </c>
      <c r="D7" s="60">
        <f t="shared" ref="D7:D14" si="0">+C7/$C$14</f>
        <v>0.67</v>
      </c>
      <c r="E7" s="102">
        <f>+C7/$C$12</f>
        <v>0.74444444444444446</v>
      </c>
      <c r="F7" s="61" t="s">
        <v>94</v>
      </c>
      <c r="G7" s="62">
        <v>178</v>
      </c>
      <c r="H7" s="63">
        <f>+G7*E7</f>
        <v>132.51111111111112</v>
      </c>
    </row>
    <row r="8" spans="2:10" x14ac:dyDescent="0.5">
      <c r="B8" s="58" t="s">
        <v>137</v>
      </c>
      <c r="C8" s="59">
        <v>41</v>
      </c>
      <c r="D8" s="60">
        <f t="shared" si="0"/>
        <v>8.2000000000000003E-2</v>
      </c>
      <c r="E8" s="103">
        <f>+C8/$C$12</f>
        <v>9.1111111111111115E-2</v>
      </c>
      <c r="F8" s="61" t="s">
        <v>95</v>
      </c>
      <c r="G8" s="62">
        <v>300</v>
      </c>
      <c r="H8" s="63">
        <f>+G8*E8</f>
        <v>27.333333333333336</v>
      </c>
    </row>
    <row r="9" spans="2:10" x14ac:dyDescent="0.5">
      <c r="B9" s="58" t="s">
        <v>138</v>
      </c>
      <c r="C9" s="59">
        <v>30</v>
      </c>
      <c r="D9" s="60">
        <f t="shared" si="0"/>
        <v>0.06</v>
      </c>
      <c r="E9" s="103">
        <f>+C9/$C$12</f>
        <v>6.6666666666666666E-2</v>
      </c>
      <c r="F9" s="61" t="s">
        <v>97</v>
      </c>
      <c r="G9" s="62">
        <v>400</v>
      </c>
      <c r="H9" s="63">
        <f>+G9*E9</f>
        <v>26.666666666666668</v>
      </c>
    </row>
    <row r="10" spans="2:10" x14ac:dyDescent="0.5">
      <c r="B10" s="58" t="s">
        <v>139</v>
      </c>
      <c r="C10" s="59">
        <v>27</v>
      </c>
      <c r="D10" s="60">
        <f t="shared" si="0"/>
        <v>5.3999999999999999E-2</v>
      </c>
      <c r="E10" s="103">
        <f>+C10/$C$12</f>
        <v>0.06</v>
      </c>
      <c r="F10" s="61" t="s">
        <v>98</v>
      </c>
      <c r="G10" s="62">
        <v>600</v>
      </c>
      <c r="H10" s="63">
        <f>+G10*E10</f>
        <v>36</v>
      </c>
    </row>
    <row r="11" spans="2:10" x14ac:dyDescent="0.5">
      <c r="B11" s="58" t="s">
        <v>140</v>
      </c>
      <c r="C11" s="64">
        <v>17</v>
      </c>
      <c r="D11" s="65">
        <f t="shared" si="0"/>
        <v>3.4000000000000002E-2</v>
      </c>
      <c r="E11" s="104">
        <f>+C11/$C$12</f>
        <v>3.7777777777777778E-2</v>
      </c>
      <c r="F11" s="66" t="s">
        <v>99</v>
      </c>
      <c r="G11" s="62">
        <v>730</v>
      </c>
      <c r="H11" s="63">
        <f>+G11*E11</f>
        <v>27.577777777777779</v>
      </c>
    </row>
    <row r="12" spans="2:10" ht="15" customHeight="1" x14ac:dyDescent="0.5">
      <c r="B12" s="58" t="s">
        <v>100</v>
      </c>
      <c r="C12" s="98">
        <f>SUM(C7:C11)</f>
        <v>450</v>
      </c>
      <c r="D12" s="99">
        <f t="shared" si="0"/>
        <v>0.9</v>
      </c>
      <c r="E12" s="105">
        <f>SUM(E7:E11)</f>
        <v>1</v>
      </c>
      <c r="F12" s="61"/>
      <c r="G12" s="62"/>
      <c r="H12" s="61"/>
    </row>
    <row r="13" spans="2:10" x14ac:dyDescent="0.5">
      <c r="B13" s="58" t="s">
        <v>101</v>
      </c>
      <c r="C13" s="59">
        <v>50</v>
      </c>
      <c r="D13" s="60">
        <f t="shared" si="0"/>
        <v>0.1</v>
      </c>
      <c r="E13" s="105"/>
      <c r="F13" s="61" t="s">
        <v>102</v>
      </c>
      <c r="G13" s="178" t="s">
        <v>90</v>
      </c>
      <c r="H13" s="178"/>
    </row>
    <row r="14" spans="2:10" ht="14.7" thickBot="1" x14ac:dyDescent="0.55000000000000004">
      <c r="B14" s="67"/>
      <c r="C14" s="96">
        <f>+C13+C12</f>
        <v>500</v>
      </c>
      <c r="D14" s="97">
        <f t="shared" si="0"/>
        <v>1</v>
      </c>
      <c r="E14" s="103"/>
      <c r="F14" s="67"/>
      <c r="G14" s="67"/>
      <c r="H14" s="95">
        <f>SUM(H7:H12)</f>
        <v>250.0888888888889</v>
      </c>
    </row>
    <row r="15" spans="2:10" ht="14.7" thickTop="1" x14ac:dyDescent="0.5">
      <c r="B15" s="53"/>
      <c r="C15" s="53"/>
      <c r="D15" s="53"/>
      <c r="E15" s="53"/>
      <c r="F15" s="53"/>
      <c r="G15" s="53"/>
      <c r="H15" s="53"/>
      <c r="J15" s="54"/>
    </row>
    <row r="16" spans="2:10" x14ac:dyDescent="0.5">
      <c r="B16" s="179"/>
      <c r="C16" s="180"/>
      <c r="D16" s="180"/>
      <c r="E16" s="106"/>
      <c r="F16" s="106"/>
      <c r="G16" s="106"/>
      <c r="H16" s="116" t="s">
        <v>143</v>
      </c>
      <c r="I16" s="107"/>
      <c r="J16" s="107"/>
    </row>
    <row r="17" spans="2:10" x14ac:dyDescent="0.5">
      <c r="B17" s="106"/>
      <c r="C17" s="181"/>
      <c r="D17" s="108"/>
      <c r="E17" s="181"/>
      <c r="F17" s="182"/>
      <c r="G17" s="109"/>
      <c r="H17" s="106"/>
      <c r="I17" s="107"/>
      <c r="J17" s="107"/>
    </row>
    <row r="18" spans="2:10" x14ac:dyDescent="0.5">
      <c r="B18" s="106"/>
      <c r="C18" s="181"/>
      <c r="D18" s="108"/>
      <c r="E18" s="181"/>
      <c r="F18" s="182"/>
      <c r="G18" s="109"/>
      <c r="H18" s="106"/>
      <c r="I18" s="110"/>
      <c r="J18" s="107"/>
    </row>
    <row r="19" spans="2:10" x14ac:dyDescent="0.5">
      <c r="B19" s="106"/>
      <c r="C19" s="111"/>
      <c r="D19" s="112"/>
      <c r="E19" s="113"/>
      <c r="F19" s="113"/>
      <c r="G19" s="114"/>
      <c r="H19" s="106"/>
      <c r="I19" s="115"/>
      <c r="J19" s="107"/>
    </row>
    <row r="20" spans="2:10" x14ac:dyDescent="0.5">
      <c r="B20" s="53"/>
      <c r="C20" s="59"/>
      <c r="D20" s="60"/>
      <c r="E20" s="76"/>
      <c r="F20" s="76"/>
      <c r="G20" s="77"/>
      <c r="H20" s="53"/>
      <c r="I20" s="78"/>
      <c r="J20" s="54"/>
    </row>
    <row r="21" spans="2:10" x14ac:dyDescent="0.5">
      <c r="B21" s="53"/>
      <c r="C21" s="59"/>
      <c r="D21" s="60"/>
      <c r="E21" s="76"/>
      <c r="F21" s="76"/>
      <c r="G21" s="77"/>
      <c r="H21" s="53"/>
      <c r="I21" s="78"/>
      <c r="J21" s="54"/>
    </row>
    <row r="22" spans="2:10" x14ac:dyDescent="0.5">
      <c r="B22" s="53"/>
      <c r="C22" s="59"/>
      <c r="D22" s="60"/>
      <c r="E22" s="76"/>
      <c r="F22" s="76"/>
      <c r="G22" s="77"/>
      <c r="H22" s="53"/>
      <c r="I22" s="78"/>
      <c r="J22" s="54"/>
    </row>
    <row r="23" spans="2:10" x14ac:dyDescent="0.5">
      <c r="B23" s="53"/>
      <c r="C23" s="59"/>
      <c r="D23" s="60"/>
      <c r="E23" s="76"/>
      <c r="F23" s="76"/>
      <c r="G23" s="77"/>
      <c r="H23" s="53"/>
      <c r="I23" s="78"/>
      <c r="J23" s="54"/>
    </row>
    <row r="24" spans="2:10" x14ac:dyDescent="0.5">
      <c r="B24" s="53"/>
      <c r="C24" s="59"/>
      <c r="D24" s="60"/>
      <c r="E24" s="76"/>
      <c r="F24" s="76"/>
      <c r="G24" s="77"/>
      <c r="H24" s="53"/>
      <c r="I24" s="78"/>
      <c r="J24" s="54"/>
    </row>
    <row r="25" spans="2:10" x14ac:dyDescent="0.5">
      <c r="B25" s="53"/>
      <c r="C25" s="59"/>
      <c r="D25" s="60"/>
      <c r="E25" s="76"/>
      <c r="F25" s="76"/>
      <c r="G25" s="77"/>
      <c r="H25" s="53"/>
      <c r="I25" s="78"/>
      <c r="J25" s="54"/>
    </row>
    <row r="26" spans="2:10" x14ac:dyDescent="0.5">
      <c r="B26" s="53"/>
      <c r="C26" s="59"/>
      <c r="D26" s="60"/>
      <c r="E26" s="76"/>
      <c r="F26" s="76"/>
      <c r="G26" s="77"/>
      <c r="H26" s="53"/>
      <c r="I26" s="78"/>
      <c r="J26" s="54"/>
    </row>
    <row r="27" spans="2:10" x14ac:dyDescent="0.5">
      <c r="B27" s="53"/>
      <c r="C27" s="59"/>
      <c r="D27" s="60"/>
      <c r="E27" s="76"/>
      <c r="F27" s="76"/>
      <c r="G27" s="77"/>
      <c r="H27" s="53"/>
      <c r="I27" s="78"/>
      <c r="J27" s="54"/>
    </row>
    <row r="28" spans="2:10" x14ac:dyDescent="0.5">
      <c r="B28" s="53"/>
      <c r="C28" s="59"/>
      <c r="D28" s="60"/>
      <c r="E28" s="76"/>
      <c r="F28" s="76"/>
      <c r="G28" s="77"/>
      <c r="H28" s="53"/>
      <c r="I28" s="78"/>
      <c r="J28" s="54"/>
    </row>
    <row r="29" spans="2:10" x14ac:dyDescent="0.5">
      <c r="B29" s="53"/>
      <c r="C29" s="59"/>
      <c r="D29" s="60"/>
      <c r="E29" s="76"/>
      <c r="F29" s="76"/>
      <c r="G29" s="77"/>
      <c r="H29" s="53"/>
      <c r="I29" s="78"/>
      <c r="J29" s="54"/>
    </row>
    <row r="30" spans="2:10" x14ac:dyDescent="0.5">
      <c r="B30" s="53"/>
      <c r="C30" s="59"/>
      <c r="D30" s="60"/>
      <c r="E30" s="76"/>
      <c r="F30" s="76"/>
      <c r="G30" s="77"/>
      <c r="H30" s="53"/>
      <c r="I30" s="78"/>
      <c r="J30" s="54"/>
    </row>
    <row r="31" spans="2:10" x14ac:dyDescent="0.5">
      <c r="B31" s="53"/>
      <c r="C31" s="59"/>
      <c r="D31" s="60"/>
      <c r="E31" s="76"/>
      <c r="F31" s="76"/>
      <c r="G31" s="77"/>
      <c r="H31" s="53"/>
      <c r="I31" s="78"/>
      <c r="J31" s="54"/>
    </row>
    <row r="32" spans="2:10" x14ac:dyDescent="0.5">
      <c r="B32" s="53"/>
      <c r="C32" s="59"/>
      <c r="D32" s="60"/>
      <c r="E32" s="76"/>
      <c r="F32" s="76"/>
      <c r="G32" s="77"/>
      <c r="H32" s="53"/>
      <c r="I32" s="78"/>
      <c r="J32" s="54"/>
    </row>
    <row r="33" spans="2:10" x14ac:dyDescent="0.5">
      <c r="B33" s="53"/>
      <c r="C33" s="59"/>
      <c r="D33" s="60"/>
      <c r="E33" s="76"/>
      <c r="F33" s="76"/>
      <c r="G33" s="77"/>
      <c r="H33" s="53"/>
      <c r="I33" s="78"/>
      <c r="J33" s="54"/>
    </row>
    <row r="34" spans="2:10" x14ac:dyDescent="0.5">
      <c r="B34" s="53"/>
      <c r="C34" s="59"/>
      <c r="D34" s="60"/>
      <c r="E34" s="76"/>
      <c r="F34" s="76"/>
      <c r="G34" s="77"/>
      <c r="H34" s="53"/>
      <c r="I34" s="78"/>
      <c r="J34" s="54"/>
    </row>
    <row r="35" spans="2:10" x14ac:dyDescent="0.5">
      <c r="B35" s="53"/>
      <c r="C35" s="59"/>
      <c r="D35" s="60"/>
      <c r="E35" s="76"/>
      <c r="F35" s="76"/>
      <c r="G35" s="77"/>
      <c r="H35" s="53"/>
      <c r="I35" s="78"/>
      <c r="J35" s="54"/>
    </row>
    <row r="36" spans="2:10" x14ac:dyDescent="0.5">
      <c r="B36" s="53"/>
      <c r="C36" s="59"/>
      <c r="D36" s="60"/>
      <c r="E36" s="76"/>
      <c r="F36" s="76"/>
      <c r="G36" s="77"/>
      <c r="H36" s="53"/>
      <c r="I36" s="78"/>
      <c r="J36" s="54"/>
    </row>
    <row r="37" spans="2:10" x14ac:dyDescent="0.5">
      <c r="B37" s="53"/>
      <c r="C37" s="59"/>
      <c r="D37" s="60"/>
      <c r="E37" s="76"/>
      <c r="F37" s="76"/>
      <c r="G37" s="77"/>
      <c r="H37" s="53"/>
      <c r="I37" s="78"/>
      <c r="J37" s="54"/>
    </row>
    <row r="38" spans="2:10" x14ac:dyDescent="0.5">
      <c r="B38" s="53"/>
      <c r="C38" s="59"/>
      <c r="D38" s="60"/>
      <c r="E38" s="76"/>
      <c r="F38" s="76"/>
      <c r="G38" s="77"/>
      <c r="H38" s="53"/>
      <c r="I38" s="78"/>
      <c r="J38" s="54"/>
    </row>
    <row r="39" spans="2:10" ht="14.7" thickBot="1" x14ac:dyDescent="0.55000000000000004">
      <c r="B39" s="53"/>
      <c r="C39" s="68"/>
      <c r="D39" s="69"/>
      <c r="E39" s="76"/>
      <c r="F39" s="53"/>
      <c r="G39" s="79"/>
      <c r="H39" s="53"/>
      <c r="I39" s="80"/>
      <c r="J39" s="54"/>
    </row>
    <row r="40" spans="2:10" ht="14.7" thickTop="1" x14ac:dyDescent="0.5">
      <c r="B40" s="53"/>
      <c r="C40" s="53"/>
      <c r="D40" s="53"/>
      <c r="E40" s="53"/>
      <c r="F40" s="53"/>
      <c r="G40" s="53"/>
      <c r="H40" s="53"/>
      <c r="I40" s="54"/>
      <c r="J40" s="54"/>
    </row>
    <row r="41" spans="2:10" x14ac:dyDescent="0.5">
      <c r="B41" s="53"/>
      <c r="C41" s="53"/>
      <c r="D41" s="53"/>
      <c r="E41" s="53"/>
      <c r="F41" s="53"/>
      <c r="G41" s="53"/>
      <c r="H41" s="53"/>
      <c r="I41" s="54"/>
      <c r="J41" s="54"/>
    </row>
    <row r="42" spans="2:10" x14ac:dyDescent="0.5">
      <c r="B42" s="53"/>
      <c r="C42" s="174"/>
      <c r="D42" s="81"/>
      <c r="F42" s="53"/>
      <c r="G42" s="174"/>
      <c r="H42" s="53"/>
      <c r="I42" s="54"/>
      <c r="J42" s="54"/>
    </row>
    <row r="43" spans="2:10" ht="32.25" customHeight="1" thickBot="1" x14ac:dyDescent="0.55000000000000004">
      <c r="B43" s="53"/>
      <c r="C43" s="175"/>
      <c r="D43" s="82"/>
      <c r="F43" s="53"/>
      <c r="G43" s="175"/>
      <c r="H43" s="53"/>
      <c r="I43" s="54"/>
      <c r="J43" s="54"/>
    </row>
    <row r="44" spans="2:10" x14ac:dyDescent="0.5">
      <c r="B44" s="53"/>
      <c r="C44" s="83"/>
      <c r="D44" s="84"/>
      <c r="E44" s="53"/>
      <c r="F44" s="53"/>
      <c r="G44" s="85"/>
      <c r="H44" s="53"/>
      <c r="I44" s="54"/>
      <c r="J44" s="54"/>
    </row>
    <row r="45" spans="2:10" x14ac:dyDescent="0.5">
      <c r="B45" s="53"/>
      <c r="C45" s="83"/>
      <c r="D45" s="84"/>
      <c r="E45" s="53"/>
      <c r="F45" s="53"/>
      <c r="G45" s="85"/>
      <c r="H45" s="53"/>
      <c r="I45" s="54"/>
      <c r="J45" s="54"/>
    </row>
    <row r="46" spans="2:10" x14ac:dyDescent="0.5">
      <c r="B46" s="53"/>
      <c r="C46" s="83"/>
      <c r="D46" s="84"/>
      <c r="E46" s="53"/>
      <c r="F46" s="53"/>
      <c r="G46" s="85"/>
      <c r="H46" s="53"/>
      <c r="I46" s="54"/>
      <c r="J46" s="54"/>
    </row>
    <row r="47" spans="2:10" x14ac:dyDescent="0.5">
      <c r="B47" s="53"/>
      <c r="C47" s="83"/>
      <c r="D47" s="84"/>
      <c r="E47" s="53"/>
      <c r="F47" s="53"/>
      <c r="G47" s="85"/>
      <c r="H47" s="53"/>
      <c r="I47" s="54"/>
      <c r="J47" s="54"/>
    </row>
    <row r="48" spans="2:10" x14ac:dyDescent="0.5">
      <c r="B48" s="53"/>
      <c r="C48" s="83"/>
      <c r="D48" s="84"/>
      <c r="E48" s="53"/>
      <c r="F48" s="53"/>
      <c r="G48" s="85"/>
      <c r="H48" s="53"/>
      <c r="I48" s="54"/>
      <c r="J48" s="54"/>
    </row>
    <row r="49" spans="2:7" ht="14.7" thickBot="1" x14ac:dyDescent="0.55000000000000004">
      <c r="G49" s="86"/>
    </row>
    <row r="50" spans="2:7" ht="14.7" thickTop="1" x14ac:dyDescent="0.5"/>
    <row r="51" spans="2:7" x14ac:dyDescent="0.5">
      <c r="G51" s="87"/>
    </row>
    <row r="52" spans="2:7" x14ac:dyDescent="0.5">
      <c r="G52" s="38"/>
    </row>
    <row r="54" spans="2:7" x14ac:dyDescent="0.5">
      <c r="B54" s="88"/>
    </row>
    <row r="55" spans="2:7" x14ac:dyDescent="0.5">
      <c r="G55" s="40"/>
    </row>
    <row r="56" spans="2:7" x14ac:dyDescent="0.5">
      <c r="G56" s="40"/>
    </row>
    <row r="57" spans="2:7" x14ac:dyDescent="0.5">
      <c r="G57" s="89"/>
    </row>
    <row r="58" spans="2:7" ht="14.7" thickBot="1" x14ac:dyDescent="0.55000000000000004">
      <c r="G58" s="90"/>
    </row>
    <row r="59" spans="2:7" ht="14.7" thickTop="1" x14ac:dyDescent="0.5"/>
    <row r="60" spans="2:7" x14ac:dyDescent="0.5">
      <c r="G60" s="91"/>
    </row>
    <row r="61" spans="2:7" x14ac:dyDescent="0.5">
      <c r="G61" s="39"/>
    </row>
    <row r="63" spans="2:7" x14ac:dyDescent="0.5">
      <c r="B63" s="92"/>
    </row>
    <row r="64" spans="2:7" x14ac:dyDescent="0.5">
      <c r="G64" s="93"/>
    </row>
    <row r="65" spans="7:7" x14ac:dyDescent="0.5">
      <c r="G65" s="40"/>
    </row>
    <row r="66" spans="7:7" x14ac:dyDescent="0.5">
      <c r="G66" s="89"/>
    </row>
    <row r="67" spans="7:7" ht="14.7" thickBot="1" x14ac:dyDescent="0.55000000000000004">
      <c r="G67" s="90"/>
    </row>
    <row r="68" spans="7:7" ht="14.7" thickTop="1" x14ac:dyDescent="0.5"/>
  </sheetData>
  <mergeCells count="12">
    <mergeCell ref="H5:H6"/>
    <mergeCell ref="C42:C43"/>
    <mergeCell ref="G42:G43"/>
    <mergeCell ref="B5:B6"/>
    <mergeCell ref="C5:C6"/>
    <mergeCell ref="F5:F6"/>
    <mergeCell ref="G5:G6"/>
    <mergeCell ref="G13:H13"/>
    <mergeCell ref="B16:D16"/>
    <mergeCell ref="C17:C18"/>
    <mergeCell ref="E17:E18"/>
    <mergeCell ref="F17:F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39B31-F6D9-4878-AC6C-4151B80426DA}">
  <dimension ref="B1:J47"/>
  <sheetViews>
    <sheetView showGridLines="0" workbookViewId="0">
      <selection activeCell="R6" sqref="R6"/>
    </sheetView>
  </sheetViews>
  <sheetFormatPr defaultRowHeight="14.35" x14ac:dyDescent="0.5"/>
  <cols>
    <col min="1" max="1" width="4.29296875" customWidth="1"/>
    <col min="2" max="2" width="18.41015625" customWidth="1"/>
    <col min="3" max="3" width="11.64453125" customWidth="1"/>
    <col min="4" max="4" width="9.87890625" customWidth="1"/>
    <col min="5" max="5" width="7.87890625" customWidth="1"/>
    <col min="6" max="6" width="10.87890625" customWidth="1"/>
    <col min="7" max="7" width="11.1171875" customWidth="1"/>
    <col min="8" max="8" width="10.29296875" customWidth="1"/>
    <col min="9" max="10" width="9.1171875" style="50" customWidth="1"/>
    <col min="257" max="257" width="4.29296875" customWidth="1"/>
    <col min="258" max="258" width="12.703125" customWidth="1"/>
    <col min="259" max="259" width="8.29296875" customWidth="1"/>
    <col min="260" max="260" width="9.87890625" customWidth="1"/>
    <col min="261" max="261" width="7.87890625" customWidth="1"/>
    <col min="262" max="262" width="10.87890625" customWidth="1"/>
    <col min="263" max="263" width="11.1171875" customWidth="1"/>
    <col min="264" max="264" width="10.29296875" customWidth="1"/>
    <col min="265" max="266" width="9.1171875" customWidth="1"/>
    <col min="513" max="513" width="4.29296875" customWidth="1"/>
    <col min="514" max="514" width="12.703125" customWidth="1"/>
    <col min="515" max="515" width="8.29296875" customWidth="1"/>
    <col min="516" max="516" width="9.87890625" customWidth="1"/>
    <col min="517" max="517" width="7.87890625" customWidth="1"/>
    <col min="518" max="518" width="10.87890625" customWidth="1"/>
    <col min="519" max="519" width="11.1171875" customWidth="1"/>
    <col min="520" max="520" width="10.29296875" customWidth="1"/>
    <col min="521" max="522" width="9.1171875" customWidth="1"/>
    <col min="769" max="769" width="4.29296875" customWidth="1"/>
    <col min="770" max="770" width="12.703125" customWidth="1"/>
    <col min="771" max="771" width="8.29296875" customWidth="1"/>
    <col min="772" max="772" width="9.87890625" customWidth="1"/>
    <col min="773" max="773" width="7.87890625" customWidth="1"/>
    <col min="774" max="774" width="10.87890625" customWidth="1"/>
    <col min="775" max="775" width="11.1171875" customWidth="1"/>
    <col min="776" max="776" width="10.29296875" customWidth="1"/>
    <col min="777" max="778" width="9.1171875" customWidth="1"/>
    <col min="1025" max="1025" width="4.29296875" customWidth="1"/>
    <col min="1026" max="1026" width="12.703125" customWidth="1"/>
    <col min="1027" max="1027" width="8.29296875" customWidth="1"/>
    <col min="1028" max="1028" width="9.87890625" customWidth="1"/>
    <col min="1029" max="1029" width="7.87890625" customWidth="1"/>
    <col min="1030" max="1030" width="10.87890625" customWidth="1"/>
    <col min="1031" max="1031" width="11.1171875" customWidth="1"/>
    <col min="1032" max="1032" width="10.29296875" customWidth="1"/>
    <col min="1033" max="1034" width="9.1171875" customWidth="1"/>
    <col min="1281" max="1281" width="4.29296875" customWidth="1"/>
    <col min="1282" max="1282" width="12.703125" customWidth="1"/>
    <col min="1283" max="1283" width="8.29296875" customWidth="1"/>
    <col min="1284" max="1284" width="9.87890625" customWidth="1"/>
    <col min="1285" max="1285" width="7.87890625" customWidth="1"/>
    <col min="1286" max="1286" width="10.87890625" customWidth="1"/>
    <col min="1287" max="1287" width="11.1171875" customWidth="1"/>
    <col min="1288" max="1288" width="10.29296875" customWidth="1"/>
    <col min="1289" max="1290" width="9.1171875" customWidth="1"/>
    <col min="1537" max="1537" width="4.29296875" customWidth="1"/>
    <col min="1538" max="1538" width="12.703125" customWidth="1"/>
    <col min="1539" max="1539" width="8.29296875" customWidth="1"/>
    <col min="1540" max="1540" width="9.87890625" customWidth="1"/>
    <col min="1541" max="1541" width="7.87890625" customWidth="1"/>
    <col min="1542" max="1542" width="10.87890625" customWidth="1"/>
    <col min="1543" max="1543" width="11.1171875" customWidth="1"/>
    <col min="1544" max="1544" width="10.29296875" customWidth="1"/>
    <col min="1545" max="1546" width="9.1171875" customWidth="1"/>
    <col min="1793" max="1793" width="4.29296875" customWidth="1"/>
    <col min="1794" max="1794" width="12.703125" customWidth="1"/>
    <col min="1795" max="1795" width="8.29296875" customWidth="1"/>
    <col min="1796" max="1796" width="9.87890625" customWidth="1"/>
    <col min="1797" max="1797" width="7.87890625" customWidth="1"/>
    <col min="1798" max="1798" width="10.87890625" customWidth="1"/>
    <col min="1799" max="1799" width="11.1171875" customWidth="1"/>
    <col min="1800" max="1800" width="10.29296875" customWidth="1"/>
    <col min="1801" max="1802" width="9.1171875" customWidth="1"/>
    <col min="2049" max="2049" width="4.29296875" customWidth="1"/>
    <col min="2050" max="2050" width="12.703125" customWidth="1"/>
    <col min="2051" max="2051" width="8.29296875" customWidth="1"/>
    <col min="2052" max="2052" width="9.87890625" customWidth="1"/>
    <col min="2053" max="2053" width="7.87890625" customWidth="1"/>
    <col min="2054" max="2054" width="10.87890625" customWidth="1"/>
    <col min="2055" max="2055" width="11.1171875" customWidth="1"/>
    <col min="2056" max="2056" width="10.29296875" customWidth="1"/>
    <col min="2057" max="2058" width="9.1171875" customWidth="1"/>
    <col min="2305" max="2305" width="4.29296875" customWidth="1"/>
    <col min="2306" max="2306" width="12.703125" customWidth="1"/>
    <col min="2307" max="2307" width="8.29296875" customWidth="1"/>
    <col min="2308" max="2308" width="9.87890625" customWidth="1"/>
    <col min="2309" max="2309" width="7.87890625" customWidth="1"/>
    <col min="2310" max="2310" width="10.87890625" customWidth="1"/>
    <col min="2311" max="2311" width="11.1171875" customWidth="1"/>
    <col min="2312" max="2312" width="10.29296875" customWidth="1"/>
    <col min="2313" max="2314" width="9.1171875" customWidth="1"/>
    <col min="2561" max="2561" width="4.29296875" customWidth="1"/>
    <col min="2562" max="2562" width="12.703125" customWidth="1"/>
    <col min="2563" max="2563" width="8.29296875" customWidth="1"/>
    <col min="2564" max="2564" width="9.87890625" customWidth="1"/>
    <col min="2565" max="2565" width="7.87890625" customWidth="1"/>
    <col min="2566" max="2566" width="10.87890625" customWidth="1"/>
    <col min="2567" max="2567" width="11.1171875" customWidth="1"/>
    <col min="2568" max="2568" width="10.29296875" customWidth="1"/>
    <col min="2569" max="2570" width="9.1171875" customWidth="1"/>
    <col min="2817" max="2817" width="4.29296875" customWidth="1"/>
    <col min="2818" max="2818" width="12.703125" customWidth="1"/>
    <col min="2819" max="2819" width="8.29296875" customWidth="1"/>
    <col min="2820" max="2820" width="9.87890625" customWidth="1"/>
    <col min="2821" max="2821" width="7.87890625" customWidth="1"/>
    <col min="2822" max="2822" width="10.87890625" customWidth="1"/>
    <col min="2823" max="2823" width="11.1171875" customWidth="1"/>
    <col min="2824" max="2824" width="10.29296875" customWidth="1"/>
    <col min="2825" max="2826" width="9.1171875" customWidth="1"/>
    <col min="3073" max="3073" width="4.29296875" customWidth="1"/>
    <col min="3074" max="3074" width="12.703125" customWidth="1"/>
    <col min="3075" max="3075" width="8.29296875" customWidth="1"/>
    <col min="3076" max="3076" width="9.87890625" customWidth="1"/>
    <col min="3077" max="3077" width="7.87890625" customWidth="1"/>
    <col min="3078" max="3078" width="10.87890625" customWidth="1"/>
    <col min="3079" max="3079" width="11.1171875" customWidth="1"/>
    <col min="3080" max="3080" width="10.29296875" customWidth="1"/>
    <col min="3081" max="3082" width="9.1171875" customWidth="1"/>
    <col min="3329" max="3329" width="4.29296875" customWidth="1"/>
    <col min="3330" max="3330" width="12.703125" customWidth="1"/>
    <col min="3331" max="3331" width="8.29296875" customWidth="1"/>
    <col min="3332" max="3332" width="9.87890625" customWidth="1"/>
    <col min="3333" max="3333" width="7.87890625" customWidth="1"/>
    <col min="3334" max="3334" width="10.87890625" customWidth="1"/>
    <col min="3335" max="3335" width="11.1171875" customWidth="1"/>
    <col min="3336" max="3336" width="10.29296875" customWidth="1"/>
    <col min="3337" max="3338" width="9.1171875" customWidth="1"/>
    <col min="3585" max="3585" width="4.29296875" customWidth="1"/>
    <col min="3586" max="3586" width="12.703125" customWidth="1"/>
    <col min="3587" max="3587" width="8.29296875" customWidth="1"/>
    <col min="3588" max="3588" width="9.87890625" customWidth="1"/>
    <col min="3589" max="3589" width="7.87890625" customWidth="1"/>
    <col min="3590" max="3590" width="10.87890625" customWidth="1"/>
    <col min="3591" max="3591" width="11.1171875" customWidth="1"/>
    <col min="3592" max="3592" width="10.29296875" customWidth="1"/>
    <col min="3593" max="3594" width="9.1171875" customWidth="1"/>
    <col min="3841" max="3841" width="4.29296875" customWidth="1"/>
    <col min="3842" max="3842" width="12.703125" customWidth="1"/>
    <col min="3843" max="3843" width="8.29296875" customWidth="1"/>
    <col min="3844" max="3844" width="9.87890625" customWidth="1"/>
    <col min="3845" max="3845" width="7.87890625" customWidth="1"/>
    <col min="3846" max="3846" width="10.87890625" customWidth="1"/>
    <col min="3847" max="3847" width="11.1171875" customWidth="1"/>
    <col min="3848" max="3848" width="10.29296875" customWidth="1"/>
    <col min="3849" max="3850" width="9.1171875" customWidth="1"/>
    <col min="4097" max="4097" width="4.29296875" customWidth="1"/>
    <col min="4098" max="4098" width="12.703125" customWidth="1"/>
    <col min="4099" max="4099" width="8.29296875" customWidth="1"/>
    <col min="4100" max="4100" width="9.87890625" customWidth="1"/>
    <col min="4101" max="4101" width="7.87890625" customWidth="1"/>
    <col min="4102" max="4102" width="10.87890625" customWidth="1"/>
    <col min="4103" max="4103" width="11.1171875" customWidth="1"/>
    <col min="4104" max="4104" width="10.29296875" customWidth="1"/>
    <col min="4105" max="4106" width="9.1171875" customWidth="1"/>
    <col min="4353" max="4353" width="4.29296875" customWidth="1"/>
    <col min="4354" max="4354" width="12.703125" customWidth="1"/>
    <col min="4355" max="4355" width="8.29296875" customWidth="1"/>
    <col min="4356" max="4356" width="9.87890625" customWidth="1"/>
    <col min="4357" max="4357" width="7.87890625" customWidth="1"/>
    <col min="4358" max="4358" width="10.87890625" customWidth="1"/>
    <col min="4359" max="4359" width="11.1171875" customWidth="1"/>
    <col min="4360" max="4360" width="10.29296875" customWidth="1"/>
    <col min="4361" max="4362" width="9.1171875" customWidth="1"/>
    <col min="4609" max="4609" width="4.29296875" customWidth="1"/>
    <col min="4610" max="4610" width="12.703125" customWidth="1"/>
    <col min="4611" max="4611" width="8.29296875" customWidth="1"/>
    <col min="4612" max="4612" width="9.87890625" customWidth="1"/>
    <col min="4613" max="4613" width="7.87890625" customWidth="1"/>
    <col min="4614" max="4614" width="10.87890625" customWidth="1"/>
    <col min="4615" max="4615" width="11.1171875" customWidth="1"/>
    <col min="4616" max="4616" width="10.29296875" customWidth="1"/>
    <col min="4617" max="4618" width="9.1171875" customWidth="1"/>
    <col min="4865" max="4865" width="4.29296875" customWidth="1"/>
    <col min="4866" max="4866" width="12.703125" customWidth="1"/>
    <col min="4867" max="4867" width="8.29296875" customWidth="1"/>
    <col min="4868" max="4868" width="9.87890625" customWidth="1"/>
    <col min="4869" max="4869" width="7.87890625" customWidth="1"/>
    <col min="4870" max="4870" width="10.87890625" customWidth="1"/>
    <col min="4871" max="4871" width="11.1171875" customWidth="1"/>
    <col min="4872" max="4872" width="10.29296875" customWidth="1"/>
    <col min="4873" max="4874" width="9.1171875" customWidth="1"/>
    <col min="5121" max="5121" width="4.29296875" customWidth="1"/>
    <col min="5122" max="5122" width="12.703125" customWidth="1"/>
    <col min="5123" max="5123" width="8.29296875" customWidth="1"/>
    <col min="5124" max="5124" width="9.87890625" customWidth="1"/>
    <col min="5125" max="5125" width="7.87890625" customWidth="1"/>
    <col min="5126" max="5126" width="10.87890625" customWidth="1"/>
    <col min="5127" max="5127" width="11.1171875" customWidth="1"/>
    <col min="5128" max="5128" width="10.29296875" customWidth="1"/>
    <col min="5129" max="5130" width="9.1171875" customWidth="1"/>
    <col min="5377" max="5377" width="4.29296875" customWidth="1"/>
    <col min="5378" max="5378" width="12.703125" customWidth="1"/>
    <col min="5379" max="5379" width="8.29296875" customWidth="1"/>
    <col min="5380" max="5380" width="9.87890625" customWidth="1"/>
    <col min="5381" max="5381" width="7.87890625" customWidth="1"/>
    <col min="5382" max="5382" width="10.87890625" customWidth="1"/>
    <col min="5383" max="5383" width="11.1171875" customWidth="1"/>
    <col min="5384" max="5384" width="10.29296875" customWidth="1"/>
    <col min="5385" max="5386" width="9.1171875" customWidth="1"/>
    <col min="5633" max="5633" width="4.29296875" customWidth="1"/>
    <col min="5634" max="5634" width="12.703125" customWidth="1"/>
    <col min="5635" max="5635" width="8.29296875" customWidth="1"/>
    <col min="5636" max="5636" width="9.87890625" customWidth="1"/>
    <col min="5637" max="5637" width="7.87890625" customWidth="1"/>
    <col min="5638" max="5638" width="10.87890625" customWidth="1"/>
    <col min="5639" max="5639" width="11.1171875" customWidth="1"/>
    <col min="5640" max="5640" width="10.29296875" customWidth="1"/>
    <col min="5641" max="5642" width="9.1171875" customWidth="1"/>
    <col min="5889" max="5889" width="4.29296875" customWidth="1"/>
    <col min="5890" max="5890" width="12.703125" customWidth="1"/>
    <col min="5891" max="5891" width="8.29296875" customWidth="1"/>
    <col min="5892" max="5892" width="9.87890625" customWidth="1"/>
    <col min="5893" max="5893" width="7.87890625" customWidth="1"/>
    <col min="5894" max="5894" width="10.87890625" customWidth="1"/>
    <col min="5895" max="5895" width="11.1171875" customWidth="1"/>
    <col min="5896" max="5896" width="10.29296875" customWidth="1"/>
    <col min="5897" max="5898" width="9.1171875" customWidth="1"/>
    <col min="6145" max="6145" width="4.29296875" customWidth="1"/>
    <col min="6146" max="6146" width="12.703125" customWidth="1"/>
    <col min="6147" max="6147" width="8.29296875" customWidth="1"/>
    <col min="6148" max="6148" width="9.87890625" customWidth="1"/>
    <col min="6149" max="6149" width="7.87890625" customWidth="1"/>
    <col min="6150" max="6150" width="10.87890625" customWidth="1"/>
    <col min="6151" max="6151" width="11.1171875" customWidth="1"/>
    <col min="6152" max="6152" width="10.29296875" customWidth="1"/>
    <col min="6153" max="6154" width="9.1171875" customWidth="1"/>
    <col min="6401" max="6401" width="4.29296875" customWidth="1"/>
    <col min="6402" max="6402" width="12.703125" customWidth="1"/>
    <col min="6403" max="6403" width="8.29296875" customWidth="1"/>
    <col min="6404" max="6404" width="9.87890625" customWidth="1"/>
    <col min="6405" max="6405" width="7.87890625" customWidth="1"/>
    <col min="6406" max="6406" width="10.87890625" customWidth="1"/>
    <col min="6407" max="6407" width="11.1171875" customWidth="1"/>
    <col min="6408" max="6408" width="10.29296875" customWidth="1"/>
    <col min="6409" max="6410" width="9.1171875" customWidth="1"/>
    <col min="6657" max="6657" width="4.29296875" customWidth="1"/>
    <col min="6658" max="6658" width="12.703125" customWidth="1"/>
    <col min="6659" max="6659" width="8.29296875" customWidth="1"/>
    <col min="6660" max="6660" width="9.87890625" customWidth="1"/>
    <col min="6661" max="6661" width="7.87890625" customWidth="1"/>
    <col min="6662" max="6662" width="10.87890625" customWidth="1"/>
    <col min="6663" max="6663" width="11.1171875" customWidth="1"/>
    <col min="6664" max="6664" width="10.29296875" customWidth="1"/>
    <col min="6665" max="6666" width="9.1171875" customWidth="1"/>
    <col min="6913" max="6913" width="4.29296875" customWidth="1"/>
    <col min="6914" max="6914" width="12.703125" customWidth="1"/>
    <col min="6915" max="6915" width="8.29296875" customWidth="1"/>
    <col min="6916" max="6916" width="9.87890625" customWidth="1"/>
    <col min="6917" max="6917" width="7.87890625" customWidth="1"/>
    <col min="6918" max="6918" width="10.87890625" customWidth="1"/>
    <col min="6919" max="6919" width="11.1171875" customWidth="1"/>
    <col min="6920" max="6920" width="10.29296875" customWidth="1"/>
    <col min="6921" max="6922" width="9.1171875" customWidth="1"/>
    <col min="7169" max="7169" width="4.29296875" customWidth="1"/>
    <col min="7170" max="7170" width="12.703125" customWidth="1"/>
    <col min="7171" max="7171" width="8.29296875" customWidth="1"/>
    <col min="7172" max="7172" width="9.87890625" customWidth="1"/>
    <col min="7173" max="7173" width="7.87890625" customWidth="1"/>
    <col min="7174" max="7174" width="10.87890625" customWidth="1"/>
    <col min="7175" max="7175" width="11.1171875" customWidth="1"/>
    <col min="7176" max="7176" width="10.29296875" customWidth="1"/>
    <col min="7177" max="7178" width="9.1171875" customWidth="1"/>
    <col min="7425" max="7425" width="4.29296875" customWidth="1"/>
    <col min="7426" max="7426" width="12.703125" customWidth="1"/>
    <col min="7427" max="7427" width="8.29296875" customWidth="1"/>
    <col min="7428" max="7428" width="9.87890625" customWidth="1"/>
    <col min="7429" max="7429" width="7.87890625" customWidth="1"/>
    <col min="7430" max="7430" width="10.87890625" customWidth="1"/>
    <col min="7431" max="7431" width="11.1171875" customWidth="1"/>
    <col min="7432" max="7432" width="10.29296875" customWidth="1"/>
    <col min="7433" max="7434" width="9.1171875" customWidth="1"/>
    <col min="7681" max="7681" width="4.29296875" customWidth="1"/>
    <col min="7682" max="7682" width="12.703125" customWidth="1"/>
    <col min="7683" max="7683" width="8.29296875" customWidth="1"/>
    <col min="7684" max="7684" width="9.87890625" customWidth="1"/>
    <col min="7685" max="7685" width="7.87890625" customWidth="1"/>
    <col min="7686" max="7686" width="10.87890625" customWidth="1"/>
    <col min="7687" max="7687" width="11.1171875" customWidth="1"/>
    <col min="7688" max="7688" width="10.29296875" customWidth="1"/>
    <col min="7689" max="7690" width="9.1171875" customWidth="1"/>
    <col min="7937" max="7937" width="4.29296875" customWidth="1"/>
    <col min="7938" max="7938" width="12.703125" customWidth="1"/>
    <col min="7939" max="7939" width="8.29296875" customWidth="1"/>
    <col min="7940" max="7940" width="9.87890625" customWidth="1"/>
    <col min="7941" max="7941" width="7.87890625" customWidth="1"/>
    <col min="7942" max="7942" width="10.87890625" customWidth="1"/>
    <col min="7943" max="7943" width="11.1171875" customWidth="1"/>
    <col min="7944" max="7944" width="10.29296875" customWidth="1"/>
    <col min="7945" max="7946" width="9.1171875" customWidth="1"/>
    <col min="8193" max="8193" width="4.29296875" customWidth="1"/>
    <col min="8194" max="8194" width="12.703125" customWidth="1"/>
    <col min="8195" max="8195" width="8.29296875" customWidth="1"/>
    <col min="8196" max="8196" width="9.87890625" customWidth="1"/>
    <col min="8197" max="8197" width="7.87890625" customWidth="1"/>
    <col min="8198" max="8198" width="10.87890625" customWidth="1"/>
    <col min="8199" max="8199" width="11.1171875" customWidth="1"/>
    <col min="8200" max="8200" width="10.29296875" customWidth="1"/>
    <col min="8201" max="8202" width="9.1171875" customWidth="1"/>
    <col min="8449" max="8449" width="4.29296875" customWidth="1"/>
    <col min="8450" max="8450" width="12.703125" customWidth="1"/>
    <col min="8451" max="8451" width="8.29296875" customWidth="1"/>
    <col min="8452" max="8452" width="9.87890625" customWidth="1"/>
    <col min="8453" max="8453" width="7.87890625" customWidth="1"/>
    <col min="8454" max="8454" width="10.87890625" customWidth="1"/>
    <col min="8455" max="8455" width="11.1171875" customWidth="1"/>
    <col min="8456" max="8456" width="10.29296875" customWidth="1"/>
    <col min="8457" max="8458" width="9.1171875" customWidth="1"/>
    <col min="8705" max="8705" width="4.29296875" customWidth="1"/>
    <col min="8706" max="8706" width="12.703125" customWidth="1"/>
    <col min="8707" max="8707" width="8.29296875" customWidth="1"/>
    <col min="8708" max="8708" width="9.87890625" customWidth="1"/>
    <col min="8709" max="8709" width="7.87890625" customWidth="1"/>
    <col min="8710" max="8710" width="10.87890625" customWidth="1"/>
    <col min="8711" max="8711" width="11.1171875" customWidth="1"/>
    <col min="8712" max="8712" width="10.29296875" customWidth="1"/>
    <col min="8713" max="8714" width="9.1171875" customWidth="1"/>
    <col min="8961" max="8961" width="4.29296875" customWidth="1"/>
    <col min="8962" max="8962" width="12.703125" customWidth="1"/>
    <col min="8963" max="8963" width="8.29296875" customWidth="1"/>
    <col min="8964" max="8964" width="9.87890625" customWidth="1"/>
    <col min="8965" max="8965" width="7.87890625" customWidth="1"/>
    <col min="8966" max="8966" width="10.87890625" customWidth="1"/>
    <col min="8967" max="8967" width="11.1171875" customWidth="1"/>
    <col min="8968" max="8968" width="10.29296875" customWidth="1"/>
    <col min="8969" max="8970" width="9.1171875" customWidth="1"/>
    <col min="9217" max="9217" width="4.29296875" customWidth="1"/>
    <col min="9218" max="9218" width="12.703125" customWidth="1"/>
    <col min="9219" max="9219" width="8.29296875" customWidth="1"/>
    <col min="9220" max="9220" width="9.87890625" customWidth="1"/>
    <col min="9221" max="9221" width="7.87890625" customWidth="1"/>
    <col min="9222" max="9222" width="10.87890625" customWidth="1"/>
    <col min="9223" max="9223" width="11.1171875" customWidth="1"/>
    <col min="9224" max="9224" width="10.29296875" customWidth="1"/>
    <col min="9225" max="9226" width="9.1171875" customWidth="1"/>
    <col min="9473" max="9473" width="4.29296875" customWidth="1"/>
    <col min="9474" max="9474" width="12.703125" customWidth="1"/>
    <col min="9475" max="9475" width="8.29296875" customWidth="1"/>
    <col min="9476" max="9476" width="9.87890625" customWidth="1"/>
    <col min="9477" max="9477" width="7.87890625" customWidth="1"/>
    <col min="9478" max="9478" width="10.87890625" customWidth="1"/>
    <col min="9479" max="9479" width="11.1171875" customWidth="1"/>
    <col min="9480" max="9480" width="10.29296875" customWidth="1"/>
    <col min="9481" max="9482" width="9.1171875" customWidth="1"/>
    <col min="9729" max="9729" width="4.29296875" customWidth="1"/>
    <col min="9730" max="9730" width="12.703125" customWidth="1"/>
    <col min="9731" max="9731" width="8.29296875" customWidth="1"/>
    <col min="9732" max="9732" width="9.87890625" customWidth="1"/>
    <col min="9733" max="9733" width="7.87890625" customWidth="1"/>
    <col min="9734" max="9734" width="10.87890625" customWidth="1"/>
    <col min="9735" max="9735" width="11.1171875" customWidth="1"/>
    <col min="9736" max="9736" width="10.29296875" customWidth="1"/>
    <col min="9737" max="9738" width="9.1171875" customWidth="1"/>
    <col min="9985" max="9985" width="4.29296875" customWidth="1"/>
    <col min="9986" max="9986" width="12.703125" customWidth="1"/>
    <col min="9987" max="9987" width="8.29296875" customWidth="1"/>
    <col min="9988" max="9988" width="9.87890625" customWidth="1"/>
    <col min="9989" max="9989" width="7.87890625" customWidth="1"/>
    <col min="9990" max="9990" width="10.87890625" customWidth="1"/>
    <col min="9991" max="9991" width="11.1171875" customWidth="1"/>
    <col min="9992" max="9992" width="10.29296875" customWidth="1"/>
    <col min="9993" max="9994" width="9.1171875" customWidth="1"/>
    <col min="10241" max="10241" width="4.29296875" customWidth="1"/>
    <col min="10242" max="10242" width="12.703125" customWidth="1"/>
    <col min="10243" max="10243" width="8.29296875" customWidth="1"/>
    <col min="10244" max="10244" width="9.87890625" customWidth="1"/>
    <col min="10245" max="10245" width="7.87890625" customWidth="1"/>
    <col min="10246" max="10246" width="10.87890625" customWidth="1"/>
    <col min="10247" max="10247" width="11.1171875" customWidth="1"/>
    <col min="10248" max="10248" width="10.29296875" customWidth="1"/>
    <col min="10249" max="10250" width="9.1171875" customWidth="1"/>
    <col min="10497" max="10497" width="4.29296875" customWidth="1"/>
    <col min="10498" max="10498" width="12.703125" customWidth="1"/>
    <col min="10499" max="10499" width="8.29296875" customWidth="1"/>
    <col min="10500" max="10500" width="9.87890625" customWidth="1"/>
    <col min="10501" max="10501" width="7.87890625" customWidth="1"/>
    <col min="10502" max="10502" width="10.87890625" customWidth="1"/>
    <col min="10503" max="10503" width="11.1171875" customWidth="1"/>
    <col min="10504" max="10504" width="10.29296875" customWidth="1"/>
    <col min="10505" max="10506" width="9.1171875" customWidth="1"/>
    <col min="10753" max="10753" width="4.29296875" customWidth="1"/>
    <col min="10754" max="10754" width="12.703125" customWidth="1"/>
    <col min="10755" max="10755" width="8.29296875" customWidth="1"/>
    <col min="10756" max="10756" width="9.87890625" customWidth="1"/>
    <col min="10757" max="10757" width="7.87890625" customWidth="1"/>
    <col min="10758" max="10758" width="10.87890625" customWidth="1"/>
    <col min="10759" max="10759" width="11.1171875" customWidth="1"/>
    <col min="10760" max="10760" width="10.29296875" customWidth="1"/>
    <col min="10761" max="10762" width="9.1171875" customWidth="1"/>
    <col min="11009" max="11009" width="4.29296875" customWidth="1"/>
    <col min="11010" max="11010" width="12.703125" customWidth="1"/>
    <col min="11011" max="11011" width="8.29296875" customWidth="1"/>
    <col min="11012" max="11012" width="9.87890625" customWidth="1"/>
    <col min="11013" max="11013" width="7.87890625" customWidth="1"/>
    <col min="11014" max="11014" width="10.87890625" customWidth="1"/>
    <col min="11015" max="11015" width="11.1171875" customWidth="1"/>
    <col min="11016" max="11016" width="10.29296875" customWidth="1"/>
    <col min="11017" max="11018" width="9.1171875" customWidth="1"/>
    <col min="11265" max="11265" width="4.29296875" customWidth="1"/>
    <col min="11266" max="11266" width="12.703125" customWidth="1"/>
    <col min="11267" max="11267" width="8.29296875" customWidth="1"/>
    <col min="11268" max="11268" width="9.87890625" customWidth="1"/>
    <col min="11269" max="11269" width="7.87890625" customWidth="1"/>
    <col min="11270" max="11270" width="10.87890625" customWidth="1"/>
    <col min="11271" max="11271" width="11.1171875" customWidth="1"/>
    <col min="11272" max="11272" width="10.29296875" customWidth="1"/>
    <col min="11273" max="11274" width="9.1171875" customWidth="1"/>
    <col min="11521" max="11521" width="4.29296875" customWidth="1"/>
    <col min="11522" max="11522" width="12.703125" customWidth="1"/>
    <col min="11523" max="11523" width="8.29296875" customWidth="1"/>
    <col min="11524" max="11524" width="9.87890625" customWidth="1"/>
    <col min="11525" max="11525" width="7.87890625" customWidth="1"/>
    <col min="11526" max="11526" width="10.87890625" customWidth="1"/>
    <col min="11527" max="11527" width="11.1171875" customWidth="1"/>
    <col min="11528" max="11528" width="10.29296875" customWidth="1"/>
    <col min="11529" max="11530" width="9.1171875" customWidth="1"/>
    <col min="11777" max="11777" width="4.29296875" customWidth="1"/>
    <col min="11778" max="11778" width="12.703125" customWidth="1"/>
    <col min="11779" max="11779" width="8.29296875" customWidth="1"/>
    <col min="11780" max="11780" width="9.87890625" customWidth="1"/>
    <col min="11781" max="11781" width="7.87890625" customWidth="1"/>
    <col min="11782" max="11782" width="10.87890625" customWidth="1"/>
    <col min="11783" max="11783" width="11.1171875" customWidth="1"/>
    <col min="11784" max="11784" width="10.29296875" customWidth="1"/>
    <col min="11785" max="11786" width="9.1171875" customWidth="1"/>
    <col min="12033" max="12033" width="4.29296875" customWidth="1"/>
    <col min="12034" max="12034" width="12.703125" customWidth="1"/>
    <col min="12035" max="12035" width="8.29296875" customWidth="1"/>
    <col min="12036" max="12036" width="9.87890625" customWidth="1"/>
    <col min="12037" max="12037" width="7.87890625" customWidth="1"/>
    <col min="12038" max="12038" width="10.87890625" customWidth="1"/>
    <col min="12039" max="12039" width="11.1171875" customWidth="1"/>
    <col min="12040" max="12040" width="10.29296875" customWidth="1"/>
    <col min="12041" max="12042" width="9.1171875" customWidth="1"/>
    <col min="12289" max="12289" width="4.29296875" customWidth="1"/>
    <col min="12290" max="12290" width="12.703125" customWidth="1"/>
    <col min="12291" max="12291" width="8.29296875" customWidth="1"/>
    <col min="12292" max="12292" width="9.87890625" customWidth="1"/>
    <col min="12293" max="12293" width="7.87890625" customWidth="1"/>
    <col min="12294" max="12294" width="10.87890625" customWidth="1"/>
    <col min="12295" max="12295" width="11.1171875" customWidth="1"/>
    <col min="12296" max="12296" width="10.29296875" customWidth="1"/>
    <col min="12297" max="12298" width="9.1171875" customWidth="1"/>
    <col min="12545" max="12545" width="4.29296875" customWidth="1"/>
    <col min="12546" max="12546" width="12.703125" customWidth="1"/>
    <col min="12547" max="12547" width="8.29296875" customWidth="1"/>
    <col min="12548" max="12548" width="9.87890625" customWidth="1"/>
    <col min="12549" max="12549" width="7.87890625" customWidth="1"/>
    <col min="12550" max="12550" width="10.87890625" customWidth="1"/>
    <col min="12551" max="12551" width="11.1171875" customWidth="1"/>
    <col min="12552" max="12552" width="10.29296875" customWidth="1"/>
    <col min="12553" max="12554" width="9.1171875" customWidth="1"/>
    <col min="12801" max="12801" width="4.29296875" customWidth="1"/>
    <col min="12802" max="12802" width="12.703125" customWidth="1"/>
    <col min="12803" max="12803" width="8.29296875" customWidth="1"/>
    <col min="12804" max="12804" width="9.87890625" customWidth="1"/>
    <col min="12805" max="12805" width="7.87890625" customWidth="1"/>
    <col min="12806" max="12806" width="10.87890625" customWidth="1"/>
    <col min="12807" max="12807" width="11.1171875" customWidth="1"/>
    <col min="12808" max="12808" width="10.29296875" customWidth="1"/>
    <col min="12809" max="12810" width="9.1171875" customWidth="1"/>
    <col min="13057" max="13057" width="4.29296875" customWidth="1"/>
    <col min="13058" max="13058" width="12.703125" customWidth="1"/>
    <col min="13059" max="13059" width="8.29296875" customWidth="1"/>
    <col min="13060" max="13060" width="9.87890625" customWidth="1"/>
    <col min="13061" max="13061" width="7.87890625" customWidth="1"/>
    <col min="13062" max="13062" width="10.87890625" customWidth="1"/>
    <col min="13063" max="13063" width="11.1171875" customWidth="1"/>
    <col min="13064" max="13064" width="10.29296875" customWidth="1"/>
    <col min="13065" max="13066" width="9.1171875" customWidth="1"/>
    <col min="13313" max="13313" width="4.29296875" customWidth="1"/>
    <col min="13314" max="13314" width="12.703125" customWidth="1"/>
    <col min="13315" max="13315" width="8.29296875" customWidth="1"/>
    <col min="13316" max="13316" width="9.87890625" customWidth="1"/>
    <col min="13317" max="13317" width="7.87890625" customWidth="1"/>
    <col min="13318" max="13318" width="10.87890625" customWidth="1"/>
    <col min="13319" max="13319" width="11.1171875" customWidth="1"/>
    <col min="13320" max="13320" width="10.29296875" customWidth="1"/>
    <col min="13321" max="13322" width="9.1171875" customWidth="1"/>
    <col min="13569" max="13569" width="4.29296875" customWidth="1"/>
    <col min="13570" max="13570" width="12.703125" customWidth="1"/>
    <col min="13571" max="13571" width="8.29296875" customWidth="1"/>
    <col min="13572" max="13572" width="9.87890625" customWidth="1"/>
    <col min="13573" max="13573" width="7.87890625" customWidth="1"/>
    <col min="13574" max="13574" width="10.87890625" customWidth="1"/>
    <col min="13575" max="13575" width="11.1171875" customWidth="1"/>
    <col min="13576" max="13576" width="10.29296875" customWidth="1"/>
    <col min="13577" max="13578" width="9.1171875" customWidth="1"/>
    <col min="13825" max="13825" width="4.29296875" customWidth="1"/>
    <col min="13826" max="13826" width="12.703125" customWidth="1"/>
    <col min="13827" max="13827" width="8.29296875" customWidth="1"/>
    <col min="13828" max="13828" width="9.87890625" customWidth="1"/>
    <col min="13829" max="13829" width="7.87890625" customWidth="1"/>
    <col min="13830" max="13830" width="10.87890625" customWidth="1"/>
    <col min="13831" max="13831" width="11.1171875" customWidth="1"/>
    <col min="13832" max="13832" width="10.29296875" customWidth="1"/>
    <col min="13833" max="13834" width="9.1171875" customWidth="1"/>
    <col min="14081" max="14081" width="4.29296875" customWidth="1"/>
    <col min="14082" max="14082" width="12.703125" customWidth="1"/>
    <col min="14083" max="14083" width="8.29296875" customWidth="1"/>
    <col min="14084" max="14084" width="9.87890625" customWidth="1"/>
    <col min="14085" max="14085" width="7.87890625" customWidth="1"/>
    <col min="14086" max="14086" width="10.87890625" customWidth="1"/>
    <col min="14087" max="14087" width="11.1171875" customWidth="1"/>
    <col min="14088" max="14088" width="10.29296875" customWidth="1"/>
    <col min="14089" max="14090" width="9.1171875" customWidth="1"/>
    <col min="14337" max="14337" width="4.29296875" customWidth="1"/>
    <col min="14338" max="14338" width="12.703125" customWidth="1"/>
    <col min="14339" max="14339" width="8.29296875" customWidth="1"/>
    <col min="14340" max="14340" width="9.87890625" customWidth="1"/>
    <col min="14341" max="14341" width="7.87890625" customWidth="1"/>
    <col min="14342" max="14342" width="10.87890625" customWidth="1"/>
    <col min="14343" max="14343" width="11.1171875" customWidth="1"/>
    <col min="14344" max="14344" width="10.29296875" customWidth="1"/>
    <col min="14345" max="14346" width="9.1171875" customWidth="1"/>
    <col min="14593" max="14593" width="4.29296875" customWidth="1"/>
    <col min="14594" max="14594" width="12.703125" customWidth="1"/>
    <col min="14595" max="14595" width="8.29296875" customWidth="1"/>
    <col min="14596" max="14596" width="9.87890625" customWidth="1"/>
    <col min="14597" max="14597" width="7.87890625" customWidth="1"/>
    <col min="14598" max="14598" width="10.87890625" customWidth="1"/>
    <col min="14599" max="14599" width="11.1171875" customWidth="1"/>
    <col min="14600" max="14600" width="10.29296875" customWidth="1"/>
    <col min="14601" max="14602" width="9.1171875" customWidth="1"/>
    <col min="14849" max="14849" width="4.29296875" customWidth="1"/>
    <col min="14850" max="14850" width="12.703125" customWidth="1"/>
    <col min="14851" max="14851" width="8.29296875" customWidth="1"/>
    <col min="14852" max="14852" width="9.87890625" customWidth="1"/>
    <col min="14853" max="14853" width="7.87890625" customWidth="1"/>
    <col min="14854" max="14854" width="10.87890625" customWidth="1"/>
    <col min="14855" max="14855" width="11.1171875" customWidth="1"/>
    <col min="14856" max="14856" width="10.29296875" customWidth="1"/>
    <col min="14857" max="14858" width="9.1171875" customWidth="1"/>
    <col min="15105" max="15105" width="4.29296875" customWidth="1"/>
    <col min="15106" max="15106" width="12.703125" customWidth="1"/>
    <col min="15107" max="15107" width="8.29296875" customWidth="1"/>
    <col min="15108" max="15108" width="9.87890625" customWidth="1"/>
    <col min="15109" max="15109" width="7.87890625" customWidth="1"/>
    <col min="15110" max="15110" width="10.87890625" customWidth="1"/>
    <col min="15111" max="15111" width="11.1171875" customWidth="1"/>
    <col min="15112" max="15112" width="10.29296875" customWidth="1"/>
    <col min="15113" max="15114" width="9.1171875" customWidth="1"/>
    <col min="15361" max="15361" width="4.29296875" customWidth="1"/>
    <col min="15362" max="15362" width="12.703125" customWidth="1"/>
    <col min="15363" max="15363" width="8.29296875" customWidth="1"/>
    <col min="15364" max="15364" width="9.87890625" customWidth="1"/>
    <col min="15365" max="15365" width="7.87890625" customWidth="1"/>
    <col min="15366" max="15366" width="10.87890625" customWidth="1"/>
    <col min="15367" max="15367" width="11.1171875" customWidth="1"/>
    <col min="15368" max="15368" width="10.29296875" customWidth="1"/>
    <col min="15369" max="15370" width="9.1171875" customWidth="1"/>
    <col min="15617" max="15617" width="4.29296875" customWidth="1"/>
    <col min="15618" max="15618" width="12.703125" customWidth="1"/>
    <col min="15619" max="15619" width="8.29296875" customWidth="1"/>
    <col min="15620" max="15620" width="9.87890625" customWidth="1"/>
    <col min="15621" max="15621" width="7.87890625" customWidth="1"/>
    <col min="15622" max="15622" width="10.87890625" customWidth="1"/>
    <col min="15623" max="15623" width="11.1171875" customWidth="1"/>
    <col min="15624" max="15624" width="10.29296875" customWidth="1"/>
    <col min="15625" max="15626" width="9.1171875" customWidth="1"/>
    <col min="15873" max="15873" width="4.29296875" customWidth="1"/>
    <col min="15874" max="15874" width="12.703125" customWidth="1"/>
    <col min="15875" max="15875" width="8.29296875" customWidth="1"/>
    <col min="15876" max="15876" width="9.87890625" customWidth="1"/>
    <col min="15877" max="15877" width="7.87890625" customWidth="1"/>
    <col min="15878" max="15878" width="10.87890625" customWidth="1"/>
    <col min="15879" max="15879" width="11.1171875" customWidth="1"/>
    <col min="15880" max="15880" width="10.29296875" customWidth="1"/>
    <col min="15881" max="15882" width="9.1171875" customWidth="1"/>
    <col min="16129" max="16129" width="4.29296875" customWidth="1"/>
    <col min="16130" max="16130" width="12.703125" customWidth="1"/>
    <col min="16131" max="16131" width="8.29296875" customWidth="1"/>
    <col min="16132" max="16132" width="9.87890625" customWidth="1"/>
    <col min="16133" max="16133" width="7.87890625" customWidth="1"/>
    <col min="16134" max="16134" width="10.87890625" customWidth="1"/>
    <col min="16135" max="16135" width="11.1171875" customWidth="1"/>
    <col min="16136" max="16136" width="10.29296875" customWidth="1"/>
    <col min="16137" max="16138" width="9.1171875" customWidth="1"/>
  </cols>
  <sheetData>
    <row r="1" spans="2:10" ht="23.35" x14ac:dyDescent="0.8">
      <c r="B1" s="34" t="s">
        <v>74</v>
      </c>
    </row>
    <row r="2" spans="2:10" x14ac:dyDescent="0.5">
      <c r="B2" s="94" t="s">
        <v>85</v>
      </c>
      <c r="J2" s="51"/>
    </row>
    <row r="3" spans="2:10" x14ac:dyDescent="0.5">
      <c r="B3" s="52"/>
      <c r="J3" s="51"/>
    </row>
    <row r="4" spans="2:10" x14ac:dyDescent="0.5">
      <c r="B4" s="52" t="s">
        <v>86</v>
      </c>
      <c r="C4" s="53"/>
      <c r="D4" s="53"/>
      <c r="E4" s="53"/>
      <c r="F4" s="53"/>
      <c r="G4" s="53"/>
      <c r="H4" s="53"/>
      <c r="J4" s="55"/>
    </row>
    <row r="5" spans="2:10" x14ac:dyDescent="0.5">
      <c r="B5" s="176" t="s">
        <v>142</v>
      </c>
      <c r="C5" s="172" t="s">
        <v>153</v>
      </c>
      <c r="D5" s="100"/>
      <c r="E5" s="100"/>
      <c r="F5" s="172" t="s">
        <v>88</v>
      </c>
      <c r="G5" s="172" t="s">
        <v>141</v>
      </c>
      <c r="H5" s="172" t="s">
        <v>93</v>
      </c>
    </row>
    <row r="6" spans="2:10" ht="26.25" customHeight="1" x14ac:dyDescent="0.5">
      <c r="B6" s="177"/>
      <c r="C6" s="173"/>
      <c r="D6" s="101" t="s">
        <v>91</v>
      </c>
      <c r="E6" s="101" t="s">
        <v>92</v>
      </c>
      <c r="F6" s="173"/>
      <c r="G6" s="173"/>
      <c r="H6" s="173"/>
    </row>
    <row r="7" spans="2:10" x14ac:dyDescent="0.5">
      <c r="B7" s="58" t="s">
        <v>136</v>
      </c>
      <c r="C7" s="59">
        <v>335</v>
      </c>
      <c r="D7" s="60">
        <f t="shared" ref="D7:D14" si="0">+C7/$C$14</f>
        <v>0.67</v>
      </c>
      <c r="E7" s="102">
        <f>+C7/$C$12</f>
        <v>0.74444444444444446</v>
      </c>
      <c r="F7" s="61" t="s">
        <v>94</v>
      </c>
      <c r="G7" s="62">
        <v>178</v>
      </c>
      <c r="H7" s="63">
        <f>+G7*E7</f>
        <v>132.51111111111112</v>
      </c>
    </row>
    <row r="8" spans="2:10" x14ac:dyDescent="0.5">
      <c r="B8" s="58" t="s">
        <v>137</v>
      </c>
      <c r="C8" s="59">
        <v>41</v>
      </c>
      <c r="D8" s="60">
        <f t="shared" si="0"/>
        <v>8.2000000000000003E-2</v>
      </c>
      <c r="E8" s="103">
        <f>+C8/$C$12</f>
        <v>9.1111111111111115E-2</v>
      </c>
      <c r="F8" s="61" t="s">
        <v>95</v>
      </c>
      <c r="G8" s="62">
        <v>300</v>
      </c>
      <c r="H8" s="63">
        <f>+G8*E8</f>
        <v>27.333333333333336</v>
      </c>
    </row>
    <row r="9" spans="2:10" x14ac:dyDescent="0.5">
      <c r="B9" s="58" t="s">
        <v>138</v>
      </c>
      <c r="C9" s="59">
        <v>30</v>
      </c>
      <c r="D9" s="60">
        <f t="shared" si="0"/>
        <v>0.06</v>
      </c>
      <c r="E9" s="103">
        <f>+C9/$C$12</f>
        <v>6.6666666666666666E-2</v>
      </c>
      <c r="F9" s="61" t="s">
        <v>97</v>
      </c>
      <c r="G9" s="62">
        <v>400</v>
      </c>
      <c r="H9" s="63">
        <f>+G9*E9</f>
        <v>26.666666666666668</v>
      </c>
    </row>
    <row r="10" spans="2:10" x14ac:dyDescent="0.5">
      <c r="B10" s="58" t="s">
        <v>139</v>
      </c>
      <c r="C10" s="59">
        <v>27</v>
      </c>
      <c r="D10" s="60">
        <f t="shared" si="0"/>
        <v>5.3999999999999999E-2</v>
      </c>
      <c r="E10" s="103">
        <f>+C10/$C$12</f>
        <v>0.06</v>
      </c>
      <c r="F10" s="61" t="s">
        <v>98</v>
      </c>
      <c r="G10" s="62">
        <v>600</v>
      </c>
      <c r="H10" s="63">
        <f>+G10*E10</f>
        <v>36</v>
      </c>
    </row>
    <row r="11" spans="2:10" x14ac:dyDescent="0.5">
      <c r="B11" s="58" t="s">
        <v>140</v>
      </c>
      <c r="C11" s="64">
        <v>17</v>
      </c>
      <c r="D11" s="65">
        <f t="shared" si="0"/>
        <v>3.4000000000000002E-2</v>
      </c>
      <c r="E11" s="104">
        <f>+C11/$C$12</f>
        <v>3.7777777777777778E-2</v>
      </c>
      <c r="F11" s="66" t="s">
        <v>99</v>
      </c>
      <c r="G11" s="62">
        <v>730</v>
      </c>
      <c r="H11" s="63">
        <f>+G11*E11</f>
        <v>27.577777777777779</v>
      </c>
    </row>
    <row r="12" spans="2:10" ht="15" customHeight="1" x14ac:dyDescent="0.5">
      <c r="B12" s="58" t="s">
        <v>100</v>
      </c>
      <c r="C12" s="98">
        <f>SUM(C7:C11)</f>
        <v>450</v>
      </c>
      <c r="D12" s="99">
        <f t="shared" si="0"/>
        <v>0.9</v>
      </c>
      <c r="E12" s="105">
        <f>SUM(E7:E11)</f>
        <v>1</v>
      </c>
      <c r="F12" s="61"/>
      <c r="G12" s="62"/>
      <c r="H12" s="61"/>
    </row>
    <row r="13" spans="2:10" x14ac:dyDescent="0.5">
      <c r="B13" s="58" t="s">
        <v>101</v>
      </c>
      <c r="C13" s="59">
        <v>50</v>
      </c>
      <c r="D13" s="60">
        <f t="shared" si="0"/>
        <v>0.1</v>
      </c>
      <c r="E13" s="105"/>
      <c r="F13" s="61" t="s">
        <v>102</v>
      </c>
      <c r="G13" s="178" t="s">
        <v>90</v>
      </c>
      <c r="H13" s="178"/>
    </row>
    <row r="14" spans="2:10" ht="14.7" thickBot="1" x14ac:dyDescent="0.55000000000000004">
      <c r="B14" s="67"/>
      <c r="C14" s="96">
        <f>+C13+C12</f>
        <v>500</v>
      </c>
      <c r="D14" s="97">
        <f t="shared" si="0"/>
        <v>1</v>
      </c>
      <c r="E14" s="103"/>
      <c r="F14" s="67"/>
      <c r="G14" s="67"/>
      <c r="H14" s="95">
        <f>SUM(H7:H12)</f>
        <v>250.0888888888889</v>
      </c>
    </row>
    <row r="15" spans="2:10" ht="14.7" thickTop="1" x14ac:dyDescent="0.5">
      <c r="B15" s="53"/>
      <c r="C15" s="53"/>
      <c r="D15" s="53"/>
      <c r="E15" s="53"/>
      <c r="F15" s="53"/>
      <c r="G15" s="53"/>
      <c r="H15" s="53"/>
      <c r="J15" s="54"/>
    </row>
    <row r="16" spans="2:10" x14ac:dyDescent="0.5">
      <c r="B16" s="186" t="s">
        <v>103</v>
      </c>
      <c r="C16" s="187"/>
      <c r="D16" s="187"/>
      <c r="E16" s="53"/>
      <c r="F16" s="53"/>
      <c r="G16" s="53"/>
      <c r="H16" s="53"/>
      <c r="I16" s="54"/>
      <c r="J16" s="54"/>
    </row>
    <row r="17" spans="2:10" x14ac:dyDescent="0.5">
      <c r="B17" s="185"/>
      <c r="C17" s="172" t="s">
        <v>153</v>
      </c>
      <c r="D17" s="172" t="s">
        <v>154</v>
      </c>
      <c r="E17" s="172" t="s">
        <v>104</v>
      </c>
      <c r="F17" s="172" t="s">
        <v>89</v>
      </c>
      <c r="G17" s="183" t="s">
        <v>155</v>
      </c>
      <c r="H17" s="183" t="s">
        <v>156</v>
      </c>
      <c r="I17" s="54"/>
      <c r="J17" s="54"/>
    </row>
    <row r="18" spans="2:10" ht="53.35" customHeight="1" x14ac:dyDescent="0.5">
      <c r="B18" s="184"/>
      <c r="C18" s="173"/>
      <c r="D18" s="184"/>
      <c r="E18" s="173"/>
      <c r="F18" s="173"/>
      <c r="G18" s="184"/>
      <c r="H18" s="184"/>
      <c r="J18" s="54"/>
    </row>
    <row r="19" spans="2:10" x14ac:dyDescent="0.5">
      <c r="B19" s="53" t="s">
        <v>108</v>
      </c>
      <c r="C19" s="59">
        <v>15</v>
      </c>
      <c r="D19" s="60">
        <f t="shared" ref="D19:D38" si="1">+C19/$C$44</f>
        <v>0.03</v>
      </c>
      <c r="E19" s="76" t="s">
        <v>109</v>
      </c>
      <c r="F19" s="76">
        <v>425</v>
      </c>
      <c r="G19" s="77">
        <f>+(F19/100*C19)*10000</f>
        <v>637500</v>
      </c>
      <c r="H19" s="78">
        <f t="shared" ref="H19:H43" si="2">+F19*D19</f>
        <v>12.75</v>
      </c>
      <c r="J19" s="54"/>
    </row>
    <row r="20" spans="2:10" x14ac:dyDescent="0.5">
      <c r="B20" s="53" t="s">
        <v>110</v>
      </c>
      <c r="C20" s="59">
        <v>30</v>
      </c>
      <c r="D20" s="60">
        <f t="shared" si="1"/>
        <v>0.06</v>
      </c>
      <c r="E20" s="76" t="s">
        <v>111</v>
      </c>
      <c r="F20" s="76">
        <v>525</v>
      </c>
      <c r="G20" s="77">
        <f t="shared" ref="G20:G38" si="3">+(F20/100*C20)*10000</f>
        <v>1575000</v>
      </c>
      <c r="H20" s="78">
        <f t="shared" si="2"/>
        <v>31.5</v>
      </c>
      <c r="J20" s="54"/>
    </row>
    <row r="21" spans="2:10" x14ac:dyDescent="0.5">
      <c r="B21" s="53" t="s">
        <v>112</v>
      </c>
      <c r="C21" s="59">
        <v>20</v>
      </c>
      <c r="D21" s="60">
        <f t="shared" si="1"/>
        <v>0.04</v>
      </c>
      <c r="E21" s="76" t="s">
        <v>96</v>
      </c>
      <c r="F21" s="76">
        <v>475</v>
      </c>
      <c r="G21" s="77">
        <f t="shared" si="3"/>
        <v>950000</v>
      </c>
      <c r="H21" s="78">
        <f t="shared" si="2"/>
        <v>19</v>
      </c>
      <c r="J21" s="54"/>
    </row>
    <row r="22" spans="2:10" x14ac:dyDescent="0.5">
      <c r="B22" s="53" t="s">
        <v>113</v>
      </c>
      <c r="C22" s="59">
        <v>12</v>
      </c>
      <c r="D22" s="60">
        <f t="shared" si="1"/>
        <v>2.4E-2</v>
      </c>
      <c r="E22" s="76" t="s">
        <v>109</v>
      </c>
      <c r="F22" s="76">
        <v>450</v>
      </c>
      <c r="G22" s="77">
        <f t="shared" si="3"/>
        <v>540000</v>
      </c>
      <c r="H22" s="78">
        <f t="shared" si="2"/>
        <v>10.8</v>
      </c>
      <c r="J22" s="54"/>
    </row>
    <row r="23" spans="2:10" x14ac:dyDescent="0.5">
      <c r="B23" s="53" t="s">
        <v>114</v>
      </c>
      <c r="C23" s="59">
        <v>25</v>
      </c>
      <c r="D23" s="60">
        <f t="shared" si="1"/>
        <v>0.05</v>
      </c>
      <c r="E23" s="76" t="s">
        <v>109</v>
      </c>
      <c r="F23" s="76">
        <v>425</v>
      </c>
      <c r="G23" s="77">
        <f t="shared" si="3"/>
        <v>1062500</v>
      </c>
      <c r="H23" s="78">
        <f t="shared" si="2"/>
        <v>21.25</v>
      </c>
      <c r="J23" s="54"/>
    </row>
    <row r="24" spans="2:10" x14ac:dyDescent="0.5">
      <c r="B24" s="53" t="s">
        <v>115</v>
      </c>
      <c r="C24" s="59">
        <v>12</v>
      </c>
      <c r="D24" s="60">
        <f t="shared" si="1"/>
        <v>2.4E-2</v>
      </c>
      <c r="E24" s="76" t="s">
        <v>116</v>
      </c>
      <c r="F24" s="76">
        <v>350</v>
      </c>
      <c r="G24" s="77">
        <f t="shared" si="3"/>
        <v>420000</v>
      </c>
      <c r="H24" s="78">
        <f t="shared" si="2"/>
        <v>8.4</v>
      </c>
      <c r="J24" s="54"/>
    </row>
    <row r="25" spans="2:10" x14ac:dyDescent="0.5">
      <c r="B25" s="53" t="s">
        <v>117</v>
      </c>
      <c r="C25" s="59">
        <v>16</v>
      </c>
      <c r="D25" s="60">
        <f t="shared" si="1"/>
        <v>3.2000000000000001E-2</v>
      </c>
      <c r="E25" s="76" t="s">
        <v>109</v>
      </c>
      <c r="F25" s="76">
        <v>425</v>
      </c>
      <c r="G25" s="77">
        <f t="shared" si="3"/>
        <v>680000</v>
      </c>
      <c r="H25" s="78">
        <f t="shared" si="2"/>
        <v>13.6</v>
      </c>
      <c r="J25" s="54"/>
    </row>
    <row r="26" spans="2:10" x14ac:dyDescent="0.5">
      <c r="B26" s="53" t="s">
        <v>118</v>
      </c>
      <c r="C26" s="59">
        <v>15</v>
      </c>
      <c r="D26" s="60">
        <f t="shared" si="1"/>
        <v>0.03</v>
      </c>
      <c r="E26" s="76" t="s">
        <v>96</v>
      </c>
      <c r="F26" s="76">
        <v>425</v>
      </c>
      <c r="G26" s="77">
        <f t="shared" si="3"/>
        <v>637500</v>
      </c>
      <c r="H26" s="78">
        <f t="shared" si="2"/>
        <v>12.75</v>
      </c>
      <c r="J26" s="54"/>
    </row>
    <row r="27" spans="2:10" x14ac:dyDescent="0.5">
      <c r="B27" s="53" t="s">
        <v>119</v>
      </c>
      <c r="C27" s="59">
        <v>12</v>
      </c>
      <c r="D27" s="60">
        <f t="shared" si="1"/>
        <v>2.4E-2</v>
      </c>
      <c r="E27" s="76" t="s">
        <v>111</v>
      </c>
      <c r="F27" s="76">
        <v>600</v>
      </c>
      <c r="G27" s="77">
        <f t="shared" si="3"/>
        <v>720000</v>
      </c>
      <c r="H27" s="78">
        <f t="shared" si="2"/>
        <v>14.4</v>
      </c>
      <c r="J27" s="54"/>
    </row>
    <row r="28" spans="2:10" x14ac:dyDescent="0.5">
      <c r="B28" s="53" t="s">
        <v>120</v>
      </c>
      <c r="C28" s="59">
        <v>25</v>
      </c>
      <c r="D28" s="60">
        <f t="shared" si="1"/>
        <v>0.05</v>
      </c>
      <c r="E28" s="76" t="s">
        <v>121</v>
      </c>
      <c r="F28" s="76">
        <v>850</v>
      </c>
      <c r="G28" s="77">
        <f t="shared" si="3"/>
        <v>2125000</v>
      </c>
      <c r="H28" s="78">
        <f t="shared" si="2"/>
        <v>42.5</v>
      </c>
      <c r="J28" s="54"/>
    </row>
    <row r="29" spans="2:10" x14ac:dyDescent="0.5">
      <c r="B29" s="53" t="s">
        <v>122</v>
      </c>
      <c r="C29" s="59">
        <v>21</v>
      </c>
      <c r="D29" s="60">
        <f t="shared" si="1"/>
        <v>4.2000000000000003E-2</v>
      </c>
      <c r="E29" s="76" t="s">
        <v>109</v>
      </c>
      <c r="F29" s="76">
        <v>425</v>
      </c>
      <c r="G29" s="77">
        <f t="shared" si="3"/>
        <v>892500</v>
      </c>
      <c r="H29" s="78">
        <f t="shared" si="2"/>
        <v>17.850000000000001</v>
      </c>
      <c r="J29" s="54"/>
    </row>
    <row r="30" spans="2:10" x14ac:dyDescent="0.5">
      <c r="B30" s="53" t="s">
        <v>123</v>
      </c>
      <c r="C30" s="59">
        <v>23</v>
      </c>
      <c r="D30" s="60">
        <f t="shared" si="1"/>
        <v>4.5999999999999999E-2</v>
      </c>
      <c r="E30" s="76" t="s">
        <v>111</v>
      </c>
      <c r="F30" s="76">
        <v>625</v>
      </c>
      <c r="G30" s="77">
        <f t="shared" si="3"/>
        <v>1437500</v>
      </c>
      <c r="H30" s="78">
        <f t="shared" si="2"/>
        <v>28.75</v>
      </c>
      <c r="J30" s="54"/>
    </row>
    <row r="31" spans="2:10" x14ac:dyDescent="0.5">
      <c r="B31" s="53" t="s">
        <v>124</v>
      </c>
      <c r="C31" s="59">
        <v>27</v>
      </c>
      <c r="D31" s="60">
        <f t="shared" si="1"/>
        <v>5.3999999999999999E-2</v>
      </c>
      <c r="E31" s="76" t="s">
        <v>111</v>
      </c>
      <c r="F31" s="76">
        <v>525</v>
      </c>
      <c r="G31" s="77">
        <f t="shared" si="3"/>
        <v>1417500</v>
      </c>
      <c r="H31" s="78">
        <f t="shared" si="2"/>
        <v>28.35</v>
      </c>
      <c r="J31" s="54"/>
    </row>
    <row r="32" spans="2:10" x14ac:dyDescent="0.5">
      <c r="B32" s="53" t="s">
        <v>125</v>
      </c>
      <c r="C32" s="59">
        <v>15</v>
      </c>
      <c r="D32" s="60">
        <f t="shared" si="1"/>
        <v>0.03</v>
      </c>
      <c r="E32" s="76" t="s">
        <v>109</v>
      </c>
      <c r="F32" s="76">
        <v>425</v>
      </c>
      <c r="G32" s="77">
        <f t="shared" si="3"/>
        <v>637500</v>
      </c>
      <c r="H32" s="78">
        <f t="shared" si="2"/>
        <v>12.75</v>
      </c>
      <c r="J32" s="54"/>
    </row>
    <row r="33" spans="2:10" x14ac:dyDescent="0.5">
      <c r="B33" s="53" t="s">
        <v>126</v>
      </c>
      <c r="C33" s="59">
        <v>30</v>
      </c>
      <c r="D33" s="60">
        <f t="shared" si="1"/>
        <v>0.06</v>
      </c>
      <c r="E33" s="76" t="s">
        <v>109</v>
      </c>
      <c r="F33" s="76">
        <v>400</v>
      </c>
      <c r="G33" s="77">
        <f t="shared" si="3"/>
        <v>1200000</v>
      </c>
      <c r="H33" s="78">
        <f t="shared" si="2"/>
        <v>24</v>
      </c>
      <c r="J33" s="54"/>
    </row>
    <row r="34" spans="2:10" x14ac:dyDescent="0.5">
      <c r="B34" s="53" t="s">
        <v>127</v>
      </c>
      <c r="C34" s="59">
        <v>27</v>
      </c>
      <c r="D34" s="60">
        <f t="shared" si="1"/>
        <v>5.3999999999999999E-2</v>
      </c>
      <c r="E34" s="76" t="s">
        <v>128</v>
      </c>
      <c r="F34" s="76">
        <v>330</v>
      </c>
      <c r="G34" s="77">
        <f t="shared" si="3"/>
        <v>891000</v>
      </c>
      <c r="H34" s="78">
        <f t="shared" si="2"/>
        <v>17.82</v>
      </c>
      <c r="J34" s="54"/>
    </row>
    <row r="35" spans="2:10" x14ac:dyDescent="0.5">
      <c r="B35" s="53" t="s">
        <v>129</v>
      </c>
      <c r="C35" s="59">
        <v>26</v>
      </c>
      <c r="D35" s="60">
        <f t="shared" si="1"/>
        <v>5.1999999999999998E-2</v>
      </c>
      <c r="E35" s="76" t="s">
        <v>109</v>
      </c>
      <c r="F35" s="76">
        <v>450</v>
      </c>
      <c r="G35" s="77">
        <f t="shared" si="3"/>
        <v>1170000</v>
      </c>
      <c r="H35" s="78">
        <f t="shared" si="2"/>
        <v>23.4</v>
      </c>
      <c r="J35" s="54"/>
    </row>
    <row r="36" spans="2:10" x14ac:dyDescent="0.5">
      <c r="B36" s="53" t="s">
        <v>130</v>
      </c>
      <c r="C36" s="59">
        <v>14</v>
      </c>
      <c r="D36" s="60">
        <f t="shared" si="1"/>
        <v>2.8000000000000001E-2</v>
      </c>
      <c r="E36" s="76" t="s">
        <v>111</v>
      </c>
      <c r="F36" s="76">
        <v>500</v>
      </c>
      <c r="G36" s="77">
        <f t="shared" si="3"/>
        <v>700000</v>
      </c>
      <c r="H36" s="78">
        <f t="shared" si="2"/>
        <v>14</v>
      </c>
      <c r="J36" s="54"/>
    </row>
    <row r="37" spans="2:10" x14ac:dyDescent="0.5">
      <c r="B37" s="53" t="s">
        <v>131</v>
      </c>
      <c r="C37" s="59">
        <v>12</v>
      </c>
      <c r="D37" s="60">
        <f t="shared" si="1"/>
        <v>2.4E-2</v>
      </c>
      <c r="E37" s="76" t="s">
        <v>111</v>
      </c>
      <c r="F37" s="76">
        <v>550</v>
      </c>
      <c r="G37" s="77">
        <f t="shared" si="3"/>
        <v>660000</v>
      </c>
      <c r="H37" s="78">
        <f t="shared" si="2"/>
        <v>13.200000000000001</v>
      </c>
      <c r="J37" s="54"/>
    </row>
    <row r="38" spans="2:10" x14ac:dyDescent="0.5">
      <c r="B38" s="53" t="s">
        <v>132</v>
      </c>
      <c r="C38" s="59">
        <v>15</v>
      </c>
      <c r="D38" s="60">
        <f t="shared" si="1"/>
        <v>0.03</v>
      </c>
      <c r="E38" s="76" t="s">
        <v>96</v>
      </c>
      <c r="F38" s="76">
        <v>500</v>
      </c>
      <c r="G38" s="77">
        <f t="shared" si="3"/>
        <v>750000</v>
      </c>
      <c r="H38" s="78">
        <f t="shared" si="2"/>
        <v>15</v>
      </c>
      <c r="J38" s="54"/>
    </row>
    <row r="39" spans="2:10" x14ac:dyDescent="0.5">
      <c r="B39" s="53" t="s">
        <v>146</v>
      </c>
      <c r="C39" s="59">
        <v>14</v>
      </c>
      <c r="D39" s="60">
        <f t="shared" ref="D39:D43" si="4">+C39/$C$44</f>
        <v>2.8000000000000001E-2</v>
      </c>
      <c r="E39" s="76" t="s">
        <v>111</v>
      </c>
      <c r="F39" s="76">
        <v>575</v>
      </c>
      <c r="G39" s="77">
        <f t="shared" ref="G39:G43" si="5">+(F39/100*C39)*10000</f>
        <v>805000</v>
      </c>
      <c r="H39" s="78">
        <f t="shared" si="2"/>
        <v>16.100000000000001</v>
      </c>
      <c r="J39" s="54"/>
    </row>
    <row r="40" spans="2:10" x14ac:dyDescent="0.5">
      <c r="B40" s="53" t="s">
        <v>147</v>
      </c>
      <c r="C40" s="59">
        <v>22</v>
      </c>
      <c r="D40" s="60">
        <f t="shared" si="4"/>
        <v>4.3999999999999997E-2</v>
      </c>
      <c r="E40" s="76" t="s">
        <v>96</v>
      </c>
      <c r="F40" s="76">
        <v>475</v>
      </c>
      <c r="G40" s="77">
        <f t="shared" si="5"/>
        <v>1045000</v>
      </c>
      <c r="H40" s="78">
        <f t="shared" si="2"/>
        <v>20.9</v>
      </c>
      <c r="J40" s="54"/>
    </row>
    <row r="41" spans="2:10" x14ac:dyDescent="0.5">
      <c r="B41" s="53" t="s">
        <v>148</v>
      </c>
      <c r="C41" s="59">
        <v>20</v>
      </c>
      <c r="D41" s="60">
        <f t="shared" si="4"/>
        <v>0.04</v>
      </c>
      <c r="E41" s="76" t="s">
        <v>96</v>
      </c>
      <c r="F41" s="76">
        <v>500</v>
      </c>
      <c r="G41" s="77">
        <f t="shared" si="5"/>
        <v>1000000</v>
      </c>
      <c r="H41" s="78">
        <f t="shared" si="2"/>
        <v>20</v>
      </c>
      <c r="J41" s="54"/>
    </row>
    <row r="42" spans="2:10" x14ac:dyDescent="0.5">
      <c r="B42" s="53" t="s">
        <v>149</v>
      </c>
      <c r="C42" s="59">
        <v>25</v>
      </c>
      <c r="D42" s="60">
        <f t="shared" si="4"/>
        <v>0.05</v>
      </c>
      <c r="E42" s="76" t="s">
        <v>111</v>
      </c>
      <c r="F42" s="76">
        <v>600</v>
      </c>
      <c r="G42" s="77">
        <f t="shared" si="5"/>
        <v>1500000</v>
      </c>
      <c r="H42" s="78">
        <f t="shared" si="2"/>
        <v>30</v>
      </c>
      <c r="J42" s="54"/>
    </row>
    <row r="43" spans="2:10" x14ac:dyDescent="0.5">
      <c r="B43" s="53" t="s">
        <v>150</v>
      </c>
      <c r="C43" s="59">
        <v>27</v>
      </c>
      <c r="D43" s="60">
        <f t="shared" si="4"/>
        <v>5.3999999999999999E-2</v>
      </c>
      <c r="E43" s="76" t="s">
        <v>111</v>
      </c>
      <c r="F43" s="76">
        <v>575</v>
      </c>
      <c r="G43" s="77">
        <f t="shared" si="5"/>
        <v>1552500</v>
      </c>
      <c r="H43" s="78">
        <f t="shared" si="2"/>
        <v>31.05</v>
      </c>
      <c r="J43" s="54"/>
    </row>
    <row r="44" spans="2:10" ht="14.7" thickBot="1" x14ac:dyDescent="0.55000000000000004">
      <c r="B44" s="53"/>
      <c r="C44" s="68">
        <f>SUM(C19:C43)</f>
        <v>500</v>
      </c>
      <c r="D44" s="69">
        <f>+C44/$C$44</f>
        <v>1</v>
      </c>
      <c r="E44" s="76"/>
      <c r="F44" s="53"/>
      <c r="G44" s="79">
        <f>SUM(G19:G43)</f>
        <v>25006000</v>
      </c>
      <c r="H44" s="80">
        <f>SUM(H19:H43)</f>
        <v>500.12</v>
      </c>
      <c r="J44" s="54"/>
    </row>
    <row r="45" spans="2:10" ht="14.7" thickTop="1" x14ac:dyDescent="0.5">
      <c r="B45" s="53"/>
      <c r="C45" s="53"/>
      <c r="D45" s="53"/>
      <c r="E45" s="53"/>
      <c r="F45" s="53"/>
      <c r="G45" s="53"/>
      <c r="H45" s="53"/>
      <c r="I45" s="54"/>
      <c r="J45" s="54"/>
    </row>
    <row r="46" spans="2:10" x14ac:dyDescent="0.5">
      <c r="B46" s="53" t="s">
        <v>151</v>
      </c>
      <c r="C46" s="119">
        <f>AVERAGE(C19:C43)</f>
        <v>20</v>
      </c>
      <c r="D46" s="120"/>
      <c r="E46" s="53"/>
      <c r="F46" s="53"/>
      <c r="G46" s="53"/>
      <c r="H46" s="53"/>
      <c r="I46" s="53"/>
      <c r="J46" s="54"/>
    </row>
    <row r="47" spans="2:10" x14ac:dyDescent="0.5">
      <c r="B47" s="53"/>
      <c r="C47" s="53"/>
      <c r="D47" s="53"/>
      <c r="E47" s="53"/>
      <c r="F47" s="53"/>
      <c r="G47" s="53"/>
      <c r="H47" s="118" t="s">
        <v>152</v>
      </c>
      <c r="J47" s="54"/>
    </row>
  </sheetData>
  <mergeCells count="14">
    <mergeCell ref="G17:G18"/>
    <mergeCell ref="H17:H18"/>
    <mergeCell ref="D17:D18"/>
    <mergeCell ref="B17:B18"/>
    <mergeCell ref="B16:D16"/>
    <mergeCell ref="C17:C18"/>
    <mergeCell ref="E17:E18"/>
    <mergeCell ref="F17:F18"/>
    <mergeCell ref="G13:H13"/>
    <mergeCell ref="B5:B6"/>
    <mergeCell ref="C5:C6"/>
    <mergeCell ref="F5:F6"/>
    <mergeCell ref="G5:G6"/>
    <mergeCell ref="H5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EFB24-4A21-43CC-A0CB-B74683FF3B0C}">
  <dimension ref="A1:L81"/>
  <sheetViews>
    <sheetView showGridLines="0" tabSelected="1" workbookViewId="0">
      <selection activeCell="O27" sqref="O27"/>
    </sheetView>
  </sheetViews>
  <sheetFormatPr defaultRowHeight="14.35" x14ac:dyDescent="0.5"/>
  <cols>
    <col min="1" max="1" width="4.29296875" customWidth="1"/>
    <col min="2" max="2" width="21.05859375" customWidth="1"/>
    <col min="3" max="3" width="14" customWidth="1"/>
    <col min="4" max="4" width="7.87890625" customWidth="1"/>
    <col min="5" max="5" width="3.1171875" customWidth="1"/>
    <col min="6" max="6" width="12.41015625" customWidth="1"/>
    <col min="7" max="7" width="2.703125" style="50" customWidth="1"/>
    <col min="8" max="8" width="9.1171875" style="50" customWidth="1"/>
    <col min="9" max="9" width="11.87890625" customWidth="1"/>
    <col min="11" max="11" width="8.52734375" customWidth="1"/>
    <col min="12" max="12" width="12" customWidth="1"/>
    <col min="255" max="255" width="4.29296875" customWidth="1"/>
    <col min="256" max="256" width="12.703125" customWidth="1"/>
    <col min="257" max="257" width="8.29296875" customWidth="1"/>
    <col min="258" max="258" width="9.87890625" customWidth="1"/>
    <col min="259" max="259" width="7.87890625" customWidth="1"/>
    <col min="260" max="260" width="10.87890625" customWidth="1"/>
    <col min="261" max="261" width="11.1171875" customWidth="1"/>
    <col min="262" max="262" width="10.29296875" customWidth="1"/>
    <col min="263" max="264" width="9.1171875" customWidth="1"/>
    <col min="511" max="511" width="4.29296875" customWidth="1"/>
    <col min="512" max="512" width="12.703125" customWidth="1"/>
    <col min="513" max="513" width="8.29296875" customWidth="1"/>
    <col min="514" max="514" width="9.87890625" customWidth="1"/>
    <col min="515" max="515" width="7.87890625" customWidth="1"/>
    <col min="516" max="516" width="10.87890625" customWidth="1"/>
    <col min="517" max="517" width="11.1171875" customWidth="1"/>
    <col min="518" max="518" width="10.29296875" customWidth="1"/>
    <col min="519" max="520" width="9.1171875" customWidth="1"/>
    <col min="767" max="767" width="4.29296875" customWidth="1"/>
    <col min="768" max="768" width="12.703125" customWidth="1"/>
    <col min="769" max="769" width="8.29296875" customWidth="1"/>
    <col min="770" max="770" width="9.87890625" customWidth="1"/>
    <col min="771" max="771" width="7.87890625" customWidth="1"/>
    <col min="772" max="772" width="10.87890625" customWidth="1"/>
    <col min="773" max="773" width="11.1171875" customWidth="1"/>
    <col min="774" max="774" width="10.29296875" customWidth="1"/>
    <col min="775" max="776" width="9.1171875" customWidth="1"/>
    <col min="1023" max="1023" width="4.29296875" customWidth="1"/>
    <col min="1024" max="1024" width="12.703125" customWidth="1"/>
    <col min="1025" max="1025" width="8.29296875" customWidth="1"/>
    <col min="1026" max="1026" width="9.87890625" customWidth="1"/>
    <col min="1027" max="1027" width="7.87890625" customWidth="1"/>
    <col min="1028" max="1028" width="10.87890625" customWidth="1"/>
    <col min="1029" max="1029" width="11.1171875" customWidth="1"/>
    <col min="1030" max="1030" width="10.29296875" customWidth="1"/>
    <col min="1031" max="1032" width="9.1171875" customWidth="1"/>
    <col min="1279" max="1279" width="4.29296875" customWidth="1"/>
    <col min="1280" max="1280" width="12.703125" customWidth="1"/>
    <col min="1281" max="1281" width="8.29296875" customWidth="1"/>
    <col min="1282" max="1282" width="9.87890625" customWidth="1"/>
    <col min="1283" max="1283" width="7.87890625" customWidth="1"/>
    <col min="1284" max="1284" width="10.87890625" customWidth="1"/>
    <col min="1285" max="1285" width="11.1171875" customWidth="1"/>
    <col min="1286" max="1286" width="10.29296875" customWidth="1"/>
    <col min="1287" max="1288" width="9.1171875" customWidth="1"/>
    <col min="1535" max="1535" width="4.29296875" customWidth="1"/>
    <col min="1536" max="1536" width="12.703125" customWidth="1"/>
    <col min="1537" max="1537" width="8.29296875" customWidth="1"/>
    <col min="1538" max="1538" width="9.87890625" customWidth="1"/>
    <col min="1539" max="1539" width="7.87890625" customWidth="1"/>
    <col min="1540" max="1540" width="10.87890625" customWidth="1"/>
    <col min="1541" max="1541" width="11.1171875" customWidth="1"/>
    <col min="1542" max="1542" width="10.29296875" customWidth="1"/>
    <col min="1543" max="1544" width="9.1171875" customWidth="1"/>
    <col min="1791" max="1791" width="4.29296875" customWidth="1"/>
    <col min="1792" max="1792" width="12.703125" customWidth="1"/>
    <col min="1793" max="1793" width="8.29296875" customWidth="1"/>
    <col min="1794" max="1794" width="9.87890625" customWidth="1"/>
    <col min="1795" max="1795" width="7.87890625" customWidth="1"/>
    <col min="1796" max="1796" width="10.87890625" customWidth="1"/>
    <col min="1797" max="1797" width="11.1171875" customWidth="1"/>
    <col min="1798" max="1798" width="10.29296875" customWidth="1"/>
    <col min="1799" max="1800" width="9.1171875" customWidth="1"/>
    <col min="2047" max="2047" width="4.29296875" customWidth="1"/>
    <col min="2048" max="2048" width="12.703125" customWidth="1"/>
    <col min="2049" max="2049" width="8.29296875" customWidth="1"/>
    <col min="2050" max="2050" width="9.87890625" customWidth="1"/>
    <col min="2051" max="2051" width="7.87890625" customWidth="1"/>
    <col min="2052" max="2052" width="10.87890625" customWidth="1"/>
    <col min="2053" max="2053" width="11.1171875" customWidth="1"/>
    <col min="2054" max="2054" width="10.29296875" customWidth="1"/>
    <col min="2055" max="2056" width="9.1171875" customWidth="1"/>
    <col min="2303" max="2303" width="4.29296875" customWidth="1"/>
    <col min="2304" max="2304" width="12.703125" customWidth="1"/>
    <col min="2305" max="2305" width="8.29296875" customWidth="1"/>
    <col min="2306" max="2306" width="9.87890625" customWidth="1"/>
    <col min="2307" max="2307" width="7.87890625" customWidth="1"/>
    <col min="2308" max="2308" width="10.87890625" customWidth="1"/>
    <col min="2309" max="2309" width="11.1171875" customWidth="1"/>
    <col min="2310" max="2310" width="10.29296875" customWidth="1"/>
    <col min="2311" max="2312" width="9.1171875" customWidth="1"/>
    <col min="2559" max="2559" width="4.29296875" customWidth="1"/>
    <col min="2560" max="2560" width="12.703125" customWidth="1"/>
    <col min="2561" max="2561" width="8.29296875" customWidth="1"/>
    <col min="2562" max="2562" width="9.87890625" customWidth="1"/>
    <col min="2563" max="2563" width="7.87890625" customWidth="1"/>
    <col min="2564" max="2564" width="10.87890625" customWidth="1"/>
    <col min="2565" max="2565" width="11.1171875" customWidth="1"/>
    <col min="2566" max="2566" width="10.29296875" customWidth="1"/>
    <col min="2567" max="2568" width="9.1171875" customWidth="1"/>
    <col min="2815" max="2815" width="4.29296875" customWidth="1"/>
    <col min="2816" max="2816" width="12.703125" customWidth="1"/>
    <col min="2817" max="2817" width="8.29296875" customWidth="1"/>
    <col min="2818" max="2818" width="9.87890625" customWidth="1"/>
    <col min="2819" max="2819" width="7.87890625" customWidth="1"/>
    <col min="2820" max="2820" width="10.87890625" customWidth="1"/>
    <col min="2821" max="2821" width="11.1171875" customWidth="1"/>
    <col min="2822" max="2822" width="10.29296875" customWidth="1"/>
    <col min="2823" max="2824" width="9.1171875" customWidth="1"/>
    <col min="3071" max="3071" width="4.29296875" customWidth="1"/>
    <col min="3072" max="3072" width="12.703125" customWidth="1"/>
    <col min="3073" max="3073" width="8.29296875" customWidth="1"/>
    <col min="3074" max="3074" width="9.87890625" customWidth="1"/>
    <col min="3075" max="3075" width="7.87890625" customWidth="1"/>
    <col min="3076" max="3076" width="10.87890625" customWidth="1"/>
    <col min="3077" max="3077" width="11.1171875" customWidth="1"/>
    <col min="3078" max="3078" width="10.29296875" customWidth="1"/>
    <col min="3079" max="3080" width="9.1171875" customWidth="1"/>
    <col min="3327" max="3327" width="4.29296875" customWidth="1"/>
    <col min="3328" max="3328" width="12.703125" customWidth="1"/>
    <col min="3329" max="3329" width="8.29296875" customWidth="1"/>
    <col min="3330" max="3330" width="9.87890625" customWidth="1"/>
    <col min="3331" max="3331" width="7.87890625" customWidth="1"/>
    <col min="3332" max="3332" width="10.87890625" customWidth="1"/>
    <col min="3333" max="3333" width="11.1171875" customWidth="1"/>
    <col min="3334" max="3334" width="10.29296875" customWidth="1"/>
    <col min="3335" max="3336" width="9.1171875" customWidth="1"/>
    <col min="3583" max="3583" width="4.29296875" customWidth="1"/>
    <col min="3584" max="3584" width="12.703125" customWidth="1"/>
    <col min="3585" max="3585" width="8.29296875" customWidth="1"/>
    <col min="3586" max="3586" width="9.87890625" customWidth="1"/>
    <col min="3587" max="3587" width="7.87890625" customWidth="1"/>
    <col min="3588" max="3588" width="10.87890625" customWidth="1"/>
    <col min="3589" max="3589" width="11.1171875" customWidth="1"/>
    <col min="3590" max="3590" width="10.29296875" customWidth="1"/>
    <col min="3591" max="3592" width="9.1171875" customWidth="1"/>
    <col min="3839" max="3839" width="4.29296875" customWidth="1"/>
    <col min="3840" max="3840" width="12.703125" customWidth="1"/>
    <col min="3841" max="3841" width="8.29296875" customWidth="1"/>
    <col min="3842" max="3842" width="9.87890625" customWidth="1"/>
    <col min="3843" max="3843" width="7.87890625" customWidth="1"/>
    <col min="3844" max="3844" width="10.87890625" customWidth="1"/>
    <col min="3845" max="3845" width="11.1171875" customWidth="1"/>
    <col min="3846" max="3846" width="10.29296875" customWidth="1"/>
    <col min="3847" max="3848" width="9.1171875" customWidth="1"/>
    <col min="4095" max="4095" width="4.29296875" customWidth="1"/>
    <col min="4096" max="4096" width="12.703125" customWidth="1"/>
    <col min="4097" max="4097" width="8.29296875" customWidth="1"/>
    <col min="4098" max="4098" width="9.87890625" customWidth="1"/>
    <col min="4099" max="4099" width="7.87890625" customWidth="1"/>
    <col min="4100" max="4100" width="10.87890625" customWidth="1"/>
    <col min="4101" max="4101" width="11.1171875" customWidth="1"/>
    <col min="4102" max="4102" width="10.29296875" customWidth="1"/>
    <col min="4103" max="4104" width="9.1171875" customWidth="1"/>
    <col min="4351" max="4351" width="4.29296875" customWidth="1"/>
    <col min="4352" max="4352" width="12.703125" customWidth="1"/>
    <col min="4353" max="4353" width="8.29296875" customWidth="1"/>
    <col min="4354" max="4354" width="9.87890625" customWidth="1"/>
    <col min="4355" max="4355" width="7.87890625" customWidth="1"/>
    <col min="4356" max="4356" width="10.87890625" customWidth="1"/>
    <col min="4357" max="4357" width="11.1171875" customWidth="1"/>
    <col min="4358" max="4358" width="10.29296875" customWidth="1"/>
    <col min="4359" max="4360" width="9.1171875" customWidth="1"/>
    <col min="4607" max="4607" width="4.29296875" customWidth="1"/>
    <col min="4608" max="4608" width="12.703125" customWidth="1"/>
    <col min="4609" max="4609" width="8.29296875" customWidth="1"/>
    <col min="4610" max="4610" width="9.87890625" customWidth="1"/>
    <col min="4611" max="4611" width="7.87890625" customWidth="1"/>
    <col min="4612" max="4612" width="10.87890625" customWidth="1"/>
    <col min="4613" max="4613" width="11.1171875" customWidth="1"/>
    <col min="4614" max="4614" width="10.29296875" customWidth="1"/>
    <col min="4615" max="4616" width="9.1171875" customWidth="1"/>
    <col min="4863" max="4863" width="4.29296875" customWidth="1"/>
    <col min="4864" max="4864" width="12.703125" customWidth="1"/>
    <col min="4865" max="4865" width="8.29296875" customWidth="1"/>
    <col min="4866" max="4866" width="9.87890625" customWidth="1"/>
    <col min="4867" max="4867" width="7.87890625" customWidth="1"/>
    <col min="4868" max="4868" width="10.87890625" customWidth="1"/>
    <col min="4869" max="4869" width="11.1171875" customWidth="1"/>
    <col min="4870" max="4870" width="10.29296875" customWidth="1"/>
    <col min="4871" max="4872" width="9.1171875" customWidth="1"/>
    <col min="5119" max="5119" width="4.29296875" customWidth="1"/>
    <col min="5120" max="5120" width="12.703125" customWidth="1"/>
    <col min="5121" max="5121" width="8.29296875" customWidth="1"/>
    <col min="5122" max="5122" width="9.87890625" customWidth="1"/>
    <col min="5123" max="5123" width="7.87890625" customWidth="1"/>
    <col min="5124" max="5124" width="10.87890625" customWidth="1"/>
    <col min="5125" max="5125" width="11.1171875" customWidth="1"/>
    <col min="5126" max="5126" width="10.29296875" customWidth="1"/>
    <col min="5127" max="5128" width="9.1171875" customWidth="1"/>
    <col min="5375" max="5375" width="4.29296875" customWidth="1"/>
    <col min="5376" max="5376" width="12.703125" customWidth="1"/>
    <col min="5377" max="5377" width="8.29296875" customWidth="1"/>
    <col min="5378" max="5378" width="9.87890625" customWidth="1"/>
    <col min="5379" max="5379" width="7.87890625" customWidth="1"/>
    <col min="5380" max="5380" width="10.87890625" customWidth="1"/>
    <col min="5381" max="5381" width="11.1171875" customWidth="1"/>
    <col min="5382" max="5382" width="10.29296875" customWidth="1"/>
    <col min="5383" max="5384" width="9.1171875" customWidth="1"/>
    <col min="5631" max="5631" width="4.29296875" customWidth="1"/>
    <col min="5632" max="5632" width="12.703125" customWidth="1"/>
    <col min="5633" max="5633" width="8.29296875" customWidth="1"/>
    <col min="5634" max="5634" width="9.87890625" customWidth="1"/>
    <col min="5635" max="5635" width="7.87890625" customWidth="1"/>
    <col min="5636" max="5636" width="10.87890625" customWidth="1"/>
    <col min="5637" max="5637" width="11.1171875" customWidth="1"/>
    <col min="5638" max="5638" width="10.29296875" customWidth="1"/>
    <col min="5639" max="5640" width="9.1171875" customWidth="1"/>
    <col min="5887" max="5887" width="4.29296875" customWidth="1"/>
    <col min="5888" max="5888" width="12.703125" customWidth="1"/>
    <col min="5889" max="5889" width="8.29296875" customWidth="1"/>
    <col min="5890" max="5890" width="9.87890625" customWidth="1"/>
    <col min="5891" max="5891" width="7.87890625" customWidth="1"/>
    <col min="5892" max="5892" width="10.87890625" customWidth="1"/>
    <col min="5893" max="5893" width="11.1171875" customWidth="1"/>
    <col min="5894" max="5894" width="10.29296875" customWidth="1"/>
    <col min="5895" max="5896" width="9.1171875" customWidth="1"/>
    <col min="6143" max="6143" width="4.29296875" customWidth="1"/>
    <col min="6144" max="6144" width="12.703125" customWidth="1"/>
    <col min="6145" max="6145" width="8.29296875" customWidth="1"/>
    <col min="6146" max="6146" width="9.87890625" customWidth="1"/>
    <col min="6147" max="6147" width="7.87890625" customWidth="1"/>
    <col min="6148" max="6148" width="10.87890625" customWidth="1"/>
    <col min="6149" max="6149" width="11.1171875" customWidth="1"/>
    <col min="6150" max="6150" width="10.29296875" customWidth="1"/>
    <col min="6151" max="6152" width="9.1171875" customWidth="1"/>
    <col min="6399" max="6399" width="4.29296875" customWidth="1"/>
    <col min="6400" max="6400" width="12.703125" customWidth="1"/>
    <col min="6401" max="6401" width="8.29296875" customWidth="1"/>
    <col min="6402" max="6402" width="9.87890625" customWidth="1"/>
    <col min="6403" max="6403" width="7.87890625" customWidth="1"/>
    <col min="6404" max="6404" width="10.87890625" customWidth="1"/>
    <col min="6405" max="6405" width="11.1171875" customWidth="1"/>
    <col min="6406" max="6406" width="10.29296875" customWidth="1"/>
    <col min="6407" max="6408" width="9.1171875" customWidth="1"/>
    <col min="6655" max="6655" width="4.29296875" customWidth="1"/>
    <col min="6656" max="6656" width="12.703125" customWidth="1"/>
    <col min="6657" max="6657" width="8.29296875" customWidth="1"/>
    <col min="6658" max="6658" width="9.87890625" customWidth="1"/>
    <col min="6659" max="6659" width="7.87890625" customWidth="1"/>
    <col min="6660" max="6660" width="10.87890625" customWidth="1"/>
    <col min="6661" max="6661" width="11.1171875" customWidth="1"/>
    <col min="6662" max="6662" width="10.29296875" customWidth="1"/>
    <col min="6663" max="6664" width="9.1171875" customWidth="1"/>
    <col min="6911" max="6911" width="4.29296875" customWidth="1"/>
    <col min="6912" max="6912" width="12.703125" customWidth="1"/>
    <col min="6913" max="6913" width="8.29296875" customWidth="1"/>
    <col min="6914" max="6914" width="9.87890625" customWidth="1"/>
    <col min="6915" max="6915" width="7.87890625" customWidth="1"/>
    <col min="6916" max="6916" width="10.87890625" customWidth="1"/>
    <col min="6917" max="6917" width="11.1171875" customWidth="1"/>
    <col min="6918" max="6918" width="10.29296875" customWidth="1"/>
    <col min="6919" max="6920" width="9.1171875" customWidth="1"/>
    <col min="7167" max="7167" width="4.29296875" customWidth="1"/>
    <col min="7168" max="7168" width="12.703125" customWidth="1"/>
    <col min="7169" max="7169" width="8.29296875" customWidth="1"/>
    <col min="7170" max="7170" width="9.87890625" customWidth="1"/>
    <col min="7171" max="7171" width="7.87890625" customWidth="1"/>
    <col min="7172" max="7172" width="10.87890625" customWidth="1"/>
    <col min="7173" max="7173" width="11.1171875" customWidth="1"/>
    <col min="7174" max="7174" width="10.29296875" customWidth="1"/>
    <col min="7175" max="7176" width="9.1171875" customWidth="1"/>
    <col min="7423" max="7423" width="4.29296875" customWidth="1"/>
    <col min="7424" max="7424" width="12.703125" customWidth="1"/>
    <col min="7425" max="7425" width="8.29296875" customWidth="1"/>
    <col min="7426" max="7426" width="9.87890625" customWidth="1"/>
    <col min="7427" max="7427" width="7.87890625" customWidth="1"/>
    <col min="7428" max="7428" width="10.87890625" customWidth="1"/>
    <col min="7429" max="7429" width="11.1171875" customWidth="1"/>
    <col min="7430" max="7430" width="10.29296875" customWidth="1"/>
    <col min="7431" max="7432" width="9.1171875" customWidth="1"/>
    <col min="7679" max="7679" width="4.29296875" customWidth="1"/>
    <col min="7680" max="7680" width="12.703125" customWidth="1"/>
    <col min="7681" max="7681" width="8.29296875" customWidth="1"/>
    <col min="7682" max="7682" width="9.87890625" customWidth="1"/>
    <col min="7683" max="7683" width="7.87890625" customWidth="1"/>
    <col min="7684" max="7684" width="10.87890625" customWidth="1"/>
    <col min="7685" max="7685" width="11.1171875" customWidth="1"/>
    <col min="7686" max="7686" width="10.29296875" customWidth="1"/>
    <col min="7687" max="7688" width="9.1171875" customWidth="1"/>
    <col min="7935" max="7935" width="4.29296875" customWidth="1"/>
    <col min="7936" max="7936" width="12.703125" customWidth="1"/>
    <col min="7937" max="7937" width="8.29296875" customWidth="1"/>
    <col min="7938" max="7938" width="9.87890625" customWidth="1"/>
    <col min="7939" max="7939" width="7.87890625" customWidth="1"/>
    <col min="7940" max="7940" width="10.87890625" customWidth="1"/>
    <col min="7941" max="7941" width="11.1171875" customWidth="1"/>
    <col min="7942" max="7942" width="10.29296875" customWidth="1"/>
    <col min="7943" max="7944" width="9.1171875" customWidth="1"/>
    <col min="8191" max="8191" width="4.29296875" customWidth="1"/>
    <col min="8192" max="8192" width="12.703125" customWidth="1"/>
    <col min="8193" max="8193" width="8.29296875" customWidth="1"/>
    <col min="8194" max="8194" width="9.87890625" customWidth="1"/>
    <col min="8195" max="8195" width="7.87890625" customWidth="1"/>
    <col min="8196" max="8196" width="10.87890625" customWidth="1"/>
    <col min="8197" max="8197" width="11.1171875" customWidth="1"/>
    <col min="8198" max="8198" width="10.29296875" customWidth="1"/>
    <col min="8199" max="8200" width="9.1171875" customWidth="1"/>
    <col min="8447" max="8447" width="4.29296875" customWidth="1"/>
    <col min="8448" max="8448" width="12.703125" customWidth="1"/>
    <col min="8449" max="8449" width="8.29296875" customWidth="1"/>
    <col min="8450" max="8450" width="9.87890625" customWidth="1"/>
    <col min="8451" max="8451" width="7.87890625" customWidth="1"/>
    <col min="8452" max="8452" width="10.87890625" customWidth="1"/>
    <col min="8453" max="8453" width="11.1171875" customWidth="1"/>
    <col min="8454" max="8454" width="10.29296875" customWidth="1"/>
    <col min="8455" max="8456" width="9.1171875" customWidth="1"/>
    <col min="8703" max="8703" width="4.29296875" customWidth="1"/>
    <col min="8704" max="8704" width="12.703125" customWidth="1"/>
    <col min="8705" max="8705" width="8.29296875" customWidth="1"/>
    <col min="8706" max="8706" width="9.87890625" customWidth="1"/>
    <col min="8707" max="8707" width="7.87890625" customWidth="1"/>
    <col min="8708" max="8708" width="10.87890625" customWidth="1"/>
    <col min="8709" max="8709" width="11.1171875" customWidth="1"/>
    <col min="8710" max="8710" width="10.29296875" customWidth="1"/>
    <col min="8711" max="8712" width="9.1171875" customWidth="1"/>
    <col min="8959" max="8959" width="4.29296875" customWidth="1"/>
    <col min="8960" max="8960" width="12.703125" customWidth="1"/>
    <col min="8961" max="8961" width="8.29296875" customWidth="1"/>
    <col min="8962" max="8962" width="9.87890625" customWidth="1"/>
    <col min="8963" max="8963" width="7.87890625" customWidth="1"/>
    <col min="8964" max="8964" width="10.87890625" customWidth="1"/>
    <col min="8965" max="8965" width="11.1171875" customWidth="1"/>
    <col min="8966" max="8966" width="10.29296875" customWidth="1"/>
    <col min="8967" max="8968" width="9.1171875" customWidth="1"/>
    <col min="9215" max="9215" width="4.29296875" customWidth="1"/>
    <col min="9216" max="9216" width="12.703125" customWidth="1"/>
    <col min="9217" max="9217" width="8.29296875" customWidth="1"/>
    <col min="9218" max="9218" width="9.87890625" customWidth="1"/>
    <col min="9219" max="9219" width="7.87890625" customWidth="1"/>
    <col min="9220" max="9220" width="10.87890625" customWidth="1"/>
    <col min="9221" max="9221" width="11.1171875" customWidth="1"/>
    <col min="9222" max="9222" width="10.29296875" customWidth="1"/>
    <col min="9223" max="9224" width="9.1171875" customWidth="1"/>
    <col min="9471" max="9471" width="4.29296875" customWidth="1"/>
    <col min="9472" max="9472" width="12.703125" customWidth="1"/>
    <col min="9473" max="9473" width="8.29296875" customWidth="1"/>
    <col min="9474" max="9474" width="9.87890625" customWidth="1"/>
    <col min="9475" max="9475" width="7.87890625" customWidth="1"/>
    <col min="9476" max="9476" width="10.87890625" customWidth="1"/>
    <col min="9477" max="9477" width="11.1171875" customWidth="1"/>
    <col min="9478" max="9478" width="10.29296875" customWidth="1"/>
    <col min="9479" max="9480" width="9.1171875" customWidth="1"/>
    <col min="9727" max="9727" width="4.29296875" customWidth="1"/>
    <col min="9728" max="9728" width="12.703125" customWidth="1"/>
    <col min="9729" max="9729" width="8.29296875" customWidth="1"/>
    <col min="9730" max="9730" width="9.87890625" customWidth="1"/>
    <col min="9731" max="9731" width="7.87890625" customWidth="1"/>
    <col min="9732" max="9732" width="10.87890625" customWidth="1"/>
    <col min="9733" max="9733" width="11.1171875" customWidth="1"/>
    <col min="9734" max="9734" width="10.29296875" customWidth="1"/>
    <col min="9735" max="9736" width="9.1171875" customWidth="1"/>
    <col min="9983" max="9983" width="4.29296875" customWidth="1"/>
    <col min="9984" max="9984" width="12.703125" customWidth="1"/>
    <col min="9985" max="9985" width="8.29296875" customWidth="1"/>
    <col min="9986" max="9986" width="9.87890625" customWidth="1"/>
    <col min="9987" max="9987" width="7.87890625" customWidth="1"/>
    <col min="9988" max="9988" width="10.87890625" customWidth="1"/>
    <col min="9989" max="9989" width="11.1171875" customWidth="1"/>
    <col min="9990" max="9990" width="10.29296875" customWidth="1"/>
    <col min="9991" max="9992" width="9.1171875" customWidth="1"/>
    <col min="10239" max="10239" width="4.29296875" customWidth="1"/>
    <col min="10240" max="10240" width="12.703125" customWidth="1"/>
    <col min="10241" max="10241" width="8.29296875" customWidth="1"/>
    <col min="10242" max="10242" width="9.87890625" customWidth="1"/>
    <col min="10243" max="10243" width="7.87890625" customWidth="1"/>
    <col min="10244" max="10244" width="10.87890625" customWidth="1"/>
    <col min="10245" max="10245" width="11.1171875" customWidth="1"/>
    <col min="10246" max="10246" width="10.29296875" customWidth="1"/>
    <col min="10247" max="10248" width="9.1171875" customWidth="1"/>
    <col min="10495" max="10495" width="4.29296875" customWidth="1"/>
    <col min="10496" max="10496" width="12.703125" customWidth="1"/>
    <col min="10497" max="10497" width="8.29296875" customWidth="1"/>
    <col min="10498" max="10498" width="9.87890625" customWidth="1"/>
    <col min="10499" max="10499" width="7.87890625" customWidth="1"/>
    <col min="10500" max="10500" width="10.87890625" customWidth="1"/>
    <col min="10501" max="10501" width="11.1171875" customWidth="1"/>
    <col min="10502" max="10502" width="10.29296875" customWidth="1"/>
    <col min="10503" max="10504" width="9.1171875" customWidth="1"/>
    <col min="10751" max="10751" width="4.29296875" customWidth="1"/>
    <col min="10752" max="10752" width="12.703125" customWidth="1"/>
    <col min="10753" max="10753" width="8.29296875" customWidth="1"/>
    <col min="10754" max="10754" width="9.87890625" customWidth="1"/>
    <col min="10755" max="10755" width="7.87890625" customWidth="1"/>
    <col min="10756" max="10756" width="10.87890625" customWidth="1"/>
    <col min="10757" max="10757" width="11.1171875" customWidth="1"/>
    <col min="10758" max="10758" width="10.29296875" customWidth="1"/>
    <col min="10759" max="10760" width="9.1171875" customWidth="1"/>
    <col min="11007" max="11007" width="4.29296875" customWidth="1"/>
    <col min="11008" max="11008" width="12.703125" customWidth="1"/>
    <col min="11009" max="11009" width="8.29296875" customWidth="1"/>
    <col min="11010" max="11010" width="9.87890625" customWidth="1"/>
    <col min="11011" max="11011" width="7.87890625" customWidth="1"/>
    <col min="11012" max="11012" width="10.87890625" customWidth="1"/>
    <col min="11013" max="11013" width="11.1171875" customWidth="1"/>
    <col min="11014" max="11014" width="10.29296875" customWidth="1"/>
    <col min="11015" max="11016" width="9.1171875" customWidth="1"/>
    <col min="11263" max="11263" width="4.29296875" customWidth="1"/>
    <col min="11264" max="11264" width="12.703125" customWidth="1"/>
    <col min="11265" max="11265" width="8.29296875" customWidth="1"/>
    <col min="11266" max="11266" width="9.87890625" customWidth="1"/>
    <col min="11267" max="11267" width="7.87890625" customWidth="1"/>
    <col min="11268" max="11268" width="10.87890625" customWidth="1"/>
    <col min="11269" max="11269" width="11.1171875" customWidth="1"/>
    <col min="11270" max="11270" width="10.29296875" customWidth="1"/>
    <col min="11271" max="11272" width="9.1171875" customWidth="1"/>
    <col min="11519" max="11519" width="4.29296875" customWidth="1"/>
    <col min="11520" max="11520" width="12.703125" customWidth="1"/>
    <col min="11521" max="11521" width="8.29296875" customWidth="1"/>
    <col min="11522" max="11522" width="9.87890625" customWidth="1"/>
    <col min="11523" max="11523" width="7.87890625" customWidth="1"/>
    <col min="11524" max="11524" width="10.87890625" customWidth="1"/>
    <col min="11525" max="11525" width="11.1171875" customWidth="1"/>
    <col min="11526" max="11526" width="10.29296875" customWidth="1"/>
    <col min="11527" max="11528" width="9.1171875" customWidth="1"/>
    <col min="11775" max="11775" width="4.29296875" customWidth="1"/>
    <col min="11776" max="11776" width="12.703125" customWidth="1"/>
    <col min="11777" max="11777" width="8.29296875" customWidth="1"/>
    <col min="11778" max="11778" width="9.87890625" customWidth="1"/>
    <col min="11779" max="11779" width="7.87890625" customWidth="1"/>
    <col min="11780" max="11780" width="10.87890625" customWidth="1"/>
    <col min="11781" max="11781" width="11.1171875" customWidth="1"/>
    <col min="11782" max="11782" width="10.29296875" customWidth="1"/>
    <col min="11783" max="11784" width="9.1171875" customWidth="1"/>
    <col min="12031" max="12031" width="4.29296875" customWidth="1"/>
    <col min="12032" max="12032" width="12.703125" customWidth="1"/>
    <col min="12033" max="12033" width="8.29296875" customWidth="1"/>
    <col min="12034" max="12034" width="9.87890625" customWidth="1"/>
    <col min="12035" max="12035" width="7.87890625" customWidth="1"/>
    <col min="12036" max="12036" width="10.87890625" customWidth="1"/>
    <col min="12037" max="12037" width="11.1171875" customWidth="1"/>
    <col min="12038" max="12038" width="10.29296875" customWidth="1"/>
    <col min="12039" max="12040" width="9.1171875" customWidth="1"/>
    <col min="12287" max="12287" width="4.29296875" customWidth="1"/>
    <col min="12288" max="12288" width="12.703125" customWidth="1"/>
    <col min="12289" max="12289" width="8.29296875" customWidth="1"/>
    <col min="12290" max="12290" width="9.87890625" customWidth="1"/>
    <col min="12291" max="12291" width="7.87890625" customWidth="1"/>
    <col min="12292" max="12292" width="10.87890625" customWidth="1"/>
    <col min="12293" max="12293" width="11.1171875" customWidth="1"/>
    <col min="12294" max="12294" width="10.29296875" customWidth="1"/>
    <col min="12295" max="12296" width="9.1171875" customWidth="1"/>
    <col min="12543" max="12543" width="4.29296875" customWidth="1"/>
    <col min="12544" max="12544" width="12.703125" customWidth="1"/>
    <col min="12545" max="12545" width="8.29296875" customWidth="1"/>
    <col min="12546" max="12546" width="9.87890625" customWidth="1"/>
    <col min="12547" max="12547" width="7.87890625" customWidth="1"/>
    <col min="12548" max="12548" width="10.87890625" customWidth="1"/>
    <col min="12549" max="12549" width="11.1171875" customWidth="1"/>
    <col min="12550" max="12550" width="10.29296875" customWidth="1"/>
    <col min="12551" max="12552" width="9.1171875" customWidth="1"/>
    <col min="12799" max="12799" width="4.29296875" customWidth="1"/>
    <col min="12800" max="12800" width="12.703125" customWidth="1"/>
    <col min="12801" max="12801" width="8.29296875" customWidth="1"/>
    <col min="12802" max="12802" width="9.87890625" customWidth="1"/>
    <col min="12803" max="12803" width="7.87890625" customWidth="1"/>
    <col min="12804" max="12804" width="10.87890625" customWidth="1"/>
    <col min="12805" max="12805" width="11.1171875" customWidth="1"/>
    <col min="12806" max="12806" width="10.29296875" customWidth="1"/>
    <col min="12807" max="12808" width="9.1171875" customWidth="1"/>
    <col min="13055" max="13055" width="4.29296875" customWidth="1"/>
    <col min="13056" max="13056" width="12.703125" customWidth="1"/>
    <col min="13057" max="13057" width="8.29296875" customWidth="1"/>
    <col min="13058" max="13058" width="9.87890625" customWidth="1"/>
    <col min="13059" max="13059" width="7.87890625" customWidth="1"/>
    <col min="13060" max="13060" width="10.87890625" customWidth="1"/>
    <col min="13061" max="13061" width="11.1171875" customWidth="1"/>
    <col min="13062" max="13062" width="10.29296875" customWidth="1"/>
    <col min="13063" max="13064" width="9.1171875" customWidth="1"/>
    <col min="13311" max="13311" width="4.29296875" customWidth="1"/>
    <col min="13312" max="13312" width="12.703125" customWidth="1"/>
    <col min="13313" max="13313" width="8.29296875" customWidth="1"/>
    <col min="13314" max="13314" width="9.87890625" customWidth="1"/>
    <col min="13315" max="13315" width="7.87890625" customWidth="1"/>
    <col min="13316" max="13316" width="10.87890625" customWidth="1"/>
    <col min="13317" max="13317" width="11.1171875" customWidth="1"/>
    <col min="13318" max="13318" width="10.29296875" customWidth="1"/>
    <col min="13319" max="13320" width="9.1171875" customWidth="1"/>
    <col min="13567" max="13567" width="4.29296875" customWidth="1"/>
    <col min="13568" max="13568" width="12.703125" customWidth="1"/>
    <col min="13569" max="13569" width="8.29296875" customWidth="1"/>
    <col min="13570" max="13570" width="9.87890625" customWidth="1"/>
    <col min="13571" max="13571" width="7.87890625" customWidth="1"/>
    <col min="13572" max="13572" width="10.87890625" customWidth="1"/>
    <col min="13573" max="13573" width="11.1171875" customWidth="1"/>
    <col min="13574" max="13574" width="10.29296875" customWidth="1"/>
    <col min="13575" max="13576" width="9.1171875" customWidth="1"/>
    <col min="13823" max="13823" width="4.29296875" customWidth="1"/>
    <col min="13824" max="13824" width="12.703125" customWidth="1"/>
    <col min="13825" max="13825" width="8.29296875" customWidth="1"/>
    <col min="13826" max="13826" width="9.87890625" customWidth="1"/>
    <col min="13827" max="13827" width="7.87890625" customWidth="1"/>
    <col min="13828" max="13828" width="10.87890625" customWidth="1"/>
    <col min="13829" max="13829" width="11.1171875" customWidth="1"/>
    <col min="13830" max="13830" width="10.29296875" customWidth="1"/>
    <col min="13831" max="13832" width="9.1171875" customWidth="1"/>
    <col min="14079" max="14079" width="4.29296875" customWidth="1"/>
    <col min="14080" max="14080" width="12.703125" customWidth="1"/>
    <col min="14081" max="14081" width="8.29296875" customWidth="1"/>
    <col min="14082" max="14082" width="9.87890625" customWidth="1"/>
    <col min="14083" max="14083" width="7.87890625" customWidth="1"/>
    <col min="14084" max="14084" width="10.87890625" customWidth="1"/>
    <col min="14085" max="14085" width="11.1171875" customWidth="1"/>
    <col min="14086" max="14086" width="10.29296875" customWidth="1"/>
    <col min="14087" max="14088" width="9.1171875" customWidth="1"/>
    <col min="14335" max="14335" width="4.29296875" customWidth="1"/>
    <col min="14336" max="14336" width="12.703125" customWidth="1"/>
    <col min="14337" max="14337" width="8.29296875" customWidth="1"/>
    <col min="14338" max="14338" width="9.87890625" customWidth="1"/>
    <col min="14339" max="14339" width="7.87890625" customWidth="1"/>
    <col min="14340" max="14340" width="10.87890625" customWidth="1"/>
    <col min="14341" max="14341" width="11.1171875" customWidth="1"/>
    <col min="14342" max="14342" width="10.29296875" customWidth="1"/>
    <col min="14343" max="14344" width="9.1171875" customWidth="1"/>
    <col min="14591" max="14591" width="4.29296875" customWidth="1"/>
    <col min="14592" max="14592" width="12.703125" customWidth="1"/>
    <col min="14593" max="14593" width="8.29296875" customWidth="1"/>
    <col min="14594" max="14594" width="9.87890625" customWidth="1"/>
    <col min="14595" max="14595" width="7.87890625" customWidth="1"/>
    <col min="14596" max="14596" width="10.87890625" customWidth="1"/>
    <col min="14597" max="14597" width="11.1171875" customWidth="1"/>
    <col min="14598" max="14598" width="10.29296875" customWidth="1"/>
    <col min="14599" max="14600" width="9.1171875" customWidth="1"/>
    <col min="14847" max="14847" width="4.29296875" customWidth="1"/>
    <col min="14848" max="14848" width="12.703125" customWidth="1"/>
    <col min="14849" max="14849" width="8.29296875" customWidth="1"/>
    <col min="14850" max="14850" width="9.87890625" customWidth="1"/>
    <col min="14851" max="14851" width="7.87890625" customWidth="1"/>
    <col min="14852" max="14852" width="10.87890625" customWidth="1"/>
    <col min="14853" max="14853" width="11.1171875" customWidth="1"/>
    <col min="14854" max="14854" width="10.29296875" customWidth="1"/>
    <col min="14855" max="14856" width="9.1171875" customWidth="1"/>
    <col min="15103" max="15103" width="4.29296875" customWidth="1"/>
    <col min="15104" max="15104" width="12.703125" customWidth="1"/>
    <col min="15105" max="15105" width="8.29296875" customWidth="1"/>
    <col min="15106" max="15106" width="9.87890625" customWidth="1"/>
    <col min="15107" max="15107" width="7.87890625" customWidth="1"/>
    <col min="15108" max="15108" width="10.87890625" customWidth="1"/>
    <col min="15109" max="15109" width="11.1171875" customWidth="1"/>
    <col min="15110" max="15110" width="10.29296875" customWidth="1"/>
    <col min="15111" max="15112" width="9.1171875" customWidth="1"/>
    <col min="15359" max="15359" width="4.29296875" customWidth="1"/>
    <col min="15360" max="15360" width="12.703125" customWidth="1"/>
    <col min="15361" max="15361" width="8.29296875" customWidth="1"/>
    <col min="15362" max="15362" width="9.87890625" customWidth="1"/>
    <col min="15363" max="15363" width="7.87890625" customWidth="1"/>
    <col min="15364" max="15364" width="10.87890625" customWidth="1"/>
    <col min="15365" max="15365" width="11.1171875" customWidth="1"/>
    <col min="15366" max="15366" width="10.29296875" customWidth="1"/>
    <col min="15367" max="15368" width="9.1171875" customWidth="1"/>
    <col min="15615" max="15615" width="4.29296875" customWidth="1"/>
    <col min="15616" max="15616" width="12.703125" customWidth="1"/>
    <col min="15617" max="15617" width="8.29296875" customWidth="1"/>
    <col min="15618" max="15618" width="9.87890625" customWidth="1"/>
    <col min="15619" max="15619" width="7.87890625" customWidth="1"/>
    <col min="15620" max="15620" width="10.87890625" customWidth="1"/>
    <col min="15621" max="15621" width="11.1171875" customWidth="1"/>
    <col min="15622" max="15622" width="10.29296875" customWidth="1"/>
    <col min="15623" max="15624" width="9.1171875" customWidth="1"/>
    <col min="15871" max="15871" width="4.29296875" customWidth="1"/>
    <col min="15872" max="15872" width="12.703125" customWidth="1"/>
    <col min="15873" max="15873" width="8.29296875" customWidth="1"/>
    <col min="15874" max="15874" width="9.87890625" customWidth="1"/>
    <col min="15875" max="15875" width="7.87890625" customWidth="1"/>
    <col min="15876" max="15876" width="10.87890625" customWidth="1"/>
    <col min="15877" max="15877" width="11.1171875" customWidth="1"/>
    <col min="15878" max="15878" width="10.29296875" customWidth="1"/>
    <col min="15879" max="15880" width="9.1171875" customWidth="1"/>
    <col min="16127" max="16127" width="4.29296875" customWidth="1"/>
    <col min="16128" max="16128" width="12.703125" customWidth="1"/>
    <col min="16129" max="16129" width="8.29296875" customWidth="1"/>
    <col min="16130" max="16130" width="9.87890625" customWidth="1"/>
    <col min="16131" max="16131" width="7.87890625" customWidth="1"/>
    <col min="16132" max="16132" width="10.87890625" customWidth="1"/>
    <col min="16133" max="16133" width="11.1171875" customWidth="1"/>
    <col min="16134" max="16134" width="10.29296875" customWidth="1"/>
    <col min="16135" max="16136" width="9.1171875" customWidth="1"/>
  </cols>
  <sheetData>
    <row r="1" spans="1:12" ht="23.35" x14ac:dyDescent="0.8">
      <c r="B1" s="34" t="s">
        <v>74</v>
      </c>
      <c r="G1"/>
      <c r="I1" s="50"/>
    </row>
    <row r="2" spans="1:12" x14ac:dyDescent="0.5">
      <c r="B2" s="94" t="s">
        <v>85</v>
      </c>
      <c r="G2"/>
      <c r="I2" s="51"/>
    </row>
    <row r="3" spans="1:12" x14ac:dyDescent="0.5">
      <c r="G3"/>
      <c r="I3" s="51"/>
    </row>
    <row r="4" spans="1:12" x14ac:dyDescent="0.5">
      <c r="B4" s="132" t="s">
        <v>172</v>
      </c>
      <c r="C4" s="131"/>
      <c r="D4" s="131"/>
      <c r="E4" s="131"/>
      <c r="F4" s="131"/>
      <c r="G4"/>
      <c r="H4" s="132" t="s">
        <v>173</v>
      </c>
      <c r="I4" s="133"/>
      <c r="J4" s="131"/>
      <c r="K4" s="131"/>
      <c r="L4" s="131"/>
    </row>
    <row r="5" spans="1:12" ht="17.7" customHeight="1" x14ac:dyDescent="0.5">
      <c r="A5" s="50"/>
      <c r="D5" s="2" t="s">
        <v>178</v>
      </c>
      <c r="H5" s="125" t="s">
        <v>165</v>
      </c>
      <c r="L5" s="87">
        <f>+F20</f>
        <v>11252000</v>
      </c>
    </row>
    <row r="6" spans="1:12" ht="12.35" customHeight="1" x14ac:dyDescent="0.5">
      <c r="A6" s="50"/>
      <c r="D6" s="137" t="s">
        <v>177</v>
      </c>
      <c r="H6"/>
      <c r="L6" s="87"/>
    </row>
    <row r="7" spans="1:12" ht="17.7" customHeight="1" x14ac:dyDescent="0.5">
      <c r="A7" s="50"/>
      <c r="B7" s="53" t="s">
        <v>157</v>
      </c>
      <c r="D7" s="39">
        <f>+F7/F22</f>
        <v>5.0012000000000001E-2</v>
      </c>
      <c r="E7" s="53"/>
      <c r="F7" s="85">
        <f>+Sheet3!G44</f>
        <v>25006000</v>
      </c>
      <c r="H7" s="129" t="s">
        <v>166</v>
      </c>
    </row>
    <row r="8" spans="1:12" ht="17.7" customHeight="1" x14ac:dyDescent="0.5">
      <c r="A8" s="50"/>
      <c r="B8" s="53"/>
      <c r="E8" s="53"/>
      <c r="F8" s="85"/>
      <c r="H8" t="s">
        <v>160</v>
      </c>
      <c r="J8" s="40">
        <v>0.03</v>
      </c>
    </row>
    <row r="9" spans="1:12" ht="17.7" customHeight="1" x14ac:dyDescent="0.5">
      <c r="A9" s="50"/>
      <c r="B9" t="s">
        <v>175</v>
      </c>
      <c r="D9" s="40">
        <v>5.0000000000000001E-3</v>
      </c>
      <c r="F9" s="91">
        <f>+D9*$F$22</f>
        <v>2500000</v>
      </c>
      <c r="H9" t="s">
        <v>161</v>
      </c>
      <c r="J9" s="40">
        <v>0.7</v>
      </c>
    </row>
    <row r="10" spans="1:12" ht="17.7" customHeight="1" x14ac:dyDescent="0.5">
      <c r="A10" s="50"/>
      <c r="B10" t="s">
        <v>179</v>
      </c>
      <c r="F10" s="138">
        <f>+F7-F9</f>
        <v>22506000</v>
      </c>
      <c r="H10" t="s">
        <v>162</v>
      </c>
      <c r="J10" s="89">
        <f>+(1-J9)*J8</f>
        <v>9.0000000000000011E-3</v>
      </c>
    </row>
    <row r="11" spans="1:12" ht="17.7" customHeight="1" x14ac:dyDescent="0.5">
      <c r="A11" s="50"/>
      <c r="H11" s="50" t="s">
        <v>163</v>
      </c>
      <c r="J11" s="126">
        <f>+Sheet3!C44</f>
        <v>500</v>
      </c>
      <c r="K11" t="s">
        <v>164</v>
      </c>
    </row>
    <row r="12" spans="1:12" ht="17.7" customHeight="1" x14ac:dyDescent="0.5">
      <c r="A12" s="50"/>
      <c r="B12" s="88" t="s">
        <v>158</v>
      </c>
      <c r="E12" s="53"/>
      <c r="F12" s="85"/>
      <c r="H12" s="125" t="s">
        <v>182</v>
      </c>
      <c r="I12" s="125"/>
      <c r="J12" s="125"/>
      <c r="K12" s="125"/>
      <c r="L12" s="127">
        <f>+J10*Sheet3!$C$44*1000000</f>
        <v>4500000.0000000009</v>
      </c>
    </row>
    <row r="13" spans="1:12" ht="14" customHeight="1" x14ac:dyDescent="0.5">
      <c r="A13" s="50"/>
      <c r="B13" s="53" t="str">
        <f>+Sheet3!B7</f>
        <v>Tranche A</v>
      </c>
      <c r="C13" s="136">
        <f>+'Fig. 12.4'!C7*1000000</f>
        <v>335000000</v>
      </c>
      <c r="D13" s="39">
        <f>+'Fig. 12.4'!G7/10000</f>
        <v>1.78E-2</v>
      </c>
      <c r="E13" s="53"/>
      <c r="F13" s="85">
        <f>+(Sheet3!C52/100)*Sheet3!B52*10000</f>
        <v>5963000</v>
      </c>
      <c r="H13"/>
    </row>
    <row r="14" spans="1:12" ht="14" customHeight="1" x14ac:dyDescent="0.5">
      <c r="A14" s="50"/>
      <c r="B14" s="53" t="str">
        <f>+Sheet3!B8</f>
        <v>Tranche B</v>
      </c>
      <c r="C14" s="136">
        <f>+'Fig. 12.4'!C8*1000000</f>
        <v>41000000</v>
      </c>
      <c r="D14" s="39">
        <f>+'Fig. 12.4'!G8/10000</f>
        <v>0.03</v>
      </c>
      <c r="E14" s="53"/>
      <c r="F14" s="85">
        <f>+(Sheet3!C53/100)*Sheet3!B53*10000</f>
        <v>1230000</v>
      </c>
    </row>
    <row r="15" spans="1:12" ht="14" customHeight="1" thickBot="1" x14ac:dyDescent="0.55000000000000004">
      <c r="A15" s="50"/>
      <c r="B15" s="53" t="str">
        <f>+Sheet3!B9</f>
        <v>Tranche C</v>
      </c>
      <c r="C15" s="136">
        <f>+'Fig. 12.4'!C9*1000000</f>
        <v>30000000</v>
      </c>
      <c r="D15" s="39">
        <f>+'Fig. 12.4'!G9/10000</f>
        <v>0.04</v>
      </c>
      <c r="E15" s="53"/>
      <c r="F15" s="85">
        <f>+(Sheet3!C54/100)*Sheet3!B54*10000</f>
        <v>1200000</v>
      </c>
      <c r="H15" t="s">
        <v>167</v>
      </c>
      <c r="L15" s="90">
        <f>+F20-L12</f>
        <v>6751999.9999999991</v>
      </c>
    </row>
    <row r="16" spans="1:12" ht="14" customHeight="1" thickTop="1" x14ac:dyDescent="0.5">
      <c r="A16" s="50"/>
      <c r="B16" s="53" t="str">
        <f>+Sheet3!B10</f>
        <v>Tranche D</v>
      </c>
      <c r="C16" s="136">
        <f>+'Fig. 12.4'!C10*1000000</f>
        <v>27000000</v>
      </c>
      <c r="D16" s="39">
        <f>+'Fig. 12.4'!G10/10000</f>
        <v>0.06</v>
      </c>
      <c r="E16" s="53"/>
      <c r="F16" s="85">
        <f>+(Sheet3!C55/100)*Sheet3!B55*10000</f>
        <v>1620000</v>
      </c>
      <c r="H16" s="125" t="s">
        <v>135</v>
      </c>
      <c r="I16" s="125"/>
      <c r="J16" s="125"/>
      <c r="K16" s="125"/>
      <c r="L16" s="135">
        <f>+L15/(Sheet3!C13*1000000)</f>
        <v>0.13503999999999999</v>
      </c>
    </row>
    <row r="17" spans="1:12" ht="14" customHeight="1" x14ac:dyDescent="0.5">
      <c r="A17" s="50"/>
      <c r="B17" s="53" t="str">
        <f>+Sheet3!B11</f>
        <v>Tranche E</v>
      </c>
      <c r="C17" s="136">
        <f>+'Fig. 12.4'!C11*1000000</f>
        <v>17000000</v>
      </c>
      <c r="D17" s="39">
        <f>+'Fig. 12.4'!G11/10000</f>
        <v>7.2999999999999995E-2</v>
      </c>
      <c r="E17" s="53"/>
      <c r="F17" s="85">
        <f>+(Sheet3!C56/100)*Sheet3!B56*10000</f>
        <v>1241000</v>
      </c>
      <c r="H17"/>
    </row>
    <row r="18" spans="1:12" ht="14" customHeight="1" x14ac:dyDescent="0.5">
      <c r="A18" s="50"/>
      <c r="B18" t="s">
        <v>181</v>
      </c>
      <c r="C18" s="138">
        <f>SUM(C13:C17)</f>
        <v>450000000</v>
      </c>
      <c r="D18" s="139">
        <f>+F18/F23</f>
        <v>2.500888888888889E-2</v>
      </c>
      <c r="F18" s="124">
        <f>SUM(F13:F17)</f>
        <v>11254000</v>
      </c>
    </row>
    <row r="19" spans="1:12" ht="14" customHeight="1" x14ac:dyDescent="0.5">
      <c r="A19" s="50"/>
    </row>
    <row r="20" spans="1:12" ht="17.7" customHeight="1" thickBot="1" x14ac:dyDescent="0.55000000000000004">
      <c r="A20" s="50"/>
      <c r="B20" s="125" t="s">
        <v>165</v>
      </c>
      <c r="C20" s="125"/>
      <c r="D20" s="125"/>
      <c r="E20" s="125"/>
      <c r="F20" s="128">
        <f>+F10-F18</f>
        <v>11252000</v>
      </c>
      <c r="H20" s="130" t="s">
        <v>171</v>
      </c>
      <c r="I20" s="131"/>
      <c r="J20" s="131"/>
      <c r="K20" s="131"/>
      <c r="L20" s="131"/>
    </row>
    <row r="21" spans="1:12" ht="17.7" customHeight="1" thickTop="1" x14ac:dyDescent="0.5">
      <c r="A21" s="50"/>
      <c r="F21" s="87"/>
      <c r="H21" t="s">
        <v>168</v>
      </c>
      <c r="L21" s="93">
        <f>+(F20/(1-J9))/(Sheet3!C44*1000000)</f>
        <v>7.5013333333333335E-2</v>
      </c>
    </row>
    <row r="22" spans="1:12" ht="17.7" customHeight="1" x14ac:dyDescent="0.5">
      <c r="A22" s="50"/>
      <c r="B22" t="s">
        <v>176</v>
      </c>
      <c r="F22" s="136">
        <v>500000000</v>
      </c>
      <c r="H22" t="s">
        <v>169</v>
      </c>
      <c r="L22" s="40">
        <v>0.7</v>
      </c>
    </row>
    <row r="23" spans="1:12" ht="17.7" customHeight="1" x14ac:dyDescent="0.5">
      <c r="A23" s="50"/>
      <c r="B23" t="s">
        <v>180</v>
      </c>
      <c r="F23" s="87">
        <f>+F22-F24</f>
        <v>450000000</v>
      </c>
      <c r="H23" t="s">
        <v>162</v>
      </c>
      <c r="L23" s="89">
        <f>+(1-L22)*L21</f>
        <v>2.2504000000000003E-2</v>
      </c>
    </row>
    <row r="24" spans="1:12" ht="17.7" customHeight="1" thickBot="1" x14ac:dyDescent="0.55000000000000004">
      <c r="A24" s="50"/>
      <c r="B24" t="s">
        <v>159</v>
      </c>
      <c r="F24" s="87">
        <f>+Sheet3!C13*1000000</f>
        <v>50000000</v>
      </c>
      <c r="H24" t="s">
        <v>170</v>
      </c>
      <c r="L24" s="90">
        <f>+L23*Sheet3!$C$44*1000000</f>
        <v>11252000.000000002</v>
      </c>
    </row>
    <row r="25" spans="1:12" ht="17.7" customHeight="1" thickTop="1" x14ac:dyDescent="0.5">
      <c r="A25" s="50"/>
      <c r="B25" s="125" t="s">
        <v>134</v>
      </c>
      <c r="C25" s="125"/>
      <c r="D25" s="125"/>
      <c r="E25" s="125"/>
      <c r="F25" s="134">
        <f>+F20/F24</f>
        <v>0.22503999999999999</v>
      </c>
      <c r="H25" s="70"/>
    </row>
    <row r="26" spans="1:12" ht="17.7" customHeight="1" x14ac:dyDescent="0.5">
      <c r="A26" s="50"/>
      <c r="H26" s="70"/>
      <c r="L26" s="35" t="s">
        <v>174</v>
      </c>
    </row>
    <row r="27" spans="1:12" ht="17.7" customHeight="1" x14ac:dyDescent="0.5">
      <c r="A27" s="50"/>
      <c r="H27" s="70"/>
    </row>
    <row r="28" spans="1:12" ht="17.7" customHeight="1" x14ac:dyDescent="0.5">
      <c r="A28" s="50"/>
      <c r="H28" s="70"/>
    </row>
    <row r="29" spans="1:12" ht="17.7" customHeight="1" x14ac:dyDescent="0.5">
      <c r="H29" s="70"/>
    </row>
    <row r="30" spans="1:12" ht="17.7" customHeight="1" x14ac:dyDescent="0.5">
      <c r="H30" s="70"/>
    </row>
    <row r="31" spans="1:12" ht="17.7" customHeight="1" x14ac:dyDescent="0.5">
      <c r="H31" s="70"/>
    </row>
    <row r="32" spans="1:12" ht="17.7" customHeight="1" x14ac:dyDescent="0.5">
      <c r="H32" s="70"/>
    </row>
    <row r="33" spans="2:11" ht="17.7" customHeight="1" x14ac:dyDescent="0.5">
      <c r="H33" s="70"/>
    </row>
    <row r="34" spans="2:11" ht="17.7" customHeight="1" x14ac:dyDescent="0.5">
      <c r="H34" s="70"/>
    </row>
    <row r="35" spans="2:11" x14ac:dyDescent="0.5">
      <c r="H35" s="70"/>
    </row>
    <row r="36" spans="2:11" x14ac:dyDescent="0.5">
      <c r="B36" s="59"/>
      <c r="C36" s="60"/>
      <c r="D36" s="76"/>
      <c r="E36" s="77"/>
      <c r="F36" s="53"/>
      <c r="H36" s="70"/>
    </row>
    <row r="37" spans="2:11" x14ac:dyDescent="0.5">
      <c r="B37" s="59"/>
      <c r="C37" s="60"/>
      <c r="D37" s="76"/>
      <c r="E37" s="77"/>
      <c r="F37" s="53"/>
      <c r="H37" s="70"/>
    </row>
    <row r="38" spans="2:11" x14ac:dyDescent="0.5">
      <c r="B38" s="59"/>
      <c r="C38" s="60"/>
      <c r="D38" s="76"/>
      <c r="E38" s="77"/>
      <c r="F38" s="53"/>
      <c r="H38" s="70"/>
    </row>
    <row r="39" spans="2:11" x14ac:dyDescent="0.5">
      <c r="B39" s="59"/>
      <c r="C39" s="60"/>
      <c r="D39" s="76"/>
      <c r="E39" s="77"/>
      <c r="F39" s="53"/>
      <c r="H39" s="70"/>
    </row>
    <row r="40" spans="2:11" x14ac:dyDescent="0.5">
      <c r="B40" s="59"/>
      <c r="C40" s="60"/>
      <c r="D40" s="76"/>
      <c r="E40" s="77"/>
      <c r="F40" s="53"/>
      <c r="H40" s="70"/>
    </row>
    <row r="41" spans="2:11" x14ac:dyDescent="0.5">
      <c r="B41" s="59"/>
      <c r="C41" s="60"/>
      <c r="D41" s="76"/>
      <c r="E41" s="77"/>
      <c r="F41" s="53"/>
      <c r="H41" s="70"/>
    </row>
    <row r="42" spans="2:11" x14ac:dyDescent="0.5">
      <c r="B42" s="121"/>
      <c r="C42" s="122"/>
      <c r="D42" s="76"/>
      <c r="E42" s="123"/>
      <c r="F42" s="70"/>
      <c r="H42" s="70"/>
      <c r="I42" s="50"/>
      <c r="J42" s="50"/>
      <c r="K42" s="50"/>
    </row>
    <row r="43" spans="2:11" x14ac:dyDescent="0.5">
      <c r="B43" s="121"/>
      <c r="C43" s="122"/>
      <c r="D43" s="76"/>
      <c r="E43" s="123"/>
      <c r="F43" s="70"/>
      <c r="H43" s="70"/>
      <c r="I43" s="50"/>
      <c r="J43" s="50"/>
      <c r="K43" s="50"/>
    </row>
    <row r="44" spans="2:11" x14ac:dyDescent="0.5">
      <c r="B44" s="121"/>
      <c r="C44" s="122"/>
      <c r="D44" s="76"/>
      <c r="E44" s="123"/>
      <c r="F44" s="70"/>
      <c r="H44" s="70"/>
      <c r="I44" s="50"/>
      <c r="J44" s="50"/>
      <c r="K44" s="50"/>
    </row>
    <row r="45" spans="2:11" x14ac:dyDescent="0.5">
      <c r="B45" s="121"/>
      <c r="C45" s="122"/>
      <c r="D45" s="76"/>
      <c r="E45" s="123"/>
      <c r="F45" s="70"/>
      <c r="H45" s="70"/>
      <c r="I45" s="50"/>
      <c r="J45" s="50"/>
      <c r="K45" s="50"/>
    </row>
    <row r="46" spans="2:11" x14ac:dyDescent="0.5">
      <c r="B46" s="121"/>
      <c r="C46" s="122"/>
      <c r="D46" s="76"/>
      <c r="E46" s="123"/>
      <c r="F46" s="70"/>
      <c r="H46" s="70"/>
      <c r="I46" s="50"/>
      <c r="J46" s="50"/>
      <c r="K46" s="50"/>
    </row>
    <row r="47" spans="2:11" x14ac:dyDescent="0.5">
      <c r="B47" s="121"/>
      <c r="C47" s="122"/>
      <c r="D47" s="76"/>
      <c r="E47" s="123"/>
      <c r="F47" s="70"/>
      <c r="H47" s="70"/>
      <c r="I47" s="50"/>
      <c r="J47" s="50"/>
      <c r="K47" s="50"/>
    </row>
    <row r="48" spans="2:11" x14ac:dyDescent="0.5">
      <c r="B48" s="121"/>
      <c r="C48" s="122"/>
      <c r="D48" s="76"/>
      <c r="E48" s="123"/>
      <c r="F48" s="70"/>
      <c r="H48" s="70"/>
      <c r="I48" s="50"/>
      <c r="J48" s="50"/>
      <c r="K48" s="50"/>
    </row>
    <row r="49" spans="2:11" x14ac:dyDescent="0.5">
      <c r="B49" s="121"/>
      <c r="C49" s="122"/>
      <c r="D49" s="76"/>
      <c r="E49" s="123"/>
      <c r="F49" s="70"/>
      <c r="H49" s="70"/>
      <c r="I49" s="50"/>
      <c r="J49" s="50"/>
      <c r="K49" s="50"/>
    </row>
    <row r="50" spans="2:11" x14ac:dyDescent="0.5">
      <c r="B50" s="121"/>
      <c r="C50" s="122"/>
      <c r="D50" s="76"/>
      <c r="E50" s="123"/>
      <c r="F50" s="70"/>
      <c r="H50" s="70"/>
      <c r="I50" s="50"/>
      <c r="J50" s="50"/>
      <c r="K50" s="50"/>
    </row>
    <row r="51" spans="2:11" x14ac:dyDescent="0.5">
      <c r="B51" s="121"/>
      <c r="C51" s="122"/>
      <c r="D51" s="76"/>
      <c r="E51" s="123"/>
      <c r="F51" s="70"/>
      <c r="H51" s="70"/>
      <c r="I51" s="50"/>
      <c r="J51" s="50"/>
      <c r="K51" s="50"/>
    </row>
    <row r="52" spans="2:11" x14ac:dyDescent="0.5">
      <c r="B52" s="121"/>
      <c r="C52" s="122"/>
      <c r="D52" s="76"/>
      <c r="E52" s="123"/>
      <c r="F52" s="70"/>
      <c r="H52" s="70"/>
      <c r="I52" s="50"/>
      <c r="J52" s="50"/>
      <c r="K52" s="50"/>
    </row>
    <row r="53" spans="2:11" x14ac:dyDescent="0.5">
      <c r="B53" s="121"/>
      <c r="C53" s="122"/>
      <c r="D53" s="76"/>
      <c r="E53" s="123"/>
      <c r="F53" s="70"/>
      <c r="H53" s="70"/>
      <c r="I53" s="50"/>
      <c r="J53" s="50"/>
      <c r="K53" s="50"/>
    </row>
    <row r="54" spans="2:11" x14ac:dyDescent="0.5">
      <c r="B54" s="121"/>
      <c r="C54" s="122"/>
      <c r="D54" s="76"/>
      <c r="E54" s="123"/>
      <c r="F54" s="70"/>
      <c r="H54" s="70"/>
      <c r="I54" s="50"/>
      <c r="J54" s="50"/>
      <c r="K54" s="50"/>
    </row>
    <row r="55" spans="2:11" x14ac:dyDescent="0.5">
      <c r="B55" s="121"/>
      <c r="C55" s="122"/>
      <c r="D55" s="76"/>
      <c r="E55" s="123"/>
      <c r="F55" s="70"/>
      <c r="H55" s="70"/>
      <c r="I55" s="50"/>
      <c r="J55" s="50"/>
      <c r="K55" s="50"/>
    </row>
    <row r="56" spans="2:11" ht="32.25" customHeight="1" x14ac:dyDescent="0.5">
      <c r="B56" s="121"/>
      <c r="C56" s="122"/>
      <c r="D56" s="76"/>
      <c r="E56" s="123"/>
      <c r="F56" s="70"/>
      <c r="H56" s="70"/>
      <c r="I56" s="50"/>
      <c r="J56" s="50"/>
      <c r="K56" s="50"/>
    </row>
    <row r="57" spans="2:11" x14ac:dyDescent="0.5">
      <c r="B57" s="121"/>
      <c r="C57" s="122"/>
      <c r="D57" s="76"/>
      <c r="E57" s="123"/>
      <c r="F57" s="70"/>
      <c r="H57" s="70"/>
      <c r="I57" s="50"/>
      <c r="J57" s="50"/>
      <c r="K57" s="50"/>
    </row>
    <row r="58" spans="2:11" x14ac:dyDescent="0.5">
      <c r="B58" s="121"/>
      <c r="C58" s="122"/>
      <c r="D58" s="76"/>
      <c r="E58" s="123"/>
      <c r="F58" s="70"/>
      <c r="H58" s="70"/>
      <c r="I58" s="50"/>
      <c r="J58" s="50"/>
      <c r="K58" s="50"/>
    </row>
    <row r="59" spans="2:11" x14ac:dyDescent="0.5">
      <c r="B59" s="121"/>
      <c r="C59" s="122"/>
      <c r="D59" s="76"/>
      <c r="E59" s="123"/>
      <c r="F59" s="70"/>
      <c r="H59" s="70"/>
      <c r="I59" s="50"/>
      <c r="J59" s="50"/>
      <c r="K59" s="50"/>
    </row>
    <row r="60" spans="2:11" x14ac:dyDescent="0.5">
      <c r="B60" s="121"/>
      <c r="C60" s="122"/>
      <c r="D60" s="76"/>
      <c r="E60" s="123"/>
      <c r="F60" s="70"/>
      <c r="H60" s="70"/>
      <c r="I60" s="50"/>
      <c r="J60" s="50"/>
      <c r="K60" s="50"/>
    </row>
    <row r="61" spans="2:11" x14ac:dyDescent="0.5">
      <c r="B61" s="121"/>
      <c r="C61" s="122"/>
      <c r="D61" s="76"/>
      <c r="E61" s="123"/>
      <c r="F61" s="70"/>
      <c r="H61" s="70"/>
      <c r="I61" s="50"/>
      <c r="J61" s="50"/>
      <c r="K61" s="50"/>
    </row>
    <row r="62" spans="2:11" x14ac:dyDescent="0.5">
      <c r="B62" s="121"/>
      <c r="C62" s="122"/>
      <c r="D62" s="76"/>
      <c r="E62" s="123"/>
      <c r="F62" s="70"/>
      <c r="H62" s="70"/>
      <c r="I62" s="50"/>
      <c r="J62" s="50"/>
      <c r="K62" s="50"/>
    </row>
    <row r="63" spans="2:11" x14ac:dyDescent="0.5">
      <c r="B63" s="121"/>
      <c r="C63" s="122"/>
      <c r="D63" s="76"/>
      <c r="E63" s="123"/>
      <c r="F63" s="70"/>
      <c r="H63" s="70"/>
      <c r="I63" s="50"/>
      <c r="J63" s="50"/>
      <c r="K63" s="50"/>
    </row>
    <row r="64" spans="2:11" x14ac:dyDescent="0.5">
      <c r="B64" s="121"/>
      <c r="C64" s="122"/>
      <c r="D64" s="76"/>
      <c r="E64" s="123"/>
      <c r="F64" s="70"/>
      <c r="H64" s="70"/>
      <c r="I64" s="50"/>
      <c r="J64" s="50"/>
      <c r="K64" s="50"/>
    </row>
    <row r="65" spans="2:11" x14ac:dyDescent="0.5">
      <c r="B65" s="121"/>
      <c r="C65" s="122"/>
      <c r="D65" s="76"/>
      <c r="E65" s="123"/>
      <c r="F65" s="70"/>
      <c r="H65" s="70"/>
      <c r="I65" s="50"/>
      <c r="J65" s="50"/>
      <c r="K65" s="50"/>
    </row>
    <row r="66" spans="2:11" x14ac:dyDescent="0.5">
      <c r="B66" s="121"/>
      <c r="C66" s="122"/>
      <c r="D66" s="76"/>
      <c r="E66" s="123"/>
      <c r="F66" s="70"/>
      <c r="H66" s="70"/>
      <c r="I66" s="50"/>
      <c r="J66" s="50"/>
      <c r="K66" s="50"/>
    </row>
    <row r="67" spans="2:11" x14ac:dyDescent="0.5">
      <c r="B67" s="121"/>
      <c r="C67" s="122"/>
      <c r="D67" s="76"/>
      <c r="E67" s="123"/>
      <c r="F67" s="70"/>
      <c r="H67" s="70"/>
      <c r="I67" s="50"/>
      <c r="J67" s="50"/>
      <c r="K67" s="50"/>
    </row>
    <row r="68" spans="2:11" x14ac:dyDescent="0.5">
      <c r="B68" s="121"/>
      <c r="C68" s="122"/>
      <c r="D68" s="76"/>
      <c r="E68" s="123"/>
      <c r="F68" s="70"/>
      <c r="H68" s="70"/>
      <c r="I68" s="50"/>
      <c r="J68" s="50"/>
      <c r="K68" s="50"/>
    </row>
    <row r="69" spans="2:11" x14ac:dyDescent="0.5">
      <c r="B69" s="121"/>
      <c r="C69" s="122"/>
      <c r="D69" s="76"/>
      <c r="E69" s="123"/>
      <c r="F69" s="70"/>
      <c r="H69" s="70"/>
      <c r="I69" s="50"/>
      <c r="J69" s="50"/>
      <c r="K69" s="50"/>
    </row>
    <row r="70" spans="2:11" x14ac:dyDescent="0.5">
      <c r="B70" s="121"/>
      <c r="C70" s="122"/>
      <c r="D70" s="76"/>
      <c r="E70" s="123"/>
      <c r="F70" s="70"/>
      <c r="H70" s="70"/>
      <c r="I70" s="50"/>
      <c r="J70" s="50"/>
      <c r="K70" s="50"/>
    </row>
    <row r="71" spans="2:11" x14ac:dyDescent="0.5">
      <c r="B71" s="121"/>
      <c r="C71" s="122"/>
      <c r="D71" s="76"/>
      <c r="E71" s="123"/>
      <c r="F71" s="70"/>
      <c r="H71" s="70"/>
      <c r="I71" s="50"/>
      <c r="J71" s="50"/>
      <c r="K71" s="50"/>
    </row>
    <row r="72" spans="2:11" x14ac:dyDescent="0.5">
      <c r="B72" s="121"/>
      <c r="C72" s="122"/>
      <c r="D72" s="76"/>
      <c r="E72" s="123"/>
      <c r="F72" s="70"/>
      <c r="H72" s="70"/>
      <c r="I72" s="50"/>
      <c r="J72" s="50"/>
      <c r="K72" s="50"/>
    </row>
    <row r="73" spans="2:11" x14ac:dyDescent="0.5">
      <c r="B73" s="121"/>
      <c r="C73" s="122"/>
      <c r="D73" s="76"/>
      <c r="E73" s="123"/>
      <c r="F73" s="70"/>
      <c r="H73" s="70"/>
    </row>
    <row r="74" spans="2:11" x14ac:dyDescent="0.5">
      <c r="E74" s="39"/>
    </row>
    <row r="77" spans="2:11" x14ac:dyDescent="0.5">
      <c r="E77" s="93"/>
    </row>
    <row r="78" spans="2:11" x14ac:dyDescent="0.5">
      <c r="E78" s="40"/>
    </row>
    <row r="79" spans="2:11" x14ac:dyDescent="0.5">
      <c r="E79" s="89"/>
    </row>
    <row r="80" spans="2:11" ht="14.7" thickBot="1" x14ac:dyDescent="0.55000000000000004">
      <c r="E80" s="90"/>
    </row>
    <row r="81" ht="14.7" thickTop="1" x14ac:dyDescent="0.5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F264A-A3FB-4935-8088-308A9355FC44}">
  <dimension ref="B1:J56"/>
  <sheetViews>
    <sheetView topLeftCell="A25" workbookViewId="0">
      <selection activeCell="C66" sqref="C66"/>
    </sheetView>
  </sheetViews>
  <sheetFormatPr defaultRowHeight="14.35" x14ac:dyDescent="0.5"/>
  <cols>
    <col min="1" max="1" width="4.29296875" customWidth="1"/>
    <col min="2" max="2" width="12.703125" customWidth="1"/>
    <col min="3" max="3" width="8.29296875" customWidth="1"/>
    <col min="4" max="4" width="9.87890625" customWidth="1"/>
    <col min="5" max="5" width="7.87890625" customWidth="1"/>
    <col min="6" max="6" width="10.87890625" customWidth="1"/>
    <col min="7" max="7" width="11.1171875" customWidth="1"/>
    <col min="8" max="8" width="10.29296875" customWidth="1"/>
    <col min="9" max="10" width="9.1171875" style="50" customWidth="1"/>
    <col min="257" max="257" width="4.29296875" customWidth="1"/>
    <col min="258" max="258" width="12.703125" customWidth="1"/>
    <col min="259" max="259" width="8.29296875" customWidth="1"/>
    <col min="260" max="260" width="9.87890625" customWidth="1"/>
    <col min="261" max="261" width="7.87890625" customWidth="1"/>
    <col min="262" max="262" width="10.87890625" customWidth="1"/>
    <col min="263" max="263" width="11.1171875" customWidth="1"/>
    <col min="264" max="264" width="10.29296875" customWidth="1"/>
    <col min="265" max="266" width="9.1171875" customWidth="1"/>
    <col min="513" max="513" width="4.29296875" customWidth="1"/>
    <col min="514" max="514" width="12.703125" customWidth="1"/>
    <col min="515" max="515" width="8.29296875" customWidth="1"/>
    <col min="516" max="516" width="9.87890625" customWidth="1"/>
    <col min="517" max="517" width="7.87890625" customWidth="1"/>
    <col min="518" max="518" width="10.87890625" customWidth="1"/>
    <col min="519" max="519" width="11.1171875" customWidth="1"/>
    <col min="520" max="520" width="10.29296875" customWidth="1"/>
    <col min="521" max="522" width="9.1171875" customWidth="1"/>
    <col min="769" max="769" width="4.29296875" customWidth="1"/>
    <col min="770" max="770" width="12.703125" customWidth="1"/>
    <col min="771" max="771" width="8.29296875" customWidth="1"/>
    <col min="772" max="772" width="9.87890625" customWidth="1"/>
    <col min="773" max="773" width="7.87890625" customWidth="1"/>
    <col min="774" max="774" width="10.87890625" customWidth="1"/>
    <col min="775" max="775" width="11.1171875" customWidth="1"/>
    <col min="776" max="776" width="10.29296875" customWidth="1"/>
    <col min="777" max="778" width="9.1171875" customWidth="1"/>
    <col min="1025" max="1025" width="4.29296875" customWidth="1"/>
    <col min="1026" max="1026" width="12.703125" customWidth="1"/>
    <col min="1027" max="1027" width="8.29296875" customWidth="1"/>
    <col min="1028" max="1028" width="9.87890625" customWidth="1"/>
    <col min="1029" max="1029" width="7.87890625" customWidth="1"/>
    <col min="1030" max="1030" width="10.87890625" customWidth="1"/>
    <col min="1031" max="1031" width="11.1171875" customWidth="1"/>
    <col min="1032" max="1032" width="10.29296875" customWidth="1"/>
    <col min="1033" max="1034" width="9.1171875" customWidth="1"/>
    <col min="1281" max="1281" width="4.29296875" customWidth="1"/>
    <col min="1282" max="1282" width="12.703125" customWidth="1"/>
    <col min="1283" max="1283" width="8.29296875" customWidth="1"/>
    <col min="1284" max="1284" width="9.87890625" customWidth="1"/>
    <col min="1285" max="1285" width="7.87890625" customWidth="1"/>
    <col min="1286" max="1286" width="10.87890625" customWidth="1"/>
    <col min="1287" max="1287" width="11.1171875" customWidth="1"/>
    <col min="1288" max="1288" width="10.29296875" customWidth="1"/>
    <col min="1289" max="1290" width="9.1171875" customWidth="1"/>
    <col min="1537" max="1537" width="4.29296875" customWidth="1"/>
    <col min="1538" max="1538" width="12.703125" customWidth="1"/>
    <col min="1539" max="1539" width="8.29296875" customWidth="1"/>
    <col min="1540" max="1540" width="9.87890625" customWidth="1"/>
    <col min="1541" max="1541" width="7.87890625" customWidth="1"/>
    <col min="1542" max="1542" width="10.87890625" customWidth="1"/>
    <col min="1543" max="1543" width="11.1171875" customWidth="1"/>
    <col min="1544" max="1544" width="10.29296875" customWidth="1"/>
    <col min="1545" max="1546" width="9.1171875" customWidth="1"/>
    <col min="1793" max="1793" width="4.29296875" customWidth="1"/>
    <col min="1794" max="1794" width="12.703125" customWidth="1"/>
    <col min="1795" max="1795" width="8.29296875" customWidth="1"/>
    <col min="1796" max="1796" width="9.87890625" customWidth="1"/>
    <col min="1797" max="1797" width="7.87890625" customWidth="1"/>
    <col min="1798" max="1798" width="10.87890625" customWidth="1"/>
    <col min="1799" max="1799" width="11.1171875" customWidth="1"/>
    <col min="1800" max="1800" width="10.29296875" customWidth="1"/>
    <col min="1801" max="1802" width="9.1171875" customWidth="1"/>
    <col min="2049" max="2049" width="4.29296875" customWidth="1"/>
    <col min="2050" max="2050" width="12.703125" customWidth="1"/>
    <col min="2051" max="2051" width="8.29296875" customWidth="1"/>
    <col min="2052" max="2052" width="9.87890625" customWidth="1"/>
    <col min="2053" max="2053" width="7.87890625" customWidth="1"/>
    <col min="2054" max="2054" width="10.87890625" customWidth="1"/>
    <col min="2055" max="2055" width="11.1171875" customWidth="1"/>
    <col min="2056" max="2056" width="10.29296875" customWidth="1"/>
    <col min="2057" max="2058" width="9.1171875" customWidth="1"/>
    <col min="2305" max="2305" width="4.29296875" customWidth="1"/>
    <col min="2306" max="2306" width="12.703125" customWidth="1"/>
    <col min="2307" max="2307" width="8.29296875" customWidth="1"/>
    <col min="2308" max="2308" width="9.87890625" customWidth="1"/>
    <col min="2309" max="2309" width="7.87890625" customWidth="1"/>
    <col min="2310" max="2310" width="10.87890625" customWidth="1"/>
    <col min="2311" max="2311" width="11.1171875" customWidth="1"/>
    <col min="2312" max="2312" width="10.29296875" customWidth="1"/>
    <col min="2313" max="2314" width="9.1171875" customWidth="1"/>
    <col min="2561" max="2561" width="4.29296875" customWidth="1"/>
    <col min="2562" max="2562" width="12.703125" customWidth="1"/>
    <col min="2563" max="2563" width="8.29296875" customWidth="1"/>
    <col min="2564" max="2564" width="9.87890625" customWidth="1"/>
    <col min="2565" max="2565" width="7.87890625" customWidth="1"/>
    <col min="2566" max="2566" width="10.87890625" customWidth="1"/>
    <col min="2567" max="2567" width="11.1171875" customWidth="1"/>
    <col min="2568" max="2568" width="10.29296875" customWidth="1"/>
    <col min="2569" max="2570" width="9.1171875" customWidth="1"/>
    <col min="2817" max="2817" width="4.29296875" customWidth="1"/>
    <col min="2818" max="2818" width="12.703125" customWidth="1"/>
    <col min="2819" max="2819" width="8.29296875" customWidth="1"/>
    <col min="2820" max="2820" width="9.87890625" customWidth="1"/>
    <col min="2821" max="2821" width="7.87890625" customWidth="1"/>
    <col min="2822" max="2822" width="10.87890625" customWidth="1"/>
    <col min="2823" max="2823" width="11.1171875" customWidth="1"/>
    <col min="2824" max="2824" width="10.29296875" customWidth="1"/>
    <col min="2825" max="2826" width="9.1171875" customWidth="1"/>
    <col min="3073" max="3073" width="4.29296875" customWidth="1"/>
    <col min="3074" max="3074" width="12.703125" customWidth="1"/>
    <col min="3075" max="3075" width="8.29296875" customWidth="1"/>
    <col min="3076" max="3076" width="9.87890625" customWidth="1"/>
    <col min="3077" max="3077" width="7.87890625" customWidth="1"/>
    <col min="3078" max="3078" width="10.87890625" customWidth="1"/>
    <col min="3079" max="3079" width="11.1171875" customWidth="1"/>
    <col min="3080" max="3080" width="10.29296875" customWidth="1"/>
    <col min="3081" max="3082" width="9.1171875" customWidth="1"/>
    <col min="3329" max="3329" width="4.29296875" customWidth="1"/>
    <col min="3330" max="3330" width="12.703125" customWidth="1"/>
    <col min="3331" max="3331" width="8.29296875" customWidth="1"/>
    <col min="3332" max="3332" width="9.87890625" customWidth="1"/>
    <col min="3333" max="3333" width="7.87890625" customWidth="1"/>
    <col min="3334" max="3334" width="10.87890625" customWidth="1"/>
    <col min="3335" max="3335" width="11.1171875" customWidth="1"/>
    <col min="3336" max="3336" width="10.29296875" customWidth="1"/>
    <col min="3337" max="3338" width="9.1171875" customWidth="1"/>
    <col min="3585" max="3585" width="4.29296875" customWidth="1"/>
    <col min="3586" max="3586" width="12.703125" customWidth="1"/>
    <col min="3587" max="3587" width="8.29296875" customWidth="1"/>
    <col min="3588" max="3588" width="9.87890625" customWidth="1"/>
    <col min="3589" max="3589" width="7.87890625" customWidth="1"/>
    <col min="3590" max="3590" width="10.87890625" customWidth="1"/>
    <col min="3591" max="3591" width="11.1171875" customWidth="1"/>
    <col min="3592" max="3592" width="10.29296875" customWidth="1"/>
    <col min="3593" max="3594" width="9.1171875" customWidth="1"/>
    <col min="3841" max="3841" width="4.29296875" customWidth="1"/>
    <col min="3842" max="3842" width="12.703125" customWidth="1"/>
    <col min="3843" max="3843" width="8.29296875" customWidth="1"/>
    <col min="3844" max="3844" width="9.87890625" customWidth="1"/>
    <col min="3845" max="3845" width="7.87890625" customWidth="1"/>
    <col min="3846" max="3846" width="10.87890625" customWidth="1"/>
    <col min="3847" max="3847" width="11.1171875" customWidth="1"/>
    <col min="3848" max="3848" width="10.29296875" customWidth="1"/>
    <col min="3849" max="3850" width="9.1171875" customWidth="1"/>
    <col min="4097" max="4097" width="4.29296875" customWidth="1"/>
    <col min="4098" max="4098" width="12.703125" customWidth="1"/>
    <col min="4099" max="4099" width="8.29296875" customWidth="1"/>
    <col min="4100" max="4100" width="9.87890625" customWidth="1"/>
    <col min="4101" max="4101" width="7.87890625" customWidth="1"/>
    <col min="4102" max="4102" width="10.87890625" customWidth="1"/>
    <col min="4103" max="4103" width="11.1171875" customWidth="1"/>
    <col min="4104" max="4104" width="10.29296875" customWidth="1"/>
    <col min="4105" max="4106" width="9.1171875" customWidth="1"/>
    <col min="4353" max="4353" width="4.29296875" customWidth="1"/>
    <col min="4354" max="4354" width="12.703125" customWidth="1"/>
    <col min="4355" max="4355" width="8.29296875" customWidth="1"/>
    <col min="4356" max="4356" width="9.87890625" customWidth="1"/>
    <col min="4357" max="4357" width="7.87890625" customWidth="1"/>
    <col min="4358" max="4358" width="10.87890625" customWidth="1"/>
    <col min="4359" max="4359" width="11.1171875" customWidth="1"/>
    <col min="4360" max="4360" width="10.29296875" customWidth="1"/>
    <col min="4361" max="4362" width="9.1171875" customWidth="1"/>
    <col min="4609" max="4609" width="4.29296875" customWidth="1"/>
    <col min="4610" max="4610" width="12.703125" customWidth="1"/>
    <col min="4611" max="4611" width="8.29296875" customWidth="1"/>
    <col min="4612" max="4612" width="9.87890625" customWidth="1"/>
    <col min="4613" max="4613" width="7.87890625" customWidth="1"/>
    <col min="4614" max="4614" width="10.87890625" customWidth="1"/>
    <col min="4615" max="4615" width="11.1171875" customWidth="1"/>
    <col min="4616" max="4616" width="10.29296875" customWidth="1"/>
    <col min="4617" max="4618" width="9.1171875" customWidth="1"/>
    <col min="4865" max="4865" width="4.29296875" customWidth="1"/>
    <col min="4866" max="4866" width="12.703125" customWidth="1"/>
    <col min="4867" max="4867" width="8.29296875" customWidth="1"/>
    <col min="4868" max="4868" width="9.87890625" customWidth="1"/>
    <col min="4869" max="4869" width="7.87890625" customWidth="1"/>
    <col min="4870" max="4870" width="10.87890625" customWidth="1"/>
    <col min="4871" max="4871" width="11.1171875" customWidth="1"/>
    <col min="4872" max="4872" width="10.29296875" customWidth="1"/>
    <col min="4873" max="4874" width="9.1171875" customWidth="1"/>
    <col min="5121" max="5121" width="4.29296875" customWidth="1"/>
    <col min="5122" max="5122" width="12.703125" customWidth="1"/>
    <col min="5123" max="5123" width="8.29296875" customWidth="1"/>
    <col min="5124" max="5124" width="9.87890625" customWidth="1"/>
    <col min="5125" max="5125" width="7.87890625" customWidth="1"/>
    <col min="5126" max="5126" width="10.87890625" customWidth="1"/>
    <col min="5127" max="5127" width="11.1171875" customWidth="1"/>
    <col min="5128" max="5128" width="10.29296875" customWidth="1"/>
    <col min="5129" max="5130" width="9.1171875" customWidth="1"/>
    <col min="5377" max="5377" width="4.29296875" customWidth="1"/>
    <col min="5378" max="5378" width="12.703125" customWidth="1"/>
    <col min="5379" max="5379" width="8.29296875" customWidth="1"/>
    <col min="5380" max="5380" width="9.87890625" customWidth="1"/>
    <col min="5381" max="5381" width="7.87890625" customWidth="1"/>
    <col min="5382" max="5382" width="10.87890625" customWidth="1"/>
    <col min="5383" max="5383" width="11.1171875" customWidth="1"/>
    <col min="5384" max="5384" width="10.29296875" customWidth="1"/>
    <col min="5385" max="5386" width="9.1171875" customWidth="1"/>
    <col min="5633" max="5633" width="4.29296875" customWidth="1"/>
    <col min="5634" max="5634" width="12.703125" customWidth="1"/>
    <col min="5635" max="5635" width="8.29296875" customWidth="1"/>
    <col min="5636" max="5636" width="9.87890625" customWidth="1"/>
    <col min="5637" max="5637" width="7.87890625" customWidth="1"/>
    <col min="5638" max="5638" width="10.87890625" customWidth="1"/>
    <col min="5639" max="5639" width="11.1171875" customWidth="1"/>
    <col min="5640" max="5640" width="10.29296875" customWidth="1"/>
    <col min="5641" max="5642" width="9.1171875" customWidth="1"/>
    <col min="5889" max="5889" width="4.29296875" customWidth="1"/>
    <col min="5890" max="5890" width="12.703125" customWidth="1"/>
    <col min="5891" max="5891" width="8.29296875" customWidth="1"/>
    <col min="5892" max="5892" width="9.87890625" customWidth="1"/>
    <col min="5893" max="5893" width="7.87890625" customWidth="1"/>
    <col min="5894" max="5894" width="10.87890625" customWidth="1"/>
    <col min="5895" max="5895" width="11.1171875" customWidth="1"/>
    <col min="5896" max="5896" width="10.29296875" customWidth="1"/>
    <col min="5897" max="5898" width="9.1171875" customWidth="1"/>
    <col min="6145" max="6145" width="4.29296875" customWidth="1"/>
    <col min="6146" max="6146" width="12.703125" customWidth="1"/>
    <col min="6147" max="6147" width="8.29296875" customWidth="1"/>
    <col min="6148" max="6148" width="9.87890625" customWidth="1"/>
    <col min="6149" max="6149" width="7.87890625" customWidth="1"/>
    <col min="6150" max="6150" width="10.87890625" customWidth="1"/>
    <col min="6151" max="6151" width="11.1171875" customWidth="1"/>
    <col min="6152" max="6152" width="10.29296875" customWidth="1"/>
    <col min="6153" max="6154" width="9.1171875" customWidth="1"/>
    <col min="6401" max="6401" width="4.29296875" customWidth="1"/>
    <col min="6402" max="6402" width="12.703125" customWidth="1"/>
    <col min="6403" max="6403" width="8.29296875" customWidth="1"/>
    <col min="6404" max="6404" width="9.87890625" customWidth="1"/>
    <col min="6405" max="6405" width="7.87890625" customWidth="1"/>
    <col min="6406" max="6406" width="10.87890625" customWidth="1"/>
    <col min="6407" max="6407" width="11.1171875" customWidth="1"/>
    <col min="6408" max="6408" width="10.29296875" customWidth="1"/>
    <col min="6409" max="6410" width="9.1171875" customWidth="1"/>
    <col min="6657" max="6657" width="4.29296875" customWidth="1"/>
    <col min="6658" max="6658" width="12.703125" customWidth="1"/>
    <col min="6659" max="6659" width="8.29296875" customWidth="1"/>
    <col min="6660" max="6660" width="9.87890625" customWidth="1"/>
    <col min="6661" max="6661" width="7.87890625" customWidth="1"/>
    <col min="6662" max="6662" width="10.87890625" customWidth="1"/>
    <col min="6663" max="6663" width="11.1171875" customWidth="1"/>
    <col min="6664" max="6664" width="10.29296875" customWidth="1"/>
    <col min="6665" max="6666" width="9.1171875" customWidth="1"/>
    <col min="6913" max="6913" width="4.29296875" customWidth="1"/>
    <col min="6914" max="6914" width="12.703125" customWidth="1"/>
    <col min="6915" max="6915" width="8.29296875" customWidth="1"/>
    <col min="6916" max="6916" width="9.87890625" customWidth="1"/>
    <col min="6917" max="6917" width="7.87890625" customWidth="1"/>
    <col min="6918" max="6918" width="10.87890625" customWidth="1"/>
    <col min="6919" max="6919" width="11.1171875" customWidth="1"/>
    <col min="6920" max="6920" width="10.29296875" customWidth="1"/>
    <col min="6921" max="6922" width="9.1171875" customWidth="1"/>
    <col min="7169" max="7169" width="4.29296875" customWidth="1"/>
    <col min="7170" max="7170" width="12.703125" customWidth="1"/>
    <col min="7171" max="7171" width="8.29296875" customWidth="1"/>
    <col min="7172" max="7172" width="9.87890625" customWidth="1"/>
    <col min="7173" max="7173" width="7.87890625" customWidth="1"/>
    <col min="7174" max="7174" width="10.87890625" customWidth="1"/>
    <col min="7175" max="7175" width="11.1171875" customWidth="1"/>
    <col min="7176" max="7176" width="10.29296875" customWidth="1"/>
    <col min="7177" max="7178" width="9.1171875" customWidth="1"/>
    <col min="7425" max="7425" width="4.29296875" customWidth="1"/>
    <col min="7426" max="7426" width="12.703125" customWidth="1"/>
    <col min="7427" max="7427" width="8.29296875" customWidth="1"/>
    <col min="7428" max="7428" width="9.87890625" customWidth="1"/>
    <col min="7429" max="7429" width="7.87890625" customWidth="1"/>
    <col min="7430" max="7430" width="10.87890625" customWidth="1"/>
    <col min="7431" max="7431" width="11.1171875" customWidth="1"/>
    <col min="7432" max="7432" width="10.29296875" customWidth="1"/>
    <col min="7433" max="7434" width="9.1171875" customWidth="1"/>
    <col min="7681" max="7681" width="4.29296875" customWidth="1"/>
    <col min="7682" max="7682" width="12.703125" customWidth="1"/>
    <col min="7683" max="7683" width="8.29296875" customWidth="1"/>
    <col min="7684" max="7684" width="9.87890625" customWidth="1"/>
    <col min="7685" max="7685" width="7.87890625" customWidth="1"/>
    <col min="7686" max="7686" width="10.87890625" customWidth="1"/>
    <col min="7687" max="7687" width="11.1171875" customWidth="1"/>
    <col min="7688" max="7688" width="10.29296875" customWidth="1"/>
    <col min="7689" max="7690" width="9.1171875" customWidth="1"/>
    <col min="7937" max="7937" width="4.29296875" customWidth="1"/>
    <col min="7938" max="7938" width="12.703125" customWidth="1"/>
    <col min="7939" max="7939" width="8.29296875" customWidth="1"/>
    <col min="7940" max="7940" width="9.87890625" customWidth="1"/>
    <col min="7941" max="7941" width="7.87890625" customWidth="1"/>
    <col min="7942" max="7942" width="10.87890625" customWidth="1"/>
    <col min="7943" max="7943" width="11.1171875" customWidth="1"/>
    <col min="7944" max="7944" width="10.29296875" customWidth="1"/>
    <col min="7945" max="7946" width="9.1171875" customWidth="1"/>
    <col min="8193" max="8193" width="4.29296875" customWidth="1"/>
    <col min="8194" max="8194" width="12.703125" customWidth="1"/>
    <col min="8195" max="8195" width="8.29296875" customWidth="1"/>
    <col min="8196" max="8196" width="9.87890625" customWidth="1"/>
    <col min="8197" max="8197" width="7.87890625" customWidth="1"/>
    <col min="8198" max="8198" width="10.87890625" customWidth="1"/>
    <col min="8199" max="8199" width="11.1171875" customWidth="1"/>
    <col min="8200" max="8200" width="10.29296875" customWidth="1"/>
    <col min="8201" max="8202" width="9.1171875" customWidth="1"/>
    <col min="8449" max="8449" width="4.29296875" customWidth="1"/>
    <col min="8450" max="8450" width="12.703125" customWidth="1"/>
    <col min="8451" max="8451" width="8.29296875" customWidth="1"/>
    <col min="8452" max="8452" width="9.87890625" customWidth="1"/>
    <col min="8453" max="8453" width="7.87890625" customWidth="1"/>
    <col min="8454" max="8454" width="10.87890625" customWidth="1"/>
    <col min="8455" max="8455" width="11.1171875" customWidth="1"/>
    <col min="8456" max="8456" width="10.29296875" customWidth="1"/>
    <col min="8457" max="8458" width="9.1171875" customWidth="1"/>
    <col min="8705" max="8705" width="4.29296875" customWidth="1"/>
    <col min="8706" max="8706" width="12.703125" customWidth="1"/>
    <col min="8707" max="8707" width="8.29296875" customWidth="1"/>
    <col min="8708" max="8708" width="9.87890625" customWidth="1"/>
    <col min="8709" max="8709" width="7.87890625" customWidth="1"/>
    <col min="8710" max="8710" width="10.87890625" customWidth="1"/>
    <col min="8711" max="8711" width="11.1171875" customWidth="1"/>
    <col min="8712" max="8712" width="10.29296875" customWidth="1"/>
    <col min="8713" max="8714" width="9.1171875" customWidth="1"/>
    <col min="8961" max="8961" width="4.29296875" customWidth="1"/>
    <col min="8962" max="8962" width="12.703125" customWidth="1"/>
    <col min="8963" max="8963" width="8.29296875" customWidth="1"/>
    <col min="8964" max="8964" width="9.87890625" customWidth="1"/>
    <col min="8965" max="8965" width="7.87890625" customWidth="1"/>
    <col min="8966" max="8966" width="10.87890625" customWidth="1"/>
    <col min="8967" max="8967" width="11.1171875" customWidth="1"/>
    <col min="8968" max="8968" width="10.29296875" customWidth="1"/>
    <col min="8969" max="8970" width="9.1171875" customWidth="1"/>
    <col min="9217" max="9217" width="4.29296875" customWidth="1"/>
    <col min="9218" max="9218" width="12.703125" customWidth="1"/>
    <col min="9219" max="9219" width="8.29296875" customWidth="1"/>
    <col min="9220" max="9220" width="9.87890625" customWidth="1"/>
    <col min="9221" max="9221" width="7.87890625" customWidth="1"/>
    <col min="9222" max="9222" width="10.87890625" customWidth="1"/>
    <col min="9223" max="9223" width="11.1171875" customWidth="1"/>
    <col min="9224" max="9224" width="10.29296875" customWidth="1"/>
    <col min="9225" max="9226" width="9.1171875" customWidth="1"/>
    <col min="9473" max="9473" width="4.29296875" customWidth="1"/>
    <col min="9474" max="9474" width="12.703125" customWidth="1"/>
    <col min="9475" max="9475" width="8.29296875" customWidth="1"/>
    <col min="9476" max="9476" width="9.87890625" customWidth="1"/>
    <col min="9477" max="9477" width="7.87890625" customWidth="1"/>
    <col min="9478" max="9478" width="10.87890625" customWidth="1"/>
    <col min="9479" max="9479" width="11.1171875" customWidth="1"/>
    <col min="9480" max="9480" width="10.29296875" customWidth="1"/>
    <col min="9481" max="9482" width="9.1171875" customWidth="1"/>
    <col min="9729" max="9729" width="4.29296875" customWidth="1"/>
    <col min="9730" max="9730" width="12.703125" customWidth="1"/>
    <col min="9731" max="9731" width="8.29296875" customWidth="1"/>
    <col min="9732" max="9732" width="9.87890625" customWidth="1"/>
    <col min="9733" max="9733" width="7.87890625" customWidth="1"/>
    <col min="9734" max="9734" width="10.87890625" customWidth="1"/>
    <col min="9735" max="9735" width="11.1171875" customWidth="1"/>
    <col min="9736" max="9736" width="10.29296875" customWidth="1"/>
    <col min="9737" max="9738" width="9.1171875" customWidth="1"/>
    <col min="9985" max="9985" width="4.29296875" customWidth="1"/>
    <col min="9986" max="9986" width="12.703125" customWidth="1"/>
    <col min="9987" max="9987" width="8.29296875" customWidth="1"/>
    <col min="9988" max="9988" width="9.87890625" customWidth="1"/>
    <col min="9989" max="9989" width="7.87890625" customWidth="1"/>
    <col min="9990" max="9990" width="10.87890625" customWidth="1"/>
    <col min="9991" max="9991" width="11.1171875" customWidth="1"/>
    <col min="9992" max="9992" width="10.29296875" customWidth="1"/>
    <col min="9993" max="9994" width="9.1171875" customWidth="1"/>
    <col min="10241" max="10241" width="4.29296875" customWidth="1"/>
    <col min="10242" max="10242" width="12.703125" customWidth="1"/>
    <col min="10243" max="10243" width="8.29296875" customWidth="1"/>
    <col min="10244" max="10244" width="9.87890625" customWidth="1"/>
    <col min="10245" max="10245" width="7.87890625" customWidth="1"/>
    <col min="10246" max="10246" width="10.87890625" customWidth="1"/>
    <col min="10247" max="10247" width="11.1171875" customWidth="1"/>
    <col min="10248" max="10248" width="10.29296875" customWidth="1"/>
    <col min="10249" max="10250" width="9.1171875" customWidth="1"/>
    <col min="10497" max="10497" width="4.29296875" customWidth="1"/>
    <col min="10498" max="10498" width="12.703125" customWidth="1"/>
    <col min="10499" max="10499" width="8.29296875" customWidth="1"/>
    <col min="10500" max="10500" width="9.87890625" customWidth="1"/>
    <col min="10501" max="10501" width="7.87890625" customWidth="1"/>
    <col min="10502" max="10502" width="10.87890625" customWidth="1"/>
    <col min="10503" max="10503" width="11.1171875" customWidth="1"/>
    <col min="10504" max="10504" width="10.29296875" customWidth="1"/>
    <col min="10505" max="10506" width="9.1171875" customWidth="1"/>
    <col min="10753" max="10753" width="4.29296875" customWidth="1"/>
    <col min="10754" max="10754" width="12.703125" customWidth="1"/>
    <col min="10755" max="10755" width="8.29296875" customWidth="1"/>
    <col min="10756" max="10756" width="9.87890625" customWidth="1"/>
    <col min="10757" max="10757" width="7.87890625" customWidth="1"/>
    <col min="10758" max="10758" width="10.87890625" customWidth="1"/>
    <col min="10759" max="10759" width="11.1171875" customWidth="1"/>
    <col min="10760" max="10760" width="10.29296875" customWidth="1"/>
    <col min="10761" max="10762" width="9.1171875" customWidth="1"/>
    <col min="11009" max="11009" width="4.29296875" customWidth="1"/>
    <col min="11010" max="11010" width="12.703125" customWidth="1"/>
    <col min="11011" max="11011" width="8.29296875" customWidth="1"/>
    <col min="11012" max="11012" width="9.87890625" customWidth="1"/>
    <col min="11013" max="11013" width="7.87890625" customWidth="1"/>
    <col min="11014" max="11014" width="10.87890625" customWidth="1"/>
    <col min="11015" max="11015" width="11.1171875" customWidth="1"/>
    <col min="11016" max="11016" width="10.29296875" customWidth="1"/>
    <col min="11017" max="11018" width="9.1171875" customWidth="1"/>
    <col min="11265" max="11265" width="4.29296875" customWidth="1"/>
    <col min="11266" max="11266" width="12.703125" customWidth="1"/>
    <col min="11267" max="11267" width="8.29296875" customWidth="1"/>
    <col min="11268" max="11268" width="9.87890625" customWidth="1"/>
    <col min="11269" max="11269" width="7.87890625" customWidth="1"/>
    <col min="11270" max="11270" width="10.87890625" customWidth="1"/>
    <col min="11271" max="11271" width="11.1171875" customWidth="1"/>
    <col min="11272" max="11272" width="10.29296875" customWidth="1"/>
    <col min="11273" max="11274" width="9.1171875" customWidth="1"/>
    <col min="11521" max="11521" width="4.29296875" customWidth="1"/>
    <col min="11522" max="11522" width="12.703125" customWidth="1"/>
    <col min="11523" max="11523" width="8.29296875" customWidth="1"/>
    <col min="11524" max="11524" width="9.87890625" customWidth="1"/>
    <col min="11525" max="11525" width="7.87890625" customWidth="1"/>
    <col min="11526" max="11526" width="10.87890625" customWidth="1"/>
    <col min="11527" max="11527" width="11.1171875" customWidth="1"/>
    <col min="11528" max="11528" width="10.29296875" customWidth="1"/>
    <col min="11529" max="11530" width="9.1171875" customWidth="1"/>
    <col min="11777" max="11777" width="4.29296875" customWidth="1"/>
    <col min="11778" max="11778" width="12.703125" customWidth="1"/>
    <col min="11779" max="11779" width="8.29296875" customWidth="1"/>
    <col min="11780" max="11780" width="9.87890625" customWidth="1"/>
    <col min="11781" max="11781" width="7.87890625" customWidth="1"/>
    <col min="11782" max="11782" width="10.87890625" customWidth="1"/>
    <col min="11783" max="11783" width="11.1171875" customWidth="1"/>
    <col min="11784" max="11784" width="10.29296875" customWidth="1"/>
    <col min="11785" max="11786" width="9.1171875" customWidth="1"/>
    <col min="12033" max="12033" width="4.29296875" customWidth="1"/>
    <col min="12034" max="12034" width="12.703125" customWidth="1"/>
    <col min="12035" max="12035" width="8.29296875" customWidth="1"/>
    <col min="12036" max="12036" width="9.87890625" customWidth="1"/>
    <col min="12037" max="12037" width="7.87890625" customWidth="1"/>
    <col min="12038" max="12038" width="10.87890625" customWidth="1"/>
    <col min="12039" max="12039" width="11.1171875" customWidth="1"/>
    <col min="12040" max="12040" width="10.29296875" customWidth="1"/>
    <col min="12041" max="12042" width="9.1171875" customWidth="1"/>
    <col min="12289" max="12289" width="4.29296875" customWidth="1"/>
    <col min="12290" max="12290" width="12.703125" customWidth="1"/>
    <col min="12291" max="12291" width="8.29296875" customWidth="1"/>
    <col min="12292" max="12292" width="9.87890625" customWidth="1"/>
    <col min="12293" max="12293" width="7.87890625" customWidth="1"/>
    <col min="12294" max="12294" width="10.87890625" customWidth="1"/>
    <col min="12295" max="12295" width="11.1171875" customWidth="1"/>
    <col min="12296" max="12296" width="10.29296875" customWidth="1"/>
    <col min="12297" max="12298" width="9.1171875" customWidth="1"/>
    <col min="12545" max="12545" width="4.29296875" customWidth="1"/>
    <col min="12546" max="12546" width="12.703125" customWidth="1"/>
    <col min="12547" max="12547" width="8.29296875" customWidth="1"/>
    <col min="12548" max="12548" width="9.87890625" customWidth="1"/>
    <col min="12549" max="12549" width="7.87890625" customWidth="1"/>
    <col min="12550" max="12550" width="10.87890625" customWidth="1"/>
    <col min="12551" max="12551" width="11.1171875" customWidth="1"/>
    <col min="12552" max="12552" width="10.29296875" customWidth="1"/>
    <col min="12553" max="12554" width="9.1171875" customWidth="1"/>
    <col min="12801" max="12801" width="4.29296875" customWidth="1"/>
    <col min="12802" max="12802" width="12.703125" customWidth="1"/>
    <col min="12803" max="12803" width="8.29296875" customWidth="1"/>
    <col min="12804" max="12804" width="9.87890625" customWidth="1"/>
    <col min="12805" max="12805" width="7.87890625" customWidth="1"/>
    <col min="12806" max="12806" width="10.87890625" customWidth="1"/>
    <col min="12807" max="12807" width="11.1171875" customWidth="1"/>
    <col min="12808" max="12808" width="10.29296875" customWidth="1"/>
    <col min="12809" max="12810" width="9.1171875" customWidth="1"/>
    <col min="13057" max="13057" width="4.29296875" customWidth="1"/>
    <col min="13058" max="13058" width="12.703125" customWidth="1"/>
    <col min="13059" max="13059" width="8.29296875" customWidth="1"/>
    <col min="13060" max="13060" width="9.87890625" customWidth="1"/>
    <col min="13061" max="13061" width="7.87890625" customWidth="1"/>
    <col min="13062" max="13062" width="10.87890625" customWidth="1"/>
    <col min="13063" max="13063" width="11.1171875" customWidth="1"/>
    <col min="13064" max="13064" width="10.29296875" customWidth="1"/>
    <col min="13065" max="13066" width="9.1171875" customWidth="1"/>
    <col min="13313" max="13313" width="4.29296875" customWidth="1"/>
    <col min="13314" max="13314" width="12.703125" customWidth="1"/>
    <col min="13315" max="13315" width="8.29296875" customWidth="1"/>
    <col min="13316" max="13316" width="9.87890625" customWidth="1"/>
    <col min="13317" max="13317" width="7.87890625" customWidth="1"/>
    <col min="13318" max="13318" width="10.87890625" customWidth="1"/>
    <col min="13319" max="13319" width="11.1171875" customWidth="1"/>
    <col min="13320" max="13320" width="10.29296875" customWidth="1"/>
    <col min="13321" max="13322" width="9.1171875" customWidth="1"/>
    <col min="13569" max="13569" width="4.29296875" customWidth="1"/>
    <col min="13570" max="13570" width="12.703125" customWidth="1"/>
    <col min="13571" max="13571" width="8.29296875" customWidth="1"/>
    <col min="13572" max="13572" width="9.87890625" customWidth="1"/>
    <col min="13573" max="13573" width="7.87890625" customWidth="1"/>
    <col min="13574" max="13574" width="10.87890625" customWidth="1"/>
    <col min="13575" max="13575" width="11.1171875" customWidth="1"/>
    <col min="13576" max="13576" width="10.29296875" customWidth="1"/>
    <col min="13577" max="13578" width="9.1171875" customWidth="1"/>
    <col min="13825" max="13825" width="4.29296875" customWidth="1"/>
    <col min="13826" max="13826" width="12.703125" customWidth="1"/>
    <col min="13827" max="13827" width="8.29296875" customWidth="1"/>
    <col min="13828" max="13828" width="9.87890625" customWidth="1"/>
    <col min="13829" max="13829" width="7.87890625" customWidth="1"/>
    <col min="13830" max="13830" width="10.87890625" customWidth="1"/>
    <col min="13831" max="13831" width="11.1171875" customWidth="1"/>
    <col min="13832" max="13832" width="10.29296875" customWidth="1"/>
    <col min="13833" max="13834" width="9.1171875" customWidth="1"/>
    <col min="14081" max="14081" width="4.29296875" customWidth="1"/>
    <col min="14082" max="14082" width="12.703125" customWidth="1"/>
    <col min="14083" max="14083" width="8.29296875" customWidth="1"/>
    <col min="14084" max="14084" width="9.87890625" customWidth="1"/>
    <col min="14085" max="14085" width="7.87890625" customWidth="1"/>
    <col min="14086" max="14086" width="10.87890625" customWidth="1"/>
    <col min="14087" max="14087" width="11.1171875" customWidth="1"/>
    <col min="14088" max="14088" width="10.29296875" customWidth="1"/>
    <col min="14089" max="14090" width="9.1171875" customWidth="1"/>
    <col min="14337" max="14337" width="4.29296875" customWidth="1"/>
    <col min="14338" max="14338" width="12.703125" customWidth="1"/>
    <col min="14339" max="14339" width="8.29296875" customWidth="1"/>
    <col min="14340" max="14340" width="9.87890625" customWidth="1"/>
    <col min="14341" max="14341" width="7.87890625" customWidth="1"/>
    <col min="14342" max="14342" width="10.87890625" customWidth="1"/>
    <col min="14343" max="14343" width="11.1171875" customWidth="1"/>
    <col min="14344" max="14344" width="10.29296875" customWidth="1"/>
    <col min="14345" max="14346" width="9.1171875" customWidth="1"/>
    <col min="14593" max="14593" width="4.29296875" customWidth="1"/>
    <col min="14594" max="14594" width="12.703125" customWidth="1"/>
    <col min="14595" max="14595" width="8.29296875" customWidth="1"/>
    <col min="14596" max="14596" width="9.87890625" customWidth="1"/>
    <col min="14597" max="14597" width="7.87890625" customWidth="1"/>
    <col min="14598" max="14598" width="10.87890625" customWidth="1"/>
    <col min="14599" max="14599" width="11.1171875" customWidth="1"/>
    <col min="14600" max="14600" width="10.29296875" customWidth="1"/>
    <col min="14601" max="14602" width="9.1171875" customWidth="1"/>
    <col min="14849" max="14849" width="4.29296875" customWidth="1"/>
    <col min="14850" max="14850" width="12.703125" customWidth="1"/>
    <col min="14851" max="14851" width="8.29296875" customWidth="1"/>
    <col min="14852" max="14852" width="9.87890625" customWidth="1"/>
    <col min="14853" max="14853" width="7.87890625" customWidth="1"/>
    <col min="14854" max="14854" width="10.87890625" customWidth="1"/>
    <col min="14855" max="14855" width="11.1171875" customWidth="1"/>
    <col min="14856" max="14856" width="10.29296875" customWidth="1"/>
    <col min="14857" max="14858" width="9.1171875" customWidth="1"/>
    <col min="15105" max="15105" width="4.29296875" customWidth="1"/>
    <col min="15106" max="15106" width="12.703125" customWidth="1"/>
    <col min="15107" max="15107" width="8.29296875" customWidth="1"/>
    <col min="15108" max="15108" width="9.87890625" customWidth="1"/>
    <col min="15109" max="15109" width="7.87890625" customWidth="1"/>
    <col min="15110" max="15110" width="10.87890625" customWidth="1"/>
    <col min="15111" max="15111" width="11.1171875" customWidth="1"/>
    <col min="15112" max="15112" width="10.29296875" customWidth="1"/>
    <col min="15113" max="15114" width="9.1171875" customWidth="1"/>
    <col min="15361" max="15361" width="4.29296875" customWidth="1"/>
    <col min="15362" max="15362" width="12.703125" customWidth="1"/>
    <col min="15363" max="15363" width="8.29296875" customWidth="1"/>
    <col min="15364" max="15364" width="9.87890625" customWidth="1"/>
    <col min="15365" max="15365" width="7.87890625" customWidth="1"/>
    <col min="15366" max="15366" width="10.87890625" customWidth="1"/>
    <col min="15367" max="15367" width="11.1171875" customWidth="1"/>
    <col min="15368" max="15368" width="10.29296875" customWidth="1"/>
    <col min="15369" max="15370" width="9.1171875" customWidth="1"/>
    <col min="15617" max="15617" width="4.29296875" customWidth="1"/>
    <col min="15618" max="15618" width="12.703125" customWidth="1"/>
    <col min="15619" max="15619" width="8.29296875" customWidth="1"/>
    <col min="15620" max="15620" width="9.87890625" customWidth="1"/>
    <col min="15621" max="15621" width="7.87890625" customWidth="1"/>
    <col min="15622" max="15622" width="10.87890625" customWidth="1"/>
    <col min="15623" max="15623" width="11.1171875" customWidth="1"/>
    <col min="15624" max="15624" width="10.29296875" customWidth="1"/>
    <col min="15625" max="15626" width="9.1171875" customWidth="1"/>
    <col min="15873" max="15873" width="4.29296875" customWidth="1"/>
    <col min="15874" max="15874" width="12.703125" customWidth="1"/>
    <col min="15875" max="15875" width="8.29296875" customWidth="1"/>
    <col min="15876" max="15876" width="9.87890625" customWidth="1"/>
    <col min="15877" max="15877" width="7.87890625" customWidth="1"/>
    <col min="15878" max="15878" width="10.87890625" customWidth="1"/>
    <col min="15879" max="15879" width="11.1171875" customWidth="1"/>
    <col min="15880" max="15880" width="10.29296875" customWidth="1"/>
    <col min="15881" max="15882" width="9.1171875" customWidth="1"/>
    <col min="16129" max="16129" width="4.29296875" customWidth="1"/>
    <col min="16130" max="16130" width="12.703125" customWidth="1"/>
    <col min="16131" max="16131" width="8.29296875" customWidth="1"/>
    <col min="16132" max="16132" width="9.87890625" customWidth="1"/>
    <col min="16133" max="16133" width="7.87890625" customWidth="1"/>
    <col min="16134" max="16134" width="10.87890625" customWidth="1"/>
    <col min="16135" max="16135" width="11.1171875" customWidth="1"/>
    <col min="16136" max="16136" width="10.29296875" customWidth="1"/>
    <col min="16137" max="16138" width="9.1171875" customWidth="1"/>
  </cols>
  <sheetData>
    <row r="1" spans="2:10" ht="23.35" x14ac:dyDescent="0.8">
      <c r="B1" s="34" t="s">
        <v>74</v>
      </c>
    </row>
    <row r="2" spans="2:10" x14ac:dyDescent="0.5">
      <c r="B2" s="94" t="s">
        <v>85</v>
      </c>
      <c r="J2" s="51"/>
    </row>
    <row r="3" spans="2:10" x14ac:dyDescent="0.5">
      <c r="B3" s="52"/>
      <c r="J3" s="51"/>
    </row>
    <row r="4" spans="2:10" x14ac:dyDescent="0.5">
      <c r="B4" s="52" t="s">
        <v>86</v>
      </c>
      <c r="C4" s="53"/>
      <c r="D4" s="53"/>
      <c r="E4" s="53"/>
      <c r="F4" s="53"/>
      <c r="G4" s="53"/>
      <c r="H4" s="53"/>
      <c r="J4" s="55"/>
    </row>
    <row r="5" spans="2:10" x14ac:dyDescent="0.5">
      <c r="B5" s="176" t="s">
        <v>142</v>
      </c>
      <c r="C5" s="172" t="s">
        <v>87</v>
      </c>
      <c r="D5" s="100"/>
      <c r="E5" s="100"/>
      <c r="F5" s="172" t="s">
        <v>88</v>
      </c>
      <c r="G5" s="172" t="s">
        <v>141</v>
      </c>
      <c r="H5" s="172" t="s">
        <v>93</v>
      </c>
    </row>
    <row r="6" spans="2:10" ht="26.25" customHeight="1" x14ac:dyDescent="0.5">
      <c r="B6" s="177"/>
      <c r="C6" s="173"/>
      <c r="D6" s="101" t="s">
        <v>91</v>
      </c>
      <c r="E6" s="101" t="s">
        <v>92</v>
      </c>
      <c r="F6" s="173"/>
      <c r="G6" s="173"/>
      <c r="H6" s="173"/>
    </row>
    <row r="7" spans="2:10" x14ac:dyDescent="0.5">
      <c r="B7" s="58" t="s">
        <v>136</v>
      </c>
      <c r="C7" s="59">
        <v>335</v>
      </c>
      <c r="D7" s="60">
        <f t="shared" ref="D7:D14" si="0">+C7/$C$14</f>
        <v>0.67</v>
      </c>
      <c r="E7" s="102">
        <f>+C7/$C$12</f>
        <v>0.74444444444444446</v>
      </c>
      <c r="F7" s="61" t="s">
        <v>94</v>
      </c>
      <c r="G7" s="62">
        <v>178</v>
      </c>
      <c r="H7" s="63">
        <f>+G7*E7</f>
        <v>132.51111111111112</v>
      </c>
    </row>
    <row r="8" spans="2:10" x14ac:dyDescent="0.5">
      <c r="B8" s="58" t="s">
        <v>137</v>
      </c>
      <c r="C8" s="59">
        <v>41</v>
      </c>
      <c r="D8" s="60">
        <f t="shared" si="0"/>
        <v>8.2000000000000003E-2</v>
      </c>
      <c r="E8" s="103">
        <f>+C8/$C$12</f>
        <v>9.1111111111111115E-2</v>
      </c>
      <c r="F8" s="61" t="s">
        <v>95</v>
      </c>
      <c r="G8" s="62">
        <v>300</v>
      </c>
      <c r="H8" s="63">
        <f>+G8*E8</f>
        <v>27.333333333333336</v>
      </c>
    </row>
    <row r="9" spans="2:10" x14ac:dyDescent="0.5">
      <c r="B9" s="58" t="s">
        <v>138</v>
      </c>
      <c r="C9" s="59">
        <v>30</v>
      </c>
      <c r="D9" s="60">
        <f t="shared" si="0"/>
        <v>0.06</v>
      </c>
      <c r="E9" s="103">
        <f>+C9/$C$12</f>
        <v>6.6666666666666666E-2</v>
      </c>
      <c r="F9" s="61" t="s">
        <v>97</v>
      </c>
      <c r="G9" s="62">
        <v>400</v>
      </c>
      <c r="H9" s="63">
        <f>+G9*E9</f>
        <v>26.666666666666668</v>
      </c>
    </row>
    <row r="10" spans="2:10" x14ac:dyDescent="0.5">
      <c r="B10" s="58" t="s">
        <v>139</v>
      </c>
      <c r="C10" s="59">
        <v>27</v>
      </c>
      <c r="D10" s="60">
        <f t="shared" si="0"/>
        <v>5.3999999999999999E-2</v>
      </c>
      <c r="E10" s="103">
        <f>+C10/$C$12</f>
        <v>0.06</v>
      </c>
      <c r="F10" s="61" t="s">
        <v>98</v>
      </c>
      <c r="G10" s="62">
        <v>600</v>
      </c>
      <c r="H10" s="63">
        <f>+G10*E10</f>
        <v>36</v>
      </c>
    </row>
    <row r="11" spans="2:10" x14ac:dyDescent="0.5">
      <c r="B11" s="58" t="s">
        <v>140</v>
      </c>
      <c r="C11" s="64">
        <v>17</v>
      </c>
      <c r="D11" s="65">
        <f t="shared" si="0"/>
        <v>3.4000000000000002E-2</v>
      </c>
      <c r="E11" s="104">
        <f>+C11/$C$12</f>
        <v>3.7777777777777778E-2</v>
      </c>
      <c r="F11" s="66" t="s">
        <v>99</v>
      </c>
      <c r="G11" s="62">
        <v>730</v>
      </c>
      <c r="H11" s="63">
        <f>+G11*E11</f>
        <v>27.577777777777779</v>
      </c>
    </row>
    <row r="12" spans="2:10" ht="15" customHeight="1" x14ac:dyDescent="0.5">
      <c r="B12" s="58" t="s">
        <v>100</v>
      </c>
      <c r="C12" s="98">
        <f>SUM(C7:C11)</f>
        <v>450</v>
      </c>
      <c r="D12" s="99">
        <f t="shared" si="0"/>
        <v>0.9</v>
      </c>
      <c r="E12" s="105">
        <f>SUM(E7:E11)</f>
        <v>1</v>
      </c>
      <c r="F12" s="61"/>
      <c r="G12" s="62"/>
      <c r="H12" s="61"/>
    </row>
    <row r="13" spans="2:10" x14ac:dyDescent="0.5">
      <c r="B13" s="58" t="s">
        <v>101</v>
      </c>
      <c r="C13" s="59">
        <v>50</v>
      </c>
      <c r="D13" s="60">
        <f t="shared" si="0"/>
        <v>0.1</v>
      </c>
      <c r="E13" s="105"/>
      <c r="F13" s="61" t="s">
        <v>102</v>
      </c>
      <c r="G13" s="178" t="s">
        <v>90</v>
      </c>
      <c r="H13" s="178"/>
    </row>
    <row r="14" spans="2:10" ht="14.7" thickBot="1" x14ac:dyDescent="0.55000000000000004">
      <c r="B14" s="67"/>
      <c r="C14" s="96">
        <f>+C13+C12</f>
        <v>500</v>
      </c>
      <c r="D14" s="97">
        <f t="shared" si="0"/>
        <v>1</v>
      </c>
      <c r="E14" s="103"/>
      <c r="F14" s="67"/>
      <c r="G14" s="67"/>
      <c r="H14" s="95">
        <f>SUM(H7:H12)</f>
        <v>250.0888888888889</v>
      </c>
    </row>
    <row r="15" spans="2:10" ht="14.7" thickTop="1" x14ac:dyDescent="0.5">
      <c r="B15" s="53"/>
      <c r="C15" s="53"/>
      <c r="D15" s="53"/>
      <c r="E15" s="53"/>
      <c r="F15" s="53"/>
      <c r="G15" s="53"/>
      <c r="H15" s="53"/>
      <c r="J15" s="54"/>
    </row>
    <row r="16" spans="2:10" x14ac:dyDescent="0.5">
      <c r="B16" s="186" t="s">
        <v>103</v>
      </c>
      <c r="C16" s="187"/>
      <c r="D16" s="187"/>
      <c r="E16" s="53"/>
      <c r="F16" s="53"/>
      <c r="G16" s="53"/>
      <c r="H16" s="53"/>
      <c r="I16" s="54"/>
      <c r="J16" s="54"/>
    </row>
    <row r="17" spans="2:10" x14ac:dyDescent="0.5">
      <c r="B17" s="71"/>
      <c r="C17" s="174" t="s">
        <v>87</v>
      </c>
      <c r="D17" s="56"/>
      <c r="E17" s="174" t="s">
        <v>104</v>
      </c>
      <c r="F17" s="189" t="s">
        <v>89</v>
      </c>
      <c r="G17" s="72" t="s">
        <v>105</v>
      </c>
      <c r="H17" s="53"/>
      <c r="I17" s="54"/>
      <c r="J17" s="54"/>
    </row>
    <row r="18" spans="2:10" ht="28" x14ac:dyDescent="0.5">
      <c r="B18" s="73"/>
      <c r="C18" s="188"/>
      <c r="D18" s="57" t="s">
        <v>91</v>
      </c>
      <c r="E18" s="188"/>
      <c r="F18" s="190"/>
      <c r="G18" s="74" t="s">
        <v>106</v>
      </c>
      <c r="H18" s="53"/>
      <c r="I18" s="75" t="s">
        <v>107</v>
      </c>
      <c r="J18" s="54"/>
    </row>
    <row r="19" spans="2:10" x14ac:dyDescent="0.5">
      <c r="B19" s="53" t="s">
        <v>108</v>
      </c>
      <c r="C19" s="59">
        <v>15</v>
      </c>
      <c r="D19" s="60">
        <f t="shared" ref="D19:D38" si="1">+C19/$C$44</f>
        <v>0.03</v>
      </c>
      <c r="E19" s="76" t="s">
        <v>109</v>
      </c>
      <c r="F19" s="76">
        <v>425</v>
      </c>
      <c r="G19" s="77">
        <f>+(F19/100*C19)*10000</f>
        <v>637500</v>
      </c>
      <c r="H19" s="53"/>
      <c r="I19" s="78">
        <f>+F19*D19</f>
        <v>12.75</v>
      </c>
      <c r="J19" s="54"/>
    </row>
    <row r="20" spans="2:10" x14ac:dyDescent="0.5">
      <c r="B20" s="53" t="s">
        <v>110</v>
      </c>
      <c r="C20" s="59">
        <v>30</v>
      </c>
      <c r="D20" s="60">
        <f t="shared" si="1"/>
        <v>0.06</v>
      </c>
      <c r="E20" s="76" t="s">
        <v>111</v>
      </c>
      <c r="F20" s="76">
        <v>525</v>
      </c>
      <c r="G20" s="77">
        <f t="shared" ref="G20:G43" si="2">+(F20/100*C20)*10000</f>
        <v>1575000</v>
      </c>
      <c r="H20" s="53"/>
      <c r="I20" s="78">
        <f t="shared" ref="I20:I43" si="3">+F20*D20</f>
        <v>31.5</v>
      </c>
      <c r="J20" s="54"/>
    </row>
    <row r="21" spans="2:10" x14ac:dyDescent="0.5">
      <c r="B21" s="53" t="s">
        <v>112</v>
      </c>
      <c r="C21" s="59">
        <v>20</v>
      </c>
      <c r="D21" s="60">
        <f t="shared" si="1"/>
        <v>0.04</v>
      </c>
      <c r="E21" s="76" t="s">
        <v>96</v>
      </c>
      <c r="F21" s="76">
        <v>475</v>
      </c>
      <c r="G21" s="77">
        <f t="shared" si="2"/>
        <v>950000</v>
      </c>
      <c r="H21" s="53"/>
      <c r="I21" s="78">
        <f t="shared" si="3"/>
        <v>19</v>
      </c>
      <c r="J21" s="54"/>
    </row>
    <row r="22" spans="2:10" x14ac:dyDescent="0.5">
      <c r="B22" s="53" t="s">
        <v>113</v>
      </c>
      <c r="C22" s="59">
        <v>12</v>
      </c>
      <c r="D22" s="60">
        <f t="shared" si="1"/>
        <v>2.4E-2</v>
      </c>
      <c r="E22" s="76" t="s">
        <v>109</v>
      </c>
      <c r="F22" s="76">
        <v>450</v>
      </c>
      <c r="G22" s="77">
        <f t="shared" si="2"/>
        <v>540000</v>
      </c>
      <c r="H22" s="53"/>
      <c r="I22" s="78">
        <f t="shared" si="3"/>
        <v>10.8</v>
      </c>
      <c r="J22" s="54"/>
    </row>
    <row r="23" spans="2:10" x14ac:dyDescent="0.5">
      <c r="B23" s="53" t="s">
        <v>114</v>
      </c>
      <c r="C23" s="59">
        <v>25</v>
      </c>
      <c r="D23" s="60">
        <f t="shared" si="1"/>
        <v>0.05</v>
      </c>
      <c r="E23" s="76" t="s">
        <v>109</v>
      </c>
      <c r="F23" s="76">
        <v>425</v>
      </c>
      <c r="G23" s="77">
        <f t="shared" si="2"/>
        <v>1062500</v>
      </c>
      <c r="H23" s="53"/>
      <c r="I23" s="78">
        <f t="shared" si="3"/>
        <v>21.25</v>
      </c>
      <c r="J23" s="54"/>
    </row>
    <row r="24" spans="2:10" x14ac:dyDescent="0.5">
      <c r="B24" s="53" t="s">
        <v>115</v>
      </c>
      <c r="C24" s="59">
        <v>12</v>
      </c>
      <c r="D24" s="60">
        <f t="shared" si="1"/>
        <v>2.4E-2</v>
      </c>
      <c r="E24" s="76" t="s">
        <v>116</v>
      </c>
      <c r="F24" s="76">
        <v>350</v>
      </c>
      <c r="G24" s="77">
        <f t="shared" si="2"/>
        <v>420000</v>
      </c>
      <c r="H24" s="53"/>
      <c r="I24" s="78">
        <f t="shared" si="3"/>
        <v>8.4</v>
      </c>
      <c r="J24" s="54"/>
    </row>
    <row r="25" spans="2:10" x14ac:dyDescent="0.5">
      <c r="B25" s="53" t="s">
        <v>117</v>
      </c>
      <c r="C25" s="59">
        <v>16</v>
      </c>
      <c r="D25" s="60">
        <f t="shared" si="1"/>
        <v>3.2000000000000001E-2</v>
      </c>
      <c r="E25" s="76" t="s">
        <v>109</v>
      </c>
      <c r="F25" s="76">
        <v>425</v>
      </c>
      <c r="G25" s="77">
        <f t="shared" si="2"/>
        <v>680000</v>
      </c>
      <c r="H25" s="53"/>
      <c r="I25" s="78">
        <f t="shared" si="3"/>
        <v>13.6</v>
      </c>
      <c r="J25" s="54"/>
    </row>
    <row r="26" spans="2:10" x14ac:dyDescent="0.5">
      <c r="B26" s="53" t="s">
        <v>118</v>
      </c>
      <c r="C26" s="59">
        <v>15</v>
      </c>
      <c r="D26" s="60">
        <f t="shared" si="1"/>
        <v>0.03</v>
      </c>
      <c r="E26" s="76" t="s">
        <v>96</v>
      </c>
      <c r="F26" s="76">
        <v>425</v>
      </c>
      <c r="G26" s="77">
        <f t="shared" si="2"/>
        <v>637500</v>
      </c>
      <c r="H26" s="53"/>
      <c r="I26" s="78">
        <f t="shared" si="3"/>
        <v>12.75</v>
      </c>
      <c r="J26" s="54"/>
    </row>
    <row r="27" spans="2:10" x14ac:dyDescent="0.5">
      <c r="B27" s="53" t="s">
        <v>119</v>
      </c>
      <c r="C27" s="59">
        <v>12</v>
      </c>
      <c r="D27" s="60">
        <f t="shared" si="1"/>
        <v>2.4E-2</v>
      </c>
      <c r="E27" s="76" t="s">
        <v>111</v>
      </c>
      <c r="F27" s="76">
        <v>600</v>
      </c>
      <c r="G27" s="77">
        <f t="shared" si="2"/>
        <v>720000</v>
      </c>
      <c r="H27" s="53"/>
      <c r="I27" s="78">
        <f t="shared" si="3"/>
        <v>14.4</v>
      </c>
      <c r="J27" s="54"/>
    </row>
    <row r="28" spans="2:10" x14ac:dyDescent="0.5">
      <c r="B28" s="53" t="s">
        <v>120</v>
      </c>
      <c r="C28" s="59">
        <v>25</v>
      </c>
      <c r="D28" s="60">
        <f t="shared" si="1"/>
        <v>0.05</v>
      </c>
      <c r="E28" s="76" t="s">
        <v>121</v>
      </c>
      <c r="F28" s="76">
        <v>850</v>
      </c>
      <c r="G28" s="77">
        <f t="shared" si="2"/>
        <v>2125000</v>
      </c>
      <c r="H28" s="53"/>
      <c r="I28" s="78">
        <f t="shared" si="3"/>
        <v>42.5</v>
      </c>
      <c r="J28" s="54"/>
    </row>
    <row r="29" spans="2:10" x14ac:dyDescent="0.5">
      <c r="B29" s="53" t="s">
        <v>122</v>
      </c>
      <c r="C29" s="59">
        <v>21</v>
      </c>
      <c r="D29" s="60">
        <f t="shared" si="1"/>
        <v>4.2000000000000003E-2</v>
      </c>
      <c r="E29" s="76" t="s">
        <v>109</v>
      </c>
      <c r="F29" s="76">
        <v>425</v>
      </c>
      <c r="G29" s="77">
        <f t="shared" si="2"/>
        <v>892500</v>
      </c>
      <c r="H29" s="53"/>
      <c r="I29" s="78">
        <f t="shared" si="3"/>
        <v>17.850000000000001</v>
      </c>
      <c r="J29" s="54"/>
    </row>
    <row r="30" spans="2:10" x14ac:dyDescent="0.5">
      <c r="B30" s="53" t="s">
        <v>123</v>
      </c>
      <c r="C30" s="59">
        <v>23</v>
      </c>
      <c r="D30" s="60">
        <f t="shared" si="1"/>
        <v>4.5999999999999999E-2</v>
      </c>
      <c r="E30" s="76" t="s">
        <v>111</v>
      </c>
      <c r="F30" s="76">
        <v>625</v>
      </c>
      <c r="G30" s="77">
        <f t="shared" si="2"/>
        <v>1437500</v>
      </c>
      <c r="H30" s="53"/>
      <c r="I30" s="78">
        <f t="shared" si="3"/>
        <v>28.75</v>
      </c>
      <c r="J30" s="54"/>
    </row>
    <row r="31" spans="2:10" x14ac:dyDescent="0.5">
      <c r="B31" s="53" t="s">
        <v>124</v>
      </c>
      <c r="C31" s="59">
        <v>27</v>
      </c>
      <c r="D31" s="60">
        <f t="shared" si="1"/>
        <v>5.3999999999999999E-2</v>
      </c>
      <c r="E31" s="76" t="s">
        <v>111</v>
      </c>
      <c r="F31" s="76">
        <v>525</v>
      </c>
      <c r="G31" s="77">
        <f t="shared" si="2"/>
        <v>1417500</v>
      </c>
      <c r="H31" s="53"/>
      <c r="I31" s="78">
        <f t="shared" si="3"/>
        <v>28.35</v>
      </c>
      <c r="J31" s="54"/>
    </row>
    <row r="32" spans="2:10" x14ac:dyDescent="0.5">
      <c r="B32" s="53" t="s">
        <v>125</v>
      </c>
      <c r="C32" s="59">
        <v>15</v>
      </c>
      <c r="D32" s="60">
        <f t="shared" si="1"/>
        <v>0.03</v>
      </c>
      <c r="E32" s="76" t="s">
        <v>109</v>
      </c>
      <c r="F32" s="76">
        <v>425</v>
      </c>
      <c r="G32" s="77">
        <f t="shared" si="2"/>
        <v>637500</v>
      </c>
      <c r="H32" s="53"/>
      <c r="I32" s="78">
        <f t="shared" si="3"/>
        <v>12.75</v>
      </c>
      <c r="J32" s="54"/>
    </row>
    <row r="33" spans="2:10" x14ac:dyDescent="0.5">
      <c r="B33" s="53" t="s">
        <v>126</v>
      </c>
      <c r="C33" s="59">
        <v>30</v>
      </c>
      <c r="D33" s="60">
        <f t="shared" si="1"/>
        <v>0.06</v>
      </c>
      <c r="E33" s="76" t="s">
        <v>109</v>
      </c>
      <c r="F33" s="76">
        <v>400</v>
      </c>
      <c r="G33" s="77">
        <f t="shared" si="2"/>
        <v>1200000</v>
      </c>
      <c r="H33" s="53"/>
      <c r="I33" s="78">
        <f t="shared" si="3"/>
        <v>24</v>
      </c>
      <c r="J33" s="54"/>
    </row>
    <row r="34" spans="2:10" x14ac:dyDescent="0.5">
      <c r="B34" s="53" t="s">
        <v>127</v>
      </c>
      <c r="C34" s="59">
        <v>27</v>
      </c>
      <c r="D34" s="60">
        <f t="shared" si="1"/>
        <v>5.3999999999999999E-2</v>
      </c>
      <c r="E34" s="76" t="s">
        <v>128</v>
      </c>
      <c r="F34" s="76">
        <v>330</v>
      </c>
      <c r="G34" s="77">
        <f t="shared" si="2"/>
        <v>891000</v>
      </c>
      <c r="H34" s="53"/>
      <c r="I34" s="78">
        <f t="shared" si="3"/>
        <v>17.82</v>
      </c>
      <c r="J34" s="54"/>
    </row>
    <row r="35" spans="2:10" x14ac:dyDescent="0.5">
      <c r="B35" s="53" t="s">
        <v>129</v>
      </c>
      <c r="C35" s="59">
        <v>26</v>
      </c>
      <c r="D35" s="60">
        <f t="shared" si="1"/>
        <v>5.1999999999999998E-2</v>
      </c>
      <c r="E35" s="76" t="s">
        <v>109</v>
      </c>
      <c r="F35" s="76">
        <v>450</v>
      </c>
      <c r="G35" s="77">
        <f t="shared" si="2"/>
        <v>1170000</v>
      </c>
      <c r="H35" s="53"/>
      <c r="I35" s="78">
        <f t="shared" si="3"/>
        <v>23.4</v>
      </c>
      <c r="J35" s="54"/>
    </row>
    <row r="36" spans="2:10" x14ac:dyDescent="0.5">
      <c r="B36" s="53" t="s">
        <v>130</v>
      </c>
      <c r="C36" s="59">
        <v>14</v>
      </c>
      <c r="D36" s="60">
        <f t="shared" si="1"/>
        <v>2.8000000000000001E-2</v>
      </c>
      <c r="E36" s="76" t="s">
        <v>111</v>
      </c>
      <c r="F36" s="76">
        <v>500</v>
      </c>
      <c r="G36" s="77">
        <f t="shared" si="2"/>
        <v>700000</v>
      </c>
      <c r="H36" s="53"/>
      <c r="I36" s="78">
        <f t="shared" si="3"/>
        <v>14</v>
      </c>
      <c r="J36" s="54"/>
    </row>
    <row r="37" spans="2:10" x14ac:dyDescent="0.5">
      <c r="B37" s="53" t="s">
        <v>131</v>
      </c>
      <c r="C37" s="59">
        <v>12</v>
      </c>
      <c r="D37" s="60">
        <f t="shared" si="1"/>
        <v>2.4E-2</v>
      </c>
      <c r="E37" s="76" t="s">
        <v>111</v>
      </c>
      <c r="F37" s="76">
        <v>550</v>
      </c>
      <c r="G37" s="77">
        <f t="shared" si="2"/>
        <v>660000</v>
      </c>
      <c r="H37" s="53"/>
      <c r="I37" s="78">
        <f t="shared" si="3"/>
        <v>13.200000000000001</v>
      </c>
      <c r="J37" s="54"/>
    </row>
    <row r="38" spans="2:10" x14ac:dyDescent="0.5">
      <c r="B38" s="53" t="s">
        <v>132</v>
      </c>
      <c r="C38" s="59">
        <v>15</v>
      </c>
      <c r="D38" s="60">
        <f t="shared" si="1"/>
        <v>0.03</v>
      </c>
      <c r="E38" s="76" t="s">
        <v>96</v>
      </c>
      <c r="F38" s="76">
        <v>500</v>
      </c>
      <c r="G38" s="77">
        <f t="shared" si="2"/>
        <v>750000</v>
      </c>
      <c r="H38" s="53"/>
      <c r="I38" s="78">
        <f t="shared" si="3"/>
        <v>15</v>
      </c>
      <c r="J38" s="54"/>
    </row>
    <row r="39" spans="2:10" x14ac:dyDescent="0.5">
      <c r="B39" s="53" t="s">
        <v>146</v>
      </c>
      <c r="C39" s="59">
        <v>14</v>
      </c>
      <c r="D39" s="60">
        <f t="shared" ref="D39:D43" si="4">+C39/$C$44</f>
        <v>2.8000000000000001E-2</v>
      </c>
      <c r="E39" s="76" t="s">
        <v>111</v>
      </c>
      <c r="F39" s="76">
        <v>575</v>
      </c>
      <c r="G39" s="77">
        <f t="shared" si="2"/>
        <v>805000</v>
      </c>
      <c r="H39" s="53"/>
      <c r="I39" s="78">
        <f t="shared" si="3"/>
        <v>16.100000000000001</v>
      </c>
      <c r="J39" s="54"/>
    </row>
    <row r="40" spans="2:10" x14ac:dyDescent="0.5">
      <c r="B40" s="53" t="s">
        <v>147</v>
      </c>
      <c r="C40" s="59">
        <v>22</v>
      </c>
      <c r="D40" s="60">
        <f t="shared" si="4"/>
        <v>4.3999999999999997E-2</v>
      </c>
      <c r="E40" s="76" t="s">
        <v>96</v>
      </c>
      <c r="F40" s="76">
        <v>475</v>
      </c>
      <c r="G40" s="77">
        <f t="shared" si="2"/>
        <v>1045000</v>
      </c>
      <c r="H40" s="53"/>
      <c r="I40" s="78">
        <f t="shared" si="3"/>
        <v>20.9</v>
      </c>
      <c r="J40" s="54"/>
    </row>
    <row r="41" spans="2:10" x14ac:dyDescent="0.5">
      <c r="B41" s="53" t="s">
        <v>148</v>
      </c>
      <c r="C41" s="59">
        <v>20</v>
      </c>
      <c r="D41" s="60">
        <f t="shared" si="4"/>
        <v>0.04</v>
      </c>
      <c r="E41" s="76" t="s">
        <v>96</v>
      </c>
      <c r="F41" s="76">
        <v>500</v>
      </c>
      <c r="G41" s="77">
        <f t="shared" si="2"/>
        <v>1000000</v>
      </c>
      <c r="H41" s="53"/>
      <c r="I41" s="78">
        <f t="shared" si="3"/>
        <v>20</v>
      </c>
      <c r="J41" s="54"/>
    </row>
    <row r="42" spans="2:10" x14ac:dyDescent="0.5">
      <c r="B42" s="53" t="s">
        <v>149</v>
      </c>
      <c r="C42" s="59">
        <v>25</v>
      </c>
      <c r="D42" s="60">
        <f t="shared" si="4"/>
        <v>0.05</v>
      </c>
      <c r="E42" s="76" t="s">
        <v>111</v>
      </c>
      <c r="F42" s="76">
        <v>600</v>
      </c>
      <c r="G42" s="77">
        <f t="shared" si="2"/>
        <v>1500000</v>
      </c>
      <c r="H42" s="53"/>
      <c r="I42" s="78">
        <f t="shared" si="3"/>
        <v>30</v>
      </c>
      <c r="J42" s="54"/>
    </row>
    <row r="43" spans="2:10" x14ac:dyDescent="0.5">
      <c r="B43" s="53" t="s">
        <v>150</v>
      </c>
      <c r="C43" s="59">
        <v>27</v>
      </c>
      <c r="D43" s="60">
        <f t="shared" si="4"/>
        <v>5.3999999999999999E-2</v>
      </c>
      <c r="E43" s="76" t="s">
        <v>111</v>
      </c>
      <c r="F43" s="76">
        <v>575</v>
      </c>
      <c r="G43" s="77">
        <f t="shared" si="2"/>
        <v>1552500</v>
      </c>
      <c r="H43" s="53"/>
      <c r="I43" s="78">
        <f t="shared" si="3"/>
        <v>31.05</v>
      </c>
      <c r="J43" s="54"/>
    </row>
    <row r="44" spans="2:10" ht="14.7" thickBot="1" x14ac:dyDescent="0.55000000000000004">
      <c r="B44" s="53"/>
      <c r="C44" s="68">
        <f>SUM(C19:C43)</f>
        <v>500</v>
      </c>
      <c r="D44" s="69">
        <f>+C44/$C$44</f>
        <v>1</v>
      </c>
      <c r="E44" s="76"/>
      <c r="F44" s="53"/>
      <c r="G44" s="79">
        <f>SUM(G19:G43)</f>
        <v>25006000</v>
      </c>
      <c r="H44" s="53"/>
      <c r="I44" s="80">
        <f>SUM(I19:I43)</f>
        <v>500.12</v>
      </c>
      <c r="J44" s="54"/>
    </row>
    <row r="45" spans="2:10" ht="14.7" thickTop="1" x14ac:dyDescent="0.5">
      <c r="B45" s="53"/>
      <c r="C45" s="53"/>
      <c r="D45" s="53"/>
      <c r="E45" s="53"/>
      <c r="F45" s="53"/>
      <c r="G45" s="53"/>
      <c r="H45" s="53"/>
      <c r="I45" s="54"/>
      <c r="J45" s="54"/>
    </row>
    <row r="46" spans="2:10" x14ac:dyDescent="0.5">
      <c r="B46" s="53" t="s">
        <v>151</v>
      </c>
      <c r="C46" s="117">
        <f>AVERAGE(C19:C43)</f>
        <v>20</v>
      </c>
      <c r="D46" s="53"/>
      <c r="E46" s="53"/>
      <c r="F46" s="53"/>
      <c r="G46" s="53"/>
      <c r="H46" s="53"/>
      <c r="I46" s="54"/>
      <c r="J46" s="54"/>
    </row>
    <row r="47" spans="2:10" x14ac:dyDescent="0.5">
      <c r="B47" s="53"/>
      <c r="C47" s="53"/>
      <c r="D47" s="53"/>
      <c r="E47" s="53"/>
      <c r="F47" s="53"/>
      <c r="G47" s="53"/>
      <c r="H47" s="53"/>
      <c r="I47" s="54"/>
      <c r="J47" s="54"/>
    </row>
    <row r="48" spans="2:10" x14ac:dyDescent="0.5">
      <c r="B48" s="53"/>
      <c r="C48" s="53"/>
      <c r="D48" s="53"/>
      <c r="E48" s="53"/>
      <c r="F48" s="53"/>
      <c r="G48" s="53"/>
      <c r="H48" s="53"/>
      <c r="I48" s="54"/>
      <c r="J48" s="54"/>
    </row>
    <row r="49" spans="2:10" x14ac:dyDescent="0.5">
      <c r="H49" s="53"/>
      <c r="I49" s="54"/>
      <c r="J49" s="54"/>
    </row>
    <row r="50" spans="2:10" ht="32.25" customHeight="1" x14ac:dyDescent="0.5">
      <c r="B50" s="174" t="s">
        <v>87</v>
      </c>
      <c r="C50" s="81"/>
      <c r="H50" s="53"/>
      <c r="I50" s="54"/>
      <c r="J50" s="54"/>
    </row>
    <row r="51" spans="2:10" ht="14.7" thickBot="1" x14ac:dyDescent="0.55000000000000004">
      <c r="B51" s="175"/>
      <c r="C51" s="82" t="s">
        <v>133</v>
      </c>
      <c r="H51" s="53"/>
      <c r="I51" s="54"/>
      <c r="J51" s="54"/>
    </row>
    <row r="52" spans="2:10" x14ac:dyDescent="0.5">
      <c r="B52" s="83">
        <f>+Sheet3!C7</f>
        <v>335</v>
      </c>
      <c r="C52" s="84">
        <f>+Sheet3!G7</f>
        <v>178</v>
      </c>
      <c r="H52" s="53"/>
      <c r="I52" s="54"/>
      <c r="J52" s="54"/>
    </row>
    <row r="53" spans="2:10" x14ac:dyDescent="0.5">
      <c r="B53" s="83">
        <f>+Sheet3!C8</f>
        <v>41</v>
      </c>
      <c r="C53" s="84">
        <f>+Sheet3!G8</f>
        <v>300</v>
      </c>
      <c r="H53" s="53"/>
      <c r="I53" s="54"/>
      <c r="J53" s="54"/>
    </row>
    <row r="54" spans="2:10" x14ac:dyDescent="0.5">
      <c r="B54" s="83">
        <f>+Sheet3!C9</f>
        <v>30</v>
      </c>
      <c r="C54" s="84">
        <f>+Sheet3!G9</f>
        <v>400</v>
      </c>
      <c r="H54" s="53"/>
      <c r="I54" s="54"/>
      <c r="J54" s="54"/>
    </row>
    <row r="55" spans="2:10" x14ac:dyDescent="0.5">
      <c r="B55" s="83">
        <f>+Sheet3!C10</f>
        <v>27</v>
      </c>
      <c r="C55" s="84">
        <f>+Sheet3!G10</f>
        <v>600</v>
      </c>
      <c r="H55" s="53"/>
      <c r="I55" s="54"/>
      <c r="J55" s="54"/>
    </row>
    <row r="56" spans="2:10" x14ac:dyDescent="0.5">
      <c r="B56" s="83">
        <f>+Sheet3!C11</f>
        <v>17</v>
      </c>
      <c r="C56" s="84">
        <f>+Sheet3!G11</f>
        <v>730</v>
      </c>
    </row>
  </sheetData>
  <mergeCells count="11">
    <mergeCell ref="H5:H6"/>
    <mergeCell ref="G13:H13"/>
    <mergeCell ref="B50:B51"/>
    <mergeCell ref="B5:B6"/>
    <mergeCell ref="C5:C6"/>
    <mergeCell ref="F5:F6"/>
    <mergeCell ref="G5:G6"/>
    <mergeCell ref="B16:D16"/>
    <mergeCell ref="C17:C18"/>
    <mergeCell ref="E17:E18"/>
    <mergeCell ref="F17:F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4C3F9-18EC-448C-80E6-F58475F67A2E}">
  <dimension ref="A1"/>
  <sheetViews>
    <sheetView workbookViewId="0"/>
  </sheetViews>
  <sheetFormatPr defaultRowHeight="14.3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Fig. 12.1</vt:lpstr>
      <vt:lpstr>Fig. 12.2</vt:lpstr>
      <vt:lpstr>Fig. 12.3</vt:lpstr>
      <vt:lpstr>Fig. 12.4</vt:lpstr>
      <vt:lpstr>Fig. 12.5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2019-03-27T14:30:15Z</dcterms:created>
  <dcterms:modified xsi:type="dcterms:W3CDTF">2020-07-27T19:48:30Z</dcterms:modified>
</cp:coreProperties>
</file>