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rou\Dropbox\File requests\ACTIVE LEARNING\Website templates\ACTIVE LEARNING\PART IV - COMPANY SPECIFIC ANALYSIS\CHAPTER SPREADSHEETS\"/>
    </mc:Choice>
  </mc:AlternateContent>
  <xr:revisionPtr revIDLastSave="0" documentId="13_ncr:1_{B5107E63-7A01-405D-B3B3-CEE49A7CE6BD}" xr6:coauthVersionLast="46" xr6:coauthVersionMax="46" xr10:uidLastSave="{00000000-0000-0000-0000-000000000000}"/>
  <bookViews>
    <workbookView xWindow="76680" yWindow="150" windowWidth="25440" windowHeight="14775" activeTab="2" xr2:uid="{3A539108-D3A3-445D-B631-ABBAD86D3784}"/>
  </bookViews>
  <sheets>
    <sheet name="Cash Flow" sheetId="1" r:id="rId1"/>
    <sheet name="Financial Ratios" sheetId="2" r:id="rId2"/>
    <sheet name="Practice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3" l="1"/>
  <c r="E37" i="3"/>
  <c r="E31" i="3"/>
  <c r="D31" i="3"/>
  <c r="D37" i="3" s="1"/>
  <c r="D45" i="3" s="1"/>
  <c r="O23" i="3"/>
  <c r="N23" i="3"/>
  <c r="E21" i="3"/>
  <c r="O17" i="3"/>
  <c r="O25" i="3" s="1"/>
  <c r="O29" i="3" s="1"/>
  <c r="O33" i="3" s="1"/>
  <c r="N17" i="3"/>
  <c r="N25" i="3" s="1"/>
  <c r="N29" i="3" s="1"/>
  <c r="N33" i="3" s="1"/>
  <c r="E17" i="3"/>
  <c r="E16" i="3"/>
  <c r="E18" i="3" s="1"/>
  <c r="D16" i="3"/>
  <c r="D18" i="3" s="1"/>
  <c r="D22" i="3" s="1"/>
  <c r="O15" i="3"/>
  <c r="N15" i="3"/>
  <c r="E10" i="3"/>
  <c r="D10" i="3"/>
  <c r="O9" i="3"/>
  <c r="N9" i="3"/>
  <c r="O4" i="3"/>
  <c r="N4" i="3"/>
  <c r="J4" i="3"/>
  <c r="J39" i="1"/>
  <c r="J35" i="1"/>
  <c r="J34" i="1"/>
  <c r="J33" i="1"/>
  <c r="J32" i="1"/>
  <c r="J31" i="1"/>
  <c r="J25" i="1"/>
  <c r="J19" i="1"/>
  <c r="J17" i="1"/>
  <c r="J18" i="1"/>
  <c r="J16" i="1"/>
  <c r="J14" i="1"/>
  <c r="J15" i="1"/>
  <c r="J13" i="1"/>
  <c r="J7" i="1"/>
  <c r="J9" i="1"/>
  <c r="J8" i="1"/>
  <c r="D22" i="1"/>
  <c r="E21" i="1"/>
  <c r="G28" i="2"/>
  <c r="F28" i="2"/>
  <c r="G27" i="2"/>
  <c r="F27" i="2"/>
  <c r="G23" i="2"/>
  <c r="G24" i="2" s="1"/>
  <c r="G20" i="2"/>
  <c r="G19" i="2"/>
  <c r="D43" i="1"/>
  <c r="E31" i="1"/>
  <c r="D31" i="1"/>
  <c r="D37" i="1" s="1"/>
  <c r="D18" i="1"/>
  <c r="E17" i="1"/>
  <c r="E16" i="1"/>
  <c r="J24" i="1" s="1"/>
  <c r="J26" i="1" s="1"/>
  <c r="D16" i="1"/>
  <c r="E10" i="1"/>
  <c r="D10" i="1"/>
  <c r="O35" i="1"/>
  <c r="O37" i="1" s="1"/>
  <c r="J6" i="1" s="1"/>
  <c r="N35" i="1"/>
  <c r="N37" i="1" s="1"/>
  <c r="N33" i="1"/>
  <c r="O29" i="1"/>
  <c r="N29" i="1"/>
  <c r="O23" i="1"/>
  <c r="O25" i="1" s="1"/>
  <c r="N25" i="1"/>
  <c r="N23" i="1"/>
  <c r="O17" i="1"/>
  <c r="N17" i="1"/>
  <c r="O15" i="1"/>
  <c r="N15" i="1"/>
  <c r="O9" i="1"/>
  <c r="G14" i="2" s="1"/>
  <c r="G15" i="2" s="1"/>
  <c r="N9" i="1"/>
  <c r="F20" i="2"/>
  <c r="F19" i="2"/>
  <c r="F13" i="2"/>
  <c r="F12" i="2"/>
  <c r="F11" i="2"/>
  <c r="G8" i="2"/>
  <c r="B55" i="2"/>
  <c r="B54" i="2"/>
  <c r="B53" i="2"/>
  <c r="B52" i="2"/>
  <c r="B50" i="2"/>
  <c r="B49" i="2"/>
  <c r="B48" i="2"/>
  <c r="B47" i="2"/>
  <c r="B45" i="2"/>
  <c r="B44" i="2"/>
  <c r="B42" i="2"/>
  <c r="B41" i="2"/>
  <c r="B39" i="2"/>
  <c r="B38" i="2"/>
  <c r="G37" i="2"/>
  <c r="G38" i="2" s="1"/>
  <c r="B37" i="2"/>
  <c r="B36" i="2"/>
  <c r="G35" i="2"/>
  <c r="G36" i="2" s="1"/>
  <c r="F35" i="2"/>
  <c r="B35" i="2"/>
  <c r="B34" i="2"/>
  <c r="B33" i="2"/>
  <c r="B32" i="2"/>
  <c r="B30" i="2"/>
  <c r="B29" i="2"/>
  <c r="B28" i="2"/>
  <c r="B27" i="2"/>
  <c r="B26" i="2"/>
  <c r="B24" i="2"/>
  <c r="B23" i="2"/>
  <c r="B22" i="2"/>
  <c r="B20" i="2"/>
  <c r="O4" i="1"/>
  <c r="N4" i="1"/>
  <c r="J4" i="1"/>
  <c r="N35" i="3" l="1"/>
  <c r="N37" i="3" s="1"/>
  <c r="E22" i="3"/>
  <c r="O37" i="3"/>
  <c r="O35" i="3"/>
  <c r="G11" i="2"/>
  <c r="E18" i="1"/>
  <c r="E22" i="1" s="1"/>
  <c r="E42" i="1"/>
  <c r="E43" i="1" s="1"/>
  <c r="G18" i="2" s="1"/>
  <c r="J10" i="1"/>
  <c r="J21" i="1" s="1"/>
  <c r="J28" i="1" s="1"/>
  <c r="J37" i="1" s="1"/>
  <c r="J41" i="1" s="1"/>
  <c r="G29" i="2"/>
  <c r="D45" i="1"/>
  <c r="F42" i="2"/>
  <c r="G30" i="2"/>
  <c r="F18" i="2"/>
  <c r="G13" i="2"/>
  <c r="E37" i="1"/>
  <c r="E45" i="1" s="1"/>
  <c r="G12" i="2"/>
  <c r="O33" i="1"/>
  <c r="F36" i="2"/>
  <c r="F39" i="2"/>
  <c r="G39" i="2"/>
  <c r="E48" i="3" l="1"/>
  <c r="E42" i="3"/>
  <c r="E43" i="3" s="1"/>
  <c r="E45" i="3" s="1"/>
  <c r="E48" i="1"/>
  <c r="G42" i="2"/>
</calcChain>
</file>

<file path=xl/sharedStrings.xml><?xml version="1.0" encoding="utf-8"?>
<sst xmlns="http://schemas.openxmlformats.org/spreadsheetml/2006/main" count="249" uniqueCount="156">
  <si>
    <t>Balance Sheet (000's)</t>
  </si>
  <si>
    <t>Cash Flow Statement (000's)</t>
  </si>
  <si>
    <t>Income Statement (000's)</t>
  </si>
  <si>
    <t>Current Assets</t>
  </si>
  <si>
    <t>Addbacks Non-Cash items in I/S</t>
  </si>
  <si>
    <t>Revenues by Geography</t>
  </si>
  <si>
    <t xml:space="preserve"> Cash</t>
  </si>
  <si>
    <t>Net Income</t>
  </si>
  <si>
    <t xml:space="preserve">  U.S.</t>
  </si>
  <si>
    <t xml:space="preserve"> Accounts Receivable</t>
  </si>
  <si>
    <t xml:space="preserve">  Plus Depreciation</t>
  </si>
  <si>
    <t xml:space="preserve">  Europe</t>
  </si>
  <si>
    <t>If Asset UP</t>
  </si>
  <si>
    <t xml:space="preserve"> Inventories</t>
  </si>
  <si>
    <t xml:space="preserve">  Deffered Taxes</t>
  </si>
  <si>
    <t xml:space="preserve">  Asia</t>
  </si>
  <si>
    <t xml:space="preserve"> Prepaid Expenses</t>
  </si>
  <si>
    <t>Cash Income</t>
  </si>
  <si>
    <t>Total Revenue</t>
  </si>
  <si>
    <t>Total Current Assets</t>
  </si>
  <si>
    <t>Working Capital Activities</t>
  </si>
  <si>
    <t>Cost of Revenues by Geography</t>
  </si>
  <si>
    <t>If Equity Up</t>
  </si>
  <si>
    <t xml:space="preserve">  Change in Accounts Receivable</t>
  </si>
  <si>
    <t xml:space="preserve"> Land</t>
  </si>
  <si>
    <t xml:space="preserve">  Change in Inventory</t>
  </si>
  <si>
    <t xml:space="preserve"> Building</t>
  </si>
  <si>
    <t xml:space="preserve">  Change in Prepaid Expenses</t>
  </si>
  <si>
    <t xml:space="preserve"> Furniture &amp; Equipment</t>
  </si>
  <si>
    <t xml:space="preserve">  Change in Accounts Payable</t>
  </si>
  <si>
    <t>Total Cost of Revenue</t>
  </si>
  <si>
    <t>Total Gross P&amp;E</t>
  </si>
  <si>
    <t xml:space="preserve">  Change in Accrued Income Taxes</t>
  </si>
  <si>
    <t>Less Accumulated Depreciaition</t>
  </si>
  <si>
    <t xml:space="preserve">  Change in Accrued Expenses</t>
  </si>
  <si>
    <t>Gross Profit</t>
  </si>
  <si>
    <t>Net P&amp;E</t>
  </si>
  <si>
    <t>Total Change in Working Capital</t>
  </si>
  <si>
    <t>Operating Expenses</t>
  </si>
  <si>
    <t>Long-Term Investments</t>
  </si>
  <si>
    <t>Operating Cash Flow (OCF)</t>
  </si>
  <si>
    <t xml:space="preserve"> Administrative &amp; General</t>
  </si>
  <si>
    <t xml:space="preserve"> Marketing Expenses</t>
  </si>
  <si>
    <t>Total Assets</t>
  </si>
  <si>
    <t>Investment Activities</t>
  </si>
  <si>
    <t xml:space="preserve"> Other Operating Expenses</t>
  </si>
  <si>
    <t xml:space="preserve">  Capital Expenditures</t>
  </si>
  <si>
    <t>Total Operating Expenses</t>
  </si>
  <si>
    <t>Liabilities and Owners Equity</t>
  </si>
  <si>
    <t xml:space="preserve">  Investments (Change)</t>
  </si>
  <si>
    <t>Total Investment Activities</t>
  </si>
  <si>
    <t>EBITDA</t>
  </si>
  <si>
    <t>Current Liabilities</t>
  </si>
  <si>
    <t xml:space="preserve"> Accounts Payable</t>
  </si>
  <si>
    <t>Cash Available Before Financing Activities</t>
  </si>
  <si>
    <t xml:space="preserve"> Accrued Income Taxes</t>
  </si>
  <si>
    <t xml:space="preserve"> Accrued Expenses</t>
  </si>
  <si>
    <t>Financing Activities</t>
  </si>
  <si>
    <t>EBIT</t>
  </si>
  <si>
    <t xml:space="preserve"> Current Portion of Long Term Debt</t>
  </si>
  <si>
    <t xml:space="preserve">   ST Debt Payments</t>
  </si>
  <si>
    <t>Total Current Liabilities</t>
  </si>
  <si>
    <t xml:space="preserve">   LT Payments</t>
  </si>
  <si>
    <t>Interest Expense</t>
  </si>
  <si>
    <t>Long-Term Debt:</t>
  </si>
  <si>
    <t>Total Financing Activities</t>
  </si>
  <si>
    <t>EBT</t>
  </si>
  <si>
    <t>Deferred Income Taxes</t>
  </si>
  <si>
    <t>Free Cash Flow</t>
  </si>
  <si>
    <t>Taxes</t>
  </si>
  <si>
    <t>Total Liabilties</t>
  </si>
  <si>
    <t>Beginning Cash</t>
  </si>
  <si>
    <t>Owners' Equity</t>
  </si>
  <si>
    <t>Ending Cash</t>
  </si>
  <si>
    <t xml:space="preserve"> Paid-in-Capital</t>
  </si>
  <si>
    <t xml:space="preserve"> Retained Earnings</t>
  </si>
  <si>
    <t>Total Owners' Equity</t>
  </si>
  <si>
    <t>Total Liabilities &amp; Owner's Equity</t>
  </si>
  <si>
    <t>Celerity Technogy Inc. ("CTI")</t>
  </si>
  <si>
    <t>Financial Statement Analysis</t>
  </si>
  <si>
    <t>Definition</t>
  </si>
  <si>
    <t>Trend Analysis Ratios</t>
  </si>
  <si>
    <t>Revenue Growth</t>
  </si>
  <si>
    <t xml:space="preserve">This Year's Revenue / Last Year's Revenue  - 1 </t>
  </si>
  <si>
    <t>Liquidity Ratios</t>
  </si>
  <si>
    <t xml:space="preserve"> Current Ratio </t>
  </si>
  <si>
    <t>CA/CL</t>
  </si>
  <si>
    <t xml:space="preserve"> Quick ratio</t>
  </si>
  <si>
    <t>(Cash + A/R) / CL</t>
  </si>
  <si>
    <t xml:space="preserve"> Cash ratio</t>
  </si>
  <si>
    <t>Cash / CL</t>
  </si>
  <si>
    <t xml:space="preserve"> Accounts Receivable Turnover (ART)</t>
  </si>
  <si>
    <t>Revenue/Avg AR</t>
  </si>
  <si>
    <t>MIX</t>
  </si>
  <si>
    <t xml:space="preserve"> Accounts Receivable Days</t>
  </si>
  <si>
    <t>365 / ART</t>
  </si>
  <si>
    <t>Solvency Ratios</t>
  </si>
  <si>
    <t xml:space="preserve"> EBITDA / Interest (Coverage Ratio)</t>
  </si>
  <si>
    <t>EBITDA / Interest</t>
  </si>
  <si>
    <t>Activity Ratios / Operating Ratios</t>
  </si>
  <si>
    <t xml:space="preserve"> Inventory Ratio (IR)</t>
  </si>
  <si>
    <t>Cost of Revenues/Avg Inventory</t>
  </si>
  <si>
    <t xml:space="preserve"> Inventory Ratio - Days</t>
  </si>
  <si>
    <t>365 / IR</t>
  </si>
  <si>
    <t>Profitability Ratios</t>
  </si>
  <si>
    <t>Gross Margin</t>
  </si>
  <si>
    <t>Gross Profit / Revenues</t>
  </si>
  <si>
    <t>EBITDA Margin</t>
  </si>
  <si>
    <t>EBITDA / Revenue</t>
  </si>
  <si>
    <t>Return on Assets (ROA)</t>
  </si>
  <si>
    <t>NI / Avg Assets</t>
  </si>
  <si>
    <t>Return on Equity (ROE)</t>
  </si>
  <si>
    <t>NI / Avg Equity</t>
  </si>
  <si>
    <t>Other Ratios</t>
  </si>
  <si>
    <t>Altma's Z-score</t>
  </si>
  <si>
    <t>Z Formula</t>
  </si>
  <si>
    <t>Z = 1.2x(WC/TA) + 1.4x(RE/TA)+3.3x(EBIT/TA)+0.6x(MVE/Liabilities) + 0.99x(Sales/TA)</t>
  </si>
  <si>
    <t>WC = Working Capital</t>
  </si>
  <si>
    <t>TA=Total Assets</t>
  </si>
  <si>
    <t>RE=Retained Earnings</t>
  </si>
  <si>
    <t>Z-Score</t>
  </si>
  <si>
    <t>Bankruptcy</t>
  </si>
  <si>
    <t>1.8x or less</t>
  </si>
  <si>
    <t>Likely</t>
  </si>
  <si>
    <t>Between 1.8 - 3.0</t>
  </si>
  <si>
    <t>Uncertain</t>
  </si>
  <si>
    <t>3.0 or above</t>
  </si>
  <si>
    <t>Not likely</t>
  </si>
  <si>
    <t>Figure  15.10</t>
  </si>
  <si>
    <t>Total Debt / Total Capitalization</t>
  </si>
  <si>
    <t xml:space="preserve"> (LTD + STD) / EBITDA</t>
  </si>
  <si>
    <t xml:space="preserve"> Total Debt / EBITDA (Leverage Ratio)</t>
  </si>
  <si>
    <t>(LTD + STD )/ (LTD + STD + Equity)</t>
  </si>
  <si>
    <t>Less Depreciation</t>
  </si>
  <si>
    <t>Less Amortization</t>
  </si>
  <si>
    <t>MVE=Market Value of Equity (Please note that If the company is private use Book Value of Equity)</t>
  </si>
  <si>
    <t>Property and Equipment (Tangible Assets)</t>
  </si>
  <si>
    <r>
      <t xml:space="preserve">Goodwill and </t>
    </r>
    <r>
      <rPr>
        <b/>
        <sz val="11"/>
        <color theme="1"/>
        <rFont val="Calibri"/>
        <family val="2"/>
        <scheme val="minor"/>
      </rPr>
      <t>Intagibles</t>
    </r>
  </si>
  <si>
    <t xml:space="preserve">   Equity Distribution (Common Stock)</t>
  </si>
  <si>
    <t xml:space="preserve">   Equity Contribution (Paid-in-Capital)</t>
  </si>
  <si>
    <t xml:space="preserve"> Common Stock/Treasury</t>
  </si>
  <si>
    <t xml:space="preserve">  Plus Amortization</t>
  </si>
  <si>
    <t>Celerity Technogy Inc. ("CTI") - PRACTICE SHEET</t>
  </si>
  <si>
    <r>
      <t xml:space="preserve">Goodwill and </t>
    </r>
    <r>
      <rPr>
        <b/>
        <sz val="11"/>
        <color rgb="FFFF0000"/>
        <rFont val="Calibri"/>
        <family val="2"/>
        <scheme val="minor"/>
      </rPr>
      <t>Intagibles</t>
    </r>
  </si>
  <si>
    <t>Plus Depreciation</t>
  </si>
  <si>
    <t>Plus Amortization</t>
  </si>
  <si>
    <t>Deffered Taxes</t>
  </si>
  <si>
    <t>Balance Sheet Changes</t>
  </si>
  <si>
    <t>Cash Down</t>
  </si>
  <si>
    <t>If Asset Down</t>
  </si>
  <si>
    <t>Cash Up</t>
  </si>
  <si>
    <t>If Liability UP</t>
  </si>
  <si>
    <t>If Liability Down</t>
  </si>
  <si>
    <t>If Equity Down</t>
  </si>
  <si>
    <t>Balance Sheet</t>
  </si>
  <si>
    <t>Cash Flow 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</si>
</sst>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\x"/>
    <numFmt numFmtId="166" formatCode="0.000\x"/>
    <numFmt numFmtId="167" formatCode="_(* #,##0_);_(* \(#,##0\);_(* &quot;-&quot;??_);_(@_)"/>
    <numFmt numFmtId="168" formatCode="_(* #,##0.000_);_(* \(#,##0.0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rgb="FFFF000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b/>
      <u val="singleAccounting"/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2">
    <xf numFmtId="0" fontId="0" fillId="0" borderId="0" xfId="0"/>
    <xf numFmtId="0" fontId="5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6" fillId="2" borderId="2" xfId="0" applyFont="1" applyFill="1" applyBorder="1"/>
    <xf numFmtId="0" fontId="0" fillId="3" borderId="3" xfId="0" applyFill="1" applyBorder="1"/>
    <xf numFmtId="0" fontId="0" fillId="2" borderId="4" xfId="0" applyFill="1" applyBorder="1"/>
    <xf numFmtId="0" fontId="6" fillId="2" borderId="5" xfId="0" applyFont="1" applyFill="1" applyBorder="1"/>
    <xf numFmtId="0" fontId="6" fillId="2" borderId="6" xfId="0" applyFont="1" applyFill="1" applyBorder="1"/>
    <xf numFmtId="0" fontId="0" fillId="3" borderId="7" xfId="0" applyFill="1" applyBorder="1"/>
    <xf numFmtId="0" fontId="0" fillId="3" borderId="8" xfId="0" applyFill="1" applyBorder="1"/>
    <xf numFmtId="0" fontId="6" fillId="2" borderId="9" xfId="0" applyFont="1" applyFill="1" applyBorder="1" applyAlignment="1">
      <alignment horizontal="center"/>
    </xf>
    <xf numFmtId="0" fontId="6" fillId="4" borderId="10" xfId="0" applyFont="1" applyFill="1" applyBorder="1"/>
    <xf numFmtId="0" fontId="0" fillId="4" borderId="0" xfId="0" applyFill="1"/>
    <xf numFmtId="0" fontId="0" fillId="4" borderId="11" xfId="0" applyFill="1" applyBorder="1"/>
    <xf numFmtId="0" fontId="7" fillId="0" borderId="0" xfId="0" applyFont="1"/>
    <xf numFmtId="41" fontId="0" fillId="0" borderId="0" xfId="1" applyNumberFormat="1" applyFont="1" applyBorder="1"/>
    <xf numFmtId="0" fontId="0" fillId="0" borderId="10" xfId="0" applyBorder="1"/>
    <xf numFmtId="41" fontId="9" fillId="0" borderId="0" xfId="1" applyNumberFormat="1" applyFont="1" applyFill="1" applyBorder="1"/>
    <xf numFmtId="41" fontId="9" fillId="0" borderId="11" xfId="1" applyNumberFormat="1" applyFont="1" applyFill="1" applyBorder="1"/>
    <xf numFmtId="41" fontId="0" fillId="0" borderId="0" xfId="0" applyNumberFormat="1"/>
    <xf numFmtId="0" fontId="0" fillId="4" borderId="10" xfId="0" applyFill="1" applyBorder="1"/>
    <xf numFmtId="41" fontId="9" fillId="4" borderId="0" xfId="1" applyNumberFormat="1" applyFont="1" applyFill="1" applyBorder="1"/>
    <xf numFmtId="41" fontId="9" fillId="4" borderId="11" xfId="1" applyNumberFormat="1" applyFont="1" applyFill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8" fillId="0" borderId="0" xfId="0" applyFont="1"/>
    <xf numFmtId="41" fontId="9" fillId="4" borderId="5" xfId="1" applyNumberFormat="1" applyFont="1" applyFill="1" applyBorder="1"/>
    <xf numFmtId="41" fontId="9" fillId="4" borderId="6" xfId="1" applyNumberFormat="1" applyFont="1" applyFill="1" applyBorder="1"/>
    <xf numFmtId="41" fontId="9" fillId="0" borderId="5" xfId="1" applyNumberFormat="1" applyFont="1" applyFill="1" applyBorder="1"/>
    <xf numFmtId="41" fontId="9" fillId="0" borderId="6" xfId="1" applyNumberFormat="1" applyFont="1" applyFill="1" applyBorder="1"/>
    <xf numFmtId="41" fontId="0" fillId="4" borderId="0" xfId="1" applyNumberFormat="1" applyFont="1" applyFill="1" applyBorder="1"/>
    <xf numFmtId="41" fontId="0" fillId="4" borderId="11" xfId="1" applyNumberFormat="1" applyFont="1" applyFill="1" applyBorder="1"/>
    <xf numFmtId="41" fontId="8" fillId="0" borderId="0" xfId="1" applyNumberFormat="1" applyFont="1" applyFill="1" applyBorder="1"/>
    <xf numFmtId="41" fontId="8" fillId="0" borderId="11" xfId="1" applyNumberFormat="1" applyFont="1" applyFill="1" applyBorder="1"/>
    <xf numFmtId="41" fontId="0" fillId="0" borderId="0" xfId="1" applyNumberFormat="1" applyFont="1" applyFill="1" applyBorder="1"/>
    <xf numFmtId="41" fontId="6" fillId="0" borderId="0" xfId="1" applyNumberFormat="1" applyFont="1" applyFill="1" applyBorder="1"/>
    <xf numFmtId="0" fontId="6" fillId="0" borderId="10" xfId="0" applyFont="1" applyBorder="1"/>
    <xf numFmtId="0" fontId="0" fillId="0" borderId="19" xfId="0" applyBorder="1"/>
    <xf numFmtId="0" fontId="0" fillId="0" borderId="5" xfId="0" applyBorder="1"/>
    <xf numFmtId="0" fontId="0" fillId="0" borderId="20" xfId="0" applyBorder="1"/>
    <xf numFmtId="41" fontId="8" fillId="0" borderId="6" xfId="1" applyNumberFormat="1" applyFont="1" applyFill="1" applyBorder="1"/>
    <xf numFmtId="41" fontId="6" fillId="0" borderId="12" xfId="1" applyNumberFormat="1" applyFont="1" applyFill="1" applyBorder="1"/>
    <xf numFmtId="41" fontId="6" fillId="0" borderId="18" xfId="1" applyNumberFormat="1" applyFont="1" applyFill="1" applyBorder="1"/>
    <xf numFmtId="41" fontId="8" fillId="0" borderId="21" xfId="1" applyNumberFormat="1" applyFont="1" applyFill="1" applyBorder="1"/>
    <xf numFmtId="41" fontId="8" fillId="0" borderId="22" xfId="1" applyNumberFormat="1" applyFont="1" applyFill="1" applyBorder="1"/>
    <xf numFmtId="0" fontId="0" fillId="5" borderId="0" xfId="0" applyFill="1"/>
    <xf numFmtId="41" fontId="8" fillId="5" borderId="0" xfId="1" applyNumberFormat="1" applyFont="1" applyFill="1" applyBorder="1"/>
    <xf numFmtId="41" fontId="6" fillId="5" borderId="12" xfId="1" applyNumberFormat="1" applyFont="1" applyFill="1" applyBorder="1"/>
    <xf numFmtId="41" fontId="0" fillId="4" borderId="5" xfId="1" applyNumberFormat="1" applyFont="1" applyFill="1" applyBorder="1"/>
    <xf numFmtId="41" fontId="0" fillId="4" borderId="6" xfId="1" applyNumberFormat="1" applyFont="1" applyFill="1" applyBorder="1"/>
    <xf numFmtId="41" fontId="10" fillId="4" borderId="11" xfId="1" applyNumberFormat="1" applyFont="1" applyFill="1" applyBorder="1"/>
    <xf numFmtId="9" fontId="0" fillId="4" borderId="0" xfId="3" applyFont="1" applyFill="1" applyBorder="1"/>
    <xf numFmtId="41" fontId="8" fillId="0" borderId="5" xfId="1" applyNumberFormat="1" applyFont="1" applyFill="1" applyBorder="1"/>
    <xf numFmtId="41" fontId="0" fillId="4" borderId="21" xfId="1" applyNumberFormat="1" applyFont="1" applyFill="1" applyBorder="1"/>
    <xf numFmtId="41" fontId="0" fillId="4" borderId="22" xfId="1" applyNumberFormat="1" applyFont="1" applyFill="1" applyBorder="1"/>
    <xf numFmtId="0" fontId="0" fillId="6" borderId="10" xfId="0" applyFill="1" applyBorder="1"/>
    <xf numFmtId="41" fontId="8" fillId="6" borderId="0" xfId="1" applyNumberFormat="1" applyFont="1" applyFill="1" applyBorder="1"/>
    <xf numFmtId="41" fontId="8" fillId="6" borderId="11" xfId="1" applyNumberFormat="1" applyFont="1" applyFill="1" applyBorder="1"/>
    <xf numFmtId="0" fontId="0" fillId="4" borderId="7" xfId="0" applyFill="1" applyBorder="1"/>
    <xf numFmtId="41" fontId="0" fillId="4" borderId="8" xfId="1" applyNumberFormat="1" applyFont="1" applyFill="1" applyBorder="1"/>
    <xf numFmtId="41" fontId="0" fillId="4" borderId="9" xfId="1" applyNumberFormat="1" applyFont="1" applyFill="1" applyBorder="1"/>
    <xf numFmtId="0" fontId="0" fillId="4" borderId="8" xfId="0" applyFill="1" applyBorder="1"/>
    <xf numFmtId="0" fontId="0" fillId="4" borderId="9" xfId="0" applyFill="1" applyBorder="1"/>
    <xf numFmtId="0" fontId="6" fillId="0" borderId="0" xfId="0" applyFont="1" applyFill="1"/>
    <xf numFmtId="41" fontId="0" fillId="0" borderId="0" xfId="0" applyNumberFormat="1" applyFill="1"/>
    <xf numFmtId="0" fontId="0" fillId="0" borderId="0" xfId="0" applyFill="1"/>
    <xf numFmtId="0" fontId="8" fillId="0" borderId="0" xfId="0" applyFont="1" applyFill="1"/>
    <xf numFmtId="0" fontId="11" fillId="0" borderId="1" xfId="0" applyFont="1" applyBorder="1"/>
    <xf numFmtId="0" fontId="0" fillId="0" borderId="2" xfId="0" applyBorder="1"/>
    <xf numFmtId="0" fontId="0" fillId="0" borderId="3" xfId="0" applyBorder="1"/>
    <xf numFmtId="0" fontId="12" fillId="0" borderId="10" xfId="0" applyFont="1" applyBorder="1"/>
    <xf numFmtId="0" fontId="0" fillId="0" borderId="11" xfId="0" applyBorder="1"/>
    <xf numFmtId="164" fontId="0" fillId="0" borderId="0" xfId="3" applyNumberFormat="1" applyFont="1" applyBorder="1"/>
    <xf numFmtId="0" fontId="5" fillId="0" borderId="0" xfId="0" applyFont="1"/>
    <xf numFmtId="0" fontId="6" fillId="7" borderId="5" xfId="0" applyFont="1" applyFill="1" applyBorder="1" applyAlignment="1">
      <alignment horizontal="right"/>
    </xf>
    <xf numFmtId="41" fontId="6" fillId="7" borderId="5" xfId="1" applyNumberFormat="1" applyFont="1" applyFill="1" applyBorder="1"/>
    <xf numFmtId="0" fontId="0" fillId="7" borderId="5" xfId="0" applyFill="1" applyBorder="1"/>
    <xf numFmtId="0" fontId="13" fillId="0" borderId="0" xfId="0" applyFont="1"/>
    <xf numFmtId="43" fontId="0" fillId="0" borderId="0" xfId="1" applyFont="1" applyBorder="1"/>
    <xf numFmtId="0" fontId="14" fillId="0" borderId="0" xfId="0" applyFont="1"/>
    <xf numFmtId="43" fontId="14" fillId="0" borderId="0" xfId="1" applyFont="1" applyBorder="1"/>
    <xf numFmtId="164" fontId="14" fillId="0" borderId="0" xfId="3" applyNumberFormat="1" applyFont="1" applyBorder="1"/>
    <xf numFmtId="41" fontId="14" fillId="0" borderId="0" xfId="1" applyNumberFormat="1" applyFont="1" applyBorder="1"/>
    <xf numFmtId="0" fontId="15" fillId="0" borderId="0" xfId="0" applyFont="1"/>
    <xf numFmtId="165" fontId="14" fillId="0" borderId="0" xfId="1" applyNumberFormat="1" applyFont="1" applyBorder="1"/>
    <xf numFmtId="41" fontId="14" fillId="0" borderId="0" xfId="1" quotePrefix="1" applyNumberFormat="1" applyFont="1" applyBorder="1"/>
    <xf numFmtId="166" fontId="14" fillId="0" borderId="0" xfId="1" applyNumberFormat="1" applyFont="1" applyBorder="1"/>
    <xf numFmtId="0" fontId="16" fillId="0" borderId="0" xfId="0" applyFont="1"/>
    <xf numFmtId="43" fontId="16" fillId="0" borderId="0" xfId="1" applyFont="1" applyBorder="1"/>
    <xf numFmtId="165" fontId="16" fillId="0" borderId="0" xfId="1" applyNumberFormat="1" applyFont="1" applyBorder="1"/>
    <xf numFmtId="41" fontId="16" fillId="0" borderId="0" xfId="1" applyNumberFormat="1" applyFont="1" applyBorder="1"/>
    <xf numFmtId="44" fontId="14" fillId="0" borderId="0" xfId="2" applyFont="1" applyBorder="1"/>
    <xf numFmtId="167" fontId="14" fillId="0" borderId="0" xfId="1" applyNumberFormat="1" applyFont="1" applyBorder="1"/>
    <xf numFmtId="168" fontId="14" fillId="0" borderId="0" xfId="1" applyNumberFormat="1" applyFont="1" applyBorder="1"/>
    <xf numFmtId="0" fontId="14" fillId="0" borderId="0" xfId="1" applyNumberFormat="1" applyFont="1" applyBorder="1"/>
    <xf numFmtId="165" fontId="14" fillId="0" borderId="0" xfId="1" quotePrefix="1" applyNumberFormat="1" applyFont="1" applyBorder="1"/>
    <xf numFmtId="0" fontId="8" fillId="0" borderId="11" xfId="0" applyFont="1" applyBorder="1"/>
    <xf numFmtId="43" fontId="8" fillId="0" borderId="0" xfId="1" applyFont="1" applyBorder="1"/>
    <xf numFmtId="41" fontId="8" fillId="0" borderId="0" xfId="1" applyNumberFormat="1" applyFont="1" applyBorder="1"/>
    <xf numFmtId="164" fontId="8" fillId="0" borderId="0" xfId="3" applyNumberFormat="1" applyFont="1" applyBorder="1"/>
    <xf numFmtId="0" fontId="13" fillId="7" borderId="1" xfId="0" applyFont="1" applyFill="1" applyBorder="1"/>
    <xf numFmtId="0" fontId="0" fillId="7" borderId="2" xfId="0" applyFill="1" applyBorder="1"/>
    <xf numFmtId="41" fontId="0" fillId="7" borderId="2" xfId="1" applyNumberFormat="1" applyFont="1" applyFill="1" applyBorder="1"/>
    <xf numFmtId="43" fontId="17" fillId="7" borderId="2" xfId="1" applyFont="1" applyFill="1" applyBorder="1"/>
    <xf numFmtId="41" fontId="0" fillId="7" borderId="3" xfId="1" applyNumberFormat="1" applyFont="1" applyFill="1" applyBorder="1"/>
    <xf numFmtId="0" fontId="0" fillId="7" borderId="10" xfId="0" quotePrefix="1" applyFill="1" applyBorder="1"/>
    <xf numFmtId="0" fontId="0" fillId="7" borderId="0" xfId="0" applyFill="1"/>
    <xf numFmtId="41" fontId="0" fillId="7" borderId="0" xfId="1" applyNumberFormat="1" applyFont="1" applyFill="1" applyBorder="1"/>
    <xf numFmtId="43" fontId="0" fillId="7" borderId="0" xfId="1" applyFont="1" applyFill="1" applyBorder="1"/>
    <xf numFmtId="41" fontId="0" fillId="7" borderId="11" xfId="1" applyNumberFormat="1" applyFont="1" applyFill="1" applyBorder="1"/>
    <xf numFmtId="0" fontId="0" fillId="7" borderId="10" xfId="0" applyFill="1" applyBorder="1"/>
    <xf numFmtId="0" fontId="0" fillId="7" borderId="7" xfId="0" quotePrefix="1" applyFill="1" applyBorder="1"/>
    <xf numFmtId="0" fontId="0" fillId="7" borderId="8" xfId="0" applyFill="1" applyBorder="1"/>
    <xf numFmtId="41" fontId="0" fillId="7" borderId="8" xfId="1" applyNumberFormat="1" applyFont="1" applyFill="1" applyBorder="1"/>
    <xf numFmtId="43" fontId="0" fillId="7" borderId="8" xfId="1" applyFont="1" applyFill="1" applyBorder="1"/>
    <xf numFmtId="41" fontId="0" fillId="7" borderId="9" xfId="1" applyNumberFormat="1" applyFont="1" applyFill="1" applyBorder="1"/>
    <xf numFmtId="0" fontId="0" fillId="0" borderId="7" xfId="0" applyBorder="1"/>
    <xf numFmtId="0" fontId="0" fillId="0" borderId="8" xfId="0" applyBorder="1"/>
    <xf numFmtId="43" fontId="0" fillId="0" borderId="8" xfId="1" applyFont="1" applyBorder="1"/>
    <xf numFmtId="41" fontId="0" fillId="0" borderId="8" xfId="1" applyNumberFormat="1" applyFont="1" applyBorder="1"/>
    <xf numFmtId="164" fontId="0" fillId="0" borderId="8" xfId="3" applyNumberFormat="1" applyFont="1" applyBorder="1"/>
    <xf numFmtId="0" fontId="0" fillId="0" borderId="9" xfId="0" applyBorder="1"/>
    <xf numFmtId="0" fontId="3" fillId="0" borderId="0" xfId="0" applyFont="1"/>
    <xf numFmtId="0" fontId="18" fillId="0" borderId="0" xfId="0" applyFont="1"/>
    <xf numFmtId="41" fontId="14" fillId="4" borderId="11" xfId="1" applyNumberFormat="1" applyFont="1" applyFill="1" applyBorder="1"/>
    <xf numFmtId="0" fontId="3" fillId="4" borderId="10" xfId="0" applyFont="1" applyFill="1" applyBorder="1"/>
    <xf numFmtId="0" fontId="0" fillId="8" borderId="0" xfId="0" applyFill="1"/>
    <xf numFmtId="41" fontId="8" fillId="8" borderId="0" xfId="1" applyNumberFormat="1" applyFont="1" applyFill="1" applyBorder="1"/>
    <xf numFmtId="41" fontId="6" fillId="8" borderId="12" xfId="1" applyNumberFormat="1" applyFont="1" applyFill="1" applyBorder="1"/>
    <xf numFmtId="0" fontId="0" fillId="8" borderId="10" xfId="0" applyFill="1" applyBorder="1"/>
    <xf numFmtId="41" fontId="9" fillId="8" borderId="0" xfId="1" applyNumberFormat="1" applyFont="1" applyFill="1" applyBorder="1"/>
    <xf numFmtId="41" fontId="9" fillId="8" borderId="11" xfId="1" applyNumberFormat="1" applyFont="1" applyFill="1" applyBorder="1"/>
    <xf numFmtId="41" fontId="9" fillId="8" borderId="5" xfId="1" applyNumberFormat="1" applyFont="1" applyFill="1" applyBorder="1"/>
    <xf numFmtId="41" fontId="9" fillId="8" borderId="6" xfId="1" applyNumberFormat="1" applyFont="1" applyFill="1" applyBorder="1"/>
    <xf numFmtId="0" fontId="0" fillId="5" borderId="10" xfId="0" applyFill="1" applyBorder="1"/>
    <xf numFmtId="41" fontId="9" fillId="5" borderId="0" xfId="1" applyNumberFormat="1" applyFont="1" applyFill="1" applyBorder="1"/>
    <xf numFmtId="41" fontId="8" fillId="5" borderId="11" xfId="1" applyNumberFormat="1" applyFont="1" applyFill="1" applyBorder="1"/>
    <xf numFmtId="41" fontId="9" fillId="5" borderId="11" xfId="1" applyNumberFormat="1" applyFont="1" applyFill="1" applyBorder="1"/>
    <xf numFmtId="41" fontId="9" fillId="5" borderId="5" xfId="1" applyNumberFormat="1" applyFont="1" applyFill="1" applyBorder="1"/>
    <xf numFmtId="41" fontId="9" fillId="5" borderId="6" xfId="1" applyNumberFormat="1" applyFont="1" applyFill="1" applyBorder="1"/>
    <xf numFmtId="0" fontId="2" fillId="0" borderId="10" xfId="0" applyFont="1" applyBorder="1"/>
    <xf numFmtId="41" fontId="10" fillId="0" borderId="0" xfId="1" applyNumberFormat="1" applyFont="1" applyFill="1" applyBorder="1"/>
    <xf numFmtId="41" fontId="10" fillId="0" borderId="5" xfId="1" applyNumberFormat="1" applyFont="1" applyFill="1" applyBorder="1"/>
    <xf numFmtId="41" fontId="10" fillId="0" borderId="6" xfId="1" applyNumberFormat="1" applyFont="1" applyFill="1" applyBorder="1"/>
    <xf numFmtId="0" fontId="0" fillId="9" borderId="0" xfId="0" applyFill="1"/>
    <xf numFmtId="41" fontId="8" fillId="9" borderId="0" xfId="1" applyNumberFormat="1" applyFont="1" applyFill="1" applyBorder="1"/>
    <xf numFmtId="41" fontId="6" fillId="9" borderId="12" xfId="1" applyNumberFormat="1" applyFont="1" applyFill="1" applyBorder="1"/>
    <xf numFmtId="0" fontId="0" fillId="9" borderId="10" xfId="0" applyFill="1" applyBorder="1"/>
    <xf numFmtId="41" fontId="9" fillId="9" borderId="0" xfId="1" applyNumberFormat="1" applyFont="1" applyFill="1" applyBorder="1"/>
    <xf numFmtId="41" fontId="9" fillId="9" borderId="5" xfId="1" applyNumberFormat="1" applyFont="1" applyFill="1" applyBorder="1"/>
    <xf numFmtId="41" fontId="9" fillId="9" borderId="6" xfId="1" applyNumberFormat="1" applyFont="1" applyFill="1" applyBorder="1"/>
    <xf numFmtId="41" fontId="9" fillId="9" borderId="11" xfId="1" applyNumberFormat="1" applyFont="1" applyFill="1" applyBorder="1"/>
    <xf numFmtId="41" fontId="10" fillId="0" borderId="11" xfId="1" applyNumberFormat="1" applyFont="1" applyFill="1" applyBorder="1"/>
    <xf numFmtId="41" fontId="8" fillId="8" borderId="11" xfId="1" applyNumberFormat="1" applyFont="1" applyFill="1" applyBorder="1"/>
    <xf numFmtId="0" fontId="2" fillId="0" borderId="0" xfId="0" applyFont="1" applyFill="1"/>
    <xf numFmtId="41" fontId="2" fillId="0" borderId="0" xfId="1" applyNumberFormat="1" applyFont="1" applyFill="1" applyBorder="1"/>
    <xf numFmtId="0" fontId="2" fillId="0" borderId="0" xfId="0" applyFont="1"/>
    <xf numFmtId="0" fontId="10" fillId="0" borderId="0" xfId="0" applyFont="1" applyFill="1"/>
    <xf numFmtId="0" fontId="7" fillId="0" borderId="0" xfId="0" applyFont="1" applyFill="1"/>
    <xf numFmtId="0" fontId="20" fillId="0" borderId="0" xfId="0" applyFont="1"/>
    <xf numFmtId="0" fontId="6" fillId="8" borderId="0" xfId="0" applyFont="1" applyFill="1"/>
    <xf numFmtId="0" fontId="6" fillId="5" borderId="0" xfId="0" applyFont="1" applyFill="1"/>
    <xf numFmtId="0" fontId="0" fillId="6" borderId="0" xfId="0" applyFill="1"/>
    <xf numFmtId="41" fontId="6" fillId="6" borderId="12" xfId="1" applyNumberFormat="1" applyFont="1" applyFill="1" applyBorder="1"/>
    <xf numFmtId="0" fontId="0" fillId="0" borderId="0" xfId="0" applyBorder="1"/>
    <xf numFmtId="0" fontId="4" fillId="10" borderId="23" xfId="0" applyFont="1" applyFill="1" applyBorder="1"/>
    <xf numFmtId="0" fontId="4" fillId="10" borderId="24" xfId="0" applyFont="1" applyFill="1" applyBorder="1"/>
    <xf numFmtId="0" fontId="4" fillId="10" borderId="25" xfId="0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hapter%2015%20-%20Financial%20Statemen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 15.1"/>
      <sheetName val="Fig 15.2"/>
      <sheetName val="Fig 15.3"/>
      <sheetName val="Fig 15.4"/>
      <sheetName val="Fig 15.5"/>
      <sheetName val="Fig 15.6"/>
      <sheetName val="Fig 15.7"/>
      <sheetName val="Fig 15.8"/>
      <sheetName val="Fig 15.9"/>
      <sheetName val="Fig 15.10"/>
      <sheetName val="Fig 15.11"/>
      <sheetName val="Fig 15.12"/>
      <sheetName val="Fig 15.13"/>
      <sheetName val="Fig 15.14"/>
      <sheetName val="Fig 15.15"/>
      <sheetName val="Problem 15.1a"/>
      <sheetName val="Problem 15.1b"/>
      <sheetName val="Problem 15.2b"/>
      <sheetName val="Problem 15.2a"/>
      <sheetName val="Problem 15.2c"/>
      <sheetName val="Problem 15.3"/>
      <sheetName val="INSTRUCTOR'S"/>
      <sheetName val="CASE STUDY"/>
    </sheetNames>
    <sheetDataSet>
      <sheetData sheetId="0">
        <row r="28">
          <cell r="F28">
            <v>385000</v>
          </cell>
          <cell r="H28">
            <v>433000</v>
          </cell>
        </row>
        <row r="40">
          <cell r="H40">
            <v>148800</v>
          </cell>
        </row>
      </sheetData>
      <sheetData sheetId="1"/>
      <sheetData sheetId="2">
        <row r="8">
          <cell r="F8">
            <v>45000</v>
          </cell>
          <cell r="H8">
            <v>65800</v>
          </cell>
        </row>
        <row r="32">
          <cell r="F32">
            <v>20000</v>
          </cell>
          <cell r="H32">
            <v>10000</v>
          </cell>
        </row>
        <row r="35">
          <cell r="F35">
            <v>1200000</v>
          </cell>
          <cell r="H35">
            <v>1180000</v>
          </cell>
        </row>
        <row r="45">
          <cell r="F45">
            <v>1746000</v>
          </cell>
          <cell r="H45">
            <v>1919800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0D38C-F56B-4260-B586-69A6853D1064}">
  <dimension ref="B1:U48"/>
  <sheetViews>
    <sheetView workbookViewId="0">
      <selection sqref="A1:XFD1048576"/>
    </sheetView>
  </sheetViews>
  <sheetFormatPr defaultRowHeight="14.35" x14ac:dyDescent="0.5"/>
  <cols>
    <col min="1" max="1" width="2.76171875" customWidth="1"/>
    <col min="2" max="2" width="24.46875" customWidth="1"/>
    <col min="3" max="3" width="2.5859375" customWidth="1"/>
    <col min="4" max="5" width="12.29296875" customWidth="1"/>
    <col min="6" max="6" width="8.703125" customWidth="1"/>
    <col min="7" max="7" width="20.17578125" customWidth="1"/>
    <col min="9" max="9" width="6.1171875" customWidth="1"/>
    <col min="10" max="10" width="11.41015625" customWidth="1"/>
    <col min="11" max="11" width="3.46875" customWidth="1"/>
    <col min="12" max="12" width="26.9375" customWidth="1"/>
    <col min="13" max="13" width="4.17578125" customWidth="1"/>
    <col min="14" max="15" width="12.8203125" customWidth="1"/>
    <col min="16" max="16" width="3.64453125" customWidth="1"/>
    <col min="17" max="17" width="11.9375" customWidth="1"/>
    <col min="20" max="20" width="11.3515625" customWidth="1"/>
    <col min="257" max="257" width="2.76171875" customWidth="1"/>
    <col min="258" max="258" width="24.46875" customWidth="1"/>
    <col min="259" max="259" width="2.5859375" customWidth="1"/>
    <col min="260" max="261" width="12.29296875" customWidth="1"/>
    <col min="262" max="262" width="8.703125" customWidth="1"/>
    <col min="263" max="263" width="20.17578125" customWidth="1"/>
    <col min="265" max="265" width="4.64453125" customWidth="1"/>
    <col min="266" max="266" width="11.41015625" customWidth="1"/>
    <col min="267" max="267" width="3.46875" customWidth="1"/>
    <col min="268" max="268" width="26.9375" customWidth="1"/>
    <col min="269" max="269" width="2.5859375" customWidth="1"/>
    <col min="270" max="271" width="12.8203125" customWidth="1"/>
    <col min="273" max="273" width="11.9375" customWidth="1"/>
    <col min="276" max="276" width="11.3515625" customWidth="1"/>
    <col min="513" max="513" width="2.76171875" customWidth="1"/>
    <col min="514" max="514" width="24.46875" customWidth="1"/>
    <col min="515" max="515" width="2.5859375" customWidth="1"/>
    <col min="516" max="517" width="12.29296875" customWidth="1"/>
    <col min="518" max="518" width="8.703125" customWidth="1"/>
    <col min="519" max="519" width="20.17578125" customWidth="1"/>
    <col min="521" max="521" width="4.64453125" customWidth="1"/>
    <col min="522" max="522" width="11.41015625" customWidth="1"/>
    <col min="523" max="523" width="3.46875" customWidth="1"/>
    <col min="524" max="524" width="26.9375" customWidth="1"/>
    <col min="525" max="525" width="2.5859375" customWidth="1"/>
    <col min="526" max="527" width="12.8203125" customWidth="1"/>
    <col min="529" max="529" width="11.9375" customWidth="1"/>
    <col min="532" max="532" width="11.3515625" customWidth="1"/>
    <col min="769" max="769" width="2.76171875" customWidth="1"/>
    <col min="770" max="770" width="24.46875" customWidth="1"/>
    <col min="771" max="771" width="2.5859375" customWidth="1"/>
    <col min="772" max="773" width="12.29296875" customWidth="1"/>
    <col min="774" max="774" width="8.703125" customWidth="1"/>
    <col min="775" max="775" width="20.17578125" customWidth="1"/>
    <col min="777" max="777" width="4.64453125" customWidth="1"/>
    <col min="778" max="778" width="11.41015625" customWidth="1"/>
    <col min="779" max="779" width="3.46875" customWidth="1"/>
    <col min="780" max="780" width="26.9375" customWidth="1"/>
    <col min="781" max="781" width="2.5859375" customWidth="1"/>
    <col min="782" max="783" width="12.8203125" customWidth="1"/>
    <col min="785" max="785" width="11.9375" customWidth="1"/>
    <col min="788" max="788" width="11.3515625" customWidth="1"/>
    <col min="1025" max="1025" width="2.76171875" customWidth="1"/>
    <col min="1026" max="1026" width="24.46875" customWidth="1"/>
    <col min="1027" max="1027" width="2.5859375" customWidth="1"/>
    <col min="1028" max="1029" width="12.29296875" customWidth="1"/>
    <col min="1030" max="1030" width="8.703125" customWidth="1"/>
    <col min="1031" max="1031" width="20.17578125" customWidth="1"/>
    <col min="1033" max="1033" width="4.64453125" customWidth="1"/>
    <col min="1034" max="1034" width="11.41015625" customWidth="1"/>
    <col min="1035" max="1035" width="3.46875" customWidth="1"/>
    <col min="1036" max="1036" width="26.9375" customWidth="1"/>
    <col min="1037" max="1037" width="2.5859375" customWidth="1"/>
    <col min="1038" max="1039" width="12.8203125" customWidth="1"/>
    <col min="1041" max="1041" width="11.9375" customWidth="1"/>
    <col min="1044" max="1044" width="11.3515625" customWidth="1"/>
    <col min="1281" max="1281" width="2.76171875" customWidth="1"/>
    <col min="1282" max="1282" width="24.46875" customWidth="1"/>
    <col min="1283" max="1283" width="2.5859375" customWidth="1"/>
    <col min="1284" max="1285" width="12.29296875" customWidth="1"/>
    <col min="1286" max="1286" width="8.703125" customWidth="1"/>
    <col min="1287" max="1287" width="20.17578125" customWidth="1"/>
    <col min="1289" max="1289" width="4.64453125" customWidth="1"/>
    <col min="1290" max="1290" width="11.41015625" customWidth="1"/>
    <col min="1291" max="1291" width="3.46875" customWidth="1"/>
    <col min="1292" max="1292" width="26.9375" customWidth="1"/>
    <col min="1293" max="1293" width="2.5859375" customWidth="1"/>
    <col min="1294" max="1295" width="12.8203125" customWidth="1"/>
    <col min="1297" max="1297" width="11.9375" customWidth="1"/>
    <col min="1300" max="1300" width="11.3515625" customWidth="1"/>
    <col min="1537" max="1537" width="2.76171875" customWidth="1"/>
    <col min="1538" max="1538" width="24.46875" customWidth="1"/>
    <col min="1539" max="1539" width="2.5859375" customWidth="1"/>
    <col min="1540" max="1541" width="12.29296875" customWidth="1"/>
    <col min="1542" max="1542" width="8.703125" customWidth="1"/>
    <col min="1543" max="1543" width="20.17578125" customWidth="1"/>
    <col min="1545" max="1545" width="4.64453125" customWidth="1"/>
    <col min="1546" max="1546" width="11.41015625" customWidth="1"/>
    <col min="1547" max="1547" width="3.46875" customWidth="1"/>
    <col min="1548" max="1548" width="26.9375" customWidth="1"/>
    <col min="1549" max="1549" width="2.5859375" customWidth="1"/>
    <col min="1550" max="1551" width="12.8203125" customWidth="1"/>
    <col min="1553" max="1553" width="11.9375" customWidth="1"/>
    <col min="1556" max="1556" width="11.3515625" customWidth="1"/>
    <col min="1793" max="1793" width="2.76171875" customWidth="1"/>
    <col min="1794" max="1794" width="24.46875" customWidth="1"/>
    <col min="1795" max="1795" width="2.5859375" customWidth="1"/>
    <col min="1796" max="1797" width="12.29296875" customWidth="1"/>
    <col min="1798" max="1798" width="8.703125" customWidth="1"/>
    <col min="1799" max="1799" width="20.17578125" customWidth="1"/>
    <col min="1801" max="1801" width="4.64453125" customWidth="1"/>
    <col min="1802" max="1802" width="11.41015625" customWidth="1"/>
    <col min="1803" max="1803" width="3.46875" customWidth="1"/>
    <col min="1804" max="1804" width="26.9375" customWidth="1"/>
    <col min="1805" max="1805" width="2.5859375" customWidth="1"/>
    <col min="1806" max="1807" width="12.8203125" customWidth="1"/>
    <col min="1809" max="1809" width="11.9375" customWidth="1"/>
    <col min="1812" max="1812" width="11.3515625" customWidth="1"/>
    <col min="2049" max="2049" width="2.76171875" customWidth="1"/>
    <col min="2050" max="2050" width="24.46875" customWidth="1"/>
    <col min="2051" max="2051" width="2.5859375" customWidth="1"/>
    <col min="2052" max="2053" width="12.29296875" customWidth="1"/>
    <col min="2054" max="2054" width="8.703125" customWidth="1"/>
    <col min="2055" max="2055" width="20.17578125" customWidth="1"/>
    <col min="2057" max="2057" width="4.64453125" customWidth="1"/>
    <col min="2058" max="2058" width="11.41015625" customWidth="1"/>
    <col min="2059" max="2059" width="3.46875" customWidth="1"/>
    <col min="2060" max="2060" width="26.9375" customWidth="1"/>
    <col min="2061" max="2061" width="2.5859375" customWidth="1"/>
    <col min="2062" max="2063" width="12.8203125" customWidth="1"/>
    <col min="2065" max="2065" width="11.9375" customWidth="1"/>
    <col min="2068" max="2068" width="11.3515625" customWidth="1"/>
    <col min="2305" max="2305" width="2.76171875" customWidth="1"/>
    <col min="2306" max="2306" width="24.46875" customWidth="1"/>
    <col min="2307" max="2307" width="2.5859375" customWidth="1"/>
    <col min="2308" max="2309" width="12.29296875" customWidth="1"/>
    <col min="2310" max="2310" width="8.703125" customWidth="1"/>
    <col min="2311" max="2311" width="20.17578125" customWidth="1"/>
    <col min="2313" max="2313" width="4.64453125" customWidth="1"/>
    <col min="2314" max="2314" width="11.41015625" customWidth="1"/>
    <col min="2315" max="2315" width="3.46875" customWidth="1"/>
    <col min="2316" max="2316" width="26.9375" customWidth="1"/>
    <col min="2317" max="2317" width="2.5859375" customWidth="1"/>
    <col min="2318" max="2319" width="12.8203125" customWidth="1"/>
    <col min="2321" max="2321" width="11.9375" customWidth="1"/>
    <col min="2324" max="2324" width="11.3515625" customWidth="1"/>
    <col min="2561" max="2561" width="2.76171875" customWidth="1"/>
    <col min="2562" max="2562" width="24.46875" customWidth="1"/>
    <col min="2563" max="2563" width="2.5859375" customWidth="1"/>
    <col min="2564" max="2565" width="12.29296875" customWidth="1"/>
    <col min="2566" max="2566" width="8.703125" customWidth="1"/>
    <col min="2567" max="2567" width="20.17578125" customWidth="1"/>
    <col min="2569" max="2569" width="4.64453125" customWidth="1"/>
    <col min="2570" max="2570" width="11.41015625" customWidth="1"/>
    <col min="2571" max="2571" width="3.46875" customWidth="1"/>
    <col min="2572" max="2572" width="26.9375" customWidth="1"/>
    <col min="2573" max="2573" width="2.5859375" customWidth="1"/>
    <col min="2574" max="2575" width="12.8203125" customWidth="1"/>
    <col min="2577" max="2577" width="11.9375" customWidth="1"/>
    <col min="2580" max="2580" width="11.3515625" customWidth="1"/>
    <col min="2817" max="2817" width="2.76171875" customWidth="1"/>
    <col min="2818" max="2818" width="24.46875" customWidth="1"/>
    <col min="2819" max="2819" width="2.5859375" customWidth="1"/>
    <col min="2820" max="2821" width="12.29296875" customWidth="1"/>
    <col min="2822" max="2822" width="8.703125" customWidth="1"/>
    <col min="2823" max="2823" width="20.17578125" customWidth="1"/>
    <col min="2825" max="2825" width="4.64453125" customWidth="1"/>
    <col min="2826" max="2826" width="11.41015625" customWidth="1"/>
    <col min="2827" max="2827" width="3.46875" customWidth="1"/>
    <col min="2828" max="2828" width="26.9375" customWidth="1"/>
    <col min="2829" max="2829" width="2.5859375" customWidth="1"/>
    <col min="2830" max="2831" width="12.8203125" customWidth="1"/>
    <col min="2833" max="2833" width="11.9375" customWidth="1"/>
    <col min="2836" max="2836" width="11.3515625" customWidth="1"/>
    <col min="3073" max="3073" width="2.76171875" customWidth="1"/>
    <col min="3074" max="3074" width="24.46875" customWidth="1"/>
    <col min="3075" max="3075" width="2.5859375" customWidth="1"/>
    <col min="3076" max="3077" width="12.29296875" customWidth="1"/>
    <col min="3078" max="3078" width="8.703125" customWidth="1"/>
    <col min="3079" max="3079" width="20.17578125" customWidth="1"/>
    <col min="3081" max="3081" width="4.64453125" customWidth="1"/>
    <col min="3082" max="3082" width="11.41015625" customWidth="1"/>
    <col min="3083" max="3083" width="3.46875" customWidth="1"/>
    <col min="3084" max="3084" width="26.9375" customWidth="1"/>
    <col min="3085" max="3085" width="2.5859375" customWidth="1"/>
    <col min="3086" max="3087" width="12.8203125" customWidth="1"/>
    <col min="3089" max="3089" width="11.9375" customWidth="1"/>
    <col min="3092" max="3092" width="11.3515625" customWidth="1"/>
    <col min="3329" max="3329" width="2.76171875" customWidth="1"/>
    <col min="3330" max="3330" width="24.46875" customWidth="1"/>
    <col min="3331" max="3331" width="2.5859375" customWidth="1"/>
    <col min="3332" max="3333" width="12.29296875" customWidth="1"/>
    <col min="3334" max="3334" width="8.703125" customWidth="1"/>
    <col min="3335" max="3335" width="20.17578125" customWidth="1"/>
    <col min="3337" max="3337" width="4.64453125" customWidth="1"/>
    <col min="3338" max="3338" width="11.41015625" customWidth="1"/>
    <col min="3339" max="3339" width="3.46875" customWidth="1"/>
    <col min="3340" max="3340" width="26.9375" customWidth="1"/>
    <col min="3341" max="3341" width="2.5859375" customWidth="1"/>
    <col min="3342" max="3343" width="12.8203125" customWidth="1"/>
    <col min="3345" max="3345" width="11.9375" customWidth="1"/>
    <col min="3348" max="3348" width="11.3515625" customWidth="1"/>
    <col min="3585" max="3585" width="2.76171875" customWidth="1"/>
    <col min="3586" max="3586" width="24.46875" customWidth="1"/>
    <col min="3587" max="3587" width="2.5859375" customWidth="1"/>
    <col min="3588" max="3589" width="12.29296875" customWidth="1"/>
    <col min="3590" max="3590" width="8.703125" customWidth="1"/>
    <col min="3591" max="3591" width="20.17578125" customWidth="1"/>
    <col min="3593" max="3593" width="4.64453125" customWidth="1"/>
    <col min="3594" max="3594" width="11.41015625" customWidth="1"/>
    <col min="3595" max="3595" width="3.46875" customWidth="1"/>
    <col min="3596" max="3596" width="26.9375" customWidth="1"/>
    <col min="3597" max="3597" width="2.5859375" customWidth="1"/>
    <col min="3598" max="3599" width="12.8203125" customWidth="1"/>
    <col min="3601" max="3601" width="11.9375" customWidth="1"/>
    <col min="3604" max="3604" width="11.3515625" customWidth="1"/>
    <col min="3841" max="3841" width="2.76171875" customWidth="1"/>
    <col min="3842" max="3842" width="24.46875" customWidth="1"/>
    <col min="3843" max="3843" width="2.5859375" customWidth="1"/>
    <col min="3844" max="3845" width="12.29296875" customWidth="1"/>
    <col min="3846" max="3846" width="8.703125" customWidth="1"/>
    <col min="3847" max="3847" width="20.17578125" customWidth="1"/>
    <col min="3849" max="3849" width="4.64453125" customWidth="1"/>
    <col min="3850" max="3850" width="11.41015625" customWidth="1"/>
    <col min="3851" max="3851" width="3.46875" customWidth="1"/>
    <col min="3852" max="3852" width="26.9375" customWidth="1"/>
    <col min="3853" max="3853" width="2.5859375" customWidth="1"/>
    <col min="3854" max="3855" width="12.8203125" customWidth="1"/>
    <col min="3857" max="3857" width="11.9375" customWidth="1"/>
    <col min="3860" max="3860" width="11.3515625" customWidth="1"/>
    <col min="4097" max="4097" width="2.76171875" customWidth="1"/>
    <col min="4098" max="4098" width="24.46875" customWidth="1"/>
    <col min="4099" max="4099" width="2.5859375" customWidth="1"/>
    <col min="4100" max="4101" width="12.29296875" customWidth="1"/>
    <col min="4102" max="4102" width="8.703125" customWidth="1"/>
    <col min="4103" max="4103" width="20.17578125" customWidth="1"/>
    <col min="4105" max="4105" width="4.64453125" customWidth="1"/>
    <col min="4106" max="4106" width="11.41015625" customWidth="1"/>
    <col min="4107" max="4107" width="3.46875" customWidth="1"/>
    <col min="4108" max="4108" width="26.9375" customWidth="1"/>
    <col min="4109" max="4109" width="2.5859375" customWidth="1"/>
    <col min="4110" max="4111" width="12.8203125" customWidth="1"/>
    <col min="4113" max="4113" width="11.9375" customWidth="1"/>
    <col min="4116" max="4116" width="11.3515625" customWidth="1"/>
    <col min="4353" max="4353" width="2.76171875" customWidth="1"/>
    <col min="4354" max="4354" width="24.46875" customWidth="1"/>
    <col min="4355" max="4355" width="2.5859375" customWidth="1"/>
    <col min="4356" max="4357" width="12.29296875" customWidth="1"/>
    <col min="4358" max="4358" width="8.703125" customWidth="1"/>
    <col min="4359" max="4359" width="20.17578125" customWidth="1"/>
    <col min="4361" max="4361" width="4.64453125" customWidth="1"/>
    <col min="4362" max="4362" width="11.41015625" customWidth="1"/>
    <col min="4363" max="4363" width="3.46875" customWidth="1"/>
    <col min="4364" max="4364" width="26.9375" customWidth="1"/>
    <col min="4365" max="4365" width="2.5859375" customWidth="1"/>
    <col min="4366" max="4367" width="12.8203125" customWidth="1"/>
    <col min="4369" max="4369" width="11.9375" customWidth="1"/>
    <col min="4372" max="4372" width="11.3515625" customWidth="1"/>
    <col min="4609" max="4609" width="2.76171875" customWidth="1"/>
    <col min="4610" max="4610" width="24.46875" customWidth="1"/>
    <col min="4611" max="4611" width="2.5859375" customWidth="1"/>
    <col min="4612" max="4613" width="12.29296875" customWidth="1"/>
    <col min="4614" max="4614" width="8.703125" customWidth="1"/>
    <col min="4615" max="4615" width="20.17578125" customWidth="1"/>
    <col min="4617" max="4617" width="4.64453125" customWidth="1"/>
    <col min="4618" max="4618" width="11.41015625" customWidth="1"/>
    <col min="4619" max="4619" width="3.46875" customWidth="1"/>
    <col min="4620" max="4620" width="26.9375" customWidth="1"/>
    <col min="4621" max="4621" width="2.5859375" customWidth="1"/>
    <col min="4622" max="4623" width="12.8203125" customWidth="1"/>
    <col min="4625" max="4625" width="11.9375" customWidth="1"/>
    <col min="4628" max="4628" width="11.3515625" customWidth="1"/>
    <col min="4865" max="4865" width="2.76171875" customWidth="1"/>
    <col min="4866" max="4866" width="24.46875" customWidth="1"/>
    <col min="4867" max="4867" width="2.5859375" customWidth="1"/>
    <col min="4868" max="4869" width="12.29296875" customWidth="1"/>
    <col min="4870" max="4870" width="8.703125" customWidth="1"/>
    <col min="4871" max="4871" width="20.17578125" customWidth="1"/>
    <col min="4873" max="4873" width="4.64453125" customWidth="1"/>
    <col min="4874" max="4874" width="11.41015625" customWidth="1"/>
    <col min="4875" max="4875" width="3.46875" customWidth="1"/>
    <col min="4876" max="4876" width="26.9375" customWidth="1"/>
    <col min="4877" max="4877" width="2.5859375" customWidth="1"/>
    <col min="4878" max="4879" width="12.8203125" customWidth="1"/>
    <col min="4881" max="4881" width="11.9375" customWidth="1"/>
    <col min="4884" max="4884" width="11.3515625" customWidth="1"/>
    <col min="5121" max="5121" width="2.76171875" customWidth="1"/>
    <col min="5122" max="5122" width="24.46875" customWidth="1"/>
    <col min="5123" max="5123" width="2.5859375" customWidth="1"/>
    <col min="5124" max="5125" width="12.29296875" customWidth="1"/>
    <col min="5126" max="5126" width="8.703125" customWidth="1"/>
    <col min="5127" max="5127" width="20.17578125" customWidth="1"/>
    <col min="5129" max="5129" width="4.64453125" customWidth="1"/>
    <col min="5130" max="5130" width="11.41015625" customWidth="1"/>
    <col min="5131" max="5131" width="3.46875" customWidth="1"/>
    <col min="5132" max="5132" width="26.9375" customWidth="1"/>
    <col min="5133" max="5133" width="2.5859375" customWidth="1"/>
    <col min="5134" max="5135" width="12.8203125" customWidth="1"/>
    <col min="5137" max="5137" width="11.9375" customWidth="1"/>
    <col min="5140" max="5140" width="11.3515625" customWidth="1"/>
    <col min="5377" max="5377" width="2.76171875" customWidth="1"/>
    <col min="5378" max="5378" width="24.46875" customWidth="1"/>
    <col min="5379" max="5379" width="2.5859375" customWidth="1"/>
    <col min="5380" max="5381" width="12.29296875" customWidth="1"/>
    <col min="5382" max="5382" width="8.703125" customWidth="1"/>
    <col min="5383" max="5383" width="20.17578125" customWidth="1"/>
    <col min="5385" max="5385" width="4.64453125" customWidth="1"/>
    <col min="5386" max="5386" width="11.41015625" customWidth="1"/>
    <col min="5387" max="5387" width="3.46875" customWidth="1"/>
    <col min="5388" max="5388" width="26.9375" customWidth="1"/>
    <col min="5389" max="5389" width="2.5859375" customWidth="1"/>
    <col min="5390" max="5391" width="12.8203125" customWidth="1"/>
    <col min="5393" max="5393" width="11.9375" customWidth="1"/>
    <col min="5396" max="5396" width="11.3515625" customWidth="1"/>
    <col min="5633" max="5633" width="2.76171875" customWidth="1"/>
    <col min="5634" max="5634" width="24.46875" customWidth="1"/>
    <col min="5635" max="5635" width="2.5859375" customWidth="1"/>
    <col min="5636" max="5637" width="12.29296875" customWidth="1"/>
    <col min="5638" max="5638" width="8.703125" customWidth="1"/>
    <col min="5639" max="5639" width="20.17578125" customWidth="1"/>
    <col min="5641" max="5641" width="4.64453125" customWidth="1"/>
    <col min="5642" max="5642" width="11.41015625" customWidth="1"/>
    <col min="5643" max="5643" width="3.46875" customWidth="1"/>
    <col min="5644" max="5644" width="26.9375" customWidth="1"/>
    <col min="5645" max="5645" width="2.5859375" customWidth="1"/>
    <col min="5646" max="5647" width="12.8203125" customWidth="1"/>
    <col min="5649" max="5649" width="11.9375" customWidth="1"/>
    <col min="5652" max="5652" width="11.3515625" customWidth="1"/>
    <col min="5889" max="5889" width="2.76171875" customWidth="1"/>
    <col min="5890" max="5890" width="24.46875" customWidth="1"/>
    <col min="5891" max="5891" width="2.5859375" customWidth="1"/>
    <col min="5892" max="5893" width="12.29296875" customWidth="1"/>
    <col min="5894" max="5894" width="8.703125" customWidth="1"/>
    <col min="5895" max="5895" width="20.17578125" customWidth="1"/>
    <col min="5897" max="5897" width="4.64453125" customWidth="1"/>
    <col min="5898" max="5898" width="11.41015625" customWidth="1"/>
    <col min="5899" max="5899" width="3.46875" customWidth="1"/>
    <col min="5900" max="5900" width="26.9375" customWidth="1"/>
    <col min="5901" max="5901" width="2.5859375" customWidth="1"/>
    <col min="5902" max="5903" width="12.8203125" customWidth="1"/>
    <col min="5905" max="5905" width="11.9375" customWidth="1"/>
    <col min="5908" max="5908" width="11.3515625" customWidth="1"/>
    <col min="6145" max="6145" width="2.76171875" customWidth="1"/>
    <col min="6146" max="6146" width="24.46875" customWidth="1"/>
    <col min="6147" max="6147" width="2.5859375" customWidth="1"/>
    <col min="6148" max="6149" width="12.29296875" customWidth="1"/>
    <col min="6150" max="6150" width="8.703125" customWidth="1"/>
    <col min="6151" max="6151" width="20.17578125" customWidth="1"/>
    <col min="6153" max="6153" width="4.64453125" customWidth="1"/>
    <col min="6154" max="6154" width="11.41015625" customWidth="1"/>
    <col min="6155" max="6155" width="3.46875" customWidth="1"/>
    <col min="6156" max="6156" width="26.9375" customWidth="1"/>
    <col min="6157" max="6157" width="2.5859375" customWidth="1"/>
    <col min="6158" max="6159" width="12.8203125" customWidth="1"/>
    <col min="6161" max="6161" width="11.9375" customWidth="1"/>
    <col min="6164" max="6164" width="11.3515625" customWidth="1"/>
    <col min="6401" max="6401" width="2.76171875" customWidth="1"/>
    <col min="6402" max="6402" width="24.46875" customWidth="1"/>
    <col min="6403" max="6403" width="2.5859375" customWidth="1"/>
    <col min="6404" max="6405" width="12.29296875" customWidth="1"/>
    <col min="6406" max="6406" width="8.703125" customWidth="1"/>
    <col min="6407" max="6407" width="20.17578125" customWidth="1"/>
    <col min="6409" max="6409" width="4.64453125" customWidth="1"/>
    <col min="6410" max="6410" width="11.41015625" customWidth="1"/>
    <col min="6411" max="6411" width="3.46875" customWidth="1"/>
    <col min="6412" max="6412" width="26.9375" customWidth="1"/>
    <col min="6413" max="6413" width="2.5859375" customWidth="1"/>
    <col min="6414" max="6415" width="12.8203125" customWidth="1"/>
    <col min="6417" max="6417" width="11.9375" customWidth="1"/>
    <col min="6420" max="6420" width="11.3515625" customWidth="1"/>
    <col min="6657" max="6657" width="2.76171875" customWidth="1"/>
    <col min="6658" max="6658" width="24.46875" customWidth="1"/>
    <col min="6659" max="6659" width="2.5859375" customWidth="1"/>
    <col min="6660" max="6661" width="12.29296875" customWidth="1"/>
    <col min="6662" max="6662" width="8.703125" customWidth="1"/>
    <col min="6663" max="6663" width="20.17578125" customWidth="1"/>
    <col min="6665" max="6665" width="4.64453125" customWidth="1"/>
    <col min="6666" max="6666" width="11.41015625" customWidth="1"/>
    <col min="6667" max="6667" width="3.46875" customWidth="1"/>
    <col min="6668" max="6668" width="26.9375" customWidth="1"/>
    <col min="6669" max="6669" width="2.5859375" customWidth="1"/>
    <col min="6670" max="6671" width="12.8203125" customWidth="1"/>
    <col min="6673" max="6673" width="11.9375" customWidth="1"/>
    <col min="6676" max="6676" width="11.3515625" customWidth="1"/>
    <col min="6913" max="6913" width="2.76171875" customWidth="1"/>
    <col min="6914" max="6914" width="24.46875" customWidth="1"/>
    <col min="6915" max="6915" width="2.5859375" customWidth="1"/>
    <col min="6916" max="6917" width="12.29296875" customWidth="1"/>
    <col min="6918" max="6918" width="8.703125" customWidth="1"/>
    <col min="6919" max="6919" width="20.17578125" customWidth="1"/>
    <col min="6921" max="6921" width="4.64453125" customWidth="1"/>
    <col min="6922" max="6922" width="11.41015625" customWidth="1"/>
    <col min="6923" max="6923" width="3.46875" customWidth="1"/>
    <col min="6924" max="6924" width="26.9375" customWidth="1"/>
    <col min="6925" max="6925" width="2.5859375" customWidth="1"/>
    <col min="6926" max="6927" width="12.8203125" customWidth="1"/>
    <col min="6929" max="6929" width="11.9375" customWidth="1"/>
    <col min="6932" max="6932" width="11.3515625" customWidth="1"/>
    <col min="7169" max="7169" width="2.76171875" customWidth="1"/>
    <col min="7170" max="7170" width="24.46875" customWidth="1"/>
    <col min="7171" max="7171" width="2.5859375" customWidth="1"/>
    <col min="7172" max="7173" width="12.29296875" customWidth="1"/>
    <col min="7174" max="7174" width="8.703125" customWidth="1"/>
    <col min="7175" max="7175" width="20.17578125" customWidth="1"/>
    <col min="7177" max="7177" width="4.64453125" customWidth="1"/>
    <col min="7178" max="7178" width="11.41015625" customWidth="1"/>
    <col min="7179" max="7179" width="3.46875" customWidth="1"/>
    <col min="7180" max="7180" width="26.9375" customWidth="1"/>
    <col min="7181" max="7181" width="2.5859375" customWidth="1"/>
    <col min="7182" max="7183" width="12.8203125" customWidth="1"/>
    <col min="7185" max="7185" width="11.9375" customWidth="1"/>
    <col min="7188" max="7188" width="11.3515625" customWidth="1"/>
    <col min="7425" max="7425" width="2.76171875" customWidth="1"/>
    <col min="7426" max="7426" width="24.46875" customWidth="1"/>
    <col min="7427" max="7427" width="2.5859375" customWidth="1"/>
    <col min="7428" max="7429" width="12.29296875" customWidth="1"/>
    <col min="7430" max="7430" width="8.703125" customWidth="1"/>
    <col min="7431" max="7431" width="20.17578125" customWidth="1"/>
    <col min="7433" max="7433" width="4.64453125" customWidth="1"/>
    <col min="7434" max="7434" width="11.41015625" customWidth="1"/>
    <col min="7435" max="7435" width="3.46875" customWidth="1"/>
    <col min="7436" max="7436" width="26.9375" customWidth="1"/>
    <col min="7437" max="7437" width="2.5859375" customWidth="1"/>
    <col min="7438" max="7439" width="12.8203125" customWidth="1"/>
    <col min="7441" max="7441" width="11.9375" customWidth="1"/>
    <col min="7444" max="7444" width="11.3515625" customWidth="1"/>
    <col min="7681" max="7681" width="2.76171875" customWidth="1"/>
    <col min="7682" max="7682" width="24.46875" customWidth="1"/>
    <col min="7683" max="7683" width="2.5859375" customWidth="1"/>
    <col min="7684" max="7685" width="12.29296875" customWidth="1"/>
    <col min="7686" max="7686" width="8.703125" customWidth="1"/>
    <col min="7687" max="7687" width="20.17578125" customWidth="1"/>
    <col min="7689" max="7689" width="4.64453125" customWidth="1"/>
    <col min="7690" max="7690" width="11.41015625" customWidth="1"/>
    <col min="7691" max="7691" width="3.46875" customWidth="1"/>
    <col min="7692" max="7692" width="26.9375" customWidth="1"/>
    <col min="7693" max="7693" width="2.5859375" customWidth="1"/>
    <col min="7694" max="7695" width="12.8203125" customWidth="1"/>
    <col min="7697" max="7697" width="11.9375" customWidth="1"/>
    <col min="7700" max="7700" width="11.3515625" customWidth="1"/>
    <col min="7937" max="7937" width="2.76171875" customWidth="1"/>
    <col min="7938" max="7938" width="24.46875" customWidth="1"/>
    <col min="7939" max="7939" width="2.5859375" customWidth="1"/>
    <col min="7940" max="7941" width="12.29296875" customWidth="1"/>
    <col min="7942" max="7942" width="8.703125" customWidth="1"/>
    <col min="7943" max="7943" width="20.17578125" customWidth="1"/>
    <col min="7945" max="7945" width="4.64453125" customWidth="1"/>
    <col min="7946" max="7946" width="11.41015625" customWidth="1"/>
    <col min="7947" max="7947" width="3.46875" customWidth="1"/>
    <col min="7948" max="7948" width="26.9375" customWidth="1"/>
    <col min="7949" max="7949" width="2.5859375" customWidth="1"/>
    <col min="7950" max="7951" width="12.8203125" customWidth="1"/>
    <col min="7953" max="7953" width="11.9375" customWidth="1"/>
    <col min="7956" max="7956" width="11.3515625" customWidth="1"/>
    <col min="8193" max="8193" width="2.76171875" customWidth="1"/>
    <col min="8194" max="8194" width="24.46875" customWidth="1"/>
    <col min="8195" max="8195" width="2.5859375" customWidth="1"/>
    <col min="8196" max="8197" width="12.29296875" customWidth="1"/>
    <col min="8198" max="8198" width="8.703125" customWidth="1"/>
    <col min="8199" max="8199" width="20.17578125" customWidth="1"/>
    <col min="8201" max="8201" width="4.64453125" customWidth="1"/>
    <col min="8202" max="8202" width="11.41015625" customWidth="1"/>
    <col min="8203" max="8203" width="3.46875" customWidth="1"/>
    <col min="8204" max="8204" width="26.9375" customWidth="1"/>
    <col min="8205" max="8205" width="2.5859375" customWidth="1"/>
    <col min="8206" max="8207" width="12.8203125" customWidth="1"/>
    <col min="8209" max="8209" width="11.9375" customWidth="1"/>
    <col min="8212" max="8212" width="11.3515625" customWidth="1"/>
    <col min="8449" max="8449" width="2.76171875" customWidth="1"/>
    <col min="8450" max="8450" width="24.46875" customWidth="1"/>
    <col min="8451" max="8451" width="2.5859375" customWidth="1"/>
    <col min="8452" max="8453" width="12.29296875" customWidth="1"/>
    <col min="8454" max="8454" width="8.703125" customWidth="1"/>
    <col min="8455" max="8455" width="20.17578125" customWidth="1"/>
    <col min="8457" max="8457" width="4.64453125" customWidth="1"/>
    <col min="8458" max="8458" width="11.41015625" customWidth="1"/>
    <col min="8459" max="8459" width="3.46875" customWidth="1"/>
    <col min="8460" max="8460" width="26.9375" customWidth="1"/>
    <col min="8461" max="8461" width="2.5859375" customWidth="1"/>
    <col min="8462" max="8463" width="12.8203125" customWidth="1"/>
    <col min="8465" max="8465" width="11.9375" customWidth="1"/>
    <col min="8468" max="8468" width="11.3515625" customWidth="1"/>
    <col min="8705" max="8705" width="2.76171875" customWidth="1"/>
    <col min="8706" max="8706" width="24.46875" customWidth="1"/>
    <col min="8707" max="8707" width="2.5859375" customWidth="1"/>
    <col min="8708" max="8709" width="12.29296875" customWidth="1"/>
    <col min="8710" max="8710" width="8.703125" customWidth="1"/>
    <col min="8711" max="8711" width="20.17578125" customWidth="1"/>
    <col min="8713" max="8713" width="4.64453125" customWidth="1"/>
    <col min="8714" max="8714" width="11.41015625" customWidth="1"/>
    <col min="8715" max="8715" width="3.46875" customWidth="1"/>
    <col min="8716" max="8716" width="26.9375" customWidth="1"/>
    <col min="8717" max="8717" width="2.5859375" customWidth="1"/>
    <col min="8718" max="8719" width="12.8203125" customWidth="1"/>
    <col min="8721" max="8721" width="11.9375" customWidth="1"/>
    <col min="8724" max="8724" width="11.3515625" customWidth="1"/>
    <col min="8961" max="8961" width="2.76171875" customWidth="1"/>
    <col min="8962" max="8962" width="24.46875" customWidth="1"/>
    <col min="8963" max="8963" width="2.5859375" customWidth="1"/>
    <col min="8964" max="8965" width="12.29296875" customWidth="1"/>
    <col min="8966" max="8966" width="8.703125" customWidth="1"/>
    <col min="8967" max="8967" width="20.17578125" customWidth="1"/>
    <col min="8969" max="8969" width="4.64453125" customWidth="1"/>
    <col min="8970" max="8970" width="11.41015625" customWidth="1"/>
    <col min="8971" max="8971" width="3.46875" customWidth="1"/>
    <col min="8972" max="8972" width="26.9375" customWidth="1"/>
    <col min="8973" max="8973" width="2.5859375" customWidth="1"/>
    <col min="8974" max="8975" width="12.8203125" customWidth="1"/>
    <col min="8977" max="8977" width="11.9375" customWidth="1"/>
    <col min="8980" max="8980" width="11.3515625" customWidth="1"/>
    <col min="9217" max="9217" width="2.76171875" customWidth="1"/>
    <col min="9218" max="9218" width="24.46875" customWidth="1"/>
    <col min="9219" max="9219" width="2.5859375" customWidth="1"/>
    <col min="9220" max="9221" width="12.29296875" customWidth="1"/>
    <col min="9222" max="9222" width="8.703125" customWidth="1"/>
    <col min="9223" max="9223" width="20.17578125" customWidth="1"/>
    <col min="9225" max="9225" width="4.64453125" customWidth="1"/>
    <col min="9226" max="9226" width="11.41015625" customWidth="1"/>
    <col min="9227" max="9227" width="3.46875" customWidth="1"/>
    <col min="9228" max="9228" width="26.9375" customWidth="1"/>
    <col min="9229" max="9229" width="2.5859375" customWidth="1"/>
    <col min="9230" max="9231" width="12.8203125" customWidth="1"/>
    <col min="9233" max="9233" width="11.9375" customWidth="1"/>
    <col min="9236" max="9236" width="11.3515625" customWidth="1"/>
    <col min="9473" max="9473" width="2.76171875" customWidth="1"/>
    <col min="9474" max="9474" width="24.46875" customWidth="1"/>
    <col min="9475" max="9475" width="2.5859375" customWidth="1"/>
    <col min="9476" max="9477" width="12.29296875" customWidth="1"/>
    <col min="9478" max="9478" width="8.703125" customWidth="1"/>
    <col min="9479" max="9479" width="20.17578125" customWidth="1"/>
    <col min="9481" max="9481" width="4.64453125" customWidth="1"/>
    <col min="9482" max="9482" width="11.41015625" customWidth="1"/>
    <col min="9483" max="9483" width="3.46875" customWidth="1"/>
    <col min="9484" max="9484" width="26.9375" customWidth="1"/>
    <col min="9485" max="9485" width="2.5859375" customWidth="1"/>
    <col min="9486" max="9487" width="12.8203125" customWidth="1"/>
    <col min="9489" max="9489" width="11.9375" customWidth="1"/>
    <col min="9492" max="9492" width="11.3515625" customWidth="1"/>
    <col min="9729" max="9729" width="2.76171875" customWidth="1"/>
    <col min="9730" max="9730" width="24.46875" customWidth="1"/>
    <col min="9731" max="9731" width="2.5859375" customWidth="1"/>
    <col min="9732" max="9733" width="12.29296875" customWidth="1"/>
    <col min="9734" max="9734" width="8.703125" customWidth="1"/>
    <col min="9735" max="9735" width="20.17578125" customWidth="1"/>
    <col min="9737" max="9737" width="4.64453125" customWidth="1"/>
    <col min="9738" max="9738" width="11.41015625" customWidth="1"/>
    <col min="9739" max="9739" width="3.46875" customWidth="1"/>
    <col min="9740" max="9740" width="26.9375" customWidth="1"/>
    <col min="9741" max="9741" width="2.5859375" customWidth="1"/>
    <col min="9742" max="9743" width="12.8203125" customWidth="1"/>
    <col min="9745" max="9745" width="11.9375" customWidth="1"/>
    <col min="9748" max="9748" width="11.3515625" customWidth="1"/>
    <col min="9985" max="9985" width="2.76171875" customWidth="1"/>
    <col min="9986" max="9986" width="24.46875" customWidth="1"/>
    <col min="9987" max="9987" width="2.5859375" customWidth="1"/>
    <col min="9988" max="9989" width="12.29296875" customWidth="1"/>
    <col min="9990" max="9990" width="8.703125" customWidth="1"/>
    <col min="9991" max="9991" width="20.17578125" customWidth="1"/>
    <col min="9993" max="9993" width="4.64453125" customWidth="1"/>
    <col min="9994" max="9994" width="11.41015625" customWidth="1"/>
    <col min="9995" max="9995" width="3.46875" customWidth="1"/>
    <col min="9996" max="9996" width="26.9375" customWidth="1"/>
    <col min="9997" max="9997" width="2.5859375" customWidth="1"/>
    <col min="9998" max="9999" width="12.8203125" customWidth="1"/>
    <col min="10001" max="10001" width="11.9375" customWidth="1"/>
    <col min="10004" max="10004" width="11.3515625" customWidth="1"/>
    <col min="10241" max="10241" width="2.76171875" customWidth="1"/>
    <col min="10242" max="10242" width="24.46875" customWidth="1"/>
    <col min="10243" max="10243" width="2.5859375" customWidth="1"/>
    <col min="10244" max="10245" width="12.29296875" customWidth="1"/>
    <col min="10246" max="10246" width="8.703125" customWidth="1"/>
    <col min="10247" max="10247" width="20.17578125" customWidth="1"/>
    <col min="10249" max="10249" width="4.64453125" customWidth="1"/>
    <col min="10250" max="10250" width="11.41015625" customWidth="1"/>
    <col min="10251" max="10251" width="3.46875" customWidth="1"/>
    <col min="10252" max="10252" width="26.9375" customWidth="1"/>
    <col min="10253" max="10253" width="2.5859375" customWidth="1"/>
    <col min="10254" max="10255" width="12.8203125" customWidth="1"/>
    <col min="10257" max="10257" width="11.9375" customWidth="1"/>
    <col min="10260" max="10260" width="11.3515625" customWidth="1"/>
    <col min="10497" max="10497" width="2.76171875" customWidth="1"/>
    <col min="10498" max="10498" width="24.46875" customWidth="1"/>
    <col min="10499" max="10499" width="2.5859375" customWidth="1"/>
    <col min="10500" max="10501" width="12.29296875" customWidth="1"/>
    <col min="10502" max="10502" width="8.703125" customWidth="1"/>
    <col min="10503" max="10503" width="20.17578125" customWidth="1"/>
    <col min="10505" max="10505" width="4.64453125" customWidth="1"/>
    <col min="10506" max="10506" width="11.41015625" customWidth="1"/>
    <col min="10507" max="10507" width="3.46875" customWidth="1"/>
    <col min="10508" max="10508" width="26.9375" customWidth="1"/>
    <col min="10509" max="10509" width="2.5859375" customWidth="1"/>
    <col min="10510" max="10511" width="12.8203125" customWidth="1"/>
    <col min="10513" max="10513" width="11.9375" customWidth="1"/>
    <col min="10516" max="10516" width="11.3515625" customWidth="1"/>
    <col min="10753" max="10753" width="2.76171875" customWidth="1"/>
    <col min="10754" max="10754" width="24.46875" customWidth="1"/>
    <col min="10755" max="10755" width="2.5859375" customWidth="1"/>
    <col min="10756" max="10757" width="12.29296875" customWidth="1"/>
    <col min="10758" max="10758" width="8.703125" customWidth="1"/>
    <col min="10759" max="10759" width="20.17578125" customWidth="1"/>
    <col min="10761" max="10761" width="4.64453125" customWidth="1"/>
    <col min="10762" max="10762" width="11.41015625" customWidth="1"/>
    <col min="10763" max="10763" width="3.46875" customWidth="1"/>
    <col min="10764" max="10764" width="26.9375" customWidth="1"/>
    <col min="10765" max="10765" width="2.5859375" customWidth="1"/>
    <col min="10766" max="10767" width="12.8203125" customWidth="1"/>
    <col min="10769" max="10769" width="11.9375" customWidth="1"/>
    <col min="10772" max="10772" width="11.3515625" customWidth="1"/>
    <col min="11009" max="11009" width="2.76171875" customWidth="1"/>
    <col min="11010" max="11010" width="24.46875" customWidth="1"/>
    <col min="11011" max="11011" width="2.5859375" customWidth="1"/>
    <col min="11012" max="11013" width="12.29296875" customWidth="1"/>
    <col min="11014" max="11014" width="8.703125" customWidth="1"/>
    <col min="11015" max="11015" width="20.17578125" customWidth="1"/>
    <col min="11017" max="11017" width="4.64453125" customWidth="1"/>
    <col min="11018" max="11018" width="11.41015625" customWidth="1"/>
    <col min="11019" max="11019" width="3.46875" customWidth="1"/>
    <col min="11020" max="11020" width="26.9375" customWidth="1"/>
    <col min="11021" max="11021" width="2.5859375" customWidth="1"/>
    <col min="11022" max="11023" width="12.8203125" customWidth="1"/>
    <col min="11025" max="11025" width="11.9375" customWidth="1"/>
    <col min="11028" max="11028" width="11.3515625" customWidth="1"/>
    <col min="11265" max="11265" width="2.76171875" customWidth="1"/>
    <col min="11266" max="11266" width="24.46875" customWidth="1"/>
    <col min="11267" max="11267" width="2.5859375" customWidth="1"/>
    <col min="11268" max="11269" width="12.29296875" customWidth="1"/>
    <col min="11270" max="11270" width="8.703125" customWidth="1"/>
    <col min="11271" max="11271" width="20.17578125" customWidth="1"/>
    <col min="11273" max="11273" width="4.64453125" customWidth="1"/>
    <col min="11274" max="11274" width="11.41015625" customWidth="1"/>
    <col min="11275" max="11275" width="3.46875" customWidth="1"/>
    <col min="11276" max="11276" width="26.9375" customWidth="1"/>
    <col min="11277" max="11277" width="2.5859375" customWidth="1"/>
    <col min="11278" max="11279" width="12.8203125" customWidth="1"/>
    <col min="11281" max="11281" width="11.9375" customWidth="1"/>
    <col min="11284" max="11284" width="11.3515625" customWidth="1"/>
    <col min="11521" max="11521" width="2.76171875" customWidth="1"/>
    <col min="11522" max="11522" width="24.46875" customWidth="1"/>
    <col min="11523" max="11523" width="2.5859375" customWidth="1"/>
    <col min="11524" max="11525" width="12.29296875" customWidth="1"/>
    <col min="11526" max="11526" width="8.703125" customWidth="1"/>
    <col min="11527" max="11527" width="20.17578125" customWidth="1"/>
    <col min="11529" max="11529" width="4.64453125" customWidth="1"/>
    <col min="11530" max="11530" width="11.41015625" customWidth="1"/>
    <col min="11531" max="11531" width="3.46875" customWidth="1"/>
    <col min="11532" max="11532" width="26.9375" customWidth="1"/>
    <col min="11533" max="11533" width="2.5859375" customWidth="1"/>
    <col min="11534" max="11535" width="12.8203125" customWidth="1"/>
    <col min="11537" max="11537" width="11.9375" customWidth="1"/>
    <col min="11540" max="11540" width="11.3515625" customWidth="1"/>
    <col min="11777" max="11777" width="2.76171875" customWidth="1"/>
    <col min="11778" max="11778" width="24.46875" customWidth="1"/>
    <col min="11779" max="11779" width="2.5859375" customWidth="1"/>
    <col min="11780" max="11781" width="12.29296875" customWidth="1"/>
    <col min="11782" max="11782" width="8.703125" customWidth="1"/>
    <col min="11783" max="11783" width="20.17578125" customWidth="1"/>
    <col min="11785" max="11785" width="4.64453125" customWidth="1"/>
    <col min="11786" max="11786" width="11.41015625" customWidth="1"/>
    <col min="11787" max="11787" width="3.46875" customWidth="1"/>
    <col min="11788" max="11788" width="26.9375" customWidth="1"/>
    <col min="11789" max="11789" width="2.5859375" customWidth="1"/>
    <col min="11790" max="11791" width="12.8203125" customWidth="1"/>
    <col min="11793" max="11793" width="11.9375" customWidth="1"/>
    <col min="11796" max="11796" width="11.3515625" customWidth="1"/>
    <col min="12033" max="12033" width="2.76171875" customWidth="1"/>
    <col min="12034" max="12034" width="24.46875" customWidth="1"/>
    <col min="12035" max="12035" width="2.5859375" customWidth="1"/>
    <col min="12036" max="12037" width="12.29296875" customWidth="1"/>
    <col min="12038" max="12038" width="8.703125" customWidth="1"/>
    <col min="12039" max="12039" width="20.17578125" customWidth="1"/>
    <col min="12041" max="12041" width="4.64453125" customWidth="1"/>
    <col min="12042" max="12042" width="11.41015625" customWidth="1"/>
    <col min="12043" max="12043" width="3.46875" customWidth="1"/>
    <col min="12044" max="12044" width="26.9375" customWidth="1"/>
    <col min="12045" max="12045" width="2.5859375" customWidth="1"/>
    <col min="12046" max="12047" width="12.8203125" customWidth="1"/>
    <col min="12049" max="12049" width="11.9375" customWidth="1"/>
    <col min="12052" max="12052" width="11.3515625" customWidth="1"/>
    <col min="12289" max="12289" width="2.76171875" customWidth="1"/>
    <col min="12290" max="12290" width="24.46875" customWidth="1"/>
    <col min="12291" max="12291" width="2.5859375" customWidth="1"/>
    <col min="12292" max="12293" width="12.29296875" customWidth="1"/>
    <col min="12294" max="12294" width="8.703125" customWidth="1"/>
    <col min="12295" max="12295" width="20.17578125" customWidth="1"/>
    <col min="12297" max="12297" width="4.64453125" customWidth="1"/>
    <col min="12298" max="12298" width="11.41015625" customWidth="1"/>
    <col min="12299" max="12299" width="3.46875" customWidth="1"/>
    <col min="12300" max="12300" width="26.9375" customWidth="1"/>
    <col min="12301" max="12301" width="2.5859375" customWidth="1"/>
    <col min="12302" max="12303" width="12.8203125" customWidth="1"/>
    <col min="12305" max="12305" width="11.9375" customWidth="1"/>
    <col min="12308" max="12308" width="11.3515625" customWidth="1"/>
    <col min="12545" max="12545" width="2.76171875" customWidth="1"/>
    <col min="12546" max="12546" width="24.46875" customWidth="1"/>
    <col min="12547" max="12547" width="2.5859375" customWidth="1"/>
    <col min="12548" max="12549" width="12.29296875" customWidth="1"/>
    <col min="12550" max="12550" width="8.703125" customWidth="1"/>
    <col min="12551" max="12551" width="20.17578125" customWidth="1"/>
    <col min="12553" max="12553" width="4.64453125" customWidth="1"/>
    <col min="12554" max="12554" width="11.41015625" customWidth="1"/>
    <col min="12555" max="12555" width="3.46875" customWidth="1"/>
    <col min="12556" max="12556" width="26.9375" customWidth="1"/>
    <col min="12557" max="12557" width="2.5859375" customWidth="1"/>
    <col min="12558" max="12559" width="12.8203125" customWidth="1"/>
    <col min="12561" max="12561" width="11.9375" customWidth="1"/>
    <col min="12564" max="12564" width="11.3515625" customWidth="1"/>
    <col min="12801" max="12801" width="2.76171875" customWidth="1"/>
    <col min="12802" max="12802" width="24.46875" customWidth="1"/>
    <col min="12803" max="12803" width="2.5859375" customWidth="1"/>
    <col min="12804" max="12805" width="12.29296875" customWidth="1"/>
    <col min="12806" max="12806" width="8.703125" customWidth="1"/>
    <col min="12807" max="12807" width="20.17578125" customWidth="1"/>
    <col min="12809" max="12809" width="4.64453125" customWidth="1"/>
    <col min="12810" max="12810" width="11.41015625" customWidth="1"/>
    <col min="12811" max="12811" width="3.46875" customWidth="1"/>
    <col min="12812" max="12812" width="26.9375" customWidth="1"/>
    <col min="12813" max="12813" width="2.5859375" customWidth="1"/>
    <col min="12814" max="12815" width="12.8203125" customWidth="1"/>
    <col min="12817" max="12817" width="11.9375" customWidth="1"/>
    <col min="12820" max="12820" width="11.3515625" customWidth="1"/>
    <col min="13057" max="13057" width="2.76171875" customWidth="1"/>
    <col min="13058" max="13058" width="24.46875" customWidth="1"/>
    <col min="13059" max="13059" width="2.5859375" customWidth="1"/>
    <col min="13060" max="13061" width="12.29296875" customWidth="1"/>
    <col min="13062" max="13062" width="8.703125" customWidth="1"/>
    <col min="13063" max="13063" width="20.17578125" customWidth="1"/>
    <col min="13065" max="13065" width="4.64453125" customWidth="1"/>
    <col min="13066" max="13066" width="11.41015625" customWidth="1"/>
    <col min="13067" max="13067" width="3.46875" customWidth="1"/>
    <col min="13068" max="13068" width="26.9375" customWidth="1"/>
    <col min="13069" max="13069" width="2.5859375" customWidth="1"/>
    <col min="13070" max="13071" width="12.8203125" customWidth="1"/>
    <col min="13073" max="13073" width="11.9375" customWidth="1"/>
    <col min="13076" max="13076" width="11.3515625" customWidth="1"/>
    <col min="13313" max="13313" width="2.76171875" customWidth="1"/>
    <col min="13314" max="13314" width="24.46875" customWidth="1"/>
    <col min="13315" max="13315" width="2.5859375" customWidth="1"/>
    <col min="13316" max="13317" width="12.29296875" customWidth="1"/>
    <col min="13318" max="13318" width="8.703125" customWidth="1"/>
    <col min="13319" max="13319" width="20.17578125" customWidth="1"/>
    <col min="13321" max="13321" width="4.64453125" customWidth="1"/>
    <col min="13322" max="13322" width="11.41015625" customWidth="1"/>
    <col min="13323" max="13323" width="3.46875" customWidth="1"/>
    <col min="13324" max="13324" width="26.9375" customWidth="1"/>
    <col min="13325" max="13325" width="2.5859375" customWidth="1"/>
    <col min="13326" max="13327" width="12.8203125" customWidth="1"/>
    <col min="13329" max="13329" width="11.9375" customWidth="1"/>
    <col min="13332" max="13332" width="11.3515625" customWidth="1"/>
    <col min="13569" max="13569" width="2.76171875" customWidth="1"/>
    <col min="13570" max="13570" width="24.46875" customWidth="1"/>
    <col min="13571" max="13571" width="2.5859375" customWidth="1"/>
    <col min="13572" max="13573" width="12.29296875" customWidth="1"/>
    <col min="13574" max="13574" width="8.703125" customWidth="1"/>
    <col min="13575" max="13575" width="20.17578125" customWidth="1"/>
    <col min="13577" max="13577" width="4.64453125" customWidth="1"/>
    <col min="13578" max="13578" width="11.41015625" customWidth="1"/>
    <col min="13579" max="13579" width="3.46875" customWidth="1"/>
    <col min="13580" max="13580" width="26.9375" customWidth="1"/>
    <col min="13581" max="13581" width="2.5859375" customWidth="1"/>
    <col min="13582" max="13583" width="12.8203125" customWidth="1"/>
    <col min="13585" max="13585" width="11.9375" customWidth="1"/>
    <col min="13588" max="13588" width="11.3515625" customWidth="1"/>
    <col min="13825" max="13825" width="2.76171875" customWidth="1"/>
    <col min="13826" max="13826" width="24.46875" customWidth="1"/>
    <col min="13827" max="13827" width="2.5859375" customWidth="1"/>
    <col min="13828" max="13829" width="12.29296875" customWidth="1"/>
    <col min="13830" max="13830" width="8.703125" customWidth="1"/>
    <col min="13831" max="13831" width="20.17578125" customWidth="1"/>
    <col min="13833" max="13833" width="4.64453125" customWidth="1"/>
    <col min="13834" max="13834" width="11.41015625" customWidth="1"/>
    <col min="13835" max="13835" width="3.46875" customWidth="1"/>
    <col min="13836" max="13836" width="26.9375" customWidth="1"/>
    <col min="13837" max="13837" width="2.5859375" customWidth="1"/>
    <col min="13838" max="13839" width="12.8203125" customWidth="1"/>
    <col min="13841" max="13841" width="11.9375" customWidth="1"/>
    <col min="13844" max="13844" width="11.3515625" customWidth="1"/>
    <col min="14081" max="14081" width="2.76171875" customWidth="1"/>
    <col min="14082" max="14082" width="24.46875" customWidth="1"/>
    <col min="14083" max="14083" width="2.5859375" customWidth="1"/>
    <col min="14084" max="14085" width="12.29296875" customWidth="1"/>
    <col min="14086" max="14086" width="8.703125" customWidth="1"/>
    <col min="14087" max="14087" width="20.17578125" customWidth="1"/>
    <col min="14089" max="14089" width="4.64453125" customWidth="1"/>
    <col min="14090" max="14090" width="11.41015625" customWidth="1"/>
    <col min="14091" max="14091" width="3.46875" customWidth="1"/>
    <col min="14092" max="14092" width="26.9375" customWidth="1"/>
    <col min="14093" max="14093" width="2.5859375" customWidth="1"/>
    <col min="14094" max="14095" width="12.8203125" customWidth="1"/>
    <col min="14097" max="14097" width="11.9375" customWidth="1"/>
    <col min="14100" max="14100" width="11.3515625" customWidth="1"/>
    <col min="14337" max="14337" width="2.76171875" customWidth="1"/>
    <col min="14338" max="14338" width="24.46875" customWidth="1"/>
    <col min="14339" max="14339" width="2.5859375" customWidth="1"/>
    <col min="14340" max="14341" width="12.29296875" customWidth="1"/>
    <col min="14342" max="14342" width="8.703125" customWidth="1"/>
    <col min="14343" max="14343" width="20.17578125" customWidth="1"/>
    <col min="14345" max="14345" width="4.64453125" customWidth="1"/>
    <col min="14346" max="14346" width="11.41015625" customWidth="1"/>
    <col min="14347" max="14347" width="3.46875" customWidth="1"/>
    <col min="14348" max="14348" width="26.9375" customWidth="1"/>
    <col min="14349" max="14349" width="2.5859375" customWidth="1"/>
    <col min="14350" max="14351" width="12.8203125" customWidth="1"/>
    <col min="14353" max="14353" width="11.9375" customWidth="1"/>
    <col min="14356" max="14356" width="11.3515625" customWidth="1"/>
    <col min="14593" max="14593" width="2.76171875" customWidth="1"/>
    <col min="14594" max="14594" width="24.46875" customWidth="1"/>
    <col min="14595" max="14595" width="2.5859375" customWidth="1"/>
    <col min="14596" max="14597" width="12.29296875" customWidth="1"/>
    <col min="14598" max="14598" width="8.703125" customWidth="1"/>
    <col min="14599" max="14599" width="20.17578125" customWidth="1"/>
    <col min="14601" max="14601" width="4.64453125" customWidth="1"/>
    <col min="14602" max="14602" width="11.41015625" customWidth="1"/>
    <col min="14603" max="14603" width="3.46875" customWidth="1"/>
    <col min="14604" max="14604" width="26.9375" customWidth="1"/>
    <col min="14605" max="14605" width="2.5859375" customWidth="1"/>
    <col min="14606" max="14607" width="12.8203125" customWidth="1"/>
    <col min="14609" max="14609" width="11.9375" customWidth="1"/>
    <col min="14612" max="14612" width="11.3515625" customWidth="1"/>
    <col min="14849" max="14849" width="2.76171875" customWidth="1"/>
    <col min="14850" max="14850" width="24.46875" customWidth="1"/>
    <col min="14851" max="14851" width="2.5859375" customWidth="1"/>
    <col min="14852" max="14853" width="12.29296875" customWidth="1"/>
    <col min="14854" max="14854" width="8.703125" customWidth="1"/>
    <col min="14855" max="14855" width="20.17578125" customWidth="1"/>
    <col min="14857" max="14857" width="4.64453125" customWidth="1"/>
    <col min="14858" max="14858" width="11.41015625" customWidth="1"/>
    <col min="14859" max="14859" width="3.46875" customWidth="1"/>
    <col min="14860" max="14860" width="26.9375" customWidth="1"/>
    <col min="14861" max="14861" width="2.5859375" customWidth="1"/>
    <col min="14862" max="14863" width="12.8203125" customWidth="1"/>
    <col min="14865" max="14865" width="11.9375" customWidth="1"/>
    <col min="14868" max="14868" width="11.3515625" customWidth="1"/>
    <col min="15105" max="15105" width="2.76171875" customWidth="1"/>
    <col min="15106" max="15106" width="24.46875" customWidth="1"/>
    <col min="15107" max="15107" width="2.5859375" customWidth="1"/>
    <col min="15108" max="15109" width="12.29296875" customWidth="1"/>
    <col min="15110" max="15110" width="8.703125" customWidth="1"/>
    <col min="15111" max="15111" width="20.17578125" customWidth="1"/>
    <col min="15113" max="15113" width="4.64453125" customWidth="1"/>
    <col min="15114" max="15114" width="11.41015625" customWidth="1"/>
    <col min="15115" max="15115" width="3.46875" customWidth="1"/>
    <col min="15116" max="15116" width="26.9375" customWidth="1"/>
    <col min="15117" max="15117" width="2.5859375" customWidth="1"/>
    <col min="15118" max="15119" width="12.8203125" customWidth="1"/>
    <col min="15121" max="15121" width="11.9375" customWidth="1"/>
    <col min="15124" max="15124" width="11.3515625" customWidth="1"/>
    <col min="15361" max="15361" width="2.76171875" customWidth="1"/>
    <col min="15362" max="15362" width="24.46875" customWidth="1"/>
    <col min="15363" max="15363" width="2.5859375" customWidth="1"/>
    <col min="15364" max="15365" width="12.29296875" customWidth="1"/>
    <col min="15366" max="15366" width="8.703125" customWidth="1"/>
    <col min="15367" max="15367" width="20.17578125" customWidth="1"/>
    <col min="15369" max="15369" width="4.64453125" customWidth="1"/>
    <col min="15370" max="15370" width="11.41015625" customWidth="1"/>
    <col min="15371" max="15371" width="3.46875" customWidth="1"/>
    <col min="15372" max="15372" width="26.9375" customWidth="1"/>
    <col min="15373" max="15373" width="2.5859375" customWidth="1"/>
    <col min="15374" max="15375" width="12.8203125" customWidth="1"/>
    <col min="15377" max="15377" width="11.9375" customWidth="1"/>
    <col min="15380" max="15380" width="11.3515625" customWidth="1"/>
    <col min="15617" max="15617" width="2.76171875" customWidth="1"/>
    <col min="15618" max="15618" width="24.46875" customWidth="1"/>
    <col min="15619" max="15619" width="2.5859375" customWidth="1"/>
    <col min="15620" max="15621" width="12.29296875" customWidth="1"/>
    <col min="15622" max="15622" width="8.703125" customWidth="1"/>
    <col min="15623" max="15623" width="20.17578125" customWidth="1"/>
    <col min="15625" max="15625" width="4.64453125" customWidth="1"/>
    <col min="15626" max="15626" width="11.41015625" customWidth="1"/>
    <col min="15627" max="15627" width="3.46875" customWidth="1"/>
    <col min="15628" max="15628" width="26.9375" customWidth="1"/>
    <col min="15629" max="15629" width="2.5859375" customWidth="1"/>
    <col min="15630" max="15631" width="12.8203125" customWidth="1"/>
    <col min="15633" max="15633" width="11.9375" customWidth="1"/>
    <col min="15636" max="15636" width="11.3515625" customWidth="1"/>
    <col min="15873" max="15873" width="2.76171875" customWidth="1"/>
    <col min="15874" max="15874" width="24.46875" customWidth="1"/>
    <col min="15875" max="15875" width="2.5859375" customWidth="1"/>
    <col min="15876" max="15877" width="12.29296875" customWidth="1"/>
    <col min="15878" max="15878" width="8.703125" customWidth="1"/>
    <col min="15879" max="15879" width="20.17578125" customWidth="1"/>
    <col min="15881" max="15881" width="4.64453125" customWidth="1"/>
    <col min="15882" max="15882" width="11.41015625" customWidth="1"/>
    <col min="15883" max="15883" width="3.46875" customWidth="1"/>
    <col min="15884" max="15884" width="26.9375" customWidth="1"/>
    <col min="15885" max="15885" width="2.5859375" customWidth="1"/>
    <col min="15886" max="15887" width="12.8203125" customWidth="1"/>
    <col min="15889" max="15889" width="11.9375" customWidth="1"/>
    <col min="15892" max="15892" width="11.3515625" customWidth="1"/>
    <col min="16129" max="16129" width="2.76171875" customWidth="1"/>
    <col min="16130" max="16130" width="24.46875" customWidth="1"/>
    <col min="16131" max="16131" width="2.5859375" customWidth="1"/>
    <col min="16132" max="16133" width="12.29296875" customWidth="1"/>
    <col min="16134" max="16134" width="8.703125" customWidth="1"/>
    <col min="16135" max="16135" width="20.17578125" customWidth="1"/>
    <col min="16137" max="16137" width="4.64453125" customWidth="1"/>
    <col min="16138" max="16138" width="11.41015625" customWidth="1"/>
    <col min="16139" max="16139" width="3.46875" customWidth="1"/>
    <col min="16140" max="16140" width="26.9375" customWidth="1"/>
    <col min="16141" max="16141" width="2.5859375" customWidth="1"/>
    <col min="16142" max="16143" width="12.8203125" customWidth="1"/>
    <col min="16145" max="16145" width="11.9375" customWidth="1"/>
    <col min="16148" max="16148" width="11.3515625" customWidth="1"/>
  </cols>
  <sheetData>
    <row r="1" spans="2:19" ht="19.7" customHeight="1" x14ac:dyDescent="0.7">
      <c r="B1" s="127" t="s">
        <v>78</v>
      </c>
    </row>
    <row r="2" spans="2:19" ht="14.7" thickBot="1" x14ac:dyDescent="0.55000000000000004"/>
    <row r="3" spans="2:19" ht="15.35" x14ac:dyDescent="0.5">
      <c r="B3" s="1" t="s">
        <v>0</v>
      </c>
      <c r="C3" s="2"/>
      <c r="D3" s="2"/>
      <c r="E3" s="3"/>
      <c r="G3" s="1" t="s">
        <v>1</v>
      </c>
      <c r="H3" s="2"/>
      <c r="I3" s="4"/>
      <c r="J3" s="5"/>
      <c r="L3" s="1" t="s">
        <v>2</v>
      </c>
      <c r="M3" s="2"/>
      <c r="N3" s="2"/>
      <c r="O3" s="3"/>
    </row>
    <row r="4" spans="2:19" ht="14.7" thickBot="1" x14ac:dyDescent="0.55000000000000004">
      <c r="B4" s="6"/>
      <c r="C4" s="7"/>
      <c r="D4" s="7">
        <v>2019</v>
      </c>
      <c r="E4" s="8">
        <v>2020</v>
      </c>
      <c r="G4" s="9"/>
      <c r="H4" s="10"/>
      <c r="I4" s="10"/>
      <c r="J4" s="11">
        <f>+E4</f>
        <v>2020</v>
      </c>
      <c r="L4" s="6"/>
      <c r="M4" s="7"/>
      <c r="N4" s="7">
        <f>+D4</f>
        <v>2019</v>
      </c>
      <c r="O4" s="8">
        <f>+E4</f>
        <v>2020</v>
      </c>
    </row>
    <row r="5" spans="2:19" x14ac:dyDescent="0.5">
      <c r="B5" s="12" t="s">
        <v>3</v>
      </c>
      <c r="C5" s="13"/>
      <c r="D5" s="13"/>
      <c r="E5" s="14"/>
      <c r="G5" s="15" t="s">
        <v>4</v>
      </c>
      <c r="I5" s="16"/>
      <c r="J5" s="16"/>
      <c r="L5" s="12" t="s">
        <v>5</v>
      </c>
      <c r="M5" s="13"/>
      <c r="N5" s="13"/>
      <c r="O5" s="14"/>
    </row>
    <row r="6" spans="2:19" x14ac:dyDescent="0.5">
      <c r="B6" s="17" t="s">
        <v>6</v>
      </c>
      <c r="C6" s="18"/>
      <c r="D6" s="18">
        <v>67500</v>
      </c>
      <c r="E6" s="19">
        <v>88440</v>
      </c>
      <c r="F6" s="20"/>
      <c r="G6" s="67" t="s">
        <v>7</v>
      </c>
      <c r="H6" s="68"/>
      <c r="I6" s="38"/>
      <c r="J6" s="45">
        <f>+O37</f>
        <v>277440</v>
      </c>
      <c r="L6" s="21" t="s">
        <v>8</v>
      </c>
      <c r="M6" s="22"/>
      <c r="N6" s="22">
        <v>1200000</v>
      </c>
      <c r="O6" s="23">
        <v>1400000</v>
      </c>
      <c r="Q6" s="24"/>
      <c r="R6" s="25"/>
      <c r="S6" s="26"/>
    </row>
    <row r="7" spans="2:19" x14ac:dyDescent="0.5">
      <c r="B7" s="17" t="s">
        <v>9</v>
      </c>
      <c r="C7" s="18"/>
      <c r="D7" s="18">
        <v>67500</v>
      </c>
      <c r="E7" s="19">
        <v>87000</v>
      </c>
      <c r="G7" s="69" t="s">
        <v>10</v>
      </c>
      <c r="H7" s="69"/>
      <c r="I7" s="38"/>
      <c r="J7" s="45">
        <f>+O27</f>
        <v>100000</v>
      </c>
      <c r="L7" s="21" t="s">
        <v>11</v>
      </c>
      <c r="M7" s="22"/>
      <c r="N7" s="22">
        <v>180000</v>
      </c>
      <c r="O7" s="23">
        <v>210000</v>
      </c>
      <c r="Q7" s="27"/>
      <c r="S7" s="28"/>
    </row>
    <row r="8" spans="2:19" x14ac:dyDescent="0.5">
      <c r="B8" s="17" t="s">
        <v>13</v>
      </c>
      <c r="C8" s="18"/>
      <c r="D8" s="18">
        <v>52500</v>
      </c>
      <c r="E8" s="19">
        <v>65000</v>
      </c>
      <c r="G8" s="69" t="s">
        <v>141</v>
      </c>
      <c r="J8" s="45">
        <f>+O28</f>
        <v>0</v>
      </c>
      <c r="L8" s="21" t="s">
        <v>15</v>
      </c>
      <c r="M8" s="22"/>
      <c r="N8" s="30">
        <v>60000</v>
      </c>
      <c r="O8" s="31">
        <v>75000</v>
      </c>
      <c r="Q8" s="27"/>
      <c r="S8" s="28"/>
    </row>
    <row r="9" spans="2:19" x14ac:dyDescent="0.5">
      <c r="B9" s="17" t="s">
        <v>16</v>
      </c>
      <c r="C9" s="18"/>
      <c r="D9" s="32">
        <v>15000</v>
      </c>
      <c r="E9" s="33">
        <v>13000</v>
      </c>
      <c r="G9" s="70" t="s">
        <v>14</v>
      </c>
      <c r="H9" s="69"/>
      <c r="I9" s="38"/>
      <c r="J9" s="45">
        <f>+E35-D35</f>
        <v>4000</v>
      </c>
      <c r="L9" s="21" t="s">
        <v>18</v>
      </c>
      <c r="M9" s="34"/>
      <c r="N9" s="34">
        <f>SUM(N6:N8)</f>
        <v>1440000</v>
      </c>
      <c r="O9" s="35">
        <f>SUM(O6:O8)</f>
        <v>1685000</v>
      </c>
      <c r="Q9" s="27"/>
      <c r="S9" s="28"/>
    </row>
    <row r="10" spans="2:19" ht="14.7" thickBot="1" x14ac:dyDescent="0.55000000000000004">
      <c r="B10" s="17" t="s">
        <v>19</v>
      </c>
      <c r="C10" s="36"/>
      <c r="D10" s="36">
        <f>SUM(D6:D9)</f>
        <v>202500</v>
      </c>
      <c r="E10" s="37">
        <f>SUM(E6:E9)</f>
        <v>253440</v>
      </c>
      <c r="G10" s="67" t="s">
        <v>17</v>
      </c>
      <c r="H10" s="69"/>
      <c r="I10" s="38"/>
      <c r="J10" s="46">
        <f>SUM(J6:J9)</f>
        <v>381440</v>
      </c>
      <c r="L10" s="21"/>
      <c r="M10" s="34"/>
      <c r="N10" s="34"/>
      <c r="O10" s="35"/>
      <c r="Q10" s="27"/>
      <c r="S10" s="28"/>
    </row>
    <row r="11" spans="2:19" ht="14.7" thickTop="1" x14ac:dyDescent="0.5">
      <c r="B11" s="17"/>
      <c r="C11" s="36"/>
      <c r="D11" s="36"/>
      <c r="E11" s="37"/>
      <c r="G11" s="69"/>
      <c r="H11" s="69"/>
      <c r="I11" s="38"/>
      <c r="J11" s="39"/>
      <c r="L11" s="12" t="s">
        <v>21</v>
      </c>
      <c r="M11" s="34"/>
      <c r="N11" s="34"/>
      <c r="O11" s="35"/>
      <c r="Q11" s="27"/>
      <c r="S11" s="28"/>
    </row>
    <row r="12" spans="2:19" x14ac:dyDescent="0.5">
      <c r="B12" s="40" t="s">
        <v>136</v>
      </c>
      <c r="C12" s="36"/>
      <c r="D12" s="36"/>
      <c r="E12" s="37"/>
      <c r="G12" s="67" t="s">
        <v>20</v>
      </c>
      <c r="H12" s="69"/>
      <c r="I12" s="36"/>
      <c r="J12" s="39"/>
      <c r="L12" s="21" t="s">
        <v>8</v>
      </c>
      <c r="M12" s="22"/>
      <c r="N12" s="22">
        <v>330000</v>
      </c>
      <c r="O12" s="23">
        <v>405000</v>
      </c>
      <c r="Q12" s="27"/>
      <c r="S12" s="28"/>
    </row>
    <row r="13" spans="2:19" x14ac:dyDescent="0.5">
      <c r="B13" s="17" t="s">
        <v>24</v>
      </c>
      <c r="C13" s="18"/>
      <c r="D13" s="18">
        <v>3750000</v>
      </c>
      <c r="E13" s="37">
        <v>3750000</v>
      </c>
      <c r="G13" s="69" t="s">
        <v>23</v>
      </c>
      <c r="H13" s="69"/>
      <c r="I13" s="36"/>
      <c r="J13" s="45">
        <f>+(D7-E7)</f>
        <v>-19500</v>
      </c>
      <c r="L13" s="21" t="s">
        <v>11</v>
      </c>
      <c r="M13" s="22"/>
      <c r="N13" s="22">
        <v>150000</v>
      </c>
      <c r="O13" s="23">
        <v>172500</v>
      </c>
      <c r="Q13" s="41"/>
      <c r="R13" s="42"/>
      <c r="S13" s="43"/>
    </row>
    <row r="14" spans="2:19" x14ac:dyDescent="0.5">
      <c r="B14" s="17" t="s">
        <v>26</v>
      </c>
      <c r="C14" s="18"/>
      <c r="D14" s="18">
        <v>675000</v>
      </c>
      <c r="E14" s="19">
        <v>815000</v>
      </c>
      <c r="G14" s="69" t="s">
        <v>25</v>
      </c>
      <c r="H14" s="69"/>
      <c r="I14" s="36"/>
      <c r="J14" s="45">
        <f t="shared" ref="J14:J15" si="0">+(D8-E8)</f>
        <v>-12500</v>
      </c>
      <c r="L14" s="21" t="s">
        <v>15</v>
      </c>
      <c r="M14" s="22"/>
      <c r="N14" s="30">
        <v>37500</v>
      </c>
      <c r="O14" s="31">
        <v>52500</v>
      </c>
    </row>
    <row r="15" spans="2:19" x14ac:dyDescent="0.5">
      <c r="B15" s="17" t="s">
        <v>28</v>
      </c>
      <c r="C15" s="18"/>
      <c r="D15" s="32">
        <v>75000</v>
      </c>
      <c r="E15" s="33">
        <v>100000</v>
      </c>
      <c r="G15" s="69" t="s">
        <v>27</v>
      </c>
      <c r="H15" s="69"/>
      <c r="I15" s="36"/>
      <c r="J15" s="45">
        <f t="shared" si="0"/>
        <v>2000</v>
      </c>
      <c r="L15" s="21" t="s">
        <v>30</v>
      </c>
      <c r="M15" s="34"/>
      <c r="N15" s="34">
        <f>SUM(N12:N14)</f>
        <v>517500</v>
      </c>
      <c r="O15" s="35">
        <f>SUM(O12:O14)</f>
        <v>630000</v>
      </c>
    </row>
    <row r="16" spans="2:19" x14ac:dyDescent="0.5">
      <c r="B16" s="17" t="s">
        <v>31</v>
      </c>
      <c r="C16" s="36"/>
      <c r="D16" s="36">
        <f>SUM(D13:D15)</f>
        <v>4500000</v>
      </c>
      <c r="E16" s="37">
        <f>SUM(E13:E15)</f>
        <v>4665000</v>
      </c>
      <c r="G16" s="69" t="s">
        <v>29</v>
      </c>
      <c r="H16" s="69"/>
      <c r="I16" s="36"/>
      <c r="J16" s="45">
        <f>+E27-D27</f>
        <v>12500</v>
      </c>
      <c r="L16" s="21"/>
      <c r="M16" s="34"/>
      <c r="N16" s="34"/>
      <c r="O16" s="35"/>
    </row>
    <row r="17" spans="2:21" x14ac:dyDescent="0.5">
      <c r="B17" s="17" t="s">
        <v>33</v>
      </c>
      <c r="C17" s="18"/>
      <c r="D17" s="32">
        <v>-450000</v>
      </c>
      <c r="E17" s="44">
        <f>+D17-O27</f>
        <v>-550000</v>
      </c>
      <c r="G17" s="69" t="s">
        <v>32</v>
      </c>
      <c r="H17" s="69"/>
      <c r="I17" s="36"/>
      <c r="J17" s="45">
        <f t="shared" ref="J17:J18" si="1">+E28-D28</f>
        <v>-3000</v>
      </c>
      <c r="L17" s="21" t="s">
        <v>35</v>
      </c>
      <c r="M17" s="34"/>
      <c r="N17" s="34">
        <f>+N9-N15</f>
        <v>922500</v>
      </c>
      <c r="O17" s="35">
        <f>+O9-O15</f>
        <v>1055000</v>
      </c>
    </row>
    <row r="18" spans="2:21" x14ac:dyDescent="0.5">
      <c r="B18" s="17" t="s">
        <v>36</v>
      </c>
      <c r="C18" s="36"/>
      <c r="D18" s="36">
        <f>+D16+D17</f>
        <v>4050000</v>
      </c>
      <c r="E18" s="37">
        <f>+E16+E17</f>
        <v>4115000</v>
      </c>
      <c r="G18" s="69" t="s">
        <v>34</v>
      </c>
      <c r="H18" s="69"/>
      <c r="I18" s="36"/>
      <c r="J18" s="45">
        <f t="shared" si="1"/>
        <v>5000</v>
      </c>
      <c r="L18" s="21"/>
      <c r="M18" s="34"/>
      <c r="N18" s="34"/>
      <c r="O18" s="35"/>
    </row>
    <row r="19" spans="2:21" x14ac:dyDescent="0.5">
      <c r="B19" s="17"/>
      <c r="C19" s="36"/>
      <c r="D19" s="36"/>
      <c r="E19" s="37"/>
      <c r="G19" s="67" t="s">
        <v>37</v>
      </c>
      <c r="H19" s="69"/>
      <c r="I19" s="36"/>
      <c r="J19" s="45">
        <f>SUM(J13:J18)</f>
        <v>-15500</v>
      </c>
      <c r="L19" s="12" t="s">
        <v>38</v>
      </c>
      <c r="M19" s="34"/>
      <c r="N19" s="34"/>
      <c r="O19" s="35"/>
    </row>
    <row r="20" spans="2:21" x14ac:dyDescent="0.5">
      <c r="B20" s="17" t="s">
        <v>39</v>
      </c>
      <c r="C20" s="18"/>
      <c r="D20" s="18">
        <v>300000</v>
      </c>
      <c r="E20" s="19">
        <v>400000</v>
      </c>
      <c r="G20" s="69"/>
      <c r="H20" s="69"/>
      <c r="I20" s="38"/>
      <c r="J20" s="39"/>
      <c r="L20" s="21" t="s">
        <v>41</v>
      </c>
      <c r="M20" s="22"/>
      <c r="N20" s="22">
        <v>217500</v>
      </c>
      <c r="O20" s="23">
        <v>247500</v>
      </c>
    </row>
    <row r="21" spans="2:21" ht="14.7" thickBot="1" x14ac:dyDescent="0.55000000000000004">
      <c r="B21" s="17" t="s">
        <v>137</v>
      </c>
      <c r="C21" s="36"/>
      <c r="D21" s="36">
        <v>400000</v>
      </c>
      <c r="E21" s="37">
        <f>+D21</f>
        <v>400000</v>
      </c>
      <c r="G21" s="69" t="s">
        <v>40</v>
      </c>
      <c r="H21" s="69"/>
      <c r="I21" s="38"/>
      <c r="J21" s="46">
        <f>+J10+J19</f>
        <v>365940</v>
      </c>
      <c r="L21" s="21" t="s">
        <v>42</v>
      </c>
      <c r="M21" s="22"/>
      <c r="N21" s="22">
        <v>112500</v>
      </c>
      <c r="O21" s="23">
        <v>120000</v>
      </c>
    </row>
    <row r="22" spans="2:21" ht="15" thickTop="1" thickBot="1" x14ac:dyDescent="0.55000000000000004">
      <c r="B22" s="17" t="s">
        <v>43</v>
      </c>
      <c r="C22" s="36"/>
      <c r="D22" s="47">
        <f>SUM(D18:D21)+D10</f>
        <v>4952500</v>
      </c>
      <c r="E22" s="48">
        <f>SUM(E18:E21)+E10</f>
        <v>5168440</v>
      </c>
      <c r="G22" s="69"/>
      <c r="H22" s="69"/>
      <c r="I22" s="38"/>
      <c r="J22" s="38"/>
      <c r="L22" s="21" t="s">
        <v>45</v>
      </c>
      <c r="M22" s="22"/>
      <c r="N22" s="30">
        <v>15000</v>
      </c>
      <c r="O22" s="31">
        <v>18000</v>
      </c>
    </row>
    <row r="23" spans="2:21" ht="14.7" thickTop="1" x14ac:dyDescent="0.5">
      <c r="B23" s="17"/>
      <c r="C23" s="36"/>
      <c r="D23" s="36"/>
      <c r="E23" s="37"/>
      <c r="G23" s="67" t="s">
        <v>44</v>
      </c>
      <c r="H23" s="69"/>
      <c r="I23" s="36"/>
      <c r="J23" s="36"/>
      <c r="L23" s="21" t="s">
        <v>47</v>
      </c>
      <c r="M23" s="34"/>
      <c r="N23" s="34">
        <f>SUM(N20:N22)</f>
        <v>345000</v>
      </c>
      <c r="O23" s="35">
        <f>SUM(O20:O22)</f>
        <v>385500</v>
      </c>
    </row>
    <row r="24" spans="2:21" x14ac:dyDescent="0.5">
      <c r="B24" s="40" t="s">
        <v>48</v>
      </c>
      <c r="C24" s="36"/>
      <c r="D24" s="36"/>
      <c r="E24" s="37"/>
      <c r="G24" s="69" t="s">
        <v>46</v>
      </c>
      <c r="H24" s="69"/>
      <c r="I24" s="36"/>
      <c r="J24" s="45">
        <f>+(D16-E16)</f>
        <v>-165000</v>
      </c>
      <c r="L24" s="21"/>
      <c r="M24" s="34"/>
      <c r="N24" s="52"/>
      <c r="O24" s="53"/>
    </row>
    <row r="25" spans="2:21" x14ac:dyDescent="0.5">
      <c r="B25" s="17"/>
      <c r="C25" s="36"/>
      <c r="D25" s="36"/>
      <c r="E25" s="37"/>
      <c r="G25" s="69" t="s">
        <v>49</v>
      </c>
      <c r="H25" s="69"/>
      <c r="I25" s="36"/>
      <c r="J25" s="45">
        <f>+D20-E20</f>
        <v>-100000</v>
      </c>
      <c r="L25" s="12" t="s">
        <v>51</v>
      </c>
      <c r="M25" s="34"/>
      <c r="N25" s="52">
        <f>+N17-N23</f>
        <v>577500</v>
      </c>
      <c r="O25" s="53">
        <f>+O17-O23</f>
        <v>669500</v>
      </c>
    </row>
    <row r="26" spans="2:21" x14ac:dyDescent="0.5">
      <c r="B26" s="40" t="s">
        <v>52</v>
      </c>
      <c r="C26" s="36"/>
      <c r="D26" s="36"/>
      <c r="E26" s="37"/>
      <c r="G26" s="67" t="s">
        <v>50</v>
      </c>
      <c r="H26" s="69"/>
      <c r="I26" s="36"/>
      <c r="J26" s="45">
        <f>+J25+J24</f>
        <v>-265000</v>
      </c>
      <c r="L26" s="21"/>
      <c r="M26" s="34"/>
      <c r="N26" s="34"/>
      <c r="O26" s="35"/>
    </row>
    <row r="27" spans="2:21" x14ac:dyDescent="0.5">
      <c r="B27" s="17" t="s">
        <v>53</v>
      </c>
      <c r="C27" s="18"/>
      <c r="D27" s="18">
        <v>52500</v>
      </c>
      <c r="E27" s="19">
        <v>65000</v>
      </c>
      <c r="G27" s="69"/>
      <c r="H27" s="69"/>
      <c r="I27" s="38"/>
      <c r="J27" s="39"/>
      <c r="L27" s="12" t="s">
        <v>133</v>
      </c>
      <c r="M27" s="22"/>
      <c r="N27" s="22">
        <v>90000</v>
      </c>
      <c r="O27" s="23">
        <v>100000</v>
      </c>
    </row>
    <row r="28" spans="2:21" ht="14.7" thickBot="1" x14ac:dyDescent="0.55000000000000004">
      <c r="B28" s="17" t="s">
        <v>55</v>
      </c>
      <c r="C28" s="18"/>
      <c r="D28" s="18">
        <v>18000</v>
      </c>
      <c r="E28" s="19">
        <v>15000</v>
      </c>
      <c r="G28" s="69" t="s">
        <v>54</v>
      </c>
      <c r="H28" s="69"/>
      <c r="I28" s="38"/>
      <c r="J28" s="46">
        <f>+J21+J26</f>
        <v>100940</v>
      </c>
      <c r="L28" s="129" t="s">
        <v>134</v>
      </c>
      <c r="M28" s="34"/>
      <c r="N28" s="52">
        <v>0</v>
      </c>
      <c r="O28" s="53">
        <v>0</v>
      </c>
    </row>
    <row r="29" spans="2:21" ht="14.7" thickTop="1" x14ac:dyDescent="0.5">
      <c r="B29" s="17" t="s">
        <v>56</v>
      </c>
      <c r="C29" s="18"/>
      <c r="D29" s="18">
        <v>15000</v>
      </c>
      <c r="E29" s="19">
        <v>20000</v>
      </c>
      <c r="G29" s="69"/>
      <c r="H29" s="69"/>
      <c r="I29" s="38"/>
      <c r="J29" s="39"/>
      <c r="L29" s="12" t="s">
        <v>58</v>
      </c>
      <c r="M29" s="34"/>
      <c r="N29" s="34">
        <f>+N25-N27-N28</f>
        <v>487500</v>
      </c>
      <c r="O29" s="35">
        <f>+O25-O27-O28</f>
        <v>569500</v>
      </c>
    </row>
    <row r="30" spans="2:21" x14ac:dyDescent="0.5">
      <c r="B30" s="17" t="s">
        <v>59</v>
      </c>
      <c r="C30" s="18"/>
      <c r="D30" s="32">
        <v>30000</v>
      </c>
      <c r="E30" s="33">
        <v>20000</v>
      </c>
      <c r="G30" s="67" t="s">
        <v>57</v>
      </c>
      <c r="H30" s="69"/>
      <c r="I30" s="36"/>
      <c r="J30" s="39"/>
      <c r="L30" s="21"/>
      <c r="M30" s="34"/>
      <c r="N30" s="34"/>
      <c r="O30" s="35"/>
      <c r="T30" s="29"/>
      <c r="U30" s="29"/>
    </row>
    <row r="31" spans="2:21" x14ac:dyDescent="0.5">
      <c r="B31" s="17" t="s">
        <v>61</v>
      </c>
      <c r="C31" s="36"/>
      <c r="D31" s="36">
        <f>SUM(D27:D30)</f>
        <v>115500</v>
      </c>
      <c r="E31" s="37">
        <f>SUM(E27:E30)</f>
        <v>120000</v>
      </c>
      <c r="G31" s="69" t="s">
        <v>60</v>
      </c>
      <c r="H31" s="69"/>
      <c r="I31" s="36"/>
      <c r="J31" s="45">
        <f>+E30-D30</f>
        <v>-10000</v>
      </c>
      <c r="L31" s="12" t="s">
        <v>63</v>
      </c>
      <c r="M31" s="34"/>
      <c r="N31" s="34">
        <v>144000</v>
      </c>
      <c r="O31" s="23">
        <v>136000</v>
      </c>
      <c r="T31" s="29"/>
      <c r="U31" s="29"/>
    </row>
    <row r="32" spans="2:21" x14ac:dyDescent="0.5">
      <c r="B32" s="17"/>
      <c r="C32" s="36"/>
      <c r="D32" s="36"/>
      <c r="E32" s="37"/>
      <c r="G32" s="69" t="s">
        <v>62</v>
      </c>
      <c r="H32" s="69"/>
      <c r="I32" s="36"/>
      <c r="J32" s="45">
        <f>+E33-D33</f>
        <v>-100000</v>
      </c>
      <c r="L32" s="21"/>
      <c r="M32" s="34"/>
      <c r="N32" s="52"/>
      <c r="O32" s="53"/>
      <c r="T32" s="29"/>
      <c r="U32" s="29"/>
    </row>
    <row r="33" spans="2:21" x14ac:dyDescent="0.5">
      <c r="B33" s="17" t="s">
        <v>64</v>
      </c>
      <c r="C33" s="18"/>
      <c r="D33" s="18">
        <v>1800000</v>
      </c>
      <c r="E33" s="19">
        <v>1700000</v>
      </c>
      <c r="G33" s="69" t="s">
        <v>138</v>
      </c>
      <c r="H33" s="69"/>
      <c r="I33" s="36"/>
      <c r="J33" s="45">
        <f>+E40-D40</f>
        <v>0</v>
      </c>
      <c r="L33" s="21" t="s">
        <v>66</v>
      </c>
      <c r="M33" s="34"/>
      <c r="N33" s="34">
        <f>+N29-N31</f>
        <v>343500</v>
      </c>
      <c r="O33" s="35">
        <f>+O29-O31</f>
        <v>433500</v>
      </c>
      <c r="T33" s="29"/>
      <c r="U33" s="29"/>
    </row>
    <row r="34" spans="2:21" x14ac:dyDescent="0.5">
      <c r="B34" s="17"/>
      <c r="C34" s="36"/>
      <c r="D34" s="36"/>
      <c r="E34" s="37"/>
      <c r="G34" s="69" t="s">
        <v>139</v>
      </c>
      <c r="H34" s="69"/>
      <c r="I34" s="36"/>
      <c r="J34" s="45">
        <f>+E41-D41</f>
        <v>30000</v>
      </c>
      <c r="L34" s="21"/>
      <c r="M34" s="34"/>
      <c r="N34" s="34"/>
      <c r="O34" s="35"/>
      <c r="T34" s="29"/>
      <c r="U34" s="29"/>
    </row>
    <row r="35" spans="2:21" x14ac:dyDescent="0.5">
      <c r="B35" s="17" t="s">
        <v>67</v>
      </c>
      <c r="C35" s="18"/>
      <c r="D35" s="18">
        <v>18000</v>
      </c>
      <c r="E35" s="19">
        <v>22000</v>
      </c>
      <c r="G35" s="69" t="s">
        <v>65</v>
      </c>
      <c r="H35" s="69"/>
      <c r="I35" s="36"/>
      <c r="J35" s="45">
        <f>SUM(J31:J34)</f>
        <v>-80000</v>
      </c>
      <c r="L35" s="12" t="s">
        <v>69</v>
      </c>
      <c r="M35" s="55">
        <v>0.36</v>
      </c>
      <c r="N35" s="34">
        <f>+M35*N33</f>
        <v>123660</v>
      </c>
      <c r="O35" s="128">
        <f>+$M$35*O33</f>
        <v>156060</v>
      </c>
      <c r="T35" s="29"/>
      <c r="U35" s="29"/>
    </row>
    <row r="36" spans="2:21" x14ac:dyDescent="0.5">
      <c r="B36" s="17"/>
      <c r="C36" s="36"/>
      <c r="D36" s="56"/>
      <c r="E36" s="44"/>
      <c r="G36" s="69"/>
      <c r="H36" s="69"/>
      <c r="I36" s="38"/>
      <c r="J36" s="39"/>
      <c r="L36" s="21"/>
      <c r="M36" s="34"/>
      <c r="N36" s="34"/>
      <c r="O36" s="35"/>
    </row>
    <row r="37" spans="2:21" ht="14.7" thickBot="1" x14ac:dyDescent="0.55000000000000004">
      <c r="B37" s="17" t="s">
        <v>70</v>
      </c>
      <c r="C37" s="36"/>
      <c r="D37" s="36">
        <f>+D35+D33+D31</f>
        <v>1933500</v>
      </c>
      <c r="E37" s="37">
        <f>+E35+E33+E31</f>
        <v>1842000</v>
      </c>
      <c r="G37" s="67" t="s">
        <v>68</v>
      </c>
      <c r="H37" s="69"/>
      <c r="I37" s="38"/>
      <c r="J37" s="46">
        <f>+J28+J35</f>
        <v>20940</v>
      </c>
      <c r="L37" s="21" t="s">
        <v>7</v>
      </c>
      <c r="M37" s="34"/>
      <c r="N37" s="57">
        <f>+N33-N35</f>
        <v>219840</v>
      </c>
      <c r="O37" s="58">
        <f>+O33-O35</f>
        <v>277440</v>
      </c>
    </row>
    <row r="38" spans="2:21" ht="14.7" thickTop="1" x14ac:dyDescent="0.5">
      <c r="B38" s="17"/>
      <c r="C38" s="36"/>
      <c r="D38" s="36"/>
      <c r="E38" s="37"/>
      <c r="G38" s="69"/>
      <c r="H38" s="69"/>
      <c r="I38" s="38"/>
      <c r="J38" s="39"/>
      <c r="L38" s="21"/>
      <c r="M38" s="13"/>
      <c r="N38" s="13"/>
      <c r="O38" s="14"/>
    </row>
    <row r="39" spans="2:21" x14ac:dyDescent="0.5">
      <c r="B39" s="40" t="s">
        <v>72</v>
      </c>
      <c r="C39" s="36"/>
      <c r="D39" s="36"/>
      <c r="E39" s="37"/>
      <c r="G39" s="69" t="s">
        <v>71</v>
      </c>
      <c r="H39" s="69"/>
      <c r="I39" s="38"/>
      <c r="J39" s="45">
        <f>+D6</f>
        <v>67500</v>
      </c>
      <c r="L39" s="21"/>
      <c r="M39" s="13"/>
      <c r="N39" s="13"/>
      <c r="O39" s="14"/>
    </row>
    <row r="40" spans="2:21" x14ac:dyDescent="0.5">
      <c r="B40" s="17" t="s">
        <v>140</v>
      </c>
      <c r="C40" s="18"/>
      <c r="D40" s="18">
        <v>1900000</v>
      </c>
      <c r="E40" s="19">
        <v>1900000</v>
      </c>
      <c r="G40" s="69"/>
      <c r="H40" s="69"/>
      <c r="I40" s="38"/>
      <c r="J40" s="39"/>
      <c r="L40" s="21"/>
      <c r="M40" s="13"/>
      <c r="N40" s="13"/>
      <c r="O40" s="14"/>
    </row>
    <row r="41" spans="2:21" ht="14.7" thickBot="1" x14ac:dyDescent="0.55000000000000004">
      <c r="B41" s="17" t="s">
        <v>74</v>
      </c>
      <c r="C41" s="18"/>
      <c r="D41" s="18">
        <v>0</v>
      </c>
      <c r="E41" s="19">
        <v>30000</v>
      </c>
      <c r="G41" s="69" t="s">
        <v>73</v>
      </c>
      <c r="H41" s="69"/>
      <c r="I41" s="38"/>
      <c r="J41" s="46">
        <f>+J37+J39</f>
        <v>88440</v>
      </c>
      <c r="L41" s="21"/>
      <c r="M41" s="13"/>
      <c r="N41" s="13"/>
      <c r="O41" s="14"/>
    </row>
    <row r="42" spans="2:21" ht="14.7" thickTop="1" x14ac:dyDescent="0.5">
      <c r="B42" s="17" t="s">
        <v>75</v>
      </c>
      <c r="C42" s="36"/>
      <c r="D42" s="32">
        <v>1119000</v>
      </c>
      <c r="E42" s="44">
        <f>+D42+O37</f>
        <v>1396440</v>
      </c>
      <c r="L42" s="21"/>
      <c r="M42" s="13"/>
      <c r="N42" s="13"/>
      <c r="O42" s="14"/>
    </row>
    <row r="43" spans="2:21" x14ac:dyDescent="0.5">
      <c r="B43" s="59" t="s">
        <v>76</v>
      </c>
      <c r="C43" s="60"/>
      <c r="D43" s="60">
        <f>SUM(D40:D42)</f>
        <v>3019000</v>
      </c>
      <c r="E43" s="61">
        <f>SUM(E40:E42)</f>
        <v>3326440</v>
      </c>
      <c r="L43" s="21"/>
      <c r="M43" s="13"/>
      <c r="N43" s="13"/>
      <c r="O43" s="14"/>
    </row>
    <row r="44" spans="2:21" x14ac:dyDescent="0.5">
      <c r="B44" s="59"/>
      <c r="C44" s="60"/>
      <c r="D44" s="60"/>
      <c r="E44" s="61"/>
      <c r="L44" s="21"/>
      <c r="M44" s="13"/>
      <c r="N44" s="13"/>
      <c r="O44" s="14"/>
    </row>
    <row r="45" spans="2:21" ht="14.7" thickBot="1" x14ac:dyDescent="0.55000000000000004">
      <c r="B45" s="21" t="s">
        <v>77</v>
      </c>
      <c r="C45" s="34"/>
      <c r="D45" s="57">
        <f>+D43+D37</f>
        <v>4952500</v>
      </c>
      <c r="E45" s="58">
        <f>+E43+E37</f>
        <v>5168440</v>
      </c>
      <c r="L45" s="21"/>
      <c r="M45" s="13"/>
      <c r="N45" s="13"/>
      <c r="O45" s="14"/>
    </row>
    <row r="46" spans="2:21" ht="15" thickTop="1" thickBot="1" x14ac:dyDescent="0.55000000000000004">
      <c r="B46" s="62"/>
      <c r="C46" s="63"/>
      <c r="D46" s="63"/>
      <c r="E46" s="64"/>
      <c r="L46" s="62"/>
      <c r="M46" s="65"/>
      <c r="N46" s="65"/>
      <c r="O46" s="66"/>
    </row>
    <row r="47" spans="2:21" x14ac:dyDescent="0.5">
      <c r="D47" s="20"/>
      <c r="E47" s="20"/>
    </row>
    <row r="48" spans="2:21" x14ac:dyDescent="0.5">
      <c r="E48" s="20">
        <f>+E22-E45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19EE4-9F68-4950-B0E7-5E4437AB0850}">
  <dimension ref="B1:P57"/>
  <sheetViews>
    <sheetView workbookViewId="0">
      <selection activeCell="P17" sqref="P17"/>
    </sheetView>
  </sheetViews>
  <sheetFormatPr defaultRowHeight="14.35" x14ac:dyDescent="0.5"/>
  <cols>
    <col min="1" max="1" width="3.05859375" customWidth="1"/>
    <col min="2" max="2" width="3.41015625" customWidth="1"/>
    <col min="3" max="3" width="1.76171875" customWidth="1"/>
    <col min="4" max="4" width="28.9375" customWidth="1"/>
    <col min="6" max="6" width="9.87890625" bestFit="1" customWidth="1"/>
    <col min="7" max="7" width="9.1171875" customWidth="1"/>
    <col min="8" max="8" width="6.1171875" customWidth="1"/>
    <col min="9" max="9" width="9" bestFit="1" customWidth="1"/>
    <col min="13" max="13" width="4.234375" customWidth="1"/>
    <col min="256" max="256" width="3.05859375" customWidth="1"/>
    <col min="257" max="257" width="3.41015625" customWidth="1"/>
    <col min="258" max="258" width="1.76171875" customWidth="1"/>
    <col min="259" max="259" width="28.9375" customWidth="1"/>
    <col min="261" max="261" width="9.87890625" bestFit="1" customWidth="1"/>
    <col min="262" max="262" width="3.46875" customWidth="1"/>
    <col min="263" max="263" width="9.1171875" customWidth="1"/>
    <col min="264" max="264" width="6.1171875" customWidth="1"/>
    <col min="265" max="265" width="9" bestFit="1" customWidth="1"/>
    <col min="269" max="269" width="4.234375" customWidth="1"/>
    <col min="512" max="512" width="3.05859375" customWidth="1"/>
    <col min="513" max="513" width="3.41015625" customWidth="1"/>
    <col min="514" max="514" width="1.76171875" customWidth="1"/>
    <col min="515" max="515" width="28.9375" customWidth="1"/>
    <col min="517" max="517" width="9.87890625" bestFit="1" customWidth="1"/>
    <col min="518" max="518" width="3.46875" customWidth="1"/>
    <col min="519" max="519" width="9.1171875" customWidth="1"/>
    <col min="520" max="520" width="6.1171875" customWidth="1"/>
    <col min="521" max="521" width="9" bestFit="1" customWidth="1"/>
    <col min="525" max="525" width="4.234375" customWidth="1"/>
    <col min="768" max="768" width="3.05859375" customWidth="1"/>
    <col min="769" max="769" width="3.41015625" customWidth="1"/>
    <col min="770" max="770" width="1.76171875" customWidth="1"/>
    <col min="771" max="771" width="28.9375" customWidth="1"/>
    <col min="773" max="773" width="9.87890625" bestFit="1" customWidth="1"/>
    <col min="774" max="774" width="3.46875" customWidth="1"/>
    <col min="775" max="775" width="9.1171875" customWidth="1"/>
    <col min="776" max="776" width="6.1171875" customWidth="1"/>
    <col min="777" max="777" width="9" bestFit="1" customWidth="1"/>
    <col min="781" max="781" width="4.234375" customWidth="1"/>
    <col min="1024" max="1024" width="3.05859375" customWidth="1"/>
    <col min="1025" max="1025" width="3.41015625" customWidth="1"/>
    <col min="1026" max="1026" width="1.76171875" customWidth="1"/>
    <col min="1027" max="1027" width="28.9375" customWidth="1"/>
    <col min="1029" max="1029" width="9.87890625" bestFit="1" customWidth="1"/>
    <col min="1030" max="1030" width="3.46875" customWidth="1"/>
    <col min="1031" max="1031" width="9.1171875" customWidth="1"/>
    <col min="1032" max="1032" width="6.1171875" customWidth="1"/>
    <col min="1033" max="1033" width="9" bestFit="1" customWidth="1"/>
    <col min="1037" max="1037" width="4.234375" customWidth="1"/>
    <col min="1280" max="1280" width="3.05859375" customWidth="1"/>
    <col min="1281" max="1281" width="3.41015625" customWidth="1"/>
    <col min="1282" max="1282" width="1.76171875" customWidth="1"/>
    <col min="1283" max="1283" width="28.9375" customWidth="1"/>
    <col min="1285" max="1285" width="9.87890625" bestFit="1" customWidth="1"/>
    <col min="1286" max="1286" width="3.46875" customWidth="1"/>
    <col min="1287" max="1287" width="9.1171875" customWidth="1"/>
    <col min="1288" max="1288" width="6.1171875" customWidth="1"/>
    <col min="1289" max="1289" width="9" bestFit="1" customWidth="1"/>
    <col min="1293" max="1293" width="4.234375" customWidth="1"/>
    <col min="1536" max="1536" width="3.05859375" customWidth="1"/>
    <col min="1537" max="1537" width="3.41015625" customWidth="1"/>
    <col min="1538" max="1538" width="1.76171875" customWidth="1"/>
    <col min="1539" max="1539" width="28.9375" customWidth="1"/>
    <col min="1541" max="1541" width="9.87890625" bestFit="1" customWidth="1"/>
    <col min="1542" max="1542" width="3.46875" customWidth="1"/>
    <col min="1543" max="1543" width="9.1171875" customWidth="1"/>
    <col min="1544" max="1544" width="6.1171875" customWidth="1"/>
    <col min="1545" max="1545" width="9" bestFit="1" customWidth="1"/>
    <col min="1549" max="1549" width="4.234375" customWidth="1"/>
    <col min="1792" max="1792" width="3.05859375" customWidth="1"/>
    <col min="1793" max="1793" width="3.41015625" customWidth="1"/>
    <col min="1794" max="1794" width="1.76171875" customWidth="1"/>
    <col min="1795" max="1795" width="28.9375" customWidth="1"/>
    <col min="1797" max="1797" width="9.87890625" bestFit="1" customWidth="1"/>
    <col min="1798" max="1798" width="3.46875" customWidth="1"/>
    <col min="1799" max="1799" width="9.1171875" customWidth="1"/>
    <col min="1800" max="1800" width="6.1171875" customWidth="1"/>
    <col min="1801" max="1801" width="9" bestFit="1" customWidth="1"/>
    <col min="1805" max="1805" width="4.234375" customWidth="1"/>
    <col min="2048" max="2048" width="3.05859375" customWidth="1"/>
    <col min="2049" max="2049" width="3.41015625" customWidth="1"/>
    <col min="2050" max="2050" width="1.76171875" customWidth="1"/>
    <col min="2051" max="2051" width="28.9375" customWidth="1"/>
    <col min="2053" max="2053" width="9.87890625" bestFit="1" customWidth="1"/>
    <col min="2054" max="2054" width="3.46875" customWidth="1"/>
    <col min="2055" max="2055" width="9.1171875" customWidth="1"/>
    <col min="2056" max="2056" width="6.1171875" customWidth="1"/>
    <col min="2057" max="2057" width="9" bestFit="1" customWidth="1"/>
    <col min="2061" max="2061" width="4.234375" customWidth="1"/>
    <col min="2304" max="2304" width="3.05859375" customWidth="1"/>
    <col min="2305" max="2305" width="3.41015625" customWidth="1"/>
    <col min="2306" max="2306" width="1.76171875" customWidth="1"/>
    <col min="2307" max="2307" width="28.9375" customWidth="1"/>
    <col min="2309" max="2309" width="9.87890625" bestFit="1" customWidth="1"/>
    <col min="2310" max="2310" width="3.46875" customWidth="1"/>
    <col min="2311" max="2311" width="9.1171875" customWidth="1"/>
    <col min="2312" max="2312" width="6.1171875" customWidth="1"/>
    <col min="2313" max="2313" width="9" bestFit="1" customWidth="1"/>
    <col min="2317" max="2317" width="4.234375" customWidth="1"/>
    <col min="2560" max="2560" width="3.05859375" customWidth="1"/>
    <col min="2561" max="2561" width="3.41015625" customWidth="1"/>
    <col min="2562" max="2562" width="1.76171875" customWidth="1"/>
    <col min="2563" max="2563" width="28.9375" customWidth="1"/>
    <col min="2565" max="2565" width="9.87890625" bestFit="1" customWidth="1"/>
    <col min="2566" max="2566" width="3.46875" customWidth="1"/>
    <col min="2567" max="2567" width="9.1171875" customWidth="1"/>
    <col min="2568" max="2568" width="6.1171875" customWidth="1"/>
    <col min="2569" max="2569" width="9" bestFit="1" customWidth="1"/>
    <col min="2573" max="2573" width="4.234375" customWidth="1"/>
    <col min="2816" max="2816" width="3.05859375" customWidth="1"/>
    <col min="2817" max="2817" width="3.41015625" customWidth="1"/>
    <col min="2818" max="2818" width="1.76171875" customWidth="1"/>
    <col min="2819" max="2819" width="28.9375" customWidth="1"/>
    <col min="2821" max="2821" width="9.87890625" bestFit="1" customWidth="1"/>
    <col min="2822" max="2822" width="3.46875" customWidth="1"/>
    <col min="2823" max="2823" width="9.1171875" customWidth="1"/>
    <col min="2824" max="2824" width="6.1171875" customWidth="1"/>
    <col min="2825" max="2825" width="9" bestFit="1" customWidth="1"/>
    <col min="2829" max="2829" width="4.234375" customWidth="1"/>
    <col min="3072" max="3072" width="3.05859375" customWidth="1"/>
    <col min="3073" max="3073" width="3.41015625" customWidth="1"/>
    <col min="3074" max="3074" width="1.76171875" customWidth="1"/>
    <col min="3075" max="3075" width="28.9375" customWidth="1"/>
    <col min="3077" max="3077" width="9.87890625" bestFit="1" customWidth="1"/>
    <col min="3078" max="3078" width="3.46875" customWidth="1"/>
    <col min="3079" max="3079" width="9.1171875" customWidth="1"/>
    <col min="3080" max="3080" width="6.1171875" customWidth="1"/>
    <col min="3081" max="3081" width="9" bestFit="1" customWidth="1"/>
    <col min="3085" max="3085" width="4.234375" customWidth="1"/>
    <col min="3328" max="3328" width="3.05859375" customWidth="1"/>
    <col min="3329" max="3329" width="3.41015625" customWidth="1"/>
    <col min="3330" max="3330" width="1.76171875" customWidth="1"/>
    <col min="3331" max="3331" width="28.9375" customWidth="1"/>
    <col min="3333" max="3333" width="9.87890625" bestFit="1" customWidth="1"/>
    <col min="3334" max="3334" width="3.46875" customWidth="1"/>
    <col min="3335" max="3335" width="9.1171875" customWidth="1"/>
    <col min="3336" max="3336" width="6.1171875" customWidth="1"/>
    <col min="3337" max="3337" width="9" bestFit="1" customWidth="1"/>
    <col min="3341" max="3341" width="4.234375" customWidth="1"/>
    <col min="3584" max="3584" width="3.05859375" customWidth="1"/>
    <col min="3585" max="3585" width="3.41015625" customWidth="1"/>
    <col min="3586" max="3586" width="1.76171875" customWidth="1"/>
    <col min="3587" max="3587" width="28.9375" customWidth="1"/>
    <col min="3589" max="3589" width="9.87890625" bestFit="1" customWidth="1"/>
    <col min="3590" max="3590" width="3.46875" customWidth="1"/>
    <col min="3591" max="3591" width="9.1171875" customWidth="1"/>
    <col min="3592" max="3592" width="6.1171875" customWidth="1"/>
    <col min="3593" max="3593" width="9" bestFit="1" customWidth="1"/>
    <col min="3597" max="3597" width="4.234375" customWidth="1"/>
    <col min="3840" max="3840" width="3.05859375" customWidth="1"/>
    <col min="3841" max="3841" width="3.41015625" customWidth="1"/>
    <col min="3842" max="3842" width="1.76171875" customWidth="1"/>
    <col min="3843" max="3843" width="28.9375" customWidth="1"/>
    <col min="3845" max="3845" width="9.87890625" bestFit="1" customWidth="1"/>
    <col min="3846" max="3846" width="3.46875" customWidth="1"/>
    <col min="3847" max="3847" width="9.1171875" customWidth="1"/>
    <col min="3848" max="3848" width="6.1171875" customWidth="1"/>
    <col min="3849" max="3849" width="9" bestFit="1" customWidth="1"/>
    <col min="3853" max="3853" width="4.234375" customWidth="1"/>
    <col min="4096" max="4096" width="3.05859375" customWidth="1"/>
    <col min="4097" max="4097" width="3.41015625" customWidth="1"/>
    <col min="4098" max="4098" width="1.76171875" customWidth="1"/>
    <col min="4099" max="4099" width="28.9375" customWidth="1"/>
    <col min="4101" max="4101" width="9.87890625" bestFit="1" customWidth="1"/>
    <col min="4102" max="4102" width="3.46875" customWidth="1"/>
    <col min="4103" max="4103" width="9.1171875" customWidth="1"/>
    <col min="4104" max="4104" width="6.1171875" customWidth="1"/>
    <col min="4105" max="4105" width="9" bestFit="1" customWidth="1"/>
    <col min="4109" max="4109" width="4.234375" customWidth="1"/>
    <col min="4352" max="4352" width="3.05859375" customWidth="1"/>
    <col min="4353" max="4353" width="3.41015625" customWidth="1"/>
    <col min="4354" max="4354" width="1.76171875" customWidth="1"/>
    <col min="4355" max="4355" width="28.9375" customWidth="1"/>
    <col min="4357" max="4357" width="9.87890625" bestFit="1" customWidth="1"/>
    <col min="4358" max="4358" width="3.46875" customWidth="1"/>
    <col min="4359" max="4359" width="9.1171875" customWidth="1"/>
    <col min="4360" max="4360" width="6.1171875" customWidth="1"/>
    <col min="4361" max="4361" width="9" bestFit="1" customWidth="1"/>
    <col min="4365" max="4365" width="4.234375" customWidth="1"/>
    <col min="4608" max="4608" width="3.05859375" customWidth="1"/>
    <col min="4609" max="4609" width="3.41015625" customWidth="1"/>
    <col min="4610" max="4610" width="1.76171875" customWidth="1"/>
    <col min="4611" max="4611" width="28.9375" customWidth="1"/>
    <col min="4613" max="4613" width="9.87890625" bestFit="1" customWidth="1"/>
    <col min="4614" max="4614" width="3.46875" customWidth="1"/>
    <col min="4615" max="4615" width="9.1171875" customWidth="1"/>
    <col min="4616" max="4616" width="6.1171875" customWidth="1"/>
    <col min="4617" max="4617" width="9" bestFit="1" customWidth="1"/>
    <col min="4621" max="4621" width="4.234375" customWidth="1"/>
    <col min="4864" max="4864" width="3.05859375" customWidth="1"/>
    <col min="4865" max="4865" width="3.41015625" customWidth="1"/>
    <col min="4866" max="4866" width="1.76171875" customWidth="1"/>
    <col min="4867" max="4867" width="28.9375" customWidth="1"/>
    <col min="4869" max="4869" width="9.87890625" bestFit="1" customWidth="1"/>
    <col min="4870" max="4870" width="3.46875" customWidth="1"/>
    <col min="4871" max="4871" width="9.1171875" customWidth="1"/>
    <col min="4872" max="4872" width="6.1171875" customWidth="1"/>
    <col min="4873" max="4873" width="9" bestFit="1" customWidth="1"/>
    <col min="4877" max="4877" width="4.234375" customWidth="1"/>
    <col min="5120" max="5120" width="3.05859375" customWidth="1"/>
    <col min="5121" max="5121" width="3.41015625" customWidth="1"/>
    <col min="5122" max="5122" width="1.76171875" customWidth="1"/>
    <col min="5123" max="5123" width="28.9375" customWidth="1"/>
    <col min="5125" max="5125" width="9.87890625" bestFit="1" customWidth="1"/>
    <col min="5126" max="5126" width="3.46875" customWidth="1"/>
    <col min="5127" max="5127" width="9.1171875" customWidth="1"/>
    <col min="5128" max="5128" width="6.1171875" customWidth="1"/>
    <col min="5129" max="5129" width="9" bestFit="1" customWidth="1"/>
    <col min="5133" max="5133" width="4.234375" customWidth="1"/>
    <col min="5376" max="5376" width="3.05859375" customWidth="1"/>
    <col min="5377" max="5377" width="3.41015625" customWidth="1"/>
    <col min="5378" max="5378" width="1.76171875" customWidth="1"/>
    <col min="5379" max="5379" width="28.9375" customWidth="1"/>
    <col min="5381" max="5381" width="9.87890625" bestFit="1" customWidth="1"/>
    <col min="5382" max="5382" width="3.46875" customWidth="1"/>
    <col min="5383" max="5383" width="9.1171875" customWidth="1"/>
    <col min="5384" max="5384" width="6.1171875" customWidth="1"/>
    <col min="5385" max="5385" width="9" bestFit="1" customWidth="1"/>
    <col min="5389" max="5389" width="4.234375" customWidth="1"/>
    <col min="5632" max="5632" width="3.05859375" customWidth="1"/>
    <col min="5633" max="5633" width="3.41015625" customWidth="1"/>
    <col min="5634" max="5634" width="1.76171875" customWidth="1"/>
    <col min="5635" max="5635" width="28.9375" customWidth="1"/>
    <col min="5637" max="5637" width="9.87890625" bestFit="1" customWidth="1"/>
    <col min="5638" max="5638" width="3.46875" customWidth="1"/>
    <col min="5639" max="5639" width="9.1171875" customWidth="1"/>
    <col min="5640" max="5640" width="6.1171875" customWidth="1"/>
    <col min="5641" max="5641" width="9" bestFit="1" customWidth="1"/>
    <col min="5645" max="5645" width="4.234375" customWidth="1"/>
    <col min="5888" max="5888" width="3.05859375" customWidth="1"/>
    <col min="5889" max="5889" width="3.41015625" customWidth="1"/>
    <col min="5890" max="5890" width="1.76171875" customWidth="1"/>
    <col min="5891" max="5891" width="28.9375" customWidth="1"/>
    <col min="5893" max="5893" width="9.87890625" bestFit="1" customWidth="1"/>
    <col min="5894" max="5894" width="3.46875" customWidth="1"/>
    <col min="5895" max="5895" width="9.1171875" customWidth="1"/>
    <col min="5896" max="5896" width="6.1171875" customWidth="1"/>
    <col min="5897" max="5897" width="9" bestFit="1" customWidth="1"/>
    <col min="5901" max="5901" width="4.234375" customWidth="1"/>
    <col min="6144" max="6144" width="3.05859375" customWidth="1"/>
    <col min="6145" max="6145" width="3.41015625" customWidth="1"/>
    <col min="6146" max="6146" width="1.76171875" customWidth="1"/>
    <col min="6147" max="6147" width="28.9375" customWidth="1"/>
    <col min="6149" max="6149" width="9.87890625" bestFit="1" customWidth="1"/>
    <col min="6150" max="6150" width="3.46875" customWidth="1"/>
    <col min="6151" max="6151" width="9.1171875" customWidth="1"/>
    <col min="6152" max="6152" width="6.1171875" customWidth="1"/>
    <col min="6153" max="6153" width="9" bestFit="1" customWidth="1"/>
    <col min="6157" max="6157" width="4.234375" customWidth="1"/>
    <col min="6400" max="6400" width="3.05859375" customWidth="1"/>
    <col min="6401" max="6401" width="3.41015625" customWidth="1"/>
    <col min="6402" max="6402" width="1.76171875" customWidth="1"/>
    <col min="6403" max="6403" width="28.9375" customWidth="1"/>
    <col min="6405" max="6405" width="9.87890625" bestFit="1" customWidth="1"/>
    <col min="6406" max="6406" width="3.46875" customWidth="1"/>
    <col min="6407" max="6407" width="9.1171875" customWidth="1"/>
    <col min="6408" max="6408" width="6.1171875" customWidth="1"/>
    <col min="6409" max="6409" width="9" bestFit="1" customWidth="1"/>
    <col min="6413" max="6413" width="4.234375" customWidth="1"/>
    <col min="6656" max="6656" width="3.05859375" customWidth="1"/>
    <col min="6657" max="6657" width="3.41015625" customWidth="1"/>
    <col min="6658" max="6658" width="1.76171875" customWidth="1"/>
    <col min="6659" max="6659" width="28.9375" customWidth="1"/>
    <col min="6661" max="6661" width="9.87890625" bestFit="1" customWidth="1"/>
    <col min="6662" max="6662" width="3.46875" customWidth="1"/>
    <col min="6663" max="6663" width="9.1171875" customWidth="1"/>
    <col min="6664" max="6664" width="6.1171875" customWidth="1"/>
    <col min="6665" max="6665" width="9" bestFit="1" customWidth="1"/>
    <col min="6669" max="6669" width="4.234375" customWidth="1"/>
    <col min="6912" max="6912" width="3.05859375" customWidth="1"/>
    <col min="6913" max="6913" width="3.41015625" customWidth="1"/>
    <col min="6914" max="6914" width="1.76171875" customWidth="1"/>
    <col min="6915" max="6915" width="28.9375" customWidth="1"/>
    <col min="6917" max="6917" width="9.87890625" bestFit="1" customWidth="1"/>
    <col min="6918" max="6918" width="3.46875" customWidth="1"/>
    <col min="6919" max="6919" width="9.1171875" customWidth="1"/>
    <col min="6920" max="6920" width="6.1171875" customWidth="1"/>
    <col min="6921" max="6921" width="9" bestFit="1" customWidth="1"/>
    <col min="6925" max="6925" width="4.234375" customWidth="1"/>
    <col min="7168" max="7168" width="3.05859375" customWidth="1"/>
    <col min="7169" max="7169" width="3.41015625" customWidth="1"/>
    <col min="7170" max="7170" width="1.76171875" customWidth="1"/>
    <col min="7171" max="7171" width="28.9375" customWidth="1"/>
    <col min="7173" max="7173" width="9.87890625" bestFit="1" customWidth="1"/>
    <col min="7174" max="7174" width="3.46875" customWidth="1"/>
    <col min="7175" max="7175" width="9.1171875" customWidth="1"/>
    <col min="7176" max="7176" width="6.1171875" customWidth="1"/>
    <col min="7177" max="7177" width="9" bestFit="1" customWidth="1"/>
    <col min="7181" max="7181" width="4.234375" customWidth="1"/>
    <col min="7424" max="7424" width="3.05859375" customWidth="1"/>
    <col min="7425" max="7425" width="3.41015625" customWidth="1"/>
    <col min="7426" max="7426" width="1.76171875" customWidth="1"/>
    <col min="7427" max="7427" width="28.9375" customWidth="1"/>
    <col min="7429" max="7429" width="9.87890625" bestFit="1" customWidth="1"/>
    <col min="7430" max="7430" width="3.46875" customWidth="1"/>
    <col min="7431" max="7431" width="9.1171875" customWidth="1"/>
    <col min="7432" max="7432" width="6.1171875" customWidth="1"/>
    <col min="7433" max="7433" width="9" bestFit="1" customWidth="1"/>
    <col min="7437" max="7437" width="4.234375" customWidth="1"/>
    <col min="7680" max="7680" width="3.05859375" customWidth="1"/>
    <col min="7681" max="7681" width="3.41015625" customWidth="1"/>
    <col min="7682" max="7682" width="1.76171875" customWidth="1"/>
    <col min="7683" max="7683" width="28.9375" customWidth="1"/>
    <col min="7685" max="7685" width="9.87890625" bestFit="1" customWidth="1"/>
    <col min="7686" max="7686" width="3.46875" customWidth="1"/>
    <col min="7687" max="7687" width="9.1171875" customWidth="1"/>
    <col min="7688" max="7688" width="6.1171875" customWidth="1"/>
    <col min="7689" max="7689" width="9" bestFit="1" customWidth="1"/>
    <col min="7693" max="7693" width="4.234375" customWidth="1"/>
    <col min="7936" max="7936" width="3.05859375" customWidth="1"/>
    <col min="7937" max="7937" width="3.41015625" customWidth="1"/>
    <col min="7938" max="7938" width="1.76171875" customWidth="1"/>
    <col min="7939" max="7939" width="28.9375" customWidth="1"/>
    <col min="7941" max="7941" width="9.87890625" bestFit="1" customWidth="1"/>
    <col min="7942" max="7942" width="3.46875" customWidth="1"/>
    <col min="7943" max="7943" width="9.1171875" customWidth="1"/>
    <col min="7944" max="7944" width="6.1171875" customWidth="1"/>
    <col min="7945" max="7945" width="9" bestFit="1" customWidth="1"/>
    <col min="7949" max="7949" width="4.234375" customWidth="1"/>
    <col min="8192" max="8192" width="3.05859375" customWidth="1"/>
    <col min="8193" max="8193" width="3.41015625" customWidth="1"/>
    <col min="8194" max="8194" width="1.76171875" customWidth="1"/>
    <col min="8195" max="8195" width="28.9375" customWidth="1"/>
    <col min="8197" max="8197" width="9.87890625" bestFit="1" customWidth="1"/>
    <col min="8198" max="8198" width="3.46875" customWidth="1"/>
    <col min="8199" max="8199" width="9.1171875" customWidth="1"/>
    <col min="8200" max="8200" width="6.1171875" customWidth="1"/>
    <col min="8201" max="8201" width="9" bestFit="1" customWidth="1"/>
    <col min="8205" max="8205" width="4.234375" customWidth="1"/>
    <col min="8448" max="8448" width="3.05859375" customWidth="1"/>
    <col min="8449" max="8449" width="3.41015625" customWidth="1"/>
    <col min="8450" max="8450" width="1.76171875" customWidth="1"/>
    <col min="8451" max="8451" width="28.9375" customWidth="1"/>
    <col min="8453" max="8453" width="9.87890625" bestFit="1" customWidth="1"/>
    <col min="8454" max="8454" width="3.46875" customWidth="1"/>
    <col min="8455" max="8455" width="9.1171875" customWidth="1"/>
    <col min="8456" max="8456" width="6.1171875" customWidth="1"/>
    <col min="8457" max="8457" width="9" bestFit="1" customWidth="1"/>
    <col min="8461" max="8461" width="4.234375" customWidth="1"/>
    <col min="8704" max="8704" width="3.05859375" customWidth="1"/>
    <col min="8705" max="8705" width="3.41015625" customWidth="1"/>
    <col min="8706" max="8706" width="1.76171875" customWidth="1"/>
    <col min="8707" max="8707" width="28.9375" customWidth="1"/>
    <col min="8709" max="8709" width="9.87890625" bestFit="1" customWidth="1"/>
    <col min="8710" max="8710" width="3.46875" customWidth="1"/>
    <col min="8711" max="8711" width="9.1171875" customWidth="1"/>
    <col min="8712" max="8712" width="6.1171875" customWidth="1"/>
    <col min="8713" max="8713" width="9" bestFit="1" customWidth="1"/>
    <col min="8717" max="8717" width="4.234375" customWidth="1"/>
    <col min="8960" max="8960" width="3.05859375" customWidth="1"/>
    <col min="8961" max="8961" width="3.41015625" customWidth="1"/>
    <col min="8962" max="8962" width="1.76171875" customWidth="1"/>
    <col min="8963" max="8963" width="28.9375" customWidth="1"/>
    <col min="8965" max="8965" width="9.87890625" bestFit="1" customWidth="1"/>
    <col min="8966" max="8966" width="3.46875" customWidth="1"/>
    <col min="8967" max="8967" width="9.1171875" customWidth="1"/>
    <col min="8968" max="8968" width="6.1171875" customWidth="1"/>
    <col min="8969" max="8969" width="9" bestFit="1" customWidth="1"/>
    <col min="8973" max="8973" width="4.234375" customWidth="1"/>
    <col min="9216" max="9216" width="3.05859375" customWidth="1"/>
    <col min="9217" max="9217" width="3.41015625" customWidth="1"/>
    <col min="9218" max="9218" width="1.76171875" customWidth="1"/>
    <col min="9219" max="9219" width="28.9375" customWidth="1"/>
    <col min="9221" max="9221" width="9.87890625" bestFit="1" customWidth="1"/>
    <col min="9222" max="9222" width="3.46875" customWidth="1"/>
    <col min="9223" max="9223" width="9.1171875" customWidth="1"/>
    <col min="9224" max="9224" width="6.1171875" customWidth="1"/>
    <col min="9225" max="9225" width="9" bestFit="1" customWidth="1"/>
    <col min="9229" max="9229" width="4.234375" customWidth="1"/>
    <col min="9472" max="9472" width="3.05859375" customWidth="1"/>
    <col min="9473" max="9473" width="3.41015625" customWidth="1"/>
    <col min="9474" max="9474" width="1.76171875" customWidth="1"/>
    <col min="9475" max="9475" width="28.9375" customWidth="1"/>
    <col min="9477" max="9477" width="9.87890625" bestFit="1" customWidth="1"/>
    <col min="9478" max="9478" width="3.46875" customWidth="1"/>
    <col min="9479" max="9479" width="9.1171875" customWidth="1"/>
    <col min="9480" max="9480" width="6.1171875" customWidth="1"/>
    <col min="9481" max="9481" width="9" bestFit="1" customWidth="1"/>
    <col min="9485" max="9485" width="4.234375" customWidth="1"/>
    <col min="9728" max="9728" width="3.05859375" customWidth="1"/>
    <col min="9729" max="9729" width="3.41015625" customWidth="1"/>
    <col min="9730" max="9730" width="1.76171875" customWidth="1"/>
    <col min="9731" max="9731" width="28.9375" customWidth="1"/>
    <col min="9733" max="9733" width="9.87890625" bestFit="1" customWidth="1"/>
    <col min="9734" max="9734" width="3.46875" customWidth="1"/>
    <col min="9735" max="9735" width="9.1171875" customWidth="1"/>
    <col min="9736" max="9736" width="6.1171875" customWidth="1"/>
    <col min="9737" max="9737" width="9" bestFit="1" customWidth="1"/>
    <col min="9741" max="9741" width="4.234375" customWidth="1"/>
    <col min="9984" max="9984" width="3.05859375" customWidth="1"/>
    <col min="9985" max="9985" width="3.41015625" customWidth="1"/>
    <col min="9986" max="9986" width="1.76171875" customWidth="1"/>
    <col min="9987" max="9987" width="28.9375" customWidth="1"/>
    <col min="9989" max="9989" width="9.87890625" bestFit="1" customWidth="1"/>
    <col min="9990" max="9990" width="3.46875" customWidth="1"/>
    <col min="9991" max="9991" width="9.1171875" customWidth="1"/>
    <col min="9992" max="9992" width="6.1171875" customWidth="1"/>
    <col min="9993" max="9993" width="9" bestFit="1" customWidth="1"/>
    <col min="9997" max="9997" width="4.234375" customWidth="1"/>
    <col min="10240" max="10240" width="3.05859375" customWidth="1"/>
    <col min="10241" max="10241" width="3.41015625" customWidth="1"/>
    <col min="10242" max="10242" width="1.76171875" customWidth="1"/>
    <col min="10243" max="10243" width="28.9375" customWidth="1"/>
    <col min="10245" max="10245" width="9.87890625" bestFit="1" customWidth="1"/>
    <col min="10246" max="10246" width="3.46875" customWidth="1"/>
    <col min="10247" max="10247" width="9.1171875" customWidth="1"/>
    <col min="10248" max="10248" width="6.1171875" customWidth="1"/>
    <col min="10249" max="10249" width="9" bestFit="1" customWidth="1"/>
    <col min="10253" max="10253" width="4.234375" customWidth="1"/>
    <col min="10496" max="10496" width="3.05859375" customWidth="1"/>
    <col min="10497" max="10497" width="3.41015625" customWidth="1"/>
    <col min="10498" max="10498" width="1.76171875" customWidth="1"/>
    <col min="10499" max="10499" width="28.9375" customWidth="1"/>
    <col min="10501" max="10501" width="9.87890625" bestFit="1" customWidth="1"/>
    <col min="10502" max="10502" width="3.46875" customWidth="1"/>
    <col min="10503" max="10503" width="9.1171875" customWidth="1"/>
    <col min="10504" max="10504" width="6.1171875" customWidth="1"/>
    <col min="10505" max="10505" width="9" bestFit="1" customWidth="1"/>
    <col min="10509" max="10509" width="4.234375" customWidth="1"/>
    <col min="10752" max="10752" width="3.05859375" customWidth="1"/>
    <col min="10753" max="10753" width="3.41015625" customWidth="1"/>
    <col min="10754" max="10754" width="1.76171875" customWidth="1"/>
    <col min="10755" max="10755" width="28.9375" customWidth="1"/>
    <col min="10757" max="10757" width="9.87890625" bestFit="1" customWidth="1"/>
    <col min="10758" max="10758" width="3.46875" customWidth="1"/>
    <col min="10759" max="10759" width="9.1171875" customWidth="1"/>
    <col min="10760" max="10760" width="6.1171875" customWidth="1"/>
    <col min="10761" max="10761" width="9" bestFit="1" customWidth="1"/>
    <col min="10765" max="10765" width="4.234375" customWidth="1"/>
    <col min="11008" max="11008" width="3.05859375" customWidth="1"/>
    <col min="11009" max="11009" width="3.41015625" customWidth="1"/>
    <col min="11010" max="11010" width="1.76171875" customWidth="1"/>
    <col min="11011" max="11011" width="28.9375" customWidth="1"/>
    <col min="11013" max="11013" width="9.87890625" bestFit="1" customWidth="1"/>
    <col min="11014" max="11014" width="3.46875" customWidth="1"/>
    <col min="11015" max="11015" width="9.1171875" customWidth="1"/>
    <col min="11016" max="11016" width="6.1171875" customWidth="1"/>
    <col min="11017" max="11017" width="9" bestFit="1" customWidth="1"/>
    <col min="11021" max="11021" width="4.234375" customWidth="1"/>
    <col min="11264" max="11264" width="3.05859375" customWidth="1"/>
    <col min="11265" max="11265" width="3.41015625" customWidth="1"/>
    <col min="11266" max="11266" width="1.76171875" customWidth="1"/>
    <col min="11267" max="11267" width="28.9375" customWidth="1"/>
    <col min="11269" max="11269" width="9.87890625" bestFit="1" customWidth="1"/>
    <col min="11270" max="11270" width="3.46875" customWidth="1"/>
    <col min="11271" max="11271" width="9.1171875" customWidth="1"/>
    <col min="11272" max="11272" width="6.1171875" customWidth="1"/>
    <col min="11273" max="11273" width="9" bestFit="1" customWidth="1"/>
    <col min="11277" max="11277" width="4.234375" customWidth="1"/>
    <col min="11520" max="11520" width="3.05859375" customWidth="1"/>
    <col min="11521" max="11521" width="3.41015625" customWidth="1"/>
    <col min="11522" max="11522" width="1.76171875" customWidth="1"/>
    <col min="11523" max="11523" width="28.9375" customWidth="1"/>
    <col min="11525" max="11525" width="9.87890625" bestFit="1" customWidth="1"/>
    <col min="11526" max="11526" width="3.46875" customWidth="1"/>
    <col min="11527" max="11527" width="9.1171875" customWidth="1"/>
    <col min="11528" max="11528" width="6.1171875" customWidth="1"/>
    <col min="11529" max="11529" width="9" bestFit="1" customWidth="1"/>
    <col min="11533" max="11533" width="4.234375" customWidth="1"/>
    <col min="11776" max="11776" width="3.05859375" customWidth="1"/>
    <col min="11777" max="11777" width="3.41015625" customWidth="1"/>
    <col min="11778" max="11778" width="1.76171875" customWidth="1"/>
    <col min="11779" max="11779" width="28.9375" customWidth="1"/>
    <col min="11781" max="11781" width="9.87890625" bestFit="1" customWidth="1"/>
    <col min="11782" max="11782" width="3.46875" customWidth="1"/>
    <col min="11783" max="11783" width="9.1171875" customWidth="1"/>
    <col min="11784" max="11784" width="6.1171875" customWidth="1"/>
    <col min="11785" max="11785" width="9" bestFit="1" customWidth="1"/>
    <col min="11789" max="11789" width="4.234375" customWidth="1"/>
    <col min="12032" max="12032" width="3.05859375" customWidth="1"/>
    <col min="12033" max="12033" width="3.41015625" customWidth="1"/>
    <col min="12034" max="12034" width="1.76171875" customWidth="1"/>
    <col min="12035" max="12035" width="28.9375" customWidth="1"/>
    <col min="12037" max="12037" width="9.87890625" bestFit="1" customWidth="1"/>
    <col min="12038" max="12038" width="3.46875" customWidth="1"/>
    <col min="12039" max="12039" width="9.1171875" customWidth="1"/>
    <col min="12040" max="12040" width="6.1171875" customWidth="1"/>
    <col min="12041" max="12041" width="9" bestFit="1" customWidth="1"/>
    <col min="12045" max="12045" width="4.234375" customWidth="1"/>
    <col min="12288" max="12288" width="3.05859375" customWidth="1"/>
    <col min="12289" max="12289" width="3.41015625" customWidth="1"/>
    <col min="12290" max="12290" width="1.76171875" customWidth="1"/>
    <col min="12291" max="12291" width="28.9375" customWidth="1"/>
    <col min="12293" max="12293" width="9.87890625" bestFit="1" customWidth="1"/>
    <col min="12294" max="12294" width="3.46875" customWidth="1"/>
    <col min="12295" max="12295" width="9.1171875" customWidth="1"/>
    <col min="12296" max="12296" width="6.1171875" customWidth="1"/>
    <col min="12297" max="12297" width="9" bestFit="1" customWidth="1"/>
    <col min="12301" max="12301" width="4.234375" customWidth="1"/>
    <col min="12544" max="12544" width="3.05859375" customWidth="1"/>
    <col min="12545" max="12545" width="3.41015625" customWidth="1"/>
    <col min="12546" max="12546" width="1.76171875" customWidth="1"/>
    <col min="12547" max="12547" width="28.9375" customWidth="1"/>
    <col min="12549" max="12549" width="9.87890625" bestFit="1" customWidth="1"/>
    <col min="12550" max="12550" width="3.46875" customWidth="1"/>
    <col min="12551" max="12551" width="9.1171875" customWidth="1"/>
    <col min="12552" max="12552" width="6.1171875" customWidth="1"/>
    <col min="12553" max="12553" width="9" bestFit="1" customWidth="1"/>
    <col min="12557" max="12557" width="4.234375" customWidth="1"/>
    <col min="12800" max="12800" width="3.05859375" customWidth="1"/>
    <col min="12801" max="12801" width="3.41015625" customWidth="1"/>
    <col min="12802" max="12802" width="1.76171875" customWidth="1"/>
    <col min="12803" max="12803" width="28.9375" customWidth="1"/>
    <col min="12805" max="12805" width="9.87890625" bestFit="1" customWidth="1"/>
    <col min="12806" max="12806" width="3.46875" customWidth="1"/>
    <col min="12807" max="12807" width="9.1171875" customWidth="1"/>
    <col min="12808" max="12808" width="6.1171875" customWidth="1"/>
    <col min="12809" max="12809" width="9" bestFit="1" customWidth="1"/>
    <col min="12813" max="12813" width="4.234375" customWidth="1"/>
    <col min="13056" max="13056" width="3.05859375" customWidth="1"/>
    <col min="13057" max="13057" width="3.41015625" customWidth="1"/>
    <col min="13058" max="13058" width="1.76171875" customWidth="1"/>
    <col min="13059" max="13059" width="28.9375" customWidth="1"/>
    <col min="13061" max="13061" width="9.87890625" bestFit="1" customWidth="1"/>
    <col min="13062" max="13062" width="3.46875" customWidth="1"/>
    <col min="13063" max="13063" width="9.1171875" customWidth="1"/>
    <col min="13064" max="13064" width="6.1171875" customWidth="1"/>
    <col min="13065" max="13065" width="9" bestFit="1" customWidth="1"/>
    <col min="13069" max="13069" width="4.234375" customWidth="1"/>
    <col min="13312" max="13312" width="3.05859375" customWidth="1"/>
    <col min="13313" max="13313" width="3.41015625" customWidth="1"/>
    <col min="13314" max="13314" width="1.76171875" customWidth="1"/>
    <col min="13315" max="13315" width="28.9375" customWidth="1"/>
    <col min="13317" max="13317" width="9.87890625" bestFit="1" customWidth="1"/>
    <col min="13318" max="13318" width="3.46875" customWidth="1"/>
    <col min="13319" max="13319" width="9.1171875" customWidth="1"/>
    <col min="13320" max="13320" width="6.1171875" customWidth="1"/>
    <col min="13321" max="13321" width="9" bestFit="1" customWidth="1"/>
    <col min="13325" max="13325" width="4.234375" customWidth="1"/>
    <col min="13568" max="13568" width="3.05859375" customWidth="1"/>
    <col min="13569" max="13569" width="3.41015625" customWidth="1"/>
    <col min="13570" max="13570" width="1.76171875" customWidth="1"/>
    <col min="13571" max="13571" width="28.9375" customWidth="1"/>
    <col min="13573" max="13573" width="9.87890625" bestFit="1" customWidth="1"/>
    <col min="13574" max="13574" width="3.46875" customWidth="1"/>
    <col min="13575" max="13575" width="9.1171875" customWidth="1"/>
    <col min="13576" max="13576" width="6.1171875" customWidth="1"/>
    <col min="13577" max="13577" width="9" bestFit="1" customWidth="1"/>
    <col min="13581" max="13581" width="4.234375" customWidth="1"/>
    <col min="13824" max="13824" width="3.05859375" customWidth="1"/>
    <col min="13825" max="13825" width="3.41015625" customWidth="1"/>
    <col min="13826" max="13826" width="1.76171875" customWidth="1"/>
    <col min="13827" max="13827" width="28.9375" customWidth="1"/>
    <col min="13829" max="13829" width="9.87890625" bestFit="1" customWidth="1"/>
    <col min="13830" max="13830" width="3.46875" customWidth="1"/>
    <col min="13831" max="13831" width="9.1171875" customWidth="1"/>
    <col min="13832" max="13832" width="6.1171875" customWidth="1"/>
    <col min="13833" max="13833" width="9" bestFit="1" customWidth="1"/>
    <col min="13837" max="13837" width="4.234375" customWidth="1"/>
    <col min="14080" max="14080" width="3.05859375" customWidth="1"/>
    <col min="14081" max="14081" width="3.41015625" customWidth="1"/>
    <col min="14082" max="14082" width="1.76171875" customWidth="1"/>
    <col min="14083" max="14083" width="28.9375" customWidth="1"/>
    <col min="14085" max="14085" width="9.87890625" bestFit="1" customWidth="1"/>
    <col min="14086" max="14086" width="3.46875" customWidth="1"/>
    <col min="14087" max="14087" width="9.1171875" customWidth="1"/>
    <col min="14088" max="14088" width="6.1171875" customWidth="1"/>
    <col min="14089" max="14089" width="9" bestFit="1" customWidth="1"/>
    <col min="14093" max="14093" width="4.234375" customWidth="1"/>
    <col min="14336" max="14336" width="3.05859375" customWidth="1"/>
    <col min="14337" max="14337" width="3.41015625" customWidth="1"/>
    <col min="14338" max="14338" width="1.76171875" customWidth="1"/>
    <col min="14339" max="14339" width="28.9375" customWidth="1"/>
    <col min="14341" max="14341" width="9.87890625" bestFit="1" customWidth="1"/>
    <col min="14342" max="14342" width="3.46875" customWidth="1"/>
    <col min="14343" max="14343" width="9.1171875" customWidth="1"/>
    <col min="14344" max="14344" width="6.1171875" customWidth="1"/>
    <col min="14345" max="14345" width="9" bestFit="1" customWidth="1"/>
    <col min="14349" max="14349" width="4.234375" customWidth="1"/>
    <col min="14592" max="14592" width="3.05859375" customWidth="1"/>
    <col min="14593" max="14593" width="3.41015625" customWidth="1"/>
    <col min="14594" max="14594" width="1.76171875" customWidth="1"/>
    <col min="14595" max="14595" width="28.9375" customWidth="1"/>
    <col min="14597" max="14597" width="9.87890625" bestFit="1" customWidth="1"/>
    <col min="14598" max="14598" width="3.46875" customWidth="1"/>
    <col min="14599" max="14599" width="9.1171875" customWidth="1"/>
    <col min="14600" max="14600" width="6.1171875" customWidth="1"/>
    <col min="14601" max="14601" width="9" bestFit="1" customWidth="1"/>
    <col min="14605" max="14605" width="4.234375" customWidth="1"/>
    <col min="14848" max="14848" width="3.05859375" customWidth="1"/>
    <col min="14849" max="14849" width="3.41015625" customWidth="1"/>
    <col min="14850" max="14850" width="1.76171875" customWidth="1"/>
    <col min="14851" max="14851" width="28.9375" customWidth="1"/>
    <col min="14853" max="14853" width="9.87890625" bestFit="1" customWidth="1"/>
    <col min="14854" max="14854" width="3.46875" customWidth="1"/>
    <col min="14855" max="14855" width="9.1171875" customWidth="1"/>
    <col min="14856" max="14856" width="6.1171875" customWidth="1"/>
    <col min="14857" max="14857" width="9" bestFit="1" customWidth="1"/>
    <col min="14861" max="14861" width="4.234375" customWidth="1"/>
    <col min="15104" max="15104" width="3.05859375" customWidth="1"/>
    <col min="15105" max="15105" width="3.41015625" customWidth="1"/>
    <col min="15106" max="15106" width="1.76171875" customWidth="1"/>
    <col min="15107" max="15107" width="28.9375" customWidth="1"/>
    <col min="15109" max="15109" width="9.87890625" bestFit="1" customWidth="1"/>
    <col min="15110" max="15110" width="3.46875" customWidth="1"/>
    <col min="15111" max="15111" width="9.1171875" customWidth="1"/>
    <col min="15112" max="15112" width="6.1171875" customWidth="1"/>
    <col min="15113" max="15113" width="9" bestFit="1" customWidth="1"/>
    <col min="15117" max="15117" width="4.234375" customWidth="1"/>
    <col min="15360" max="15360" width="3.05859375" customWidth="1"/>
    <col min="15361" max="15361" width="3.41015625" customWidth="1"/>
    <col min="15362" max="15362" width="1.76171875" customWidth="1"/>
    <col min="15363" max="15363" width="28.9375" customWidth="1"/>
    <col min="15365" max="15365" width="9.87890625" bestFit="1" customWidth="1"/>
    <col min="15366" max="15366" width="3.46875" customWidth="1"/>
    <col min="15367" max="15367" width="9.1171875" customWidth="1"/>
    <col min="15368" max="15368" width="6.1171875" customWidth="1"/>
    <col min="15369" max="15369" width="9" bestFit="1" customWidth="1"/>
    <col min="15373" max="15373" width="4.234375" customWidth="1"/>
    <col min="15616" max="15616" width="3.05859375" customWidth="1"/>
    <col min="15617" max="15617" width="3.41015625" customWidth="1"/>
    <col min="15618" max="15618" width="1.76171875" customWidth="1"/>
    <col min="15619" max="15619" width="28.9375" customWidth="1"/>
    <col min="15621" max="15621" width="9.87890625" bestFit="1" customWidth="1"/>
    <col min="15622" max="15622" width="3.46875" customWidth="1"/>
    <col min="15623" max="15623" width="9.1171875" customWidth="1"/>
    <col min="15624" max="15624" width="6.1171875" customWidth="1"/>
    <col min="15625" max="15625" width="9" bestFit="1" customWidth="1"/>
    <col min="15629" max="15629" width="4.234375" customWidth="1"/>
    <col min="15872" max="15872" width="3.05859375" customWidth="1"/>
    <col min="15873" max="15873" width="3.41015625" customWidth="1"/>
    <col min="15874" max="15874" width="1.76171875" customWidth="1"/>
    <col min="15875" max="15875" width="28.9375" customWidth="1"/>
    <col min="15877" max="15877" width="9.87890625" bestFit="1" customWidth="1"/>
    <col min="15878" max="15878" width="3.46875" customWidth="1"/>
    <col min="15879" max="15879" width="9.1171875" customWidth="1"/>
    <col min="15880" max="15880" width="6.1171875" customWidth="1"/>
    <col min="15881" max="15881" width="9" bestFit="1" customWidth="1"/>
    <col min="15885" max="15885" width="4.234375" customWidth="1"/>
    <col min="16128" max="16128" width="3.05859375" customWidth="1"/>
    <col min="16129" max="16129" width="3.41015625" customWidth="1"/>
    <col min="16130" max="16130" width="1.76171875" customWidth="1"/>
    <col min="16131" max="16131" width="28.9375" customWidth="1"/>
    <col min="16133" max="16133" width="9.87890625" bestFit="1" customWidth="1"/>
    <col min="16134" max="16134" width="3.46875" customWidth="1"/>
    <col min="16135" max="16135" width="9.1171875" customWidth="1"/>
    <col min="16136" max="16136" width="6.1171875" customWidth="1"/>
    <col min="16137" max="16137" width="9" bestFit="1" customWidth="1"/>
    <col min="16141" max="16141" width="4.234375" customWidth="1"/>
  </cols>
  <sheetData>
    <row r="1" spans="2:13" ht="14.7" thickBot="1" x14ac:dyDescent="0.55000000000000004"/>
    <row r="2" spans="2:13" ht="20" x14ac:dyDescent="0.6">
      <c r="B2" s="71" t="s">
        <v>78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</row>
    <row r="3" spans="2:13" x14ac:dyDescent="0.5">
      <c r="B3" s="74" t="s">
        <v>79</v>
      </c>
      <c r="M3" s="75"/>
    </row>
    <row r="4" spans="2:13" x14ac:dyDescent="0.5">
      <c r="B4" s="17"/>
      <c r="E4" s="16"/>
      <c r="F4" s="16"/>
      <c r="G4" s="16"/>
      <c r="I4" s="16"/>
      <c r="K4" s="76"/>
      <c r="M4" s="75"/>
    </row>
    <row r="5" spans="2:13" ht="15.35" x14ac:dyDescent="0.5">
      <c r="B5" s="17"/>
      <c r="D5" s="77"/>
      <c r="F5" s="78">
        <v>2019</v>
      </c>
      <c r="G5" s="78">
        <v>2020</v>
      </c>
      <c r="I5" s="79" t="s">
        <v>80</v>
      </c>
      <c r="J5" s="80"/>
      <c r="M5" s="75"/>
    </row>
    <row r="6" spans="2:13" x14ac:dyDescent="0.5">
      <c r="B6" s="17"/>
      <c r="I6" s="16"/>
      <c r="M6" s="75"/>
    </row>
    <row r="7" spans="2:13" x14ac:dyDescent="0.5">
      <c r="B7" s="17">
        <v>7</v>
      </c>
      <c r="D7" s="81" t="s">
        <v>81</v>
      </c>
      <c r="E7" s="82"/>
      <c r="F7" s="82"/>
      <c r="G7" s="16"/>
      <c r="J7" s="76"/>
      <c r="M7" s="75"/>
    </row>
    <row r="8" spans="2:13" x14ac:dyDescent="0.5">
      <c r="B8" s="17">
        <v>8</v>
      </c>
      <c r="D8" s="83" t="s">
        <v>82</v>
      </c>
      <c r="E8" s="84"/>
      <c r="F8" s="84"/>
      <c r="G8" s="85">
        <f>+'Cash Flow'!O9/'Cash Flow'!N9-1</f>
        <v>0.17013888888888884</v>
      </c>
      <c r="H8" s="83"/>
      <c r="I8" s="83" t="s">
        <v>83</v>
      </c>
      <c r="J8" s="85"/>
      <c r="K8" s="83"/>
      <c r="L8" s="83"/>
      <c r="M8" s="75"/>
    </row>
    <row r="9" spans="2:13" x14ac:dyDescent="0.5">
      <c r="B9" s="17"/>
      <c r="D9" s="83"/>
      <c r="E9" s="83"/>
      <c r="F9" s="83"/>
      <c r="G9" s="86"/>
      <c r="H9" s="86"/>
      <c r="I9" s="86"/>
      <c r="J9" s="83"/>
      <c r="K9" s="83"/>
      <c r="L9" s="83"/>
      <c r="M9" s="75"/>
    </row>
    <row r="10" spans="2:13" x14ac:dyDescent="0.5">
      <c r="B10" s="17">
        <v>11</v>
      </c>
      <c r="D10" s="87" t="s">
        <v>84</v>
      </c>
      <c r="E10" s="83"/>
      <c r="F10" s="83"/>
      <c r="G10" s="84"/>
      <c r="H10" s="86"/>
      <c r="I10" s="86"/>
      <c r="J10" s="83"/>
      <c r="K10" s="83"/>
      <c r="L10" s="83"/>
      <c r="M10" s="75"/>
    </row>
    <row r="11" spans="2:13" x14ac:dyDescent="0.5">
      <c r="B11" s="17">
        <v>12</v>
      </c>
      <c r="D11" s="83" t="s">
        <v>85</v>
      </c>
      <c r="E11" s="84"/>
      <c r="F11" s="88">
        <f>+'Cash Flow'!D10/'Cash Flow'!D31</f>
        <v>1.7532467532467533</v>
      </c>
      <c r="G11" s="88">
        <f>+'Cash Flow'!E10/'Cash Flow'!E31</f>
        <v>2.1120000000000001</v>
      </c>
      <c r="H11" s="86"/>
      <c r="I11" s="86" t="s">
        <v>86</v>
      </c>
      <c r="J11" s="83"/>
      <c r="K11" s="83"/>
      <c r="L11" s="83"/>
      <c r="M11" s="75"/>
    </row>
    <row r="12" spans="2:13" x14ac:dyDescent="0.5">
      <c r="B12" s="17">
        <v>13</v>
      </c>
      <c r="D12" s="83" t="s">
        <v>87</v>
      </c>
      <c r="E12" s="84"/>
      <c r="F12" s="88">
        <f>+('Cash Flow'!D6+'Cash Flow'!D7)/'Cash Flow'!D31</f>
        <v>1.1688311688311688</v>
      </c>
      <c r="G12" s="88">
        <f>+('Cash Flow'!E6+'Cash Flow'!E7)/'Cash Flow'!E31</f>
        <v>1.462</v>
      </c>
      <c r="H12" s="86"/>
      <c r="I12" s="89" t="s">
        <v>88</v>
      </c>
      <c r="J12" s="83"/>
      <c r="K12" s="83"/>
      <c r="L12" s="83"/>
      <c r="M12" s="75"/>
    </row>
    <row r="13" spans="2:13" x14ac:dyDescent="0.5">
      <c r="B13" s="17">
        <v>14</v>
      </c>
      <c r="D13" s="83" t="s">
        <v>89</v>
      </c>
      <c r="E13" s="84"/>
      <c r="F13" s="88">
        <f>+'Cash Flow'!D6/'Cash Flow'!D31</f>
        <v>0.58441558441558439</v>
      </c>
      <c r="G13" s="88">
        <f>+'Cash Flow'!E6/'Cash Flow'!E31</f>
        <v>0.73699999999999999</v>
      </c>
      <c r="H13" s="86"/>
      <c r="I13" s="89" t="s">
        <v>90</v>
      </c>
      <c r="J13" s="83"/>
      <c r="K13" s="83"/>
      <c r="L13" s="83"/>
      <c r="M13" s="75"/>
    </row>
    <row r="14" spans="2:13" x14ac:dyDescent="0.5">
      <c r="B14" s="17">
        <v>15</v>
      </c>
      <c r="D14" s="83" t="s">
        <v>91</v>
      </c>
      <c r="E14" s="84"/>
      <c r="F14" s="90"/>
      <c r="G14" s="88">
        <f>+'Cash Flow'!O9/(('Cash Flow'!D7+'Cash Flow'!E7)/2)</f>
        <v>21.812297734627833</v>
      </c>
      <c r="H14" s="86"/>
      <c r="I14" s="86" t="s">
        <v>92</v>
      </c>
      <c r="J14" s="83"/>
      <c r="K14" s="83" t="s">
        <v>93</v>
      </c>
      <c r="L14" s="83"/>
      <c r="M14" s="75"/>
    </row>
    <row r="15" spans="2:13" x14ac:dyDescent="0.5">
      <c r="B15" s="17">
        <v>16</v>
      </c>
      <c r="D15" s="83" t="s">
        <v>94</v>
      </c>
      <c r="E15" s="84"/>
      <c r="F15" s="84"/>
      <c r="G15" s="84">
        <f>365/G14</f>
        <v>16.733679525222552</v>
      </c>
      <c r="H15" s="86"/>
      <c r="I15" s="86" t="s">
        <v>95</v>
      </c>
      <c r="J15" s="83"/>
      <c r="K15" s="83"/>
      <c r="L15" s="83"/>
      <c r="M15" s="75"/>
    </row>
    <row r="16" spans="2:13" ht="13.5" customHeight="1" x14ac:dyDescent="0.5">
      <c r="B16" s="17"/>
      <c r="D16" s="83"/>
      <c r="E16" s="85"/>
      <c r="F16" s="85"/>
      <c r="G16" s="85"/>
      <c r="H16" s="86"/>
      <c r="I16" s="86"/>
      <c r="J16" s="83"/>
      <c r="K16" s="83"/>
      <c r="L16" s="83"/>
      <c r="M16" s="75"/>
    </row>
    <row r="17" spans="2:13" x14ac:dyDescent="0.5">
      <c r="B17" s="17">
        <v>18</v>
      </c>
      <c r="D17" s="87" t="s">
        <v>96</v>
      </c>
      <c r="E17" s="84"/>
      <c r="F17" s="84"/>
      <c r="G17" s="84"/>
      <c r="H17" s="86"/>
      <c r="I17" s="86"/>
      <c r="J17" s="83"/>
      <c r="K17" s="83"/>
      <c r="L17" s="83"/>
      <c r="M17" s="75"/>
    </row>
    <row r="18" spans="2:13" x14ac:dyDescent="0.5">
      <c r="B18" s="17">
        <v>20</v>
      </c>
      <c r="D18" s="83" t="s">
        <v>129</v>
      </c>
      <c r="E18" s="85"/>
      <c r="F18" s="85">
        <f>+('Cash Flow'!D30+'Cash Flow'!D33)/('Cash Flow'!D30+'Cash Flow'!D33+'Cash Flow'!D43)</f>
        <v>0.37739740152608786</v>
      </c>
      <c r="G18" s="85">
        <f>+('Cash Flow'!E30+'Cash Flow'!E33)/('Cash Flow'!E30+'Cash Flow'!E33+'Cash Flow'!E43)</f>
        <v>0.3408343307361229</v>
      </c>
      <c r="H18" s="86"/>
      <c r="I18" s="86" t="s">
        <v>132</v>
      </c>
      <c r="J18" s="83"/>
      <c r="K18" s="83"/>
      <c r="L18" s="83"/>
      <c r="M18" s="75"/>
    </row>
    <row r="19" spans="2:13" x14ac:dyDescent="0.5">
      <c r="B19" s="17">
        <v>21</v>
      </c>
      <c r="D19" s="91" t="s">
        <v>97</v>
      </c>
      <c r="E19" s="84"/>
      <c r="F19" s="88">
        <f>+'Cash Flow'!N25/'Cash Flow'!N31</f>
        <v>4.010416666666667</v>
      </c>
      <c r="G19" s="88">
        <f>+'Cash Flow'!O25/'Cash Flow'!O31</f>
        <v>4.9227941176470589</v>
      </c>
      <c r="H19" s="86"/>
      <c r="I19" s="86" t="s">
        <v>98</v>
      </c>
      <c r="J19" s="83"/>
      <c r="K19" s="83"/>
      <c r="L19" s="83"/>
      <c r="M19" s="75"/>
    </row>
    <row r="20" spans="2:13" x14ac:dyDescent="0.5">
      <c r="B20" s="17">
        <f>ROW()</f>
        <v>20</v>
      </c>
      <c r="D20" s="91" t="s">
        <v>131</v>
      </c>
      <c r="E20" s="92"/>
      <c r="F20" s="93">
        <f>+('Cash Flow'!D30+'Cash Flow'!D33)/'Cash Flow'!N25</f>
        <v>3.168831168831169</v>
      </c>
      <c r="G20" s="93">
        <f>+('Cash Flow'!E30+'Cash Flow'!E33)/'Cash Flow'!O25</f>
        <v>2.5690814040328602</v>
      </c>
      <c r="H20" s="94"/>
      <c r="I20" s="91" t="s">
        <v>130</v>
      </c>
      <c r="J20" s="91"/>
      <c r="K20" s="91"/>
      <c r="L20" s="83"/>
      <c r="M20" s="75"/>
    </row>
    <row r="21" spans="2:13" x14ac:dyDescent="0.5">
      <c r="B21" s="17"/>
      <c r="D21" s="83"/>
      <c r="E21" s="84"/>
      <c r="F21" s="90"/>
      <c r="G21" s="90"/>
      <c r="H21" s="86"/>
      <c r="I21" s="86"/>
      <c r="J21" s="83"/>
      <c r="K21" s="83"/>
      <c r="L21" s="83"/>
      <c r="M21" s="75"/>
    </row>
    <row r="22" spans="2:13" x14ac:dyDescent="0.5">
      <c r="B22" s="17">
        <f>ROW()</f>
        <v>22</v>
      </c>
      <c r="D22" s="87" t="s">
        <v>99</v>
      </c>
      <c r="E22" s="84"/>
      <c r="F22" s="90"/>
      <c r="G22" s="90"/>
      <c r="H22" s="86"/>
      <c r="I22" s="86"/>
      <c r="J22" s="86"/>
      <c r="K22" s="83"/>
      <c r="L22" s="83"/>
      <c r="M22" s="75"/>
    </row>
    <row r="23" spans="2:13" x14ac:dyDescent="0.5">
      <c r="B23" s="17">
        <f>ROW()</f>
        <v>23</v>
      </c>
      <c r="D23" s="83" t="s">
        <v>100</v>
      </c>
      <c r="E23" s="84"/>
      <c r="F23" s="90"/>
      <c r="G23" s="88">
        <f>+'Cash Flow'!O15/(('Cash Flow'!D8+'Cash Flow'!E8)/2)</f>
        <v>10.723404255319149</v>
      </c>
      <c r="H23" s="86"/>
      <c r="I23" s="86" t="s">
        <v>101</v>
      </c>
      <c r="J23" s="86"/>
      <c r="K23" s="83"/>
      <c r="L23" s="83"/>
      <c r="M23" s="75"/>
    </row>
    <row r="24" spans="2:13" x14ac:dyDescent="0.5">
      <c r="B24" s="17">
        <f>ROW()</f>
        <v>24</v>
      </c>
      <c r="D24" s="83" t="s">
        <v>102</v>
      </c>
      <c r="E24" s="84"/>
      <c r="F24" s="84"/>
      <c r="G24" s="84">
        <f>365/G23</f>
        <v>34.037698412698411</v>
      </c>
      <c r="H24" s="86"/>
      <c r="I24" s="86" t="s">
        <v>103</v>
      </c>
      <c r="J24" s="86"/>
      <c r="K24" s="83"/>
      <c r="L24" s="83"/>
      <c r="M24" s="75"/>
    </row>
    <row r="25" spans="2:13" x14ac:dyDescent="0.5">
      <c r="B25" s="17"/>
      <c r="D25" s="83"/>
      <c r="E25" s="84"/>
      <c r="F25" s="84"/>
      <c r="G25" s="84"/>
      <c r="H25" s="86"/>
      <c r="I25" s="86"/>
      <c r="J25" s="86"/>
      <c r="K25" s="83"/>
      <c r="L25" s="83"/>
      <c r="M25" s="75"/>
    </row>
    <row r="26" spans="2:13" x14ac:dyDescent="0.5">
      <c r="B26" s="17">
        <f>ROW()</f>
        <v>26</v>
      </c>
      <c r="D26" s="87" t="s">
        <v>104</v>
      </c>
      <c r="E26" s="84"/>
      <c r="F26" s="84"/>
      <c r="G26" s="84"/>
      <c r="H26" s="86"/>
      <c r="I26" s="86"/>
      <c r="J26" s="86"/>
      <c r="K26" s="83"/>
      <c r="L26" s="83"/>
      <c r="M26" s="75"/>
    </row>
    <row r="27" spans="2:13" x14ac:dyDescent="0.5">
      <c r="B27" s="17">
        <f>ROW()</f>
        <v>27</v>
      </c>
      <c r="D27" s="83" t="s">
        <v>105</v>
      </c>
      <c r="E27" s="85"/>
      <c r="F27" s="85">
        <f>+'Cash Flow'!N17/'Cash Flow'!N9</f>
        <v>0.640625</v>
      </c>
      <c r="G27" s="85">
        <f>+'Cash Flow'!O17/'Cash Flow'!O9</f>
        <v>0.62611275964391688</v>
      </c>
      <c r="H27" s="86"/>
      <c r="I27" s="86" t="s">
        <v>106</v>
      </c>
      <c r="J27" s="86"/>
      <c r="K27" s="83"/>
      <c r="L27" s="83"/>
      <c r="M27" s="75"/>
    </row>
    <row r="28" spans="2:13" x14ac:dyDescent="0.5">
      <c r="B28" s="17">
        <f>ROW()</f>
        <v>28</v>
      </c>
      <c r="D28" s="83" t="s">
        <v>107</v>
      </c>
      <c r="E28" s="85"/>
      <c r="F28" s="85">
        <f>+'Cash Flow'!N25/'Cash Flow'!N9</f>
        <v>0.40104166666666669</v>
      </c>
      <c r="G28" s="85">
        <f>+'Cash Flow'!O25/'Cash Flow'!O9</f>
        <v>0.3973293768545994</v>
      </c>
      <c r="H28" s="86"/>
      <c r="I28" s="86" t="s">
        <v>108</v>
      </c>
      <c r="J28" s="86"/>
      <c r="K28" s="83"/>
      <c r="L28" s="83"/>
      <c r="M28" s="75"/>
    </row>
    <row r="29" spans="2:13" x14ac:dyDescent="0.5">
      <c r="B29" s="17">
        <f>ROW()</f>
        <v>29</v>
      </c>
      <c r="D29" s="83" t="s">
        <v>109</v>
      </c>
      <c r="E29" s="85"/>
      <c r="F29" s="85"/>
      <c r="G29" s="85">
        <f>+'Cash Flow'!O37/(('Cash Flow'!D22+'Cash Flow'!E22)/2)</f>
        <v>5.4824947089894813E-2</v>
      </c>
      <c r="H29" s="86"/>
      <c r="I29" s="86" t="s">
        <v>110</v>
      </c>
      <c r="J29" s="86"/>
      <c r="K29" s="83"/>
      <c r="L29" s="83"/>
      <c r="M29" s="75"/>
    </row>
    <row r="30" spans="2:13" x14ac:dyDescent="0.5">
      <c r="B30" s="17">
        <f>ROW()</f>
        <v>30</v>
      </c>
      <c r="D30" s="83" t="s">
        <v>111</v>
      </c>
      <c r="E30" s="85"/>
      <c r="F30" s="85"/>
      <c r="G30" s="85">
        <f>+'Cash Flow'!O37/(('Cash Flow'!D43+'Cash Flow'!E43)/2)</f>
        <v>8.7445472654378575E-2</v>
      </c>
      <c r="H30" s="86"/>
      <c r="I30" s="86" t="s">
        <v>112</v>
      </c>
      <c r="J30" s="86"/>
      <c r="K30" s="83"/>
      <c r="L30" s="83"/>
      <c r="M30" s="75"/>
    </row>
    <row r="31" spans="2:13" x14ac:dyDescent="0.5">
      <c r="B31" s="17"/>
      <c r="D31" s="83"/>
      <c r="E31" s="83"/>
      <c r="F31" s="83"/>
      <c r="G31" s="84"/>
      <c r="H31" s="86"/>
      <c r="I31" s="86"/>
      <c r="J31" s="86"/>
      <c r="K31" s="83"/>
      <c r="L31" s="83"/>
      <c r="M31" s="75"/>
    </row>
    <row r="32" spans="2:13" hidden="1" x14ac:dyDescent="0.5">
      <c r="B32" s="17">
        <f>ROW()</f>
        <v>32</v>
      </c>
      <c r="D32" s="87" t="e">
        <v>#VALUE!</v>
      </c>
      <c r="E32" s="83"/>
      <c r="F32" s="83"/>
      <c r="G32" s="84"/>
      <c r="H32" s="86"/>
      <c r="I32" s="86"/>
      <c r="J32" s="86"/>
      <c r="K32" s="83"/>
      <c r="L32" s="83"/>
      <c r="M32" s="75"/>
    </row>
    <row r="33" spans="2:16" hidden="1" x14ac:dyDescent="0.5">
      <c r="B33" s="17">
        <f>ROW()</f>
        <v>33</v>
      </c>
      <c r="D33" s="83" t="e">
        <v>#VALUE!</v>
      </c>
      <c r="E33" s="95"/>
      <c r="F33" s="95">
        <v>40</v>
      </c>
      <c r="G33" s="95">
        <v>50</v>
      </c>
      <c r="H33" s="86"/>
      <c r="I33" s="86"/>
      <c r="J33" s="86"/>
      <c r="K33" s="83"/>
      <c r="L33" s="83"/>
      <c r="M33" s="75"/>
    </row>
    <row r="34" spans="2:16" hidden="1" x14ac:dyDescent="0.5">
      <c r="B34" s="17">
        <f>ROW()</f>
        <v>34</v>
      </c>
      <c r="D34" s="83" t="e">
        <v>#VALUE!</v>
      </c>
      <c r="E34" s="86"/>
      <c r="F34" s="86">
        <v>55000</v>
      </c>
      <c r="G34" s="86">
        <v>60000</v>
      </c>
      <c r="H34" s="86"/>
      <c r="I34" s="86"/>
      <c r="J34" s="86"/>
      <c r="K34" s="83"/>
      <c r="L34" s="83"/>
      <c r="M34" s="75"/>
    </row>
    <row r="35" spans="2:16" hidden="1" x14ac:dyDescent="0.5">
      <c r="B35" s="17">
        <f>ROW()</f>
        <v>35</v>
      </c>
      <c r="D35" s="83" t="e">
        <v>#VALUE!</v>
      </c>
      <c r="E35" s="96"/>
      <c r="F35" s="96">
        <f>+F34*F33</f>
        <v>2200000</v>
      </c>
      <c r="G35" s="96">
        <f>+G34*G33</f>
        <v>3000000</v>
      </c>
      <c r="H35" s="86"/>
      <c r="I35" s="86"/>
      <c r="J35" s="86"/>
      <c r="K35" s="83"/>
      <c r="L35" s="83"/>
      <c r="M35" s="75"/>
    </row>
    <row r="36" spans="2:16" hidden="1" x14ac:dyDescent="0.5">
      <c r="B36" s="17">
        <f>ROW()</f>
        <v>36</v>
      </c>
      <c r="D36" s="83" t="e">
        <v>#VALUE!</v>
      </c>
      <c r="E36" s="97"/>
      <c r="F36" s="88">
        <f>+F35/'[1]Fig 15.3'!F45</f>
        <v>1.2600229095074456</v>
      </c>
      <c r="G36" s="88">
        <f>+G35/'[1]Fig 15.3'!H45</f>
        <v>1.5626627773726429</v>
      </c>
      <c r="H36" s="86"/>
      <c r="I36" s="86"/>
      <c r="J36" s="86"/>
      <c r="K36" s="83"/>
      <c r="L36" s="83"/>
      <c r="M36" s="75"/>
    </row>
    <row r="37" spans="2:16" hidden="1" x14ac:dyDescent="0.5">
      <c r="B37" s="17">
        <f>ROW()</f>
        <v>37</v>
      </c>
      <c r="D37" s="83" t="e">
        <v>#VALUE!</v>
      </c>
      <c r="E37" s="95"/>
      <c r="F37" s="95"/>
      <c r="G37" s="95">
        <f>+'[1]Fig 15.1'!H40/((F34+G34)/2)</f>
        <v>2.5878260869565217</v>
      </c>
      <c r="H37" s="86"/>
      <c r="I37" s="86" t="e">
        <v>#VALUE!</v>
      </c>
      <c r="J37" s="86"/>
      <c r="K37" s="83"/>
      <c r="L37" s="83"/>
      <c r="M37" s="75"/>
    </row>
    <row r="38" spans="2:16" hidden="1" x14ac:dyDescent="0.5">
      <c r="B38" s="17">
        <f>ROW()</f>
        <v>38</v>
      </c>
      <c r="D38" s="83" t="e">
        <v>#VALUE!</v>
      </c>
      <c r="E38" s="84"/>
      <c r="F38" s="98"/>
      <c r="G38" s="88">
        <f>+G33/(G37)</f>
        <v>19.321236559139784</v>
      </c>
      <c r="H38" s="86"/>
      <c r="I38" s="86" t="e">
        <v>#VALUE!</v>
      </c>
      <c r="J38" s="86"/>
      <c r="K38" s="83"/>
      <c r="L38" s="83"/>
      <c r="M38" s="75"/>
    </row>
    <row r="39" spans="2:16" hidden="1" x14ac:dyDescent="0.5">
      <c r="B39" s="17">
        <f>ROW()</f>
        <v>39</v>
      </c>
      <c r="D39" s="83" t="e">
        <v>#VALUE!</v>
      </c>
      <c r="E39" s="84"/>
      <c r="F39" s="88">
        <f>+(F35+'[1]Fig 15.3'!F35+'[1]Fig 15.3'!F32-'[1]Fig 15.3'!F8)/'[1]Fig 15.1'!F28</f>
        <v>8.7662337662337659</v>
      </c>
      <c r="G39" s="88">
        <f>+(G35+'[1]Fig 15.3'!H35+'[1]Fig 15.3'!H32-'[1]Fig 15.3'!H8)/'[1]Fig 15.1'!H28</f>
        <v>9.5247113163972283</v>
      </c>
      <c r="H39" s="86"/>
      <c r="I39" s="86" t="e">
        <v>#VALUE!</v>
      </c>
      <c r="J39" s="86"/>
      <c r="K39" s="83"/>
      <c r="L39" s="83"/>
      <c r="M39" s="75"/>
    </row>
    <row r="40" spans="2:16" hidden="1" x14ac:dyDescent="0.5">
      <c r="B40" s="17"/>
      <c r="D40" s="83"/>
      <c r="E40" s="83"/>
      <c r="F40" s="83"/>
      <c r="G40" s="84"/>
      <c r="H40" s="86"/>
      <c r="I40" s="86"/>
      <c r="J40" s="86"/>
      <c r="K40" s="86"/>
      <c r="L40" s="83"/>
      <c r="M40" s="75"/>
    </row>
    <row r="41" spans="2:16" x14ac:dyDescent="0.5">
      <c r="B41" s="17">
        <f>ROW()</f>
        <v>41</v>
      </c>
      <c r="D41" s="87" t="s">
        <v>113</v>
      </c>
      <c r="E41" s="83"/>
      <c r="F41" s="83"/>
      <c r="G41" s="84"/>
      <c r="H41" s="86"/>
      <c r="I41" s="86"/>
      <c r="J41" s="86"/>
      <c r="K41" s="86"/>
      <c r="L41" s="83"/>
      <c r="M41" s="75"/>
    </row>
    <row r="42" spans="2:16" x14ac:dyDescent="0.5">
      <c r="B42" s="17">
        <f>ROW()</f>
        <v>42</v>
      </c>
      <c r="D42" s="83" t="s">
        <v>114</v>
      </c>
      <c r="E42" s="84"/>
      <c r="F42" s="99">
        <f>$P$44*((-'Cash Flow'!D10-'Cash Flow'!D31)/'Cash Flow'!D22)+'Financial Ratios'!$P$45*('Cash Flow'!D42/'Cash Flow'!D22)+'Financial Ratios'!$P$46*('Cash Flow'!N29/'Cash Flow'!D22)+'Financial Ratios'!$P$47*('Cash Flow'!D43/'Cash Flow'!D37)+'Financial Ratios'!$P$48*('Cash Flow'!N9/'Cash Flow'!D22)</f>
        <v>1.7888139262481548</v>
      </c>
      <c r="G42" s="99">
        <f>$P$44*((-'Cash Flow'!E10-'Cash Flow'!E31)/'Cash Flow'!E22)+'Financial Ratios'!$P$45*('Cash Flow'!E42/'Cash Flow'!E22)+'Financial Ratios'!$P$46*('Cash Flow'!O29/'Cash Flow'!E22)+'Financial Ratios'!$P$47*('Cash Flow'!E43/'Cash Flow'!E37)+'Financial Ratios'!$P$48*('Cash Flow'!O9/'Cash Flow'!E22)</f>
        <v>2.0614639379464093</v>
      </c>
      <c r="H42" s="86"/>
      <c r="I42" s="86"/>
      <c r="J42" s="83"/>
      <c r="K42" s="85"/>
      <c r="L42" s="83"/>
      <c r="M42" s="75"/>
    </row>
    <row r="43" spans="2:16" x14ac:dyDescent="0.5">
      <c r="B43" s="17"/>
      <c r="D43" s="91"/>
      <c r="E43" s="83"/>
      <c r="F43" s="84"/>
      <c r="G43" s="84"/>
      <c r="H43" s="86"/>
      <c r="I43" s="86"/>
      <c r="J43" s="83"/>
      <c r="K43" s="85"/>
      <c r="L43" s="83"/>
      <c r="M43" s="75"/>
    </row>
    <row r="44" spans="2:16" x14ac:dyDescent="0.5">
      <c r="B44" s="17">
        <f>ROW()</f>
        <v>44</v>
      </c>
      <c r="D44" s="87" t="s">
        <v>115</v>
      </c>
      <c r="E44" s="83"/>
      <c r="F44" s="84"/>
      <c r="G44" s="84"/>
      <c r="H44" s="86"/>
      <c r="I44" s="86"/>
      <c r="J44" s="83"/>
      <c r="K44" s="85"/>
      <c r="L44" s="83"/>
      <c r="M44" s="75"/>
      <c r="P44">
        <v>1.2</v>
      </c>
    </row>
    <row r="45" spans="2:16" x14ac:dyDescent="0.5">
      <c r="B45" s="17">
        <f>ROW()</f>
        <v>45</v>
      </c>
      <c r="D45" s="83" t="s">
        <v>116</v>
      </c>
      <c r="E45" s="83"/>
      <c r="F45" s="84"/>
      <c r="G45" s="84"/>
      <c r="H45" s="86"/>
      <c r="I45" s="86"/>
      <c r="J45" s="83"/>
      <c r="K45" s="85"/>
      <c r="L45" s="83"/>
      <c r="M45" s="75"/>
      <c r="P45">
        <v>1.4</v>
      </c>
    </row>
    <row r="46" spans="2:16" x14ac:dyDescent="0.5">
      <c r="B46" s="17"/>
      <c r="D46" s="83"/>
      <c r="E46" s="83"/>
      <c r="F46" s="84"/>
      <c r="G46" s="84"/>
      <c r="H46" s="86"/>
      <c r="I46" s="86"/>
      <c r="J46" s="83"/>
      <c r="K46" s="85"/>
      <c r="L46" s="83"/>
      <c r="M46" s="75"/>
      <c r="P46">
        <v>3.3</v>
      </c>
    </row>
    <row r="47" spans="2:16" s="29" customFormat="1" x14ac:dyDescent="0.5">
      <c r="B47" s="17">
        <f>ROW()</f>
        <v>47</v>
      </c>
      <c r="D47" s="83" t="s">
        <v>117</v>
      </c>
      <c r="E47" s="83"/>
      <c r="F47" s="84"/>
      <c r="G47" s="84"/>
      <c r="H47" s="86"/>
      <c r="I47" s="86"/>
      <c r="J47" s="83"/>
      <c r="K47" s="85"/>
      <c r="L47" s="83"/>
      <c r="M47" s="100"/>
      <c r="P47" s="29">
        <v>0.6</v>
      </c>
    </row>
    <row r="48" spans="2:16" s="29" customFormat="1" x14ac:dyDescent="0.5">
      <c r="B48" s="17">
        <f>ROW()</f>
        <v>48</v>
      </c>
      <c r="D48" s="29" t="s">
        <v>118</v>
      </c>
      <c r="F48" s="101"/>
      <c r="G48" s="101"/>
      <c r="H48" s="102"/>
      <c r="I48" s="102"/>
      <c r="K48" s="103"/>
      <c r="M48" s="100"/>
      <c r="P48" s="29">
        <v>0.99</v>
      </c>
    </row>
    <row r="49" spans="2:13" s="29" customFormat="1" x14ac:dyDescent="0.5">
      <c r="B49" s="17">
        <f>ROW()</f>
        <v>49</v>
      </c>
      <c r="D49" s="29" t="s">
        <v>119</v>
      </c>
      <c r="F49" s="101"/>
      <c r="G49" s="101"/>
      <c r="H49" s="102"/>
      <c r="I49" s="102"/>
      <c r="K49" s="103"/>
      <c r="M49" s="100"/>
    </row>
    <row r="50" spans="2:13" s="29" customFormat="1" x14ac:dyDescent="0.5">
      <c r="B50" s="17">
        <f>ROW()</f>
        <v>50</v>
      </c>
      <c r="D50" s="29" t="s">
        <v>135</v>
      </c>
      <c r="F50" s="101"/>
      <c r="G50" s="101"/>
      <c r="H50" s="102"/>
      <c r="I50" s="102"/>
      <c r="K50" s="103"/>
      <c r="M50" s="100"/>
    </row>
    <row r="51" spans="2:13" s="29" customFormat="1" ht="14.7" thickBot="1" x14ac:dyDescent="0.55000000000000004">
      <c r="B51" s="17"/>
      <c r="F51" s="101"/>
      <c r="G51" s="102"/>
      <c r="H51" s="102"/>
      <c r="I51" s="102"/>
      <c r="K51" s="103"/>
      <c r="M51" s="100"/>
    </row>
    <row r="52" spans="2:13" ht="16.7" x14ac:dyDescent="0.85">
      <c r="B52" s="17">
        <f>ROW()</f>
        <v>52</v>
      </c>
      <c r="D52" s="104" t="s">
        <v>120</v>
      </c>
      <c r="E52" s="105"/>
      <c r="F52" s="105"/>
      <c r="G52" s="106"/>
      <c r="H52" s="106"/>
      <c r="I52" s="107" t="s">
        <v>121</v>
      </c>
      <c r="J52" s="108"/>
      <c r="K52" s="76"/>
      <c r="M52" s="75"/>
    </row>
    <row r="53" spans="2:13" x14ac:dyDescent="0.5">
      <c r="B53" s="17">
        <f>ROW()</f>
        <v>53</v>
      </c>
      <c r="D53" s="109" t="s">
        <v>122</v>
      </c>
      <c r="E53" s="110"/>
      <c r="F53" s="110"/>
      <c r="G53" s="111"/>
      <c r="H53" s="111"/>
      <c r="I53" s="112" t="s">
        <v>123</v>
      </c>
      <c r="J53" s="113"/>
      <c r="K53" s="76"/>
      <c r="M53" s="75"/>
    </row>
    <row r="54" spans="2:13" x14ac:dyDescent="0.5">
      <c r="B54" s="17">
        <f>ROW()</f>
        <v>54</v>
      </c>
      <c r="D54" s="114" t="s">
        <v>124</v>
      </c>
      <c r="E54" s="110"/>
      <c r="F54" s="110"/>
      <c r="G54" s="111"/>
      <c r="H54" s="111"/>
      <c r="I54" s="112" t="s">
        <v>125</v>
      </c>
      <c r="J54" s="113"/>
      <c r="K54" s="76"/>
      <c r="M54" s="75"/>
    </row>
    <row r="55" spans="2:13" ht="14.7" thickBot="1" x14ac:dyDescent="0.55000000000000004">
      <c r="B55" s="17">
        <f>ROW()</f>
        <v>55</v>
      </c>
      <c r="D55" s="115" t="s">
        <v>126</v>
      </c>
      <c r="E55" s="116"/>
      <c r="F55" s="116"/>
      <c r="G55" s="117"/>
      <c r="H55" s="117"/>
      <c r="I55" s="118" t="s">
        <v>127</v>
      </c>
      <c r="J55" s="119"/>
      <c r="K55" s="76"/>
      <c r="M55" s="75"/>
    </row>
    <row r="56" spans="2:13" ht="14.7" thickBot="1" x14ac:dyDescent="0.55000000000000004">
      <c r="B56" s="120"/>
      <c r="C56" s="121"/>
      <c r="D56" s="121"/>
      <c r="E56" s="121"/>
      <c r="F56" s="122"/>
      <c r="G56" s="123"/>
      <c r="H56" s="123"/>
      <c r="I56" s="123"/>
      <c r="J56" s="121"/>
      <c r="K56" s="124"/>
      <c r="L56" s="121"/>
      <c r="M56" s="125"/>
    </row>
    <row r="57" spans="2:13" x14ac:dyDescent="0.5">
      <c r="L57" s="29" t="s">
        <v>128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E6AF6-1F6F-4FAB-A617-348B6383D6FA}">
  <dimension ref="B1:U48"/>
  <sheetViews>
    <sheetView tabSelected="1" workbookViewId="0">
      <selection activeCell="R24" sqref="R24"/>
    </sheetView>
  </sheetViews>
  <sheetFormatPr defaultRowHeight="14.35" x14ac:dyDescent="0.5"/>
  <cols>
    <col min="1" max="1" width="2.76171875" customWidth="1"/>
    <col min="2" max="2" width="24.46875" customWidth="1"/>
    <col min="3" max="3" width="2.5859375" customWidth="1"/>
    <col min="4" max="5" width="12.29296875" customWidth="1"/>
    <col min="6" max="6" width="8.703125" customWidth="1"/>
    <col min="7" max="7" width="20.17578125" customWidth="1"/>
    <col min="9" max="9" width="6.1171875" customWidth="1"/>
    <col min="10" max="10" width="11.41015625" customWidth="1"/>
    <col min="11" max="11" width="3.46875" customWidth="1"/>
    <col min="12" max="12" width="26.9375" customWidth="1"/>
    <col min="13" max="13" width="4.17578125" customWidth="1"/>
    <col min="14" max="15" width="12.8203125" customWidth="1"/>
    <col min="16" max="16" width="3.64453125" customWidth="1"/>
    <col min="17" max="17" width="15" customWidth="1"/>
    <col min="19" max="19" width="3.76171875" customWidth="1"/>
    <col min="20" max="20" width="11.3515625" customWidth="1"/>
    <col min="257" max="257" width="2.76171875" customWidth="1"/>
    <col min="258" max="258" width="24.46875" customWidth="1"/>
    <col min="259" max="259" width="2.5859375" customWidth="1"/>
    <col min="260" max="261" width="12.29296875" customWidth="1"/>
    <col min="262" max="262" width="8.703125" customWidth="1"/>
    <col min="263" max="263" width="20.17578125" customWidth="1"/>
    <col min="265" max="265" width="4.64453125" customWidth="1"/>
    <col min="266" max="266" width="11.41015625" customWidth="1"/>
    <col min="267" max="267" width="3.46875" customWidth="1"/>
    <col min="268" max="268" width="26.9375" customWidth="1"/>
    <col min="269" max="269" width="2.5859375" customWidth="1"/>
    <col min="270" max="271" width="12.8203125" customWidth="1"/>
    <col min="273" max="273" width="11.9375" customWidth="1"/>
    <col min="276" max="276" width="11.3515625" customWidth="1"/>
    <col min="513" max="513" width="2.76171875" customWidth="1"/>
    <col min="514" max="514" width="24.46875" customWidth="1"/>
    <col min="515" max="515" width="2.5859375" customWidth="1"/>
    <col min="516" max="517" width="12.29296875" customWidth="1"/>
    <col min="518" max="518" width="8.703125" customWidth="1"/>
    <col min="519" max="519" width="20.17578125" customWidth="1"/>
    <col min="521" max="521" width="4.64453125" customWidth="1"/>
    <col min="522" max="522" width="11.41015625" customWidth="1"/>
    <col min="523" max="523" width="3.46875" customWidth="1"/>
    <col min="524" max="524" width="26.9375" customWidth="1"/>
    <col min="525" max="525" width="2.5859375" customWidth="1"/>
    <col min="526" max="527" width="12.8203125" customWidth="1"/>
    <col min="529" max="529" width="11.9375" customWidth="1"/>
    <col min="532" max="532" width="11.3515625" customWidth="1"/>
    <col min="769" max="769" width="2.76171875" customWidth="1"/>
    <col min="770" max="770" width="24.46875" customWidth="1"/>
    <col min="771" max="771" width="2.5859375" customWidth="1"/>
    <col min="772" max="773" width="12.29296875" customWidth="1"/>
    <col min="774" max="774" width="8.703125" customWidth="1"/>
    <col min="775" max="775" width="20.17578125" customWidth="1"/>
    <col min="777" max="777" width="4.64453125" customWidth="1"/>
    <col min="778" max="778" width="11.41015625" customWidth="1"/>
    <col min="779" max="779" width="3.46875" customWidth="1"/>
    <col min="780" max="780" width="26.9375" customWidth="1"/>
    <col min="781" max="781" width="2.5859375" customWidth="1"/>
    <col min="782" max="783" width="12.8203125" customWidth="1"/>
    <col min="785" max="785" width="11.9375" customWidth="1"/>
    <col min="788" max="788" width="11.3515625" customWidth="1"/>
    <col min="1025" max="1025" width="2.76171875" customWidth="1"/>
    <col min="1026" max="1026" width="24.46875" customWidth="1"/>
    <col min="1027" max="1027" width="2.5859375" customWidth="1"/>
    <col min="1028" max="1029" width="12.29296875" customWidth="1"/>
    <col min="1030" max="1030" width="8.703125" customWidth="1"/>
    <col min="1031" max="1031" width="20.17578125" customWidth="1"/>
    <col min="1033" max="1033" width="4.64453125" customWidth="1"/>
    <col min="1034" max="1034" width="11.41015625" customWidth="1"/>
    <col min="1035" max="1035" width="3.46875" customWidth="1"/>
    <col min="1036" max="1036" width="26.9375" customWidth="1"/>
    <col min="1037" max="1037" width="2.5859375" customWidth="1"/>
    <col min="1038" max="1039" width="12.8203125" customWidth="1"/>
    <col min="1041" max="1041" width="11.9375" customWidth="1"/>
    <col min="1044" max="1044" width="11.3515625" customWidth="1"/>
    <col min="1281" max="1281" width="2.76171875" customWidth="1"/>
    <col min="1282" max="1282" width="24.46875" customWidth="1"/>
    <col min="1283" max="1283" width="2.5859375" customWidth="1"/>
    <col min="1284" max="1285" width="12.29296875" customWidth="1"/>
    <col min="1286" max="1286" width="8.703125" customWidth="1"/>
    <col min="1287" max="1287" width="20.17578125" customWidth="1"/>
    <col min="1289" max="1289" width="4.64453125" customWidth="1"/>
    <col min="1290" max="1290" width="11.41015625" customWidth="1"/>
    <col min="1291" max="1291" width="3.46875" customWidth="1"/>
    <col min="1292" max="1292" width="26.9375" customWidth="1"/>
    <col min="1293" max="1293" width="2.5859375" customWidth="1"/>
    <col min="1294" max="1295" width="12.8203125" customWidth="1"/>
    <col min="1297" max="1297" width="11.9375" customWidth="1"/>
    <col min="1300" max="1300" width="11.3515625" customWidth="1"/>
    <col min="1537" max="1537" width="2.76171875" customWidth="1"/>
    <col min="1538" max="1538" width="24.46875" customWidth="1"/>
    <col min="1539" max="1539" width="2.5859375" customWidth="1"/>
    <col min="1540" max="1541" width="12.29296875" customWidth="1"/>
    <col min="1542" max="1542" width="8.703125" customWidth="1"/>
    <col min="1543" max="1543" width="20.17578125" customWidth="1"/>
    <col min="1545" max="1545" width="4.64453125" customWidth="1"/>
    <col min="1546" max="1546" width="11.41015625" customWidth="1"/>
    <col min="1547" max="1547" width="3.46875" customWidth="1"/>
    <col min="1548" max="1548" width="26.9375" customWidth="1"/>
    <col min="1549" max="1549" width="2.5859375" customWidth="1"/>
    <col min="1550" max="1551" width="12.8203125" customWidth="1"/>
    <col min="1553" max="1553" width="11.9375" customWidth="1"/>
    <col min="1556" max="1556" width="11.3515625" customWidth="1"/>
    <col min="1793" max="1793" width="2.76171875" customWidth="1"/>
    <col min="1794" max="1794" width="24.46875" customWidth="1"/>
    <col min="1795" max="1795" width="2.5859375" customWidth="1"/>
    <col min="1796" max="1797" width="12.29296875" customWidth="1"/>
    <col min="1798" max="1798" width="8.703125" customWidth="1"/>
    <col min="1799" max="1799" width="20.17578125" customWidth="1"/>
    <col min="1801" max="1801" width="4.64453125" customWidth="1"/>
    <col min="1802" max="1802" width="11.41015625" customWidth="1"/>
    <col min="1803" max="1803" width="3.46875" customWidth="1"/>
    <col min="1804" max="1804" width="26.9375" customWidth="1"/>
    <col min="1805" max="1805" width="2.5859375" customWidth="1"/>
    <col min="1806" max="1807" width="12.8203125" customWidth="1"/>
    <col min="1809" max="1809" width="11.9375" customWidth="1"/>
    <col min="1812" max="1812" width="11.3515625" customWidth="1"/>
    <col min="2049" max="2049" width="2.76171875" customWidth="1"/>
    <col min="2050" max="2050" width="24.46875" customWidth="1"/>
    <col min="2051" max="2051" width="2.5859375" customWidth="1"/>
    <col min="2052" max="2053" width="12.29296875" customWidth="1"/>
    <col min="2054" max="2054" width="8.703125" customWidth="1"/>
    <col min="2055" max="2055" width="20.17578125" customWidth="1"/>
    <col min="2057" max="2057" width="4.64453125" customWidth="1"/>
    <col min="2058" max="2058" width="11.41015625" customWidth="1"/>
    <col min="2059" max="2059" width="3.46875" customWidth="1"/>
    <col min="2060" max="2060" width="26.9375" customWidth="1"/>
    <col min="2061" max="2061" width="2.5859375" customWidth="1"/>
    <col min="2062" max="2063" width="12.8203125" customWidth="1"/>
    <col min="2065" max="2065" width="11.9375" customWidth="1"/>
    <col min="2068" max="2068" width="11.3515625" customWidth="1"/>
    <col min="2305" max="2305" width="2.76171875" customWidth="1"/>
    <col min="2306" max="2306" width="24.46875" customWidth="1"/>
    <col min="2307" max="2307" width="2.5859375" customWidth="1"/>
    <col min="2308" max="2309" width="12.29296875" customWidth="1"/>
    <col min="2310" max="2310" width="8.703125" customWidth="1"/>
    <col min="2311" max="2311" width="20.17578125" customWidth="1"/>
    <col min="2313" max="2313" width="4.64453125" customWidth="1"/>
    <col min="2314" max="2314" width="11.41015625" customWidth="1"/>
    <col min="2315" max="2315" width="3.46875" customWidth="1"/>
    <col min="2316" max="2316" width="26.9375" customWidth="1"/>
    <col min="2317" max="2317" width="2.5859375" customWidth="1"/>
    <col min="2318" max="2319" width="12.8203125" customWidth="1"/>
    <col min="2321" max="2321" width="11.9375" customWidth="1"/>
    <col min="2324" max="2324" width="11.3515625" customWidth="1"/>
    <col min="2561" max="2561" width="2.76171875" customWidth="1"/>
    <col min="2562" max="2562" width="24.46875" customWidth="1"/>
    <col min="2563" max="2563" width="2.5859375" customWidth="1"/>
    <col min="2564" max="2565" width="12.29296875" customWidth="1"/>
    <col min="2566" max="2566" width="8.703125" customWidth="1"/>
    <col min="2567" max="2567" width="20.17578125" customWidth="1"/>
    <col min="2569" max="2569" width="4.64453125" customWidth="1"/>
    <col min="2570" max="2570" width="11.41015625" customWidth="1"/>
    <col min="2571" max="2571" width="3.46875" customWidth="1"/>
    <col min="2572" max="2572" width="26.9375" customWidth="1"/>
    <col min="2573" max="2573" width="2.5859375" customWidth="1"/>
    <col min="2574" max="2575" width="12.8203125" customWidth="1"/>
    <col min="2577" max="2577" width="11.9375" customWidth="1"/>
    <col min="2580" max="2580" width="11.3515625" customWidth="1"/>
    <col min="2817" max="2817" width="2.76171875" customWidth="1"/>
    <col min="2818" max="2818" width="24.46875" customWidth="1"/>
    <col min="2819" max="2819" width="2.5859375" customWidth="1"/>
    <col min="2820" max="2821" width="12.29296875" customWidth="1"/>
    <col min="2822" max="2822" width="8.703125" customWidth="1"/>
    <col min="2823" max="2823" width="20.17578125" customWidth="1"/>
    <col min="2825" max="2825" width="4.64453125" customWidth="1"/>
    <col min="2826" max="2826" width="11.41015625" customWidth="1"/>
    <col min="2827" max="2827" width="3.46875" customWidth="1"/>
    <col min="2828" max="2828" width="26.9375" customWidth="1"/>
    <col min="2829" max="2829" width="2.5859375" customWidth="1"/>
    <col min="2830" max="2831" width="12.8203125" customWidth="1"/>
    <col min="2833" max="2833" width="11.9375" customWidth="1"/>
    <col min="2836" max="2836" width="11.3515625" customWidth="1"/>
    <col min="3073" max="3073" width="2.76171875" customWidth="1"/>
    <col min="3074" max="3074" width="24.46875" customWidth="1"/>
    <col min="3075" max="3075" width="2.5859375" customWidth="1"/>
    <col min="3076" max="3077" width="12.29296875" customWidth="1"/>
    <col min="3078" max="3078" width="8.703125" customWidth="1"/>
    <col min="3079" max="3079" width="20.17578125" customWidth="1"/>
    <col min="3081" max="3081" width="4.64453125" customWidth="1"/>
    <col min="3082" max="3082" width="11.41015625" customWidth="1"/>
    <col min="3083" max="3083" width="3.46875" customWidth="1"/>
    <col min="3084" max="3084" width="26.9375" customWidth="1"/>
    <col min="3085" max="3085" width="2.5859375" customWidth="1"/>
    <col min="3086" max="3087" width="12.8203125" customWidth="1"/>
    <col min="3089" max="3089" width="11.9375" customWidth="1"/>
    <col min="3092" max="3092" width="11.3515625" customWidth="1"/>
    <col min="3329" max="3329" width="2.76171875" customWidth="1"/>
    <col min="3330" max="3330" width="24.46875" customWidth="1"/>
    <col min="3331" max="3331" width="2.5859375" customWidth="1"/>
    <col min="3332" max="3333" width="12.29296875" customWidth="1"/>
    <col min="3334" max="3334" width="8.703125" customWidth="1"/>
    <col min="3335" max="3335" width="20.17578125" customWidth="1"/>
    <col min="3337" max="3337" width="4.64453125" customWidth="1"/>
    <col min="3338" max="3338" width="11.41015625" customWidth="1"/>
    <col min="3339" max="3339" width="3.46875" customWidth="1"/>
    <col min="3340" max="3340" width="26.9375" customWidth="1"/>
    <col min="3341" max="3341" width="2.5859375" customWidth="1"/>
    <col min="3342" max="3343" width="12.8203125" customWidth="1"/>
    <col min="3345" max="3345" width="11.9375" customWidth="1"/>
    <col min="3348" max="3348" width="11.3515625" customWidth="1"/>
    <col min="3585" max="3585" width="2.76171875" customWidth="1"/>
    <col min="3586" max="3586" width="24.46875" customWidth="1"/>
    <col min="3587" max="3587" width="2.5859375" customWidth="1"/>
    <col min="3588" max="3589" width="12.29296875" customWidth="1"/>
    <col min="3590" max="3590" width="8.703125" customWidth="1"/>
    <col min="3591" max="3591" width="20.17578125" customWidth="1"/>
    <col min="3593" max="3593" width="4.64453125" customWidth="1"/>
    <col min="3594" max="3594" width="11.41015625" customWidth="1"/>
    <col min="3595" max="3595" width="3.46875" customWidth="1"/>
    <col min="3596" max="3596" width="26.9375" customWidth="1"/>
    <col min="3597" max="3597" width="2.5859375" customWidth="1"/>
    <col min="3598" max="3599" width="12.8203125" customWidth="1"/>
    <col min="3601" max="3601" width="11.9375" customWidth="1"/>
    <col min="3604" max="3604" width="11.3515625" customWidth="1"/>
    <col min="3841" max="3841" width="2.76171875" customWidth="1"/>
    <col min="3842" max="3842" width="24.46875" customWidth="1"/>
    <col min="3843" max="3843" width="2.5859375" customWidth="1"/>
    <col min="3844" max="3845" width="12.29296875" customWidth="1"/>
    <col min="3846" max="3846" width="8.703125" customWidth="1"/>
    <col min="3847" max="3847" width="20.17578125" customWidth="1"/>
    <col min="3849" max="3849" width="4.64453125" customWidth="1"/>
    <col min="3850" max="3850" width="11.41015625" customWidth="1"/>
    <col min="3851" max="3851" width="3.46875" customWidth="1"/>
    <col min="3852" max="3852" width="26.9375" customWidth="1"/>
    <col min="3853" max="3853" width="2.5859375" customWidth="1"/>
    <col min="3854" max="3855" width="12.8203125" customWidth="1"/>
    <col min="3857" max="3857" width="11.9375" customWidth="1"/>
    <col min="3860" max="3860" width="11.3515625" customWidth="1"/>
    <col min="4097" max="4097" width="2.76171875" customWidth="1"/>
    <col min="4098" max="4098" width="24.46875" customWidth="1"/>
    <col min="4099" max="4099" width="2.5859375" customWidth="1"/>
    <col min="4100" max="4101" width="12.29296875" customWidth="1"/>
    <col min="4102" max="4102" width="8.703125" customWidth="1"/>
    <col min="4103" max="4103" width="20.17578125" customWidth="1"/>
    <col min="4105" max="4105" width="4.64453125" customWidth="1"/>
    <col min="4106" max="4106" width="11.41015625" customWidth="1"/>
    <col min="4107" max="4107" width="3.46875" customWidth="1"/>
    <col min="4108" max="4108" width="26.9375" customWidth="1"/>
    <col min="4109" max="4109" width="2.5859375" customWidth="1"/>
    <col min="4110" max="4111" width="12.8203125" customWidth="1"/>
    <col min="4113" max="4113" width="11.9375" customWidth="1"/>
    <col min="4116" max="4116" width="11.3515625" customWidth="1"/>
    <col min="4353" max="4353" width="2.76171875" customWidth="1"/>
    <col min="4354" max="4354" width="24.46875" customWidth="1"/>
    <col min="4355" max="4355" width="2.5859375" customWidth="1"/>
    <col min="4356" max="4357" width="12.29296875" customWidth="1"/>
    <col min="4358" max="4358" width="8.703125" customWidth="1"/>
    <col min="4359" max="4359" width="20.17578125" customWidth="1"/>
    <col min="4361" max="4361" width="4.64453125" customWidth="1"/>
    <col min="4362" max="4362" width="11.41015625" customWidth="1"/>
    <col min="4363" max="4363" width="3.46875" customWidth="1"/>
    <col min="4364" max="4364" width="26.9375" customWidth="1"/>
    <col min="4365" max="4365" width="2.5859375" customWidth="1"/>
    <col min="4366" max="4367" width="12.8203125" customWidth="1"/>
    <col min="4369" max="4369" width="11.9375" customWidth="1"/>
    <col min="4372" max="4372" width="11.3515625" customWidth="1"/>
    <col min="4609" max="4609" width="2.76171875" customWidth="1"/>
    <col min="4610" max="4610" width="24.46875" customWidth="1"/>
    <col min="4611" max="4611" width="2.5859375" customWidth="1"/>
    <col min="4612" max="4613" width="12.29296875" customWidth="1"/>
    <col min="4614" max="4614" width="8.703125" customWidth="1"/>
    <col min="4615" max="4615" width="20.17578125" customWidth="1"/>
    <col min="4617" max="4617" width="4.64453125" customWidth="1"/>
    <col min="4618" max="4618" width="11.41015625" customWidth="1"/>
    <col min="4619" max="4619" width="3.46875" customWidth="1"/>
    <col min="4620" max="4620" width="26.9375" customWidth="1"/>
    <col min="4621" max="4621" width="2.5859375" customWidth="1"/>
    <col min="4622" max="4623" width="12.8203125" customWidth="1"/>
    <col min="4625" max="4625" width="11.9375" customWidth="1"/>
    <col min="4628" max="4628" width="11.3515625" customWidth="1"/>
    <col min="4865" max="4865" width="2.76171875" customWidth="1"/>
    <col min="4866" max="4866" width="24.46875" customWidth="1"/>
    <col min="4867" max="4867" width="2.5859375" customWidth="1"/>
    <col min="4868" max="4869" width="12.29296875" customWidth="1"/>
    <col min="4870" max="4870" width="8.703125" customWidth="1"/>
    <col min="4871" max="4871" width="20.17578125" customWidth="1"/>
    <col min="4873" max="4873" width="4.64453125" customWidth="1"/>
    <col min="4874" max="4874" width="11.41015625" customWidth="1"/>
    <col min="4875" max="4875" width="3.46875" customWidth="1"/>
    <col min="4876" max="4876" width="26.9375" customWidth="1"/>
    <col min="4877" max="4877" width="2.5859375" customWidth="1"/>
    <col min="4878" max="4879" width="12.8203125" customWidth="1"/>
    <col min="4881" max="4881" width="11.9375" customWidth="1"/>
    <col min="4884" max="4884" width="11.3515625" customWidth="1"/>
    <col min="5121" max="5121" width="2.76171875" customWidth="1"/>
    <col min="5122" max="5122" width="24.46875" customWidth="1"/>
    <col min="5123" max="5123" width="2.5859375" customWidth="1"/>
    <col min="5124" max="5125" width="12.29296875" customWidth="1"/>
    <col min="5126" max="5126" width="8.703125" customWidth="1"/>
    <col min="5127" max="5127" width="20.17578125" customWidth="1"/>
    <col min="5129" max="5129" width="4.64453125" customWidth="1"/>
    <col min="5130" max="5130" width="11.41015625" customWidth="1"/>
    <col min="5131" max="5131" width="3.46875" customWidth="1"/>
    <col min="5132" max="5132" width="26.9375" customWidth="1"/>
    <col min="5133" max="5133" width="2.5859375" customWidth="1"/>
    <col min="5134" max="5135" width="12.8203125" customWidth="1"/>
    <col min="5137" max="5137" width="11.9375" customWidth="1"/>
    <col min="5140" max="5140" width="11.3515625" customWidth="1"/>
    <col min="5377" max="5377" width="2.76171875" customWidth="1"/>
    <col min="5378" max="5378" width="24.46875" customWidth="1"/>
    <col min="5379" max="5379" width="2.5859375" customWidth="1"/>
    <col min="5380" max="5381" width="12.29296875" customWidth="1"/>
    <col min="5382" max="5382" width="8.703125" customWidth="1"/>
    <col min="5383" max="5383" width="20.17578125" customWidth="1"/>
    <col min="5385" max="5385" width="4.64453125" customWidth="1"/>
    <col min="5386" max="5386" width="11.41015625" customWidth="1"/>
    <col min="5387" max="5387" width="3.46875" customWidth="1"/>
    <col min="5388" max="5388" width="26.9375" customWidth="1"/>
    <col min="5389" max="5389" width="2.5859375" customWidth="1"/>
    <col min="5390" max="5391" width="12.8203125" customWidth="1"/>
    <col min="5393" max="5393" width="11.9375" customWidth="1"/>
    <col min="5396" max="5396" width="11.3515625" customWidth="1"/>
    <col min="5633" max="5633" width="2.76171875" customWidth="1"/>
    <col min="5634" max="5634" width="24.46875" customWidth="1"/>
    <col min="5635" max="5635" width="2.5859375" customWidth="1"/>
    <col min="5636" max="5637" width="12.29296875" customWidth="1"/>
    <col min="5638" max="5638" width="8.703125" customWidth="1"/>
    <col min="5639" max="5639" width="20.17578125" customWidth="1"/>
    <col min="5641" max="5641" width="4.64453125" customWidth="1"/>
    <col min="5642" max="5642" width="11.41015625" customWidth="1"/>
    <col min="5643" max="5643" width="3.46875" customWidth="1"/>
    <col min="5644" max="5644" width="26.9375" customWidth="1"/>
    <col min="5645" max="5645" width="2.5859375" customWidth="1"/>
    <col min="5646" max="5647" width="12.8203125" customWidth="1"/>
    <col min="5649" max="5649" width="11.9375" customWidth="1"/>
    <col min="5652" max="5652" width="11.3515625" customWidth="1"/>
    <col min="5889" max="5889" width="2.76171875" customWidth="1"/>
    <col min="5890" max="5890" width="24.46875" customWidth="1"/>
    <col min="5891" max="5891" width="2.5859375" customWidth="1"/>
    <col min="5892" max="5893" width="12.29296875" customWidth="1"/>
    <col min="5894" max="5894" width="8.703125" customWidth="1"/>
    <col min="5895" max="5895" width="20.17578125" customWidth="1"/>
    <col min="5897" max="5897" width="4.64453125" customWidth="1"/>
    <col min="5898" max="5898" width="11.41015625" customWidth="1"/>
    <col min="5899" max="5899" width="3.46875" customWidth="1"/>
    <col min="5900" max="5900" width="26.9375" customWidth="1"/>
    <col min="5901" max="5901" width="2.5859375" customWidth="1"/>
    <col min="5902" max="5903" width="12.8203125" customWidth="1"/>
    <col min="5905" max="5905" width="11.9375" customWidth="1"/>
    <col min="5908" max="5908" width="11.3515625" customWidth="1"/>
    <col min="6145" max="6145" width="2.76171875" customWidth="1"/>
    <col min="6146" max="6146" width="24.46875" customWidth="1"/>
    <col min="6147" max="6147" width="2.5859375" customWidth="1"/>
    <col min="6148" max="6149" width="12.29296875" customWidth="1"/>
    <col min="6150" max="6150" width="8.703125" customWidth="1"/>
    <col min="6151" max="6151" width="20.17578125" customWidth="1"/>
    <col min="6153" max="6153" width="4.64453125" customWidth="1"/>
    <col min="6154" max="6154" width="11.41015625" customWidth="1"/>
    <col min="6155" max="6155" width="3.46875" customWidth="1"/>
    <col min="6156" max="6156" width="26.9375" customWidth="1"/>
    <col min="6157" max="6157" width="2.5859375" customWidth="1"/>
    <col min="6158" max="6159" width="12.8203125" customWidth="1"/>
    <col min="6161" max="6161" width="11.9375" customWidth="1"/>
    <col min="6164" max="6164" width="11.3515625" customWidth="1"/>
    <col min="6401" max="6401" width="2.76171875" customWidth="1"/>
    <col min="6402" max="6402" width="24.46875" customWidth="1"/>
    <col min="6403" max="6403" width="2.5859375" customWidth="1"/>
    <col min="6404" max="6405" width="12.29296875" customWidth="1"/>
    <col min="6406" max="6406" width="8.703125" customWidth="1"/>
    <col min="6407" max="6407" width="20.17578125" customWidth="1"/>
    <col min="6409" max="6409" width="4.64453125" customWidth="1"/>
    <col min="6410" max="6410" width="11.41015625" customWidth="1"/>
    <col min="6411" max="6411" width="3.46875" customWidth="1"/>
    <col min="6412" max="6412" width="26.9375" customWidth="1"/>
    <col min="6413" max="6413" width="2.5859375" customWidth="1"/>
    <col min="6414" max="6415" width="12.8203125" customWidth="1"/>
    <col min="6417" max="6417" width="11.9375" customWidth="1"/>
    <col min="6420" max="6420" width="11.3515625" customWidth="1"/>
    <col min="6657" max="6657" width="2.76171875" customWidth="1"/>
    <col min="6658" max="6658" width="24.46875" customWidth="1"/>
    <col min="6659" max="6659" width="2.5859375" customWidth="1"/>
    <col min="6660" max="6661" width="12.29296875" customWidth="1"/>
    <col min="6662" max="6662" width="8.703125" customWidth="1"/>
    <col min="6663" max="6663" width="20.17578125" customWidth="1"/>
    <col min="6665" max="6665" width="4.64453125" customWidth="1"/>
    <col min="6666" max="6666" width="11.41015625" customWidth="1"/>
    <col min="6667" max="6667" width="3.46875" customWidth="1"/>
    <col min="6668" max="6668" width="26.9375" customWidth="1"/>
    <col min="6669" max="6669" width="2.5859375" customWidth="1"/>
    <col min="6670" max="6671" width="12.8203125" customWidth="1"/>
    <col min="6673" max="6673" width="11.9375" customWidth="1"/>
    <col min="6676" max="6676" width="11.3515625" customWidth="1"/>
    <col min="6913" max="6913" width="2.76171875" customWidth="1"/>
    <col min="6914" max="6914" width="24.46875" customWidth="1"/>
    <col min="6915" max="6915" width="2.5859375" customWidth="1"/>
    <col min="6916" max="6917" width="12.29296875" customWidth="1"/>
    <col min="6918" max="6918" width="8.703125" customWidth="1"/>
    <col min="6919" max="6919" width="20.17578125" customWidth="1"/>
    <col min="6921" max="6921" width="4.64453125" customWidth="1"/>
    <col min="6922" max="6922" width="11.41015625" customWidth="1"/>
    <col min="6923" max="6923" width="3.46875" customWidth="1"/>
    <col min="6924" max="6924" width="26.9375" customWidth="1"/>
    <col min="6925" max="6925" width="2.5859375" customWidth="1"/>
    <col min="6926" max="6927" width="12.8203125" customWidth="1"/>
    <col min="6929" max="6929" width="11.9375" customWidth="1"/>
    <col min="6932" max="6932" width="11.3515625" customWidth="1"/>
    <col min="7169" max="7169" width="2.76171875" customWidth="1"/>
    <col min="7170" max="7170" width="24.46875" customWidth="1"/>
    <col min="7171" max="7171" width="2.5859375" customWidth="1"/>
    <col min="7172" max="7173" width="12.29296875" customWidth="1"/>
    <col min="7174" max="7174" width="8.703125" customWidth="1"/>
    <col min="7175" max="7175" width="20.17578125" customWidth="1"/>
    <col min="7177" max="7177" width="4.64453125" customWidth="1"/>
    <col min="7178" max="7178" width="11.41015625" customWidth="1"/>
    <col min="7179" max="7179" width="3.46875" customWidth="1"/>
    <col min="7180" max="7180" width="26.9375" customWidth="1"/>
    <col min="7181" max="7181" width="2.5859375" customWidth="1"/>
    <col min="7182" max="7183" width="12.8203125" customWidth="1"/>
    <col min="7185" max="7185" width="11.9375" customWidth="1"/>
    <col min="7188" max="7188" width="11.3515625" customWidth="1"/>
    <col min="7425" max="7425" width="2.76171875" customWidth="1"/>
    <col min="7426" max="7426" width="24.46875" customWidth="1"/>
    <col min="7427" max="7427" width="2.5859375" customWidth="1"/>
    <col min="7428" max="7429" width="12.29296875" customWidth="1"/>
    <col min="7430" max="7430" width="8.703125" customWidth="1"/>
    <col min="7431" max="7431" width="20.17578125" customWidth="1"/>
    <col min="7433" max="7433" width="4.64453125" customWidth="1"/>
    <col min="7434" max="7434" width="11.41015625" customWidth="1"/>
    <col min="7435" max="7435" width="3.46875" customWidth="1"/>
    <col min="7436" max="7436" width="26.9375" customWidth="1"/>
    <col min="7437" max="7437" width="2.5859375" customWidth="1"/>
    <col min="7438" max="7439" width="12.8203125" customWidth="1"/>
    <col min="7441" max="7441" width="11.9375" customWidth="1"/>
    <col min="7444" max="7444" width="11.3515625" customWidth="1"/>
    <col min="7681" max="7681" width="2.76171875" customWidth="1"/>
    <col min="7682" max="7682" width="24.46875" customWidth="1"/>
    <col min="7683" max="7683" width="2.5859375" customWidth="1"/>
    <col min="7684" max="7685" width="12.29296875" customWidth="1"/>
    <col min="7686" max="7686" width="8.703125" customWidth="1"/>
    <col min="7687" max="7687" width="20.17578125" customWidth="1"/>
    <col min="7689" max="7689" width="4.64453125" customWidth="1"/>
    <col min="7690" max="7690" width="11.41015625" customWidth="1"/>
    <col min="7691" max="7691" width="3.46875" customWidth="1"/>
    <col min="7692" max="7692" width="26.9375" customWidth="1"/>
    <col min="7693" max="7693" width="2.5859375" customWidth="1"/>
    <col min="7694" max="7695" width="12.8203125" customWidth="1"/>
    <col min="7697" max="7697" width="11.9375" customWidth="1"/>
    <col min="7700" max="7700" width="11.3515625" customWidth="1"/>
    <col min="7937" max="7937" width="2.76171875" customWidth="1"/>
    <col min="7938" max="7938" width="24.46875" customWidth="1"/>
    <col min="7939" max="7939" width="2.5859375" customWidth="1"/>
    <col min="7940" max="7941" width="12.29296875" customWidth="1"/>
    <col min="7942" max="7942" width="8.703125" customWidth="1"/>
    <col min="7943" max="7943" width="20.17578125" customWidth="1"/>
    <col min="7945" max="7945" width="4.64453125" customWidth="1"/>
    <col min="7946" max="7946" width="11.41015625" customWidth="1"/>
    <col min="7947" max="7947" width="3.46875" customWidth="1"/>
    <col min="7948" max="7948" width="26.9375" customWidth="1"/>
    <col min="7949" max="7949" width="2.5859375" customWidth="1"/>
    <col min="7950" max="7951" width="12.8203125" customWidth="1"/>
    <col min="7953" max="7953" width="11.9375" customWidth="1"/>
    <col min="7956" max="7956" width="11.3515625" customWidth="1"/>
    <col min="8193" max="8193" width="2.76171875" customWidth="1"/>
    <col min="8194" max="8194" width="24.46875" customWidth="1"/>
    <col min="8195" max="8195" width="2.5859375" customWidth="1"/>
    <col min="8196" max="8197" width="12.29296875" customWidth="1"/>
    <col min="8198" max="8198" width="8.703125" customWidth="1"/>
    <col min="8199" max="8199" width="20.17578125" customWidth="1"/>
    <col min="8201" max="8201" width="4.64453125" customWidth="1"/>
    <col min="8202" max="8202" width="11.41015625" customWidth="1"/>
    <col min="8203" max="8203" width="3.46875" customWidth="1"/>
    <col min="8204" max="8204" width="26.9375" customWidth="1"/>
    <col min="8205" max="8205" width="2.5859375" customWidth="1"/>
    <col min="8206" max="8207" width="12.8203125" customWidth="1"/>
    <col min="8209" max="8209" width="11.9375" customWidth="1"/>
    <col min="8212" max="8212" width="11.3515625" customWidth="1"/>
    <col min="8449" max="8449" width="2.76171875" customWidth="1"/>
    <col min="8450" max="8450" width="24.46875" customWidth="1"/>
    <col min="8451" max="8451" width="2.5859375" customWidth="1"/>
    <col min="8452" max="8453" width="12.29296875" customWidth="1"/>
    <col min="8454" max="8454" width="8.703125" customWidth="1"/>
    <col min="8455" max="8455" width="20.17578125" customWidth="1"/>
    <col min="8457" max="8457" width="4.64453125" customWidth="1"/>
    <col min="8458" max="8458" width="11.41015625" customWidth="1"/>
    <col min="8459" max="8459" width="3.46875" customWidth="1"/>
    <col min="8460" max="8460" width="26.9375" customWidth="1"/>
    <col min="8461" max="8461" width="2.5859375" customWidth="1"/>
    <col min="8462" max="8463" width="12.8203125" customWidth="1"/>
    <col min="8465" max="8465" width="11.9375" customWidth="1"/>
    <col min="8468" max="8468" width="11.3515625" customWidth="1"/>
    <col min="8705" max="8705" width="2.76171875" customWidth="1"/>
    <col min="8706" max="8706" width="24.46875" customWidth="1"/>
    <col min="8707" max="8707" width="2.5859375" customWidth="1"/>
    <col min="8708" max="8709" width="12.29296875" customWidth="1"/>
    <col min="8710" max="8710" width="8.703125" customWidth="1"/>
    <col min="8711" max="8711" width="20.17578125" customWidth="1"/>
    <col min="8713" max="8713" width="4.64453125" customWidth="1"/>
    <col min="8714" max="8714" width="11.41015625" customWidth="1"/>
    <col min="8715" max="8715" width="3.46875" customWidth="1"/>
    <col min="8716" max="8716" width="26.9375" customWidth="1"/>
    <col min="8717" max="8717" width="2.5859375" customWidth="1"/>
    <col min="8718" max="8719" width="12.8203125" customWidth="1"/>
    <col min="8721" max="8721" width="11.9375" customWidth="1"/>
    <col min="8724" max="8724" width="11.3515625" customWidth="1"/>
    <col min="8961" max="8961" width="2.76171875" customWidth="1"/>
    <col min="8962" max="8962" width="24.46875" customWidth="1"/>
    <col min="8963" max="8963" width="2.5859375" customWidth="1"/>
    <col min="8964" max="8965" width="12.29296875" customWidth="1"/>
    <col min="8966" max="8966" width="8.703125" customWidth="1"/>
    <col min="8967" max="8967" width="20.17578125" customWidth="1"/>
    <col min="8969" max="8969" width="4.64453125" customWidth="1"/>
    <col min="8970" max="8970" width="11.41015625" customWidth="1"/>
    <col min="8971" max="8971" width="3.46875" customWidth="1"/>
    <col min="8972" max="8972" width="26.9375" customWidth="1"/>
    <col min="8973" max="8973" width="2.5859375" customWidth="1"/>
    <col min="8974" max="8975" width="12.8203125" customWidth="1"/>
    <col min="8977" max="8977" width="11.9375" customWidth="1"/>
    <col min="8980" max="8980" width="11.3515625" customWidth="1"/>
    <col min="9217" max="9217" width="2.76171875" customWidth="1"/>
    <col min="9218" max="9218" width="24.46875" customWidth="1"/>
    <col min="9219" max="9219" width="2.5859375" customWidth="1"/>
    <col min="9220" max="9221" width="12.29296875" customWidth="1"/>
    <col min="9222" max="9222" width="8.703125" customWidth="1"/>
    <col min="9223" max="9223" width="20.17578125" customWidth="1"/>
    <col min="9225" max="9225" width="4.64453125" customWidth="1"/>
    <col min="9226" max="9226" width="11.41015625" customWidth="1"/>
    <col min="9227" max="9227" width="3.46875" customWidth="1"/>
    <col min="9228" max="9228" width="26.9375" customWidth="1"/>
    <col min="9229" max="9229" width="2.5859375" customWidth="1"/>
    <col min="9230" max="9231" width="12.8203125" customWidth="1"/>
    <col min="9233" max="9233" width="11.9375" customWidth="1"/>
    <col min="9236" max="9236" width="11.3515625" customWidth="1"/>
    <col min="9473" max="9473" width="2.76171875" customWidth="1"/>
    <col min="9474" max="9474" width="24.46875" customWidth="1"/>
    <col min="9475" max="9475" width="2.5859375" customWidth="1"/>
    <col min="9476" max="9477" width="12.29296875" customWidth="1"/>
    <col min="9478" max="9478" width="8.703125" customWidth="1"/>
    <col min="9479" max="9479" width="20.17578125" customWidth="1"/>
    <col min="9481" max="9481" width="4.64453125" customWidth="1"/>
    <col min="9482" max="9482" width="11.41015625" customWidth="1"/>
    <col min="9483" max="9483" width="3.46875" customWidth="1"/>
    <col min="9484" max="9484" width="26.9375" customWidth="1"/>
    <col min="9485" max="9485" width="2.5859375" customWidth="1"/>
    <col min="9486" max="9487" width="12.8203125" customWidth="1"/>
    <col min="9489" max="9489" width="11.9375" customWidth="1"/>
    <col min="9492" max="9492" width="11.3515625" customWidth="1"/>
    <col min="9729" max="9729" width="2.76171875" customWidth="1"/>
    <col min="9730" max="9730" width="24.46875" customWidth="1"/>
    <col min="9731" max="9731" width="2.5859375" customWidth="1"/>
    <col min="9732" max="9733" width="12.29296875" customWidth="1"/>
    <col min="9734" max="9734" width="8.703125" customWidth="1"/>
    <col min="9735" max="9735" width="20.17578125" customWidth="1"/>
    <col min="9737" max="9737" width="4.64453125" customWidth="1"/>
    <col min="9738" max="9738" width="11.41015625" customWidth="1"/>
    <col min="9739" max="9739" width="3.46875" customWidth="1"/>
    <col min="9740" max="9740" width="26.9375" customWidth="1"/>
    <col min="9741" max="9741" width="2.5859375" customWidth="1"/>
    <col min="9742" max="9743" width="12.8203125" customWidth="1"/>
    <col min="9745" max="9745" width="11.9375" customWidth="1"/>
    <col min="9748" max="9748" width="11.3515625" customWidth="1"/>
    <col min="9985" max="9985" width="2.76171875" customWidth="1"/>
    <col min="9986" max="9986" width="24.46875" customWidth="1"/>
    <col min="9987" max="9987" width="2.5859375" customWidth="1"/>
    <col min="9988" max="9989" width="12.29296875" customWidth="1"/>
    <col min="9990" max="9990" width="8.703125" customWidth="1"/>
    <col min="9991" max="9991" width="20.17578125" customWidth="1"/>
    <col min="9993" max="9993" width="4.64453125" customWidth="1"/>
    <col min="9994" max="9994" width="11.41015625" customWidth="1"/>
    <col min="9995" max="9995" width="3.46875" customWidth="1"/>
    <col min="9996" max="9996" width="26.9375" customWidth="1"/>
    <col min="9997" max="9997" width="2.5859375" customWidth="1"/>
    <col min="9998" max="9999" width="12.8203125" customWidth="1"/>
    <col min="10001" max="10001" width="11.9375" customWidth="1"/>
    <col min="10004" max="10004" width="11.3515625" customWidth="1"/>
    <col min="10241" max="10241" width="2.76171875" customWidth="1"/>
    <col min="10242" max="10242" width="24.46875" customWidth="1"/>
    <col min="10243" max="10243" width="2.5859375" customWidth="1"/>
    <col min="10244" max="10245" width="12.29296875" customWidth="1"/>
    <col min="10246" max="10246" width="8.703125" customWidth="1"/>
    <col min="10247" max="10247" width="20.17578125" customWidth="1"/>
    <col min="10249" max="10249" width="4.64453125" customWidth="1"/>
    <col min="10250" max="10250" width="11.41015625" customWidth="1"/>
    <col min="10251" max="10251" width="3.46875" customWidth="1"/>
    <col min="10252" max="10252" width="26.9375" customWidth="1"/>
    <col min="10253" max="10253" width="2.5859375" customWidth="1"/>
    <col min="10254" max="10255" width="12.8203125" customWidth="1"/>
    <col min="10257" max="10257" width="11.9375" customWidth="1"/>
    <col min="10260" max="10260" width="11.3515625" customWidth="1"/>
    <col min="10497" max="10497" width="2.76171875" customWidth="1"/>
    <col min="10498" max="10498" width="24.46875" customWidth="1"/>
    <col min="10499" max="10499" width="2.5859375" customWidth="1"/>
    <col min="10500" max="10501" width="12.29296875" customWidth="1"/>
    <col min="10502" max="10502" width="8.703125" customWidth="1"/>
    <col min="10503" max="10503" width="20.17578125" customWidth="1"/>
    <col min="10505" max="10505" width="4.64453125" customWidth="1"/>
    <col min="10506" max="10506" width="11.41015625" customWidth="1"/>
    <col min="10507" max="10507" width="3.46875" customWidth="1"/>
    <col min="10508" max="10508" width="26.9375" customWidth="1"/>
    <col min="10509" max="10509" width="2.5859375" customWidth="1"/>
    <col min="10510" max="10511" width="12.8203125" customWidth="1"/>
    <col min="10513" max="10513" width="11.9375" customWidth="1"/>
    <col min="10516" max="10516" width="11.3515625" customWidth="1"/>
    <col min="10753" max="10753" width="2.76171875" customWidth="1"/>
    <col min="10754" max="10754" width="24.46875" customWidth="1"/>
    <col min="10755" max="10755" width="2.5859375" customWidth="1"/>
    <col min="10756" max="10757" width="12.29296875" customWidth="1"/>
    <col min="10758" max="10758" width="8.703125" customWidth="1"/>
    <col min="10759" max="10759" width="20.17578125" customWidth="1"/>
    <col min="10761" max="10761" width="4.64453125" customWidth="1"/>
    <col min="10762" max="10762" width="11.41015625" customWidth="1"/>
    <col min="10763" max="10763" width="3.46875" customWidth="1"/>
    <col min="10764" max="10764" width="26.9375" customWidth="1"/>
    <col min="10765" max="10765" width="2.5859375" customWidth="1"/>
    <col min="10766" max="10767" width="12.8203125" customWidth="1"/>
    <col min="10769" max="10769" width="11.9375" customWidth="1"/>
    <col min="10772" max="10772" width="11.3515625" customWidth="1"/>
    <col min="11009" max="11009" width="2.76171875" customWidth="1"/>
    <col min="11010" max="11010" width="24.46875" customWidth="1"/>
    <col min="11011" max="11011" width="2.5859375" customWidth="1"/>
    <col min="11012" max="11013" width="12.29296875" customWidth="1"/>
    <col min="11014" max="11014" width="8.703125" customWidth="1"/>
    <col min="11015" max="11015" width="20.17578125" customWidth="1"/>
    <col min="11017" max="11017" width="4.64453125" customWidth="1"/>
    <col min="11018" max="11018" width="11.41015625" customWidth="1"/>
    <col min="11019" max="11019" width="3.46875" customWidth="1"/>
    <col min="11020" max="11020" width="26.9375" customWidth="1"/>
    <col min="11021" max="11021" width="2.5859375" customWidth="1"/>
    <col min="11022" max="11023" width="12.8203125" customWidth="1"/>
    <col min="11025" max="11025" width="11.9375" customWidth="1"/>
    <col min="11028" max="11028" width="11.3515625" customWidth="1"/>
    <col min="11265" max="11265" width="2.76171875" customWidth="1"/>
    <col min="11266" max="11266" width="24.46875" customWidth="1"/>
    <col min="11267" max="11267" width="2.5859375" customWidth="1"/>
    <col min="11268" max="11269" width="12.29296875" customWidth="1"/>
    <col min="11270" max="11270" width="8.703125" customWidth="1"/>
    <col min="11271" max="11271" width="20.17578125" customWidth="1"/>
    <col min="11273" max="11273" width="4.64453125" customWidth="1"/>
    <col min="11274" max="11274" width="11.41015625" customWidth="1"/>
    <col min="11275" max="11275" width="3.46875" customWidth="1"/>
    <col min="11276" max="11276" width="26.9375" customWidth="1"/>
    <col min="11277" max="11277" width="2.5859375" customWidth="1"/>
    <col min="11278" max="11279" width="12.8203125" customWidth="1"/>
    <col min="11281" max="11281" width="11.9375" customWidth="1"/>
    <col min="11284" max="11284" width="11.3515625" customWidth="1"/>
    <col min="11521" max="11521" width="2.76171875" customWidth="1"/>
    <col min="11522" max="11522" width="24.46875" customWidth="1"/>
    <col min="11523" max="11523" width="2.5859375" customWidth="1"/>
    <col min="11524" max="11525" width="12.29296875" customWidth="1"/>
    <col min="11526" max="11526" width="8.703125" customWidth="1"/>
    <col min="11527" max="11527" width="20.17578125" customWidth="1"/>
    <col min="11529" max="11529" width="4.64453125" customWidth="1"/>
    <col min="11530" max="11530" width="11.41015625" customWidth="1"/>
    <col min="11531" max="11531" width="3.46875" customWidth="1"/>
    <col min="11532" max="11532" width="26.9375" customWidth="1"/>
    <col min="11533" max="11533" width="2.5859375" customWidth="1"/>
    <col min="11534" max="11535" width="12.8203125" customWidth="1"/>
    <col min="11537" max="11537" width="11.9375" customWidth="1"/>
    <col min="11540" max="11540" width="11.3515625" customWidth="1"/>
    <col min="11777" max="11777" width="2.76171875" customWidth="1"/>
    <col min="11778" max="11778" width="24.46875" customWidth="1"/>
    <col min="11779" max="11779" width="2.5859375" customWidth="1"/>
    <col min="11780" max="11781" width="12.29296875" customWidth="1"/>
    <col min="11782" max="11782" width="8.703125" customWidth="1"/>
    <col min="11783" max="11783" width="20.17578125" customWidth="1"/>
    <col min="11785" max="11785" width="4.64453125" customWidth="1"/>
    <col min="11786" max="11786" width="11.41015625" customWidth="1"/>
    <col min="11787" max="11787" width="3.46875" customWidth="1"/>
    <col min="11788" max="11788" width="26.9375" customWidth="1"/>
    <col min="11789" max="11789" width="2.5859375" customWidth="1"/>
    <col min="11790" max="11791" width="12.8203125" customWidth="1"/>
    <col min="11793" max="11793" width="11.9375" customWidth="1"/>
    <col min="11796" max="11796" width="11.3515625" customWidth="1"/>
    <col min="12033" max="12033" width="2.76171875" customWidth="1"/>
    <col min="12034" max="12034" width="24.46875" customWidth="1"/>
    <col min="12035" max="12035" width="2.5859375" customWidth="1"/>
    <col min="12036" max="12037" width="12.29296875" customWidth="1"/>
    <col min="12038" max="12038" width="8.703125" customWidth="1"/>
    <col min="12039" max="12039" width="20.17578125" customWidth="1"/>
    <col min="12041" max="12041" width="4.64453125" customWidth="1"/>
    <col min="12042" max="12042" width="11.41015625" customWidth="1"/>
    <col min="12043" max="12043" width="3.46875" customWidth="1"/>
    <col min="12044" max="12044" width="26.9375" customWidth="1"/>
    <col min="12045" max="12045" width="2.5859375" customWidth="1"/>
    <col min="12046" max="12047" width="12.8203125" customWidth="1"/>
    <col min="12049" max="12049" width="11.9375" customWidth="1"/>
    <col min="12052" max="12052" width="11.3515625" customWidth="1"/>
    <col min="12289" max="12289" width="2.76171875" customWidth="1"/>
    <col min="12290" max="12290" width="24.46875" customWidth="1"/>
    <col min="12291" max="12291" width="2.5859375" customWidth="1"/>
    <col min="12292" max="12293" width="12.29296875" customWidth="1"/>
    <col min="12294" max="12294" width="8.703125" customWidth="1"/>
    <col min="12295" max="12295" width="20.17578125" customWidth="1"/>
    <col min="12297" max="12297" width="4.64453125" customWidth="1"/>
    <col min="12298" max="12298" width="11.41015625" customWidth="1"/>
    <col min="12299" max="12299" width="3.46875" customWidth="1"/>
    <col min="12300" max="12300" width="26.9375" customWidth="1"/>
    <col min="12301" max="12301" width="2.5859375" customWidth="1"/>
    <col min="12302" max="12303" width="12.8203125" customWidth="1"/>
    <col min="12305" max="12305" width="11.9375" customWidth="1"/>
    <col min="12308" max="12308" width="11.3515625" customWidth="1"/>
    <col min="12545" max="12545" width="2.76171875" customWidth="1"/>
    <col min="12546" max="12546" width="24.46875" customWidth="1"/>
    <col min="12547" max="12547" width="2.5859375" customWidth="1"/>
    <col min="12548" max="12549" width="12.29296875" customWidth="1"/>
    <col min="12550" max="12550" width="8.703125" customWidth="1"/>
    <col min="12551" max="12551" width="20.17578125" customWidth="1"/>
    <col min="12553" max="12553" width="4.64453125" customWidth="1"/>
    <col min="12554" max="12554" width="11.41015625" customWidth="1"/>
    <col min="12555" max="12555" width="3.46875" customWidth="1"/>
    <col min="12556" max="12556" width="26.9375" customWidth="1"/>
    <col min="12557" max="12557" width="2.5859375" customWidth="1"/>
    <col min="12558" max="12559" width="12.8203125" customWidth="1"/>
    <col min="12561" max="12561" width="11.9375" customWidth="1"/>
    <col min="12564" max="12564" width="11.3515625" customWidth="1"/>
    <col min="12801" max="12801" width="2.76171875" customWidth="1"/>
    <col min="12802" max="12802" width="24.46875" customWidth="1"/>
    <col min="12803" max="12803" width="2.5859375" customWidth="1"/>
    <col min="12804" max="12805" width="12.29296875" customWidth="1"/>
    <col min="12806" max="12806" width="8.703125" customWidth="1"/>
    <col min="12807" max="12807" width="20.17578125" customWidth="1"/>
    <col min="12809" max="12809" width="4.64453125" customWidth="1"/>
    <col min="12810" max="12810" width="11.41015625" customWidth="1"/>
    <col min="12811" max="12811" width="3.46875" customWidth="1"/>
    <col min="12812" max="12812" width="26.9375" customWidth="1"/>
    <col min="12813" max="12813" width="2.5859375" customWidth="1"/>
    <col min="12814" max="12815" width="12.8203125" customWidth="1"/>
    <col min="12817" max="12817" width="11.9375" customWidth="1"/>
    <col min="12820" max="12820" width="11.3515625" customWidth="1"/>
    <col min="13057" max="13057" width="2.76171875" customWidth="1"/>
    <col min="13058" max="13058" width="24.46875" customWidth="1"/>
    <col min="13059" max="13059" width="2.5859375" customWidth="1"/>
    <col min="13060" max="13061" width="12.29296875" customWidth="1"/>
    <col min="13062" max="13062" width="8.703125" customWidth="1"/>
    <col min="13063" max="13063" width="20.17578125" customWidth="1"/>
    <col min="13065" max="13065" width="4.64453125" customWidth="1"/>
    <col min="13066" max="13066" width="11.41015625" customWidth="1"/>
    <col min="13067" max="13067" width="3.46875" customWidth="1"/>
    <col min="13068" max="13068" width="26.9375" customWidth="1"/>
    <col min="13069" max="13069" width="2.5859375" customWidth="1"/>
    <col min="13070" max="13071" width="12.8203125" customWidth="1"/>
    <col min="13073" max="13073" width="11.9375" customWidth="1"/>
    <col min="13076" max="13076" width="11.3515625" customWidth="1"/>
    <col min="13313" max="13313" width="2.76171875" customWidth="1"/>
    <col min="13314" max="13314" width="24.46875" customWidth="1"/>
    <col min="13315" max="13315" width="2.5859375" customWidth="1"/>
    <col min="13316" max="13317" width="12.29296875" customWidth="1"/>
    <col min="13318" max="13318" width="8.703125" customWidth="1"/>
    <col min="13319" max="13319" width="20.17578125" customWidth="1"/>
    <col min="13321" max="13321" width="4.64453125" customWidth="1"/>
    <col min="13322" max="13322" width="11.41015625" customWidth="1"/>
    <col min="13323" max="13323" width="3.46875" customWidth="1"/>
    <col min="13324" max="13324" width="26.9375" customWidth="1"/>
    <col min="13325" max="13325" width="2.5859375" customWidth="1"/>
    <col min="13326" max="13327" width="12.8203125" customWidth="1"/>
    <col min="13329" max="13329" width="11.9375" customWidth="1"/>
    <col min="13332" max="13332" width="11.3515625" customWidth="1"/>
    <col min="13569" max="13569" width="2.76171875" customWidth="1"/>
    <col min="13570" max="13570" width="24.46875" customWidth="1"/>
    <col min="13571" max="13571" width="2.5859375" customWidth="1"/>
    <col min="13572" max="13573" width="12.29296875" customWidth="1"/>
    <col min="13574" max="13574" width="8.703125" customWidth="1"/>
    <col min="13575" max="13575" width="20.17578125" customWidth="1"/>
    <col min="13577" max="13577" width="4.64453125" customWidth="1"/>
    <col min="13578" max="13578" width="11.41015625" customWidth="1"/>
    <col min="13579" max="13579" width="3.46875" customWidth="1"/>
    <col min="13580" max="13580" width="26.9375" customWidth="1"/>
    <col min="13581" max="13581" width="2.5859375" customWidth="1"/>
    <col min="13582" max="13583" width="12.8203125" customWidth="1"/>
    <col min="13585" max="13585" width="11.9375" customWidth="1"/>
    <col min="13588" max="13588" width="11.3515625" customWidth="1"/>
    <col min="13825" max="13825" width="2.76171875" customWidth="1"/>
    <col min="13826" max="13826" width="24.46875" customWidth="1"/>
    <col min="13827" max="13827" width="2.5859375" customWidth="1"/>
    <col min="13828" max="13829" width="12.29296875" customWidth="1"/>
    <col min="13830" max="13830" width="8.703125" customWidth="1"/>
    <col min="13831" max="13831" width="20.17578125" customWidth="1"/>
    <col min="13833" max="13833" width="4.64453125" customWidth="1"/>
    <col min="13834" max="13834" width="11.41015625" customWidth="1"/>
    <col min="13835" max="13835" width="3.46875" customWidth="1"/>
    <col min="13836" max="13836" width="26.9375" customWidth="1"/>
    <col min="13837" max="13837" width="2.5859375" customWidth="1"/>
    <col min="13838" max="13839" width="12.8203125" customWidth="1"/>
    <col min="13841" max="13841" width="11.9375" customWidth="1"/>
    <col min="13844" max="13844" width="11.3515625" customWidth="1"/>
    <col min="14081" max="14081" width="2.76171875" customWidth="1"/>
    <col min="14082" max="14082" width="24.46875" customWidth="1"/>
    <col min="14083" max="14083" width="2.5859375" customWidth="1"/>
    <col min="14084" max="14085" width="12.29296875" customWidth="1"/>
    <col min="14086" max="14086" width="8.703125" customWidth="1"/>
    <col min="14087" max="14087" width="20.17578125" customWidth="1"/>
    <col min="14089" max="14089" width="4.64453125" customWidth="1"/>
    <col min="14090" max="14090" width="11.41015625" customWidth="1"/>
    <col min="14091" max="14091" width="3.46875" customWidth="1"/>
    <col min="14092" max="14092" width="26.9375" customWidth="1"/>
    <col min="14093" max="14093" width="2.5859375" customWidth="1"/>
    <col min="14094" max="14095" width="12.8203125" customWidth="1"/>
    <col min="14097" max="14097" width="11.9375" customWidth="1"/>
    <col min="14100" max="14100" width="11.3515625" customWidth="1"/>
    <col min="14337" max="14337" width="2.76171875" customWidth="1"/>
    <col min="14338" max="14338" width="24.46875" customWidth="1"/>
    <col min="14339" max="14339" width="2.5859375" customWidth="1"/>
    <col min="14340" max="14341" width="12.29296875" customWidth="1"/>
    <col min="14342" max="14342" width="8.703125" customWidth="1"/>
    <col min="14343" max="14343" width="20.17578125" customWidth="1"/>
    <col min="14345" max="14345" width="4.64453125" customWidth="1"/>
    <col min="14346" max="14346" width="11.41015625" customWidth="1"/>
    <col min="14347" max="14347" width="3.46875" customWidth="1"/>
    <col min="14348" max="14348" width="26.9375" customWidth="1"/>
    <col min="14349" max="14349" width="2.5859375" customWidth="1"/>
    <col min="14350" max="14351" width="12.8203125" customWidth="1"/>
    <col min="14353" max="14353" width="11.9375" customWidth="1"/>
    <col min="14356" max="14356" width="11.3515625" customWidth="1"/>
    <col min="14593" max="14593" width="2.76171875" customWidth="1"/>
    <col min="14594" max="14594" width="24.46875" customWidth="1"/>
    <col min="14595" max="14595" width="2.5859375" customWidth="1"/>
    <col min="14596" max="14597" width="12.29296875" customWidth="1"/>
    <col min="14598" max="14598" width="8.703125" customWidth="1"/>
    <col min="14599" max="14599" width="20.17578125" customWidth="1"/>
    <col min="14601" max="14601" width="4.64453125" customWidth="1"/>
    <col min="14602" max="14602" width="11.41015625" customWidth="1"/>
    <col min="14603" max="14603" width="3.46875" customWidth="1"/>
    <col min="14604" max="14604" width="26.9375" customWidth="1"/>
    <col min="14605" max="14605" width="2.5859375" customWidth="1"/>
    <col min="14606" max="14607" width="12.8203125" customWidth="1"/>
    <col min="14609" max="14609" width="11.9375" customWidth="1"/>
    <col min="14612" max="14612" width="11.3515625" customWidth="1"/>
    <col min="14849" max="14849" width="2.76171875" customWidth="1"/>
    <col min="14850" max="14850" width="24.46875" customWidth="1"/>
    <col min="14851" max="14851" width="2.5859375" customWidth="1"/>
    <col min="14852" max="14853" width="12.29296875" customWidth="1"/>
    <col min="14854" max="14854" width="8.703125" customWidth="1"/>
    <col min="14855" max="14855" width="20.17578125" customWidth="1"/>
    <col min="14857" max="14857" width="4.64453125" customWidth="1"/>
    <col min="14858" max="14858" width="11.41015625" customWidth="1"/>
    <col min="14859" max="14859" width="3.46875" customWidth="1"/>
    <col min="14860" max="14860" width="26.9375" customWidth="1"/>
    <col min="14861" max="14861" width="2.5859375" customWidth="1"/>
    <col min="14862" max="14863" width="12.8203125" customWidth="1"/>
    <col min="14865" max="14865" width="11.9375" customWidth="1"/>
    <col min="14868" max="14868" width="11.3515625" customWidth="1"/>
    <col min="15105" max="15105" width="2.76171875" customWidth="1"/>
    <col min="15106" max="15106" width="24.46875" customWidth="1"/>
    <col min="15107" max="15107" width="2.5859375" customWidth="1"/>
    <col min="15108" max="15109" width="12.29296875" customWidth="1"/>
    <col min="15110" max="15110" width="8.703125" customWidth="1"/>
    <col min="15111" max="15111" width="20.17578125" customWidth="1"/>
    <col min="15113" max="15113" width="4.64453125" customWidth="1"/>
    <col min="15114" max="15114" width="11.41015625" customWidth="1"/>
    <col min="15115" max="15115" width="3.46875" customWidth="1"/>
    <col min="15116" max="15116" width="26.9375" customWidth="1"/>
    <col min="15117" max="15117" width="2.5859375" customWidth="1"/>
    <col min="15118" max="15119" width="12.8203125" customWidth="1"/>
    <col min="15121" max="15121" width="11.9375" customWidth="1"/>
    <col min="15124" max="15124" width="11.3515625" customWidth="1"/>
    <col min="15361" max="15361" width="2.76171875" customWidth="1"/>
    <col min="15362" max="15362" width="24.46875" customWidth="1"/>
    <col min="15363" max="15363" width="2.5859375" customWidth="1"/>
    <col min="15364" max="15365" width="12.29296875" customWidth="1"/>
    <col min="15366" max="15366" width="8.703125" customWidth="1"/>
    <col min="15367" max="15367" width="20.17578125" customWidth="1"/>
    <col min="15369" max="15369" width="4.64453125" customWidth="1"/>
    <col min="15370" max="15370" width="11.41015625" customWidth="1"/>
    <col min="15371" max="15371" width="3.46875" customWidth="1"/>
    <col min="15372" max="15372" width="26.9375" customWidth="1"/>
    <col min="15373" max="15373" width="2.5859375" customWidth="1"/>
    <col min="15374" max="15375" width="12.8203125" customWidth="1"/>
    <col min="15377" max="15377" width="11.9375" customWidth="1"/>
    <col min="15380" max="15380" width="11.3515625" customWidth="1"/>
    <col min="15617" max="15617" width="2.76171875" customWidth="1"/>
    <col min="15618" max="15618" width="24.46875" customWidth="1"/>
    <col min="15619" max="15619" width="2.5859375" customWidth="1"/>
    <col min="15620" max="15621" width="12.29296875" customWidth="1"/>
    <col min="15622" max="15622" width="8.703125" customWidth="1"/>
    <col min="15623" max="15623" width="20.17578125" customWidth="1"/>
    <col min="15625" max="15625" width="4.64453125" customWidth="1"/>
    <col min="15626" max="15626" width="11.41015625" customWidth="1"/>
    <col min="15627" max="15627" width="3.46875" customWidth="1"/>
    <col min="15628" max="15628" width="26.9375" customWidth="1"/>
    <col min="15629" max="15629" width="2.5859375" customWidth="1"/>
    <col min="15630" max="15631" width="12.8203125" customWidth="1"/>
    <col min="15633" max="15633" width="11.9375" customWidth="1"/>
    <col min="15636" max="15636" width="11.3515625" customWidth="1"/>
    <col min="15873" max="15873" width="2.76171875" customWidth="1"/>
    <col min="15874" max="15874" width="24.46875" customWidth="1"/>
    <col min="15875" max="15875" width="2.5859375" customWidth="1"/>
    <col min="15876" max="15877" width="12.29296875" customWidth="1"/>
    <col min="15878" max="15878" width="8.703125" customWidth="1"/>
    <col min="15879" max="15879" width="20.17578125" customWidth="1"/>
    <col min="15881" max="15881" width="4.64453125" customWidth="1"/>
    <col min="15882" max="15882" width="11.41015625" customWidth="1"/>
    <col min="15883" max="15883" width="3.46875" customWidth="1"/>
    <col min="15884" max="15884" width="26.9375" customWidth="1"/>
    <col min="15885" max="15885" width="2.5859375" customWidth="1"/>
    <col min="15886" max="15887" width="12.8203125" customWidth="1"/>
    <col min="15889" max="15889" width="11.9375" customWidth="1"/>
    <col min="15892" max="15892" width="11.3515625" customWidth="1"/>
    <col min="16129" max="16129" width="2.76171875" customWidth="1"/>
    <col min="16130" max="16130" width="24.46875" customWidth="1"/>
    <col min="16131" max="16131" width="2.5859375" customWidth="1"/>
    <col min="16132" max="16133" width="12.29296875" customWidth="1"/>
    <col min="16134" max="16134" width="8.703125" customWidth="1"/>
    <col min="16135" max="16135" width="20.17578125" customWidth="1"/>
    <col min="16137" max="16137" width="4.64453125" customWidth="1"/>
    <col min="16138" max="16138" width="11.41015625" customWidth="1"/>
    <col min="16139" max="16139" width="3.46875" customWidth="1"/>
    <col min="16140" max="16140" width="26.9375" customWidth="1"/>
    <col min="16141" max="16141" width="2.5859375" customWidth="1"/>
    <col min="16142" max="16143" width="12.8203125" customWidth="1"/>
    <col min="16145" max="16145" width="11.9375" customWidth="1"/>
    <col min="16148" max="16148" width="11.3515625" customWidth="1"/>
  </cols>
  <sheetData>
    <row r="1" spans="2:19" ht="19.7" customHeight="1" x14ac:dyDescent="0.7">
      <c r="B1" s="127" t="s">
        <v>142</v>
      </c>
    </row>
    <row r="2" spans="2:19" ht="14.7" thickBot="1" x14ac:dyDescent="0.55000000000000004"/>
    <row r="3" spans="2:19" ht="15.35" x14ac:dyDescent="0.5">
      <c r="B3" s="1" t="s">
        <v>0</v>
      </c>
      <c r="C3" s="2"/>
      <c r="D3" s="2"/>
      <c r="E3" s="3"/>
      <c r="G3" s="1" t="s">
        <v>1</v>
      </c>
      <c r="H3" s="2"/>
      <c r="I3" s="4"/>
      <c r="J3" s="5"/>
      <c r="L3" s="1" t="s">
        <v>2</v>
      </c>
      <c r="M3" s="2"/>
      <c r="N3" s="2"/>
      <c r="O3" s="3"/>
    </row>
    <row r="4" spans="2:19" ht="14.7" thickBot="1" x14ac:dyDescent="0.55000000000000004">
      <c r="B4" s="6"/>
      <c r="C4" s="7"/>
      <c r="D4" s="7">
        <v>2019</v>
      </c>
      <c r="E4" s="8">
        <v>2020</v>
      </c>
      <c r="G4" s="9"/>
      <c r="H4" s="10"/>
      <c r="I4" s="10"/>
      <c r="J4" s="11">
        <f>+E4</f>
        <v>2020</v>
      </c>
      <c r="L4" s="6"/>
      <c r="M4" s="7"/>
      <c r="N4" s="7">
        <f>+D4</f>
        <v>2019</v>
      </c>
      <c r="O4" s="8">
        <f>+E4</f>
        <v>2020</v>
      </c>
    </row>
    <row r="5" spans="2:19" ht="14.7" thickBot="1" x14ac:dyDescent="0.55000000000000004">
      <c r="B5" s="12" t="s">
        <v>3</v>
      </c>
      <c r="C5" s="13"/>
      <c r="D5" s="13"/>
      <c r="E5" s="14"/>
      <c r="G5" s="163" t="s">
        <v>4</v>
      </c>
      <c r="I5" s="16"/>
      <c r="J5" s="16"/>
      <c r="L5" s="12" t="s">
        <v>5</v>
      </c>
      <c r="M5" s="13"/>
      <c r="N5" s="13"/>
      <c r="O5" s="14"/>
      <c r="Q5" s="126" t="s">
        <v>147</v>
      </c>
    </row>
    <row r="6" spans="2:19" ht="14.7" thickBot="1" x14ac:dyDescent="0.55000000000000004">
      <c r="B6" s="17" t="s">
        <v>6</v>
      </c>
      <c r="C6" s="18"/>
      <c r="D6" s="18">
        <v>67500</v>
      </c>
      <c r="E6" s="19">
        <v>88440</v>
      </c>
      <c r="F6" s="20"/>
      <c r="G6" s="162" t="s">
        <v>7</v>
      </c>
      <c r="H6" s="68"/>
      <c r="I6" s="38"/>
      <c r="J6" s="45"/>
      <c r="L6" s="21" t="s">
        <v>8</v>
      </c>
      <c r="M6" s="22"/>
      <c r="N6" s="22">
        <v>1200000</v>
      </c>
      <c r="O6" s="23">
        <v>1400000</v>
      </c>
      <c r="Q6" s="169" t="s">
        <v>154</v>
      </c>
      <c r="R6" s="170" t="s">
        <v>155</v>
      </c>
      <c r="S6" s="171"/>
    </row>
    <row r="7" spans="2:19" x14ac:dyDescent="0.5">
      <c r="B7" s="133" t="s">
        <v>9</v>
      </c>
      <c r="C7" s="134"/>
      <c r="D7" s="134">
        <v>67500</v>
      </c>
      <c r="E7" s="135">
        <v>87000</v>
      </c>
      <c r="G7" s="158" t="s">
        <v>144</v>
      </c>
      <c r="H7" s="158"/>
      <c r="I7" s="159"/>
      <c r="J7" s="45"/>
      <c r="L7" s="21" t="s">
        <v>11</v>
      </c>
      <c r="M7" s="22"/>
      <c r="N7" s="22">
        <v>180000</v>
      </c>
      <c r="O7" s="23">
        <v>210000</v>
      </c>
      <c r="Q7" s="27" t="s">
        <v>12</v>
      </c>
      <c r="R7" s="168" t="s">
        <v>148</v>
      </c>
      <c r="S7" s="28"/>
    </row>
    <row r="8" spans="2:19" x14ac:dyDescent="0.5">
      <c r="B8" s="133" t="s">
        <v>13</v>
      </c>
      <c r="C8" s="134"/>
      <c r="D8" s="134">
        <v>52500</v>
      </c>
      <c r="E8" s="135">
        <v>65000</v>
      </c>
      <c r="G8" s="158" t="s">
        <v>145</v>
      </c>
      <c r="H8" s="160"/>
      <c r="I8" s="160"/>
      <c r="J8" s="45"/>
      <c r="L8" s="21" t="s">
        <v>15</v>
      </c>
      <c r="M8" s="22"/>
      <c r="N8" s="30">
        <v>60000</v>
      </c>
      <c r="O8" s="31">
        <v>75000</v>
      </c>
      <c r="Q8" s="27" t="s">
        <v>149</v>
      </c>
      <c r="R8" t="s">
        <v>150</v>
      </c>
      <c r="S8" s="28"/>
    </row>
    <row r="9" spans="2:19" x14ac:dyDescent="0.5">
      <c r="B9" s="133" t="s">
        <v>16</v>
      </c>
      <c r="C9" s="134"/>
      <c r="D9" s="136">
        <v>15000</v>
      </c>
      <c r="E9" s="137">
        <v>13000</v>
      </c>
      <c r="G9" s="161" t="s">
        <v>146</v>
      </c>
      <c r="H9" s="158"/>
      <c r="I9" s="159"/>
      <c r="J9" s="45"/>
      <c r="L9" s="21" t="s">
        <v>18</v>
      </c>
      <c r="M9" s="34"/>
      <c r="N9" s="34">
        <f>SUM(N6:N8)</f>
        <v>1440000</v>
      </c>
      <c r="O9" s="35">
        <f>SUM(O6:O8)</f>
        <v>1685000</v>
      </c>
      <c r="Q9" s="27" t="s">
        <v>151</v>
      </c>
      <c r="R9" t="s">
        <v>150</v>
      </c>
      <c r="S9" s="28"/>
    </row>
    <row r="10" spans="2:19" ht="14.7" thickBot="1" x14ac:dyDescent="0.55000000000000004">
      <c r="B10" s="133" t="s">
        <v>19</v>
      </c>
      <c r="C10" s="131"/>
      <c r="D10" s="131">
        <f>SUM(D6:D9)</f>
        <v>202500</v>
      </c>
      <c r="E10" s="157">
        <f>SUM(E6:E9)</f>
        <v>253440</v>
      </c>
      <c r="G10" s="67" t="s">
        <v>17</v>
      </c>
      <c r="H10" s="69"/>
      <c r="I10" s="38"/>
      <c r="J10" s="46"/>
      <c r="L10" s="21"/>
      <c r="M10" s="34"/>
      <c r="N10" s="34"/>
      <c r="O10" s="35"/>
      <c r="Q10" s="27" t="s">
        <v>152</v>
      </c>
      <c r="R10" t="s">
        <v>148</v>
      </c>
      <c r="S10" s="28"/>
    </row>
    <row r="11" spans="2:19" ht="14.7" thickTop="1" x14ac:dyDescent="0.5">
      <c r="B11" s="17"/>
      <c r="C11" s="36"/>
      <c r="D11" s="36"/>
      <c r="E11" s="37"/>
      <c r="G11" s="69"/>
      <c r="H11" s="69"/>
      <c r="I11" s="38"/>
      <c r="J11" s="39"/>
      <c r="L11" s="12" t="s">
        <v>21</v>
      </c>
      <c r="M11" s="34"/>
      <c r="N11" s="34"/>
      <c r="O11" s="35"/>
      <c r="Q11" s="27" t="s">
        <v>22</v>
      </c>
      <c r="R11" t="s">
        <v>150</v>
      </c>
      <c r="S11" s="28"/>
    </row>
    <row r="12" spans="2:19" x14ac:dyDescent="0.5">
      <c r="B12" s="40" t="s">
        <v>136</v>
      </c>
      <c r="C12" s="36"/>
      <c r="D12" s="36"/>
      <c r="E12" s="37"/>
      <c r="G12" s="67" t="s">
        <v>20</v>
      </c>
      <c r="H12" s="69"/>
      <c r="I12" s="36"/>
      <c r="J12" s="39"/>
      <c r="L12" s="21" t="s">
        <v>8</v>
      </c>
      <c r="M12" s="22"/>
      <c r="N12" s="22">
        <v>330000</v>
      </c>
      <c r="O12" s="23">
        <v>405000</v>
      </c>
      <c r="Q12" s="27" t="s">
        <v>153</v>
      </c>
      <c r="R12" t="s">
        <v>148</v>
      </c>
      <c r="S12" s="28"/>
    </row>
    <row r="13" spans="2:19" x14ac:dyDescent="0.5">
      <c r="B13" s="138" t="s">
        <v>24</v>
      </c>
      <c r="C13" s="139"/>
      <c r="D13" s="139">
        <v>3750000</v>
      </c>
      <c r="E13" s="140">
        <v>3750000</v>
      </c>
      <c r="G13" s="130" t="s">
        <v>23</v>
      </c>
      <c r="H13" s="130"/>
      <c r="I13" s="131"/>
      <c r="J13" s="132"/>
      <c r="L13" s="21" t="s">
        <v>11</v>
      </c>
      <c r="M13" s="22"/>
      <c r="N13" s="22">
        <v>150000</v>
      </c>
      <c r="O13" s="23">
        <v>172500</v>
      </c>
      <c r="Q13" s="41"/>
      <c r="R13" s="42"/>
      <c r="S13" s="43"/>
    </row>
    <row r="14" spans="2:19" x14ac:dyDescent="0.5">
      <c r="B14" s="138" t="s">
        <v>26</v>
      </c>
      <c r="C14" s="139"/>
      <c r="D14" s="139">
        <v>675000</v>
      </c>
      <c r="E14" s="141">
        <v>815000</v>
      </c>
      <c r="G14" s="130" t="s">
        <v>25</v>
      </c>
      <c r="H14" s="130"/>
      <c r="I14" s="131"/>
      <c r="J14" s="132"/>
      <c r="L14" s="21" t="s">
        <v>15</v>
      </c>
      <c r="M14" s="22"/>
      <c r="N14" s="30">
        <v>37500</v>
      </c>
      <c r="O14" s="31">
        <v>52500</v>
      </c>
    </row>
    <row r="15" spans="2:19" x14ac:dyDescent="0.5">
      <c r="B15" s="138" t="s">
        <v>28</v>
      </c>
      <c r="C15" s="139"/>
      <c r="D15" s="142">
        <v>75000</v>
      </c>
      <c r="E15" s="143">
        <v>100000</v>
      </c>
      <c r="G15" s="130" t="s">
        <v>27</v>
      </c>
      <c r="H15" s="130"/>
      <c r="I15" s="131"/>
      <c r="J15" s="132"/>
      <c r="L15" s="21" t="s">
        <v>30</v>
      </c>
      <c r="M15" s="34"/>
      <c r="N15" s="34">
        <f>SUM(N12:N14)</f>
        <v>517500</v>
      </c>
      <c r="O15" s="35">
        <f>SUM(O12:O14)</f>
        <v>630000</v>
      </c>
    </row>
    <row r="16" spans="2:19" x14ac:dyDescent="0.5">
      <c r="B16" s="138" t="s">
        <v>31</v>
      </c>
      <c r="C16" s="50"/>
      <c r="D16" s="50">
        <f>SUM(D13:D15)</f>
        <v>4500000</v>
      </c>
      <c r="E16" s="140">
        <f>SUM(E13:E15)</f>
        <v>4665000</v>
      </c>
      <c r="G16" s="130" t="s">
        <v>29</v>
      </c>
      <c r="H16" s="130"/>
      <c r="I16" s="131"/>
      <c r="J16" s="132"/>
      <c r="L16" s="21"/>
      <c r="M16" s="34"/>
      <c r="N16" s="34"/>
      <c r="O16" s="35"/>
    </row>
    <row r="17" spans="2:21" x14ac:dyDescent="0.5">
      <c r="B17" s="144" t="s">
        <v>33</v>
      </c>
      <c r="C17" s="145"/>
      <c r="D17" s="146">
        <v>-450000</v>
      </c>
      <c r="E17" s="147">
        <f>+D17-O27</f>
        <v>-550000</v>
      </c>
      <c r="G17" s="130" t="s">
        <v>32</v>
      </c>
      <c r="H17" s="130"/>
      <c r="I17" s="131"/>
      <c r="J17" s="132"/>
      <c r="L17" s="21" t="s">
        <v>35</v>
      </c>
      <c r="M17" s="34"/>
      <c r="N17" s="34">
        <f>+N9-N15</f>
        <v>922500</v>
      </c>
      <c r="O17" s="35">
        <f>+O9-O15</f>
        <v>1055000</v>
      </c>
    </row>
    <row r="18" spans="2:21" x14ac:dyDescent="0.5">
      <c r="B18" s="17" t="s">
        <v>36</v>
      </c>
      <c r="C18" s="36"/>
      <c r="D18" s="36">
        <f>+D16+D17</f>
        <v>4050000</v>
      </c>
      <c r="E18" s="37">
        <f>+E16+E17</f>
        <v>4115000</v>
      </c>
      <c r="G18" s="130" t="s">
        <v>34</v>
      </c>
      <c r="H18" s="130"/>
      <c r="I18" s="131"/>
      <c r="J18" s="132"/>
      <c r="L18" s="21"/>
      <c r="M18" s="34"/>
      <c r="N18" s="34"/>
      <c r="O18" s="35"/>
    </row>
    <row r="19" spans="2:21" x14ac:dyDescent="0.5">
      <c r="B19" s="17"/>
      <c r="C19" s="36"/>
      <c r="D19" s="36"/>
      <c r="E19" s="37"/>
      <c r="G19" s="164" t="s">
        <v>37</v>
      </c>
      <c r="H19" s="130"/>
      <c r="I19" s="131"/>
      <c r="J19" s="132"/>
      <c r="L19" s="12" t="s">
        <v>38</v>
      </c>
      <c r="M19" s="34"/>
      <c r="N19" s="34"/>
      <c r="O19" s="35"/>
    </row>
    <row r="20" spans="2:21" x14ac:dyDescent="0.5">
      <c r="B20" s="138" t="s">
        <v>39</v>
      </c>
      <c r="C20" s="139"/>
      <c r="D20" s="139">
        <v>300000</v>
      </c>
      <c r="E20" s="141">
        <v>400000</v>
      </c>
      <c r="G20" s="69"/>
      <c r="H20" s="69"/>
      <c r="I20" s="38"/>
      <c r="J20" s="39"/>
      <c r="L20" s="21" t="s">
        <v>41</v>
      </c>
      <c r="M20" s="22"/>
      <c r="N20" s="22">
        <v>217500</v>
      </c>
      <c r="O20" s="23">
        <v>247500</v>
      </c>
    </row>
    <row r="21" spans="2:21" ht="14.7" thickBot="1" x14ac:dyDescent="0.55000000000000004">
      <c r="B21" s="144" t="s">
        <v>143</v>
      </c>
      <c r="C21" s="145"/>
      <c r="D21" s="145">
        <v>400000</v>
      </c>
      <c r="E21" s="156">
        <f>+D21</f>
        <v>400000</v>
      </c>
      <c r="G21" s="69" t="s">
        <v>40</v>
      </c>
      <c r="H21" s="69"/>
      <c r="I21" s="38"/>
      <c r="J21" s="46"/>
      <c r="L21" s="21" t="s">
        <v>42</v>
      </c>
      <c r="M21" s="22"/>
      <c r="N21" s="22">
        <v>112500</v>
      </c>
      <c r="O21" s="23">
        <v>120000</v>
      </c>
    </row>
    <row r="22" spans="2:21" ht="15" thickTop="1" thickBot="1" x14ac:dyDescent="0.55000000000000004">
      <c r="B22" s="17" t="s">
        <v>43</v>
      </c>
      <c r="C22" s="36"/>
      <c r="D22" s="47">
        <f>SUM(D18:D21)+D10</f>
        <v>4952500</v>
      </c>
      <c r="E22" s="48">
        <f>SUM(E18:E21)+E10</f>
        <v>5168440</v>
      </c>
      <c r="G22" s="69"/>
      <c r="H22" s="69"/>
      <c r="I22" s="38"/>
      <c r="J22" s="38"/>
      <c r="L22" s="21" t="s">
        <v>45</v>
      </c>
      <c r="M22" s="22"/>
      <c r="N22" s="30">
        <v>15000</v>
      </c>
      <c r="O22" s="31">
        <v>18000</v>
      </c>
    </row>
    <row r="23" spans="2:21" ht="14.7" thickTop="1" x14ac:dyDescent="0.5">
      <c r="B23" s="17"/>
      <c r="C23" s="36"/>
      <c r="D23" s="36"/>
      <c r="E23" s="37"/>
      <c r="G23" s="67" t="s">
        <v>44</v>
      </c>
      <c r="H23" s="69"/>
      <c r="I23" s="36"/>
      <c r="J23" s="36"/>
      <c r="L23" s="21" t="s">
        <v>47</v>
      </c>
      <c r="M23" s="34"/>
      <c r="N23" s="34">
        <f>SUM(N20:N22)</f>
        <v>345000</v>
      </c>
      <c r="O23" s="35">
        <f>SUM(O20:O22)</f>
        <v>385500</v>
      </c>
    </row>
    <row r="24" spans="2:21" x14ac:dyDescent="0.5">
      <c r="B24" s="40" t="s">
        <v>48</v>
      </c>
      <c r="C24" s="36"/>
      <c r="D24" s="36"/>
      <c r="E24" s="37"/>
      <c r="G24" s="49" t="s">
        <v>46</v>
      </c>
      <c r="H24" s="49"/>
      <c r="I24" s="50"/>
      <c r="J24" s="51"/>
      <c r="L24" s="21"/>
      <c r="M24" s="34"/>
      <c r="N24" s="52"/>
      <c r="O24" s="53"/>
    </row>
    <row r="25" spans="2:21" x14ac:dyDescent="0.5">
      <c r="B25" s="17"/>
      <c r="C25" s="36"/>
      <c r="D25" s="36"/>
      <c r="E25" s="37"/>
      <c r="G25" s="49" t="s">
        <v>49</v>
      </c>
      <c r="H25" s="49"/>
      <c r="I25" s="50"/>
      <c r="J25" s="51"/>
      <c r="L25" s="12" t="s">
        <v>51</v>
      </c>
      <c r="M25" s="34"/>
      <c r="N25" s="52">
        <f>+N17-N23</f>
        <v>577500</v>
      </c>
      <c r="O25" s="53">
        <f>+O17-O23</f>
        <v>669500</v>
      </c>
    </row>
    <row r="26" spans="2:21" x14ac:dyDescent="0.5">
      <c r="B26" s="40" t="s">
        <v>52</v>
      </c>
      <c r="C26" s="36"/>
      <c r="D26" s="36"/>
      <c r="E26" s="37"/>
      <c r="G26" s="165" t="s">
        <v>50</v>
      </c>
      <c r="H26" s="49"/>
      <c r="I26" s="50"/>
      <c r="J26" s="51"/>
      <c r="L26" s="21"/>
      <c r="M26" s="34"/>
      <c r="N26" s="34"/>
      <c r="O26" s="35"/>
    </row>
    <row r="27" spans="2:21" x14ac:dyDescent="0.5">
      <c r="B27" s="133" t="s">
        <v>53</v>
      </c>
      <c r="C27" s="134"/>
      <c r="D27" s="134">
        <v>52500</v>
      </c>
      <c r="E27" s="135">
        <v>65000</v>
      </c>
      <c r="G27" s="69"/>
      <c r="H27" s="69"/>
      <c r="I27" s="38"/>
      <c r="J27" s="39"/>
      <c r="L27" s="12" t="s">
        <v>133</v>
      </c>
      <c r="M27" s="22"/>
      <c r="N27" s="22">
        <v>90000</v>
      </c>
      <c r="O27" s="54">
        <v>100000</v>
      </c>
    </row>
    <row r="28" spans="2:21" ht="14.7" thickBot="1" x14ac:dyDescent="0.55000000000000004">
      <c r="B28" s="133" t="s">
        <v>55</v>
      </c>
      <c r="C28" s="134"/>
      <c r="D28" s="134">
        <v>18000</v>
      </c>
      <c r="E28" s="135">
        <v>15000</v>
      </c>
      <c r="G28" s="69" t="s">
        <v>54</v>
      </c>
      <c r="H28" s="69"/>
      <c r="I28" s="38"/>
      <c r="J28" s="46"/>
      <c r="L28" s="129" t="s">
        <v>134</v>
      </c>
      <c r="M28" s="34"/>
      <c r="N28" s="52">
        <v>0</v>
      </c>
      <c r="O28" s="53">
        <v>0</v>
      </c>
    </row>
    <row r="29" spans="2:21" ht="14.7" thickTop="1" x14ac:dyDescent="0.5">
      <c r="B29" s="133" t="s">
        <v>56</v>
      </c>
      <c r="C29" s="134"/>
      <c r="D29" s="134">
        <v>15000</v>
      </c>
      <c r="E29" s="135">
        <v>20000</v>
      </c>
      <c r="G29" s="69"/>
      <c r="H29" s="69"/>
      <c r="I29" s="38"/>
      <c r="J29" s="39"/>
      <c r="L29" s="12" t="s">
        <v>58</v>
      </c>
      <c r="M29" s="34"/>
      <c r="N29" s="34">
        <f>+N25-N27-N28</f>
        <v>487500</v>
      </c>
      <c r="O29" s="35">
        <f>+O25-O27-O28</f>
        <v>569500</v>
      </c>
    </row>
    <row r="30" spans="2:21" x14ac:dyDescent="0.5">
      <c r="B30" s="151" t="s">
        <v>59</v>
      </c>
      <c r="C30" s="152"/>
      <c r="D30" s="153">
        <v>30000</v>
      </c>
      <c r="E30" s="154">
        <v>20000</v>
      </c>
      <c r="G30" s="67" t="s">
        <v>57</v>
      </c>
      <c r="H30" s="69"/>
      <c r="I30" s="36"/>
      <c r="J30" s="39"/>
      <c r="L30" s="21"/>
      <c r="M30" s="34"/>
      <c r="N30" s="34"/>
      <c r="O30" s="35"/>
      <c r="T30" s="29"/>
      <c r="U30" s="29"/>
    </row>
    <row r="31" spans="2:21" x14ac:dyDescent="0.5">
      <c r="B31" s="17" t="s">
        <v>61</v>
      </c>
      <c r="C31" s="36"/>
      <c r="D31" s="36">
        <f>SUM(D27:D30)</f>
        <v>115500</v>
      </c>
      <c r="E31" s="37">
        <f>SUM(E27:E30)</f>
        <v>120000</v>
      </c>
      <c r="G31" s="148" t="s">
        <v>60</v>
      </c>
      <c r="H31" s="148"/>
      <c r="I31" s="149"/>
      <c r="J31" s="150"/>
      <c r="L31" s="12" t="s">
        <v>63</v>
      </c>
      <c r="M31" s="34"/>
      <c r="N31" s="34">
        <v>144000</v>
      </c>
      <c r="O31" s="54">
        <v>136000</v>
      </c>
      <c r="T31" s="29"/>
      <c r="U31" s="29"/>
    </row>
    <row r="32" spans="2:21" x14ac:dyDescent="0.5">
      <c r="B32" s="17"/>
      <c r="C32" s="36"/>
      <c r="D32" s="36"/>
      <c r="E32" s="37"/>
      <c r="G32" s="148" t="s">
        <v>62</v>
      </c>
      <c r="H32" s="148"/>
      <c r="I32" s="149"/>
      <c r="J32" s="150"/>
      <c r="L32" s="21"/>
      <c r="M32" s="34"/>
      <c r="N32" s="52"/>
      <c r="O32" s="53"/>
      <c r="T32" s="29"/>
      <c r="U32" s="29"/>
    </row>
    <row r="33" spans="2:21" x14ac:dyDescent="0.5">
      <c r="B33" s="151" t="s">
        <v>64</v>
      </c>
      <c r="C33" s="152"/>
      <c r="D33" s="152">
        <v>1800000</v>
      </c>
      <c r="E33" s="155">
        <v>1700000</v>
      </c>
      <c r="G33" s="148" t="s">
        <v>138</v>
      </c>
      <c r="H33" s="148"/>
      <c r="I33" s="149"/>
      <c r="J33" s="150"/>
      <c r="L33" s="21" t="s">
        <v>66</v>
      </c>
      <c r="M33" s="34"/>
      <c r="N33" s="34">
        <f>+N29-N31</f>
        <v>343500</v>
      </c>
      <c r="O33" s="35">
        <f>+O29-O31</f>
        <v>433500</v>
      </c>
      <c r="T33" s="29"/>
      <c r="U33" s="29"/>
    </row>
    <row r="34" spans="2:21" x14ac:dyDescent="0.5">
      <c r="B34" s="17"/>
      <c r="C34" s="36"/>
      <c r="D34" s="36"/>
      <c r="E34" s="37"/>
      <c r="G34" s="148" t="s">
        <v>139</v>
      </c>
      <c r="H34" s="148"/>
      <c r="I34" s="149"/>
      <c r="J34" s="150"/>
      <c r="L34" s="21"/>
      <c r="M34" s="34"/>
      <c r="N34" s="34"/>
      <c r="O34" s="35"/>
      <c r="T34" s="29"/>
      <c r="U34" s="29"/>
    </row>
    <row r="35" spans="2:21" x14ac:dyDescent="0.5">
      <c r="B35" s="144" t="s">
        <v>67</v>
      </c>
      <c r="C35" s="145"/>
      <c r="D35" s="145">
        <v>18000</v>
      </c>
      <c r="E35" s="156">
        <v>22000</v>
      </c>
      <c r="G35" s="166" t="s">
        <v>65</v>
      </c>
      <c r="H35" s="166"/>
      <c r="I35" s="60"/>
      <c r="J35" s="167"/>
      <c r="L35" s="12" t="s">
        <v>69</v>
      </c>
      <c r="M35" s="55">
        <v>0.36</v>
      </c>
      <c r="N35" s="34">
        <f>+M35*N33</f>
        <v>123660</v>
      </c>
      <c r="O35" s="54">
        <f>+$M$35*O33</f>
        <v>156060</v>
      </c>
      <c r="T35" s="29"/>
      <c r="U35" s="29"/>
    </row>
    <row r="36" spans="2:21" x14ac:dyDescent="0.5">
      <c r="B36" s="17"/>
      <c r="C36" s="36"/>
      <c r="D36" s="56"/>
      <c r="E36" s="44"/>
      <c r="G36" s="69"/>
      <c r="H36" s="69"/>
      <c r="I36" s="38"/>
      <c r="J36" s="39"/>
      <c r="L36" s="21"/>
      <c r="M36" s="34"/>
      <c r="N36" s="34"/>
      <c r="O36" s="35"/>
    </row>
    <row r="37" spans="2:21" ht="14.7" thickBot="1" x14ac:dyDescent="0.55000000000000004">
      <c r="B37" s="17" t="s">
        <v>70</v>
      </c>
      <c r="C37" s="36"/>
      <c r="D37" s="36">
        <f>+D35+D33+D31</f>
        <v>1933500</v>
      </c>
      <c r="E37" s="37">
        <f>+E35+E33+E31</f>
        <v>1842000</v>
      </c>
      <c r="G37" s="67" t="s">
        <v>68</v>
      </c>
      <c r="H37" s="69"/>
      <c r="I37" s="38"/>
      <c r="J37" s="46"/>
      <c r="L37" s="21" t="s">
        <v>7</v>
      </c>
      <c r="M37" s="34"/>
      <c r="N37" s="57">
        <f>+N33-N35</f>
        <v>219840</v>
      </c>
      <c r="O37" s="58">
        <f>+O33-O35</f>
        <v>277440</v>
      </c>
    </row>
    <row r="38" spans="2:21" ht="14.7" thickTop="1" x14ac:dyDescent="0.5">
      <c r="B38" s="17"/>
      <c r="C38" s="36"/>
      <c r="D38" s="36"/>
      <c r="E38" s="37"/>
      <c r="G38" s="69"/>
      <c r="H38" s="69"/>
      <c r="I38" s="38"/>
      <c r="J38" s="39"/>
      <c r="L38" s="21"/>
      <c r="M38" s="13"/>
      <c r="N38" s="13"/>
      <c r="O38" s="14"/>
    </row>
    <row r="39" spans="2:21" x14ac:dyDescent="0.5">
      <c r="B39" s="40" t="s">
        <v>72</v>
      </c>
      <c r="C39" s="36"/>
      <c r="D39" s="36"/>
      <c r="E39" s="37"/>
      <c r="G39" s="69" t="s">
        <v>71</v>
      </c>
      <c r="H39" s="69"/>
      <c r="I39" s="38"/>
      <c r="J39" s="45"/>
      <c r="L39" s="21"/>
      <c r="M39" s="13"/>
      <c r="N39" s="13"/>
      <c r="O39" s="14"/>
    </row>
    <row r="40" spans="2:21" x14ac:dyDescent="0.5">
      <c r="B40" s="151" t="s">
        <v>140</v>
      </c>
      <c r="C40" s="152"/>
      <c r="D40" s="152">
        <v>1900000</v>
      </c>
      <c r="E40" s="155">
        <v>1900000</v>
      </c>
      <c r="G40" s="69"/>
      <c r="H40" s="69"/>
      <c r="I40" s="38"/>
      <c r="J40" s="39"/>
      <c r="L40" s="21"/>
      <c r="M40" s="13"/>
      <c r="N40" s="13"/>
      <c r="O40" s="14"/>
    </row>
    <row r="41" spans="2:21" ht="14.7" thickBot="1" x14ac:dyDescent="0.55000000000000004">
      <c r="B41" s="151" t="s">
        <v>74</v>
      </c>
      <c r="C41" s="152"/>
      <c r="D41" s="152">
        <v>0</v>
      </c>
      <c r="E41" s="155">
        <v>30000</v>
      </c>
      <c r="G41" s="69" t="s">
        <v>73</v>
      </c>
      <c r="H41" s="69"/>
      <c r="I41" s="38"/>
      <c r="J41" s="46"/>
      <c r="L41" s="21"/>
      <c r="M41" s="13"/>
      <c r="N41" s="13"/>
      <c r="O41" s="14"/>
    </row>
    <row r="42" spans="2:21" ht="14.7" thickTop="1" x14ac:dyDescent="0.5">
      <c r="B42" s="144" t="s">
        <v>75</v>
      </c>
      <c r="C42" s="145"/>
      <c r="D42" s="146">
        <v>1119000</v>
      </c>
      <c r="E42" s="147">
        <f>+D42+O37</f>
        <v>1396440</v>
      </c>
      <c r="L42" s="21"/>
      <c r="M42" s="13"/>
      <c r="N42" s="13"/>
      <c r="O42" s="14"/>
    </row>
    <row r="43" spans="2:21" x14ac:dyDescent="0.5">
      <c r="B43" s="59" t="s">
        <v>76</v>
      </c>
      <c r="C43" s="60"/>
      <c r="D43" s="60">
        <f>SUM(D40:D42)</f>
        <v>3019000</v>
      </c>
      <c r="E43" s="61">
        <f>SUM(E40:E42)</f>
        <v>3326440</v>
      </c>
      <c r="L43" s="21"/>
      <c r="M43" s="13"/>
      <c r="N43" s="13"/>
      <c r="O43" s="14"/>
    </row>
    <row r="44" spans="2:21" x14ac:dyDescent="0.5">
      <c r="B44" s="59"/>
      <c r="C44" s="60"/>
      <c r="D44" s="60"/>
      <c r="E44" s="61"/>
      <c r="L44" s="21"/>
      <c r="M44" s="13"/>
      <c r="N44" s="13"/>
      <c r="O44" s="14"/>
    </row>
    <row r="45" spans="2:21" ht="14.7" thickBot="1" x14ac:dyDescent="0.55000000000000004">
      <c r="B45" s="21" t="s">
        <v>77</v>
      </c>
      <c r="C45" s="34"/>
      <c r="D45" s="57">
        <f>+D43+D37</f>
        <v>4952500</v>
      </c>
      <c r="E45" s="58">
        <f>+E43+E37</f>
        <v>5168440</v>
      </c>
      <c r="L45" s="21"/>
      <c r="M45" s="13"/>
      <c r="N45" s="13"/>
      <c r="O45" s="14"/>
    </row>
    <row r="46" spans="2:21" ht="15" thickTop="1" thickBot="1" x14ac:dyDescent="0.55000000000000004">
      <c r="B46" s="62"/>
      <c r="C46" s="63"/>
      <c r="D46" s="63"/>
      <c r="E46" s="64"/>
      <c r="L46" s="62"/>
      <c r="M46" s="65"/>
      <c r="N46" s="65"/>
      <c r="O46" s="66"/>
    </row>
    <row r="47" spans="2:21" x14ac:dyDescent="0.5">
      <c r="D47" s="20"/>
      <c r="E47" s="20"/>
    </row>
    <row r="48" spans="2:21" x14ac:dyDescent="0.5">
      <c r="E48" s="20">
        <f>+E22-E45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Cash Flow</vt:lpstr>
      <vt:lpstr>Financial Ratios</vt:lpstr>
      <vt:lpstr>Practice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2021-02-03T20:08:02Z</dcterms:created>
  <dcterms:modified xsi:type="dcterms:W3CDTF">2021-02-03T20:55:38Z</dcterms:modified>
</cp:coreProperties>
</file>