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Text Book project/Figures/"/>
    </mc:Choice>
  </mc:AlternateContent>
  <xr:revisionPtr revIDLastSave="1" documentId="8_{F1052BA7-A565-4CD5-BE47-DF0812084AE7}" xr6:coauthVersionLast="45" xr6:coauthVersionMax="45" xr10:uidLastSave="{0791B093-9707-4832-9E59-9BF7F138B1FD}"/>
  <bookViews>
    <workbookView xWindow="-93" yWindow="-93" windowWidth="19360" windowHeight="1218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4" i="1" l="1"/>
  <c r="P84" i="1"/>
  <c r="O84" i="1"/>
  <c r="N84" i="1"/>
  <c r="M84" i="1"/>
  <c r="L84" i="1"/>
  <c r="K84" i="1"/>
  <c r="J84" i="1"/>
  <c r="F84" i="1" s="1"/>
  <c r="I84" i="1"/>
  <c r="F73" i="1"/>
  <c r="F62" i="1"/>
  <c r="J60" i="1"/>
  <c r="J61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16" i="1"/>
  <c r="A17" i="1"/>
  <c r="A18" i="1"/>
  <c r="A19" i="1"/>
  <c r="A14" i="1"/>
  <c r="A15" i="1"/>
  <c r="E7" i="1"/>
  <c r="A13" i="1"/>
  <c r="E12" i="1"/>
  <c r="A12" i="1"/>
  <c r="A11" i="1"/>
  <c r="A10" i="1"/>
  <c r="A9" i="1"/>
  <c r="A8" i="1"/>
  <c r="A7" i="1"/>
  <c r="A6" i="1"/>
  <c r="A5" i="1"/>
  <c r="I99" i="1"/>
  <c r="I139" i="1" s="1"/>
  <c r="I169" i="1" s="1"/>
  <c r="I201" i="1" s="1"/>
  <c r="I241" i="1" s="1"/>
  <c r="J99" i="1"/>
  <c r="J139" i="1" s="1"/>
  <c r="J169" i="1" s="1"/>
  <c r="J201" i="1" s="1"/>
  <c r="J241" i="1" s="1"/>
  <c r="K99" i="1"/>
  <c r="K139" i="1" s="1"/>
  <c r="K169" i="1" s="1"/>
  <c r="K201" i="1" s="1"/>
  <c r="K241" i="1" s="1"/>
  <c r="L99" i="1"/>
  <c r="L139" i="1" s="1"/>
  <c r="L169" i="1" s="1"/>
  <c r="L201" i="1" s="1"/>
  <c r="L241" i="1" s="1"/>
  <c r="M99" i="1"/>
  <c r="M139" i="1" s="1"/>
  <c r="M169" i="1" s="1"/>
  <c r="M201" i="1" s="1"/>
  <c r="M241" i="1" s="1"/>
  <c r="N99" i="1"/>
  <c r="N139" i="1" s="1"/>
  <c r="N169" i="1" s="1"/>
  <c r="N201" i="1" s="1"/>
  <c r="N241" i="1" s="1"/>
  <c r="O99" i="1"/>
  <c r="O139" i="1" s="1"/>
  <c r="O169" i="1" s="1"/>
  <c r="O201" i="1" s="1"/>
  <c r="O241" i="1" s="1"/>
  <c r="P99" i="1"/>
  <c r="P139" i="1" s="1"/>
  <c r="P169" i="1" s="1"/>
  <c r="P201" i="1" s="1"/>
  <c r="P241" i="1" s="1"/>
  <c r="S30" i="1"/>
  <c r="Q24" i="1"/>
  <c r="P30" i="1"/>
  <c r="P29" i="1"/>
  <c r="P28" i="1"/>
  <c r="P27" i="1"/>
  <c r="P26" i="1"/>
  <c r="P25" i="1"/>
  <c r="P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24" i="1"/>
  <c r="E18" i="1" l="1"/>
  <c r="E15" i="1"/>
  <c r="E19" i="1" s="1"/>
  <c r="J51" i="1"/>
  <c r="K51" i="1" s="1"/>
  <c r="L51" i="1" s="1"/>
  <c r="M51" i="1" s="1"/>
  <c r="N51" i="1" s="1"/>
  <c r="O51" i="1" s="1"/>
  <c r="P51" i="1" s="1"/>
  <c r="Q51" i="1" s="1"/>
  <c r="J244" i="1"/>
  <c r="K244" i="1" s="1"/>
  <c r="L244" i="1" s="1"/>
  <c r="J249" i="1"/>
  <c r="K249" i="1" s="1"/>
  <c r="L249" i="1" s="1"/>
  <c r="M249" i="1" s="1"/>
  <c r="N249" i="1" s="1"/>
  <c r="J39" i="1"/>
  <c r="K86" i="1"/>
  <c r="L86" i="1" s="1"/>
  <c r="M86" i="1" s="1"/>
  <c r="N86" i="1" s="1"/>
  <c r="O86" i="1" s="1"/>
  <c r="P86" i="1" s="1"/>
  <c r="Q86" i="1" s="1"/>
  <c r="H99" i="1"/>
  <c r="H139" i="1" s="1"/>
  <c r="L39" i="1" l="1"/>
  <c r="L32" i="1" s="1"/>
  <c r="M32" i="1" s="1"/>
  <c r="H169" i="1"/>
  <c r="H201" i="1" s="1"/>
  <c r="H241" i="1" s="1"/>
  <c r="M244" i="1"/>
  <c r="P204" i="1"/>
  <c r="J226" i="1"/>
  <c r="K226" i="1"/>
  <c r="L226" i="1"/>
  <c r="M226" i="1"/>
  <c r="N226" i="1"/>
  <c r="O226" i="1"/>
  <c r="P226" i="1"/>
  <c r="J229" i="1"/>
  <c r="K229" i="1"/>
  <c r="L229" i="1"/>
  <c r="M229" i="1"/>
  <c r="N229" i="1"/>
  <c r="O229" i="1"/>
  <c r="I229" i="1"/>
  <c r="I226" i="1"/>
  <c r="J187" i="1"/>
  <c r="K187" i="1"/>
  <c r="L187" i="1"/>
  <c r="M187" i="1"/>
  <c r="N187" i="1"/>
  <c r="O187" i="1"/>
  <c r="P187" i="1"/>
  <c r="I187" i="1"/>
  <c r="H125" i="1"/>
  <c r="H115" i="1"/>
  <c r="H114" i="1"/>
  <c r="H110" i="1"/>
  <c r="I110" i="1" s="1"/>
  <c r="J110" i="1" s="1"/>
  <c r="K110" i="1" s="1"/>
  <c r="L110" i="1" s="1"/>
  <c r="M110" i="1" s="1"/>
  <c r="N110" i="1" s="1"/>
  <c r="O110" i="1" s="1"/>
  <c r="P110" i="1" s="1"/>
  <c r="H109" i="1"/>
  <c r="H102" i="1"/>
  <c r="H103" i="1"/>
  <c r="H104" i="1"/>
  <c r="H101" i="1"/>
  <c r="E108" i="1"/>
  <c r="H108" i="1" s="1"/>
  <c r="F119" i="1"/>
  <c r="H119" i="1" s="1"/>
  <c r="I119" i="1" s="1"/>
  <c r="E118" i="1"/>
  <c r="H118" i="1" s="1"/>
  <c r="F129" i="1"/>
  <c r="E130" i="1"/>
  <c r="H130" i="1" s="1"/>
  <c r="E129" i="1"/>
  <c r="C131" i="1"/>
  <c r="C123" i="1"/>
  <c r="C116" i="1"/>
  <c r="C105" i="1"/>
  <c r="C111" i="1" s="1"/>
  <c r="C99" i="1"/>
  <c r="J47" i="1"/>
  <c r="J76" i="1" s="1"/>
  <c r="J183" i="1"/>
  <c r="J204" i="1" s="1"/>
  <c r="K183" i="1"/>
  <c r="L183" i="1"/>
  <c r="L204" i="1" s="1"/>
  <c r="M183" i="1"/>
  <c r="M204" i="1" s="1"/>
  <c r="N183" i="1"/>
  <c r="N204" i="1" s="1"/>
  <c r="O183" i="1"/>
  <c r="I183" i="1"/>
  <c r="I204" i="1" s="1"/>
  <c r="I144" i="1"/>
  <c r="J144" i="1" s="1"/>
  <c r="K144" i="1" s="1"/>
  <c r="L144" i="1" s="1"/>
  <c r="M144" i="1" s="1"/>
  <c r="N144" i="1" s="1"/>
  <c r="O144" i="1" s="1"/>
  <c r="P144" i="1" s="1"/>
  <c r="H147" i="1"/>
  <c r="H173" i="1" s="1"/>
  <c r="I141" i="1"/>
  <c r="I147" i="1" l="1"/>
  <c r="I173" i="1" s="1"/>
  <c r="J141" i="1"/>
  <c r="K141" i="1" s="1"/>
  <c r="L141" i="1" s="1"/>
  <c r="M141" i="1" s="1"/>
  <c r="N141" i="1" s="1"/>
  <c r="O141" i="1" s="1"/>
  <c r="P141" i="1" s="1"/>
  <c r="H129" i="1"/>
  <c r="H131" i="1" s="1"/>
  <c r="N244" i="1"/>
  <c r="I108" i="1"/>
  <c r="J108" i="1" s="1"/>
  <c r="P147" i="1"/>
  <c r="P170" i="1" s="1"/>
  <c r="H170" i="1"/>
  <c r="H174" i="1" s="1"/>
  <c r="C126" i="1"/>
  <c r="C133" i="1" s="1"/>
  <c r="H116" i="1"/>
  <c r="I103" i="1"/>
  <c r="I210" i="1" s="1"/>
  <c r="I114" i="1"/>
  <c r="M147" i="1"/>
  <c r="L147" i="1"/>
  <c r="I170" i="1"/>
  <c r="I219" i="1" s="1"/>
  <c r="K47" i="1"/>
  <c r="K147" i="1"/>
  <c r="O204" i="1"/>
  <c r="J65" i="1"/>
  <c r="J119" i="1"/>
  <c r="K119" i="1" s="1"/>
  <c r="L119" i="1" s="1"/>
  <c r="M119" i="1" s="1"/>
  <c r="N119" i="1" s="1"/>
  <c r="O119" i="1" s="1"/>
  <c r="P119" i="1" s="1"/>
  <c r="I129" i="1"/>
  <c r="K204" i="1"/>
  <c r="I118" i="1"/>
  <c r="N147" i="1"/>
  <c r="J147" i="1"/>
  <c r="H105" i="1"/>
  <c r="B229" i="1"/>
  <c r="B228" i="1"/>
  <c r="B227" i="1"/>
  <c r="B226" i="1"/>
  <c r="B190" i="1"/>
  <c r="B189" i="1"/>
  <c r="B188" i="1"/>
  <c r="B187" i="1"/>
  <c r="B122" i="1"/>
  <c r="B121" i="1"/>
  <c r="B120" i="1"/>
  <c r="B119" i="1"/>
  <c r="B80" i="1"/>
  <c r="B69" i="1"/>
  <c r="B58" i="1"/>
  <c r="B50" i="1"/>
  <c r="O147" i="1" l="1"/>
  <c r="H177" i="1"/>
  <c r="P173" i="1"/>
  <c r="P103" i="1" s="1"/>
  <c r="O244" i="1"/>
  <c r="K108" i="1"/>
  <c r="L108" i="1" s="1"/>
  <c r="M108" i="1" s="1"/>
  <c r="N108" i="1" s="1"/>
  <c r="O108" i="1" s="1"/>
  <c r="P108" i="1" s="1"/>
  <c r="L47" i="1"/>
  <c r="K65" i="1"/>
  <c r="K76" i="1"/>
  <c r="J173" i="1"/>
  <c r="J170" i="1"/>
  <c r="O170" i="1"/>
  <c r="P171" i="1" s="1"/>
  <c r="O173" i="1"/>
  <c r="M173" i="1"/>
  <c r="M170" i="1"/>
  <c r="N173" i="1"/>
  <c r="N170" i="1"/>
  <c r="J118" i="1"/>
  <c r="K170" i="1"/>
  <c r="K173" i="1"/>
  <c r="L170" i="1"/>
  <c r="L173" i="1"/>
  <c r="I212" i="1"/>
  <c r="J129" i="1"/>
  <c r="I115" i="1"/>
  <c r="I104" i="1"/>
  <c r="I102" i="1"/>
  <c r="I171" i="1"/>
  <c r="I177" i="1"/>
  <c r="I181" i="1"/>
  <c r="I203" i="1" s="1"/>
  <c r="I174" i="1"/>
  <c r="H178" i="1"/>
  <c r="H175" i="1"/>
  <c r="P115" i="1"/>
  <c r="P102" i="1"/>
  <c r="P219" i="1"/>
  <c r="P221" i="1" s="1"/>
  <c r="P104" i="1"/>
  <c r="P177" i="1"/>
  <c r="P181" i="1"/>
  <c r="P203" i="1" s="1"/>
  <c r="P174" i="1"/>
  <c r="K32" i="1" l="1"/>
  <c r="I27" i="1"/>
  <c r="P114" i="1"/>
  <c r="P116" i="1" s="1"/>
  <c r="P244" i="1"/>
  <c r="I116" i="1"/>
  <c r="I213" i="1"/>
  <c r="N115" i="1"/>
  <c r="N102" i="1"/>
  <c r="N219" i="1"/>
  <c r="N221" i="1" s="1"/>
  <c r="N104" i="1"/>
  <c r="N181" i="1"/>
  <c r="N203" i="1" s="1"/>
  <c r="N174" i="1"/>
  <c r="N171" i="1"/>
  <c r="N177" i="1"/>
  <c r="O114" i="1"/>
  <c r="O103" i="1"/>
  <c r="P210" i="1" s="1"/>
  <c r="I178" i="1"/>
  <c r="I175" i="1"/>
  <c r="I209" i="1"/>
  <c r="K114" i="1"/>
  <c r="K103" i="1"/>
  <c r="M115" i="1"/>
  <c r="M102" i="1"/>
  <c r="M104" i="1"/>
  <c r="M177" i="1"/>
  <c r="M174" i="1"/>
  <c r="M219" i="1"/>
  <c r="M221" i="1" s="1"/>
  <c r="M171" i="1"/>
  <c r="M181" i="1"/>
  <c r="J115" i="1"/>
  <c r="J102" i="1"/>
  <c r="J219" i="1"/>
  <c r="J221" i="1" s="1"/>
  <c r="J104" i="1"/>
  <c r="J211" i="1" s="1"/>
  <c r="J181" i="1"/>
  <c r="J203" i="1" s="1"/>
  <c r="J174" i="1"/>
  <c r="J177" i="1"/>
  <c r="J171" i="1"/>
  <c r="M47" i="1"/>
  <c r="L76" i="1"/>
  <c r="L65" i="1"/>
  <c r="L103" i="1"/>
  <c r="L114" i="1"/>
  <c r="H35" i="1"/>
  <c r="I28" i="1"/>
  <c r="I221" i="1"/>
  <c r="I109" i="1"/>
  <c r="L115" i="1"/>
  <c r="L102" i="1"/>
  <c r="L219" i="1"/>
  <c r="L221" i="1" s="1"/>
  <c r="L171" i="1"/>
  <c r="L177" i="1"/>
  <c r="L174" i="1"/>
  <c r="L175" i="1" s="1"/>
  <c r="L104" i="1"/>
  <c r="L181" i="1"/>
  <c r="N103" i="1"/>
  <c r="N114" i="1"/>
  <c r="O104" i="1"/>
  <c r="P211" i="1" s="1"/>
  <c r="O219" i="1"/>
  <c r="O221" i="1" s="1"/>
  <c r="O115" i="1"/>
  <c r="P213" i="1" s="1"/>
  <c r="O177" i="1"/>
  <c r="O181" i="1"/>
  <c r="O203" i="1" s="1"/>
  <c r="O174" i="1"/>
  <c r="O102" i="1"/>
  <c r="P209" i="1" s="1"/>
  <c r="O171" i="1"/>
  <c r="P178" i="1"/>
  <c r="P175" i="1"/>
  <c r="I211" i="1"/>
  <c r="K129" i="1"/>
  <c r="K104" i="1"/>
  <c r="K219" i="1"/>
  <c r="K221" i="1" s="1"/>
  <c r="K177" i="1"/>
  <c r="K174" i="1"/>
  <c r="K171" i="1"/>
  <c r="K115" i="1"/>
  <c r="K181" i="1"/>
  <c r="K203" i="1" s="1"/>
  <c r="K102" i="1"/>
  <c r="L209" i="1" s="1"/>
  <c r="K118" i="1"/>
  <c r="M114" i="1"/>
  <c r="M103" i="1"/>
  <c r="N210" i="1" s="1"/>
  <c r="J103" i="1"/>
  <c r="J114" i="1"/>
  <c r="J212" i="1" s="1"/>
  <c r="L212" i="1" l="1"/>
  <c r="M209" i="1"/>
  <c r="N211" i="1"/>
  <c r="O210" i="1"/>
  <c r="O212" i="1"/>
  <c r="K210" i="1"/>
  <c r="J210" i="1"/>
  <c r="P179" i="1"/>
  <c r="P182" i="1"/>
  <c r="P184" i="1" s="1"/>
  <c r="L211" i="1"/>
  <c r="M211" i="1"/>
  <c r="N47" i="1"/>
  <c r="M76" i="1"/>
  <c r="M65" i="1"/>
  <c r="M178" i="1"/>
  <c r="M179" i="1" s="1"/>
  <c r="M175" i="1"/>
  <c r="M116" i="1"/>
  <c r="M213" i="1"/>
  <c r="N116" i="1"/>
  <c r="N213" i="1"/>
  <c r="K178" i="1"/>
  <c r="K175" i="1"/>
  <c r="L129" i="1"/>
  <c r="N212" i="1"/>
  <c r="F120" i="1"/>
  <c r="I59" i="1"/>
  <c r="I62" i="1" s="1"/>
  <c r="I29" i="1"/>
  <c r="M210" i="1"/>
  <c r="K211" i="1"/>
  <c r="M203" i="1"/>
  <c r="L210" i="1"/>
  <c r="I214" i="1"/>
  <c r="O211" i="1"/>
  <c r="M212" i="1"/>
  <c r="O116" i="1"/>
  <c r="O213" i="1"/>
  <c r="L178" i="1"/>
  <c r="L179" i="1" s="1"/>
  <c r="L116" i="1"/>
  <c r="L213" i="1"/>
  <c r="F121" i="1"/>
  <c r="H121" i="1" s="1"/>
  <c r="I70" i="1"/>
  <c r="I73" i="1" s="1"/>
  <c r="K212" i="1"/>
  <c r="J116" i="1"/>
  <c r="J213" i="1"/>
  <c r="L118" i="1"/>
  <c r="K116" i="1"/>
  <c r="K213" i="1"/>
  <c r="O175" i="1"/>
  <c r="O178" i="1"/>
  <c r="L203" i="1"/>
  <c r="J109" i="1"/>
  <c r="K109" i="1" s="1"/>
  <c r="L109" i="1" s="1"/>
  <c r="M109" i="1" s="1"/>
  <c r="N109" i="1" s="1"/>
  <c r="O109" i="1" s="1"/>
  <c r="P109" i="1" s="1"/>
  <c r="J175" i="1"/>
  <c r="J178" i="1"/>
  <c r="J209" i="1"/>
  <c r="K209" i="1"/>
  <c r="P212" i="1"/>
  <c r="P214" i="1" s="1"/>
  <c r="I182" i="1"/>
  <c r="I184" i="1" s="1"/>
  <c r="I179" i="1"/>
  <c r="N178" i="1"/>
  <c r="N175" i="1"/>
  <c r="N209" i="1"/>
  <c r="O209" i="1"/>
  <c r="N214" i="1" l="1"/>
  <c r="M182" i="1"/>
  <c r="M184" i="1" s="1"/>
  <c r="L214" i="1"/>
  <c r="M214" i="1"/>
  <c r="H120" i="1"/>
  <c r="M129" i="1"/>
  <c r="L182" i="1"/>
  <c r="L184" i="1" s="1"/>
  <c r="K29" i="1"/>
  <c r="O47" i="1"/>
  <c r="N65" i="1"/>
  <c r="N76" i="1"/>
  <c r="K214" i="1"/>
  <c r="O179" i="1"/>
  <c r="O182" i="1"/>
  <c r="O184" i="1" s="1"/>
  <c r="M118" i="1"/>
  <c r="K60" i="1"/>
  <c r="J227" i="1" s="1"/>
  <c r="M60" i="1"/>
  <c r="L227" i="1" s="1"/>
  <c r="Q60" i="1"/>
  <c r="P227" i="1" s="1"/>
  <c r="L60" i="1"/>
  <c r="K227" i="1" s="1"/>
  <c r="N60" i="1"/>
  <c r="M227" i="1" s="1"/>
  <c r="O60" i="1"/>
  <c r="N227" i="1" s="1"/>
  <c r="P60" i="1"/>
  <c r="O227" i="1" s="1"/>
  <c r="K182" i="1"/>
  <c r="K184" i="1" s="1"/>
  <c r="K179" i="1"/>
  <c r="J179" i="1"/>
  <c r="J182" i="1"/>
  <c r="J184" i="1" s="1"/>
  <c r="N71" i="1"/>
  <c r="K71" i="1"/>
  <c r="P71" i="1"/>
  <c r="L71" i="1"/>
  <c r="J72" i="1"/>
  <c r="J71" i="1"/>
  <c r="J70" i="1" s="1"/>
  <c r="Q71" i="1"/>
  <c r="M71" i="1"/>
  <c r="O71" i="1"/>
  <c r="N182" i="1"/>
  <c r="N184" i="1" s="1"/>
  <c r="N179" i="1"/>
  <c r="O214" i="1"/>
  <c r="J214" i="1"/>
  <c r="J59" i="1" l="1"/>
  <c r="K59" i="1" s="1"/>
  <c r="I227" i="1"/>
  <c r="I188" i="1"/>
  <c r="J62" i="1"/>
  <c r="I189" i="1"/>
  <c r="J73" i="1"/>
  <c r="K70" i="1"/>
  <c r="K89" i="1"/>
  <c r="J228" i="1"/>
  <c r="M89" i="1"/>
  <c r="L228" i="1"/>
  <c r="L230" i="1" s="1"/>
  <c r="L233" i="1" s="1"/>
  <c r="K72" i="1"/>
  <c r="I121" i="1"/>
  <c r="M228" i="1"/>
  <c r="M230" i="1" s="1"/>
  <c r="M233" i="1" s="1"/>
  <c r="N89" i="1"/>
  <c r="N129" i="1"/>
  <c r="O89" i="1"/>
  <c r="N228" i="1"/>
  <c r="N230" i="1" s="1"/>
  <c r="N233" i="1" s="1"/>
  <c r="P47" i="1"/>
  <c r="O65" i="1"/>
  <c r="O76" i="1"/>
  <c r="P228" i="1"/>
  <c r="K228" i="1"/>
  <c r="K230" i="1" s="1"/>
  <c r="K233" i="1" s="1"/>
  <c r="L89" i="1"/>
  <c r="N118" i="1"/>
  <c r="I228" i="1"/>
  <c r="J89" i="1"/>
  <c r="O228" i="1"/>
  <c r="O230" i="1" s="1"/>
  <c r="O233" i="1" s="1"/>
  <c r="P89" i="1"/>
  <c r="I120" i="1" l="1"/>
  <c r="J92" i="1"/>
  <c r="I250" i="1" s="1"/>
  <c r="I251" i="1" s="1"/>
  <c r="K61" i="1"/>
  <c r="J188" i="1" s="1"/>
  <c r="J189" i="1"/>
  <c r="K73" i="1"/>
  <c r="Q47" i="1"/>
  <c r="P65" i="1"/>
  <c r="P76" i="1"/>
  <c r="O129" i="1"/>
  <c r="I230" i="1"/>
  <c r="I233" i="1" s="1"/>
  <c r="K92" i="1"/>
  <c r="J121" i="1"/>
  <c r="L72" i="1"/>
  <c r="L70" i="1"/>
  <c r="O118" i="1"/>
  <c r="J230" i="1"/>
  <c r="J233" i="1" s="1"/>
  <c r="J120" i="1"/>
  <c r="L61" i="1"/>
  <c r="L59" i="1"/>
  <c r="I248" i="1" l="1"/>
  <c r="K62" i="1"/>
  <c r="J250" i="1"/>
  <c r="J251" i="1" s="1"/>
  <c r="J248" i="1"/>
  <c r="K188" i="1"/>
  <c r="L62" i="1"/>
  <c r="K189" i="1"/>
  <c r="L73" i="1"/>
  <c r="K121" i="1"/>
  <c r="L92" i="1"/>
  <c r="M72" i="1"/>
  <c r="M70" i="1"/>
  <c r="P118" i="1"/>
  <c r="K120" i="1"/>
  <c r="M59" i="1"/>
  <c r="M61" i="1"/>
  <c r="P129" i="1"/>
  <c r="Q76" i="1"/>
  <c r="Q65" i="1"/>
  <c r="K250" i="1" l="1"/>
  <c r="K251" i="1" s="1"/>
  <c r="K248" i="1"/>
  <c r="L189" i="1"/>
  <c r="M73" i="1"/>
  <c r="L188" i="1"/>
  <c r="M62" i="1"/>
  <c r="L121" i="1"/>
  <c r="M92" i="1"/>
  <c r="N70" i="1"/>
  <c r="N72" i="1"/>
  <c r="L120" i="1"/>
  <c r="N59" i="1"/>
  <c r="N61" i="1"/>
  <c r="L250" i="1" l="1"/>
  <c r="L251" i="1" s="1"/>
  <c r="L248" i="1"/>
  <c r="M188" i="1"/>
  <c r="N62" i="1"/>
  <c r="M189" i="1"/>
  <c r="N73" i="1"/>
  <c r="M120" i="1"/>
  <c r="O59" i="1"/>
  <c r="O61" i="1"/>
  <c r="M121" i="1"/>
  <c r="N92" i="1"/>
  <c r="O72" i="1"/>
  <c r="O70" i="1"/>
  <c r="M250" i="1" l="1"/>
  <c r="M251" i="1" s="1"/>
  <c r="M248" i="1"/>
  <c r="N188" i="1"/>
  <c r="O62" i="1"/>
  <c r="N189" i="1"/>
  <c r="O73" i="1"/>
  <c r="O92" i="1"/>
  <c r="N121" i="1"/>
  <c r="P70" i="1"/>
  <c r="P72" i="1"/>
  <c r="N120" i="1"/>
  <c r="P59" i="1"/>
  <c r="P61" i="1"/>
  <c r="N250" i="1" l="1"/>
  <c r="N251" i="1" s="1"/>
  <c r="N248" i="1"/>
  <c r="O188" i="1"/>
  <c r="P62" i="1"/>
  <c r="O189" i="1"/>
  <c r="P73" i="1"/>
  <c r="O120" i="1"/>
  <c r="Q61" i="1"/>
  <c r="Q59" i="1"/>
  <c r="P120" i="1" s="1"/>
  <c r="O121" i="1"/>
  <c r="P92" i="1"/>
  <c r="O248" i="1" s="1"/>
  <c r="Q70" i="1"/>
  <c r="Q72" i="1"/>
  <c r="P188" i="1" l="1"/>
  <c r="Q62" i="1"/>
  <c r="P189" i="1"/>
  <c r="Q73" i="1"/>
  <c r="P121" i="1"/>
  <c r="Q92" i="1"/>
  <c r="P248" i="1" s="1"/>
  <c r="I30" i="1"/>
  <c r="K30" i="1" s="1"/>
  <c r="L28" i="1" l="1"/>
  <c r="M28" i="1" s="1"/>
  <c r="L27" i="1"/>
  <c r="M27" i="1" s="1"/>
  <c r="F122" i="1"/>
  <c r="H122" i="1" s="1"/>
  <c r="H123" i="1" s="1"/>
  <c r="H126" i="1" s="1"/>
  <c r="H133" i="1" s="1"/>
  <c r="I31" i="1"/>
  <c r="I81" i="1"/>
  <c r="F133" i="1"/>
  <c r="E107" i="1" s="1"/>
  <c r="J83" i="1" l="1"/>
  <c r="J81" i="1"/>
  <c r="I33" i="1"/>
  <c r="K31" i="1"/>
  <c r="E133" i="1"/>
  <c r="H107" i="1"/>
  <c r="I107" i="1" l="1"/>
  <c r="J107" i="1" s="1"/>
  <c r="K107" i="1" s="1"/>
  <c r="L107" i="1" s="1"/>
  <c r="M107" i="1" s="1"/>
  <c r="N107" i="1" s="1"/>
  <c r="O107" i="1" s="1"/>
  <c r="P107" i="1" s="1"/>
  <c r="H111" i="1"/>
  <c r="H134" i="1" s="1"/>
  <c r="J28" i="1"/>
  <c r="N28" i="1" s="1"/>
  <c r="J33" i="1"/>
  <c r="J27" i="1"/>
  <c r="N27" i="1" s="1"/>
  <c r="J32" i="1"/>
  <c r="N32" i="1" s="1"/>
  <c r="J29" i="1"/>
  <c r="K33" i="1"/>
  <c r="J30" i="1"/>
  <c r="J31" i="1"/>
  <c r="I122" i="1"/>
  <c r="I123" i="1" s="1"/>
  <c r="J91" i="1"/>
  <c r="I253" i="1" s="1"/>
  <c r="K83" i="1"/>
  <c r="K81" i="1"/>
  <c r="I190" i="1"/>
  <c r="I191" i="1" s="1"/>
  <c r="J88" i="1"/>
  <c r="J90" i="1" s="1"/>
  <c r="L81" i="1" l="1"/>
  <c r="K91" i="1"/>
  <c r="J253" i="1" s="1"/>
  <c r="L83" i="1"/>
  <c r="J122" i="1"/>
  <c r="J123" i="1" s="1"/>
  <c r="I193" i="1"/>
  <c r="I243" i="1"/>
  <c r="I245" i="1"/>
  <c r="I246" i="1" s="1"/>
  <c r="J190" i="1"/>
  <c r="J191" i="1" s="1"/>
  <c r="K88" i="1"/>
  <c r="K90" i="1" s="1"/>
  <c r="K190" i="1" l="1"/>
  <c r="K191" i="1" s="1"/>
  <c r="L88" i="1"/>
  <c r="L90" i="1" s="1"/>
  <c r="I195" i="1"/>
  <c r="I205" i="1" s="1"/>
  <c r="I125" i="1" s="1"/>
  <c r="M81" i="1"/>
  <c r="K122" i="1"/>
  <c r="K123" i="1" s="1"/>
  <c r="L91" i="1"/>
  <c r="K253" i="1" s="1"/>
  <c r="M83" i="1"/>
  <c r="J243" i="1"/>
  <c r="J193" i="1"/>
  <c r="J245" i="1"/>
  <c r="J246" i="1" s="1"/>
  <c r="J195" i="1" l="1"/>
  <c r="J205" i="1" s="1"/>
  <c r="J125" i="1" s="1"/>
  <c r="N83" i="1"/>
  <c r="M91" i="1"/>
  <c r="L253" i="1" s="1"/>
  <c r="N81" i="1"/>
  <c r="L122" i="1"/>
  <c r="L123" i="1" s="1"/>
  <c r="M88" i="1"/>
  <c r="M90" i="1" s="1"/>
  <c r="L190" i="1"/>
  <c r="L191" i="1" s="1"/>
  <c r="I126" i="1"/>
  <c r="K243" i="1"/>
  <c r="K245" i="1"/>
  <c r="K246" i="1" s="1"/>
  <c r="K193" i="1"/>
  <c r="I196" i="1"/>
  <c r="J196" i="1" l="1"/>
  <c r="J202" i="1" s="1"/>
  <c r="J206" i="1" s="1"/>
  <c r="J216" i="1" s="1"/>
  <c r="J223" i="1" s="1"/>
  <c r="J235" i="1" s="1"/>
  <c r="I202" i="1"/>
  <c r="I206" i="1" s="1"/>
  <c r="I216" i="1" s="1"/>
  <c r="I223" i="1" s="1"/>
  <c r="I235" i="1" s="1"/>
  <c r="I101" i="1" s="1"/>
  <c r="I130" i="1"/>
  <c r="J126" i="1"/>
  <c r="N88" i="1"/>
  <c r="N90" i="1" s="1"/>
  <c r="M190" i="1"/>
  <c r="M191" i="1" s="1"/>
  <c r="K195" i="1"/>
  <c r="K205" i="1" s="1"/>
  <c r="K125" i="1" s="1"/>
  <c r="L193" i="1"/>
  <c r="L243" i="1"/>
  <c r="L245" i="1"/>
  <c r="L246" i="1" s="1"/>
  <c r="N91" i="1"/>
  <c r="M253" i="1" s="1"/>
  <c r="O83" i="1"/>
  <c r="O81" i="1"/>
  <c r="M122" i="1"/>
  <c r="M123" i="1" s="1"/>
  <c r="K196" i="1" l="1"/>
  <c r="K202" i="1" s="1"/>
  <c r="K206" i="1" s="1"/>
  <c r="K216" i="1" s="1"/>
  <c r="K223" i="1" s="1"/>
  <c r="K235" i="1" s="1"/>
  <c r="P83" i="1"/>
  <c r="P81" i="1"/>
  <c r="N122" i="1"/>
  <c r="N123" i="1" s="1"/>
  <c r="O91" i="1"/>
  <c r="N253" i="1" s="1"/>
  <c r="L195" i="1"/>
  <c r="L205" i="1" s="1"/>
  <c r="L125" i="1" s="1"/>
  <c r="J130" i="1"/>
  <c r="I131" i="1"/>
  <c r="I133" i="1" s="1"/>
  <c r="K126" i="1"/>
  <c r="O88" i="1"/>
  <c r="O90" i="1" s="1"/>
  <c r="N190" i="1"/>
  <c r="N191" i="1" s="1"/>
  <c r="M245" i="1"/>
  <c r="M246" i="1" s="1"/>
  <c r="M193" i="1"/>
  <c r="M243" i="1"/>
  <c r="J101" i="1"/>
  <c r="I105" i="1"/>
  <c r="I111" i="1" s="1"/>
  <c r="L126" i="1" l="1"/>
  <c r="Q83" i="1"/>
  <c r="P91" i="1"/>
  <c r="O253" i="1" s="1"/>
  <c r="Q82" i="1"/>
  <c r="Q81" i="1" s="1"/>
  <c r="O122" i="1"/>
  <c r="O123" i="1" s="1"/>
  <c r="K101" i="1"/>
  <c r="J105" i="1"/>
  <c r="J111" i="1" s="1"/>
  <c r="L196" i="1"/>
  <c r="L202" i="1" s="1"/>
  <c r="L206" i="1" s="1"/>
  <c r="L216" i="1" s="1"/>
  <c r="L223" i="1" s="1"/>
  <c r="L235" i="1" s="1"/>
  <c r="O190" i="1"/>
  <c r="O191" i="1" s="1"/>
  <c r="P88" i="1"/>
  <c r="P90" i="1" s="1"/>
  <c r="N193" i="1"/>
  <c r="N243" i="1"/>
  <c r="N245" i="1"/>
  <c r="N246" i="1" s="1"/>
  <c r="I134" i="1"/>
  <c r="M195" i="1"/>
  <c r="M205" i="1" s="1"/>
  <c r="M125" i="1" s="1"/>
  <c r="K130" i="1"/>
  <c r="J131" i="1"/>
  <c r="J133" i="1" s="1"/>
  <c r="J134" i="1" l="1"/>
  <c r="M126" i="1"/>
  <c r="K105" i="1"/>
  <c r="K111" i="1" s="1"/>
  <c r="L101" i="1"/>
  <c r="P122" i="1"/>
  <c r="P123" i="1" s="1"/>
  <c r="Q91" i="1"/>
  <c r="P253" i="1" s="1"/>
  <c r="P229" i="1"/>
  <c r="P230" i="1" s="1"/>
  <c r="P233" i="1" s="1"/>
  <c r="Q89" i="1"/>
  <c r="K131" i="1"/>
  <c r="K133" i="1" s="1"/>
  <c r="L130" i="1"/>
  <c r="O193" i="1"/>
  <c r="O243" i="1"/>
  <c r="O245" i="1"/>
  <c r="O246" i="1" s="1"/>
  <c r="Q88" i="1"/>
  <c r="L30" i="1"/>
  <c r="M30" i="1" s="1"/>
  <c r="N30" i="1" s="1"/>
  <c r="N34" i="1" s="1"/>
  <c r="P190" i="1"/>
  <c r="P191" i="1" s="1"/>
  <c r="M196" i="1"/>
  <c r="M202" i="1" s="1"/>
  <c r="M206" i="1" s="1"/>
  <c r="M216" i="1" s="1"/>
  <c r="M223" i="1" s="1"/>
  <c r="M235" i="1" s="1"/>
  <c r="N195" i="1"/>
  <c r="N205" i="1" s="1"/>
  <c r="N125" i="1" s="1"/>
  <c r="Q90" i="1" l="1"/>
  <c r="N126" i="1"/>
  <c r="P243" i="1"/>
  <c r="P245" i="1"/>
  <c r="P246" i="1" s="1"/>
  <c r="P193" i="1"/>
  <c r="O195" i="1"/>
  <c r="O205" i="1" s="1"/>
  <c r="O125" i="1" s="1"/>
  <c r="N196" i="1"/>
  <c r="N202" i="1" s="1"/>
  <c r="N206" i="1" s="1"/>
  <c r="N216" i="1" s="1"/>
  <c r="N223" i="1" s="1"/>
  <c r="N235" i="1" s="1"/>
  <c r="L131" i="1"/>
  <c r="L133" i="1" s="1"/>
  <c r="M130" i="1"/>
  <c r="M101" i="1"/>
  <c r="L105" i="1"/>
  <c r="L111" i="1" s="1"/>
  <c r="K134" i="1"/>
  <c r="O196" i="1" l="1"/>
  <c r="O202" i="1" s="1"/>
  <c r="O206" i="1" s="1"/>
  <c r="O216" i="1" s="1"/>
  <c r="O223" i="1" s="1"/>
  <c r="O235" i="1" s="1"/>
  <c r="O126" i="1"/>
  <c r="M131" i="1"/>
  <c r="M133" i="1" s="1"/>
  <c r="N130" i="1"/>
  <c r="N101" i="1"/>
  <c r="M105" i="1"/>
  <c r="M111" i="1" s="1"/>
  <c r="L134" i="1"/>
  <c r="P195" i="1"/>
  <c r="P205" i="1" s="1"/>
  <c r="P125" i="1" s="1"/>
  <c r="P126" i="1" s="1"/>
  <c r="P196" i="1" l="1"/>
  <c r="P202" i="1" s="1"/>
  <c r="P206" i="1" s="1"/>
  <c r="P216" i="1" s="1"/>
  <c r="P223" i="1" s="1"/>
  <c r="P235" i="1" s="1"/>
  <c r="M134" i="1"/>
  <c r="O130" i="1"/>
  <c r="N131" i="1"/>
  <c r="N133" i="1" s="1"/>
  <c r="O101" i="1"/>
  <c r="N105" i="1"/>
  <c r="N111" i="1" s="1"/>
  <c r="P101" i="1" l="1"/>
  <c r="P105" i="1" s="1"/>
  <c r="P111" i="1" s="1"/>
  <c r="O105" i="1"/>
  <c r="O111" i="1" s="1"/>
  <c r="N134" i="1"/>
  <c r="P130" i="1"/>
  <c r="P131" i="1" s="1"/>
  <c r="P133" i="1" s="1"/>
  <c r="P134" i="1" s="1"/>
  <c r="O131" i="1"/>
  <c r="O133" i="1" s="1"/>
  <c r="O134" i="1" l="1"/>
</calcChain>
</file>

<file path=xl/sharedStrings.xml><?xml version="1.0" encoding="utf-8"?>
<sst xmlns="http://schemas.openxmlformats.org/spreadsheetml/2006/main" count="305" uniqueCount="199">
  <si>
    <t>TRANSACTION SOURCES &amp; USES</t>
  </si>
  <si>
    <t>Sources</t>
  </si>
  <si>
    <t>Funded
($ 000's)</t>
  </si>
  <si>
    <t>% Cap</t>
  </si>
  <si>
    <t xml:space="preserve">  EBITDA
 x</t>
  </si>
  <si>
    <t>Uses</t>
  </si>
  <si>
    <t>Amount
($ 000's)</t>
  </si>
  <si>
    <t>Cash</t>
  </si>
  <si>
    <t>Term Loan A</t>
  </si>
  <si>
    <t>Term Loan B</t>
  </si>
  <si>
    <t xml:space="preserve">   Total Bank Debt</t>
  </si>
  <si>
    <t>Transaction Fees &amp; Expenses</t>
  </si>
  <si>
    <t>Senior Unsecured / Subordinated Notes</t>
  </si>
  <si>
    <t>Total Debt</t>
  </si>
  <si>
    <t>Cash Equity</t>
  </si>
  <si>
    <t>Total Sources</t>
  </si>
  <si>
    <t>Total Uses</t>
  </si>
  <si>
    <t>DEBT SCHEDULES / ANALYSIS</t>
  </si>
  <si>
    <t>($ 000's)</t>
  </si>
  <si>
    <t>Historical</t>
  </si>
  <si>
    <t>PROJECTED</t>
  </si>
  <si>
    <t>Interest Rate Assumptions</t>
  </si>
  <si>
    <t>LIBOR Rate</t>
  </si>
  <si>
    <t>LIBOR Iincrease / Decrease</t>
  </si>
  <si>
    <t>COMMITMENT</t>
  </si>
  <si>
    <t>FUNDED</t>
  </si>
  <si>
    <t>Outstanding</t>
  </si>
  <si>
    <t>Increase / (Decrease)</t>
  </si>
  <si>
    <t>Interest Payment</t>
  </si>
  <si>
    <t>Unfunded  Fee</t>
  </si>
  <si>
    <t>Spread</t>
  </si>
  <si>
    <t>Interest rate</t>
  </si>
  <si>
    <t xml:space="preserve"> % Amort</t>
  </si>
  <si>
    <t>Total Interest Payment</t>
  </si>
  <si>
    <t>Total Scheduled Payment</t>
  </si>
  <si>
    <t>Total Debt Outstanding</t>
  </si>
  <si>
    <t>Total Senior Debt</t>
  </si>
  <si>
    <t>BALANCE SHEET</t>
  </si>
  <si>
    <t>Pre-
Transaction</t>
  </si>
  <si>
    <t>Debit</t>
  </si>
  <si>
    <t>Credit</t>
  </si>
  <si>
    <t>Post -
Transaction</t>
  </si>
  <si>
    <t>Current Assets</t>
  </si>
  <si>
    <t>Accounts Receivable</t>
  </si>
  <si>
    <t>Inventory</t>
  </si>
  <si>
    <t>Other Current Assets</t>
  </si>
  <si>
    <t>Total Current Assets</t>
  </si>
  <si>
    <t>Goodwill</t>
  </si>
  <si>
    <t>Capitalized Fees</t>
  </si>
  <si>
    <t>Net PP&amp;E</t>
  </si>
  <si>
    <t>Invesment in JV</t>
  </si>
  <si>
    <t xml:space="preserve">  Total Assets</t>
  </si>
  <si>
    <t>Current Liabilities</t>
  </si>
  <si>
    <t>Accounts Payable</t>
  </si>
  <si>
    <t xml:space="preserve">Other Current Liabilities </t>
  </si>
  <si>
    <t>Total Current Liabilities</t>
  </si>
  <si>
    <t>Existing Long Term Debt</t>
  </si>
  <si>
    <t>Total Long Term Debt</t>
  </si>
  <si>
    <t>Other Liabilities / Deferred Taxes</t>
  </si>
  <si>
    <t>Total Liabilities</t>
  </si>
  <si>
    <t>Shareholder's Equity</t>
  </si>
  <si>
    <t xml:space="preserve">  Common Stock</t>
  </si>
  <si>
    <t>Retained Earnings</t>
  </si>
  <si>
    <t>Total Shareholder's Equity</t>
  </si>
  <si>
    <t>Total Liabilities &amp; Equity</t>
  </si>
  <si>
    <t>INPUT OPERATING ASSUMPTIONS</t>
  </si>
  <si>
    <t>INCOME STATEMENT ASSUMPTIONS</t>
  </si>
  <si>
    <t>Total Revenue</t>
  </si>
  <si>
    <t>Cost of Revenue as % of Revenue</t>
  </si>
  <si>
    <t>Operating Expenses as % of Revenue</t>
  </si>
  <si>
    <t>Depreciation as % of Revenue</t>
  </si>
  <si>
    <t>Tax Rate</t>
  </si>
  <si>
    <t>CASH FLOW STATEMENT ASSUMPTIONS</t>
  </si>
  <si>
    <t>Capital Expenditures as % of Revenue</t>
  </si>
  <si>
    <t>Deferred Taxes as % of Taxes</t>
  </si>
  <si>
    <t>BALANCE SHEET ASSUMPTIONS</t>
  </si>
  <si>
    <t xml:space="preserve">  Accounts Receivable Days</t>
  </si>
  <si>
    <t xml:space="preserve">  Inventory Days</t>
  </si>
  <si>
    <t xml:space="preserve">  Other Current Assets % of Revenues</t>
  </si>
  <si>
    <t xml:space="preserve">  Accounts Payable Days</t>
  </si>
  <si>
    <t xml:space="preserve">  Other Current Liabilities as % of Revenues</t>
  </si>
  <si>
    <t>INCOME STATEMENT</t>
  </si>
  <si>
    <t>REVENUE</t>
  </si>
  <si>
    <t xml:space="preserve">   Sales Growth</t>
  </si>
  <si>
    <t>COST OF SALES (excl. Deprec.)</t>
  </si>
  <si>
    <t>Gross Profit</t>
  </si>
  <si>
    <t xml:space="preserve">   Gross Margin</t>
  </si>
  <si>
    <t>Selling, General &amp; Administrative Expenses</t>
  </si>
  <si>
    <t>EBITDA</t>
  </si>
  <si>
    <t xml:space="preserve">   % Sales</t>
  </si>
  <si>
    <t xml:space="preserve">   Depreciation</t>
  </si>
  <si>
    <t>EBITA</t>
  </si>
  <si>
    <t xml:space="preserve">   Amort. of Fees</t>
  </si>
  <si>
    <t>EBIT</t>
  </si>
  <si>
    <t>INTEREST EXPENSE (INCOME):</t>
  </si>
  <si>
    <t xml:space="preserve"> Total Interest Expense</t>
  </si>
  <si>
    <t>EBT Taxes</t>
  </si>
  <si>
    <t xml:space="preserve">   Tax Rate</t>
  </si>
  <si>
    <t>Tax Expense</t>
  </si>
  <si>
    <t>NET INCOME (LOSS)</t>
  </si>
  <si>
    <t>CASH FLOW STATEMENT</t>
  </si>
  <si>
    <t xml:space="preserve">   Net Income (Loss)</t>
  </si>
  <si>
    <t xml:space="preserve">   Amortization of Fees</t>
  </si>
  <si>
    <t xml:space="preserve">   Deffered Taxes</t>
  </si>
  <si>
    <t>Cash Income (CI)</t>
  </si>
  <si>
    <t>WORKING CAPITAL ACTIVITIES:</t>
  </si>
  <si>
    <t xml:space="preserve">  Change in Accounts Receivable</t>
  </si>
  <si>
    <t xml:space="preserve">  Change in Inventory</t>
  </si>
  <si>
    <t xml:space="preserve">  Change in Other Current Assets</t>
  </si>
  <si>
    <t xml:space="preserve">  Change in Accounts Payable</t>
  </si>
  <si>
    <t xml:space="preserve">  Change in other Current Liabilities</t>
  </si>
  <si>
    <t>Total Working Capital Activities</t>
  </si>
  <si>
    <t>Operating Cash Flow (OCF)</t>
  </si>
  <si>
    <t>INVESTMENT ACTIVITIES:</t>
  </si>
  <si>
    <t xml:space="preserve">   Capital Expenditures</t>
  </si>
  <si>
    <t>Investments in the JV</t>
  </si>
  <si>
    <t>Total Investment Activivites</t>
  </si>
  <si>
    <t>Cash Available for Debt Service (CAFDS)</t>
  </si>
  <si>
    <t>FINANCING ACTIVITIES (Pmts/Borrowings):</t>
  </si>
  <si>
    <t xml:space="preserve">  Total Debt Payments</t>
  </si>
  <si>
    <t>Equity Contribution</t>
  </si>
  <si>
    <t>Total Financing Activivites</t>
  </si>
  <si>
    <t>Free Cash Flow</t>
  </si>
  <si>
    <t>SUMMARY INFO &amp; CREDIT ANALYSIS</t>
  </si>
  <si>
    <t>EBITDA/ Interest</t>
  </si>
  <si>
    <t xml:space="preserve">  Covenant</t>
  </si>
  <si>
    <t xml:space="preserve">  EBITDA Cushion ($) - How much the EBITDA has to drop before the company violates the covenant</t>
  </si>
  <si>
    <t>Senior Secured Debt / EBITDA</t>
  </si>
  <si>
    <t>Total Debt / EBITDA</t>
  </si>
  <si>
    <t>Calculate EBITDA</t>
  </si>
  <si>
    <t>LBO ANALYSIS</t>
  </si>
  <si>
    <t>Revolver ($100 million)</t>
  </si>
  <si>
    <t>Average Revebue Per Patient (ARPV)</t>
  </si>
  <si>
    <t xml:space="preserve">  Increase %</t>
  </si>
  <si>
    <t>Patience Annual Growth Rate</t>
  </si>
  <si>
    <t>Average number of Visits per year</t>
  </si>
  <si>
    <t xml:space="preserve">Number of visitors </t>
  </si>
  <si>
    <t>Interest Rate / Expected Return</t>
  </si>
  <si>
    <t>After Tax 
IR / ER</t>
  </si>
  <si>
    <t>Calc
WACC</t>
  </si>
  <si>
    <t xml:space="preserve"> Total Payment (Interest + Principal)</t>
  </si>
  <si>
    <t>Tax Rate =</t>
  </si>
  <si>
    <t xml:space="preserve"> LIBOR + 3.5%</t>
  </si>
  <si>
    <t xml:space="preserve"> LIBOR + 4.0%</t>
  </si>
  <si>
    <t>10% FIXED</t>
  </si>
  <si>
    <t>Based On CAPM</t>
  </si>
  <si>
    <t>Princing / Expected Return</t>
  </si>
  <si>
    <t>Equity  Expected Return Calculation based on CAPM =</t>
  </si>
  <si>
    <t>Equity Market Return
(Rm)</t>
  </si>
  <si>
    <t>Risk Free 
Rate
(Rf)</t>
  </si>
  <si>
    <r>
      <t xml:space="preserve">Industry
Beta
</t>
    </r>
    <r>
      <rPr>
        <b/>
        <sz val="10"/>
        <color theme="1"/>
        <rFont val="Calibri"/>
        <family val="2"/>
      </rPr>
      <t>(β)</t>
    </r>
  </si>
  <si>
    <t>Equity Market Risk Premium 
(Rp = Rm - Rm)</t>
  </si>
  <si>
    <t>CAPM
= Rf + B .Rp</t>
  </si>
  <si>
    <t>WACC=</t>
  </si>
  <si>
    <t xml:space="preserve">  EBITDA Cushion (%) - How much the EBITDA has to drop before the company violates the covenant</t>
  </si>
  <si>
    <t>Colorado Dental</t>
  </si>
  <si>
    <t>Purchase of Equity (100% shares)</t>
  </si>
  <si>
    <t>Refinance Existing Debt</t>
  </si>
  <si>
    <t>Schedule Repayment based on Percentage %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</si>
  <si>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</si>
  <si>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</si>
  <si>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</si>
  <si>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</si>
  <si>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</si>
  <si>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</si>
  <si>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</si>
  <si>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</si>
  <si>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</si>
  <si>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</si>
  <si>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</si>
  <si>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J</t>
  </si>
  <si>
    <t>K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</si>
  <si>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</si>
  <si>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</si>
  <si>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</si>
  <si>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</si>
  <si>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</si>
  <si>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</si>
  <si>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</si>
  <si>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</si>
  <si>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</si>
  <si>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O</t>
  </si>
  <si>
    <t>P</t>
  </si>
  <si>
    <t>Revenue Worksheet Assumptions</t>
  </si>
  <si>
    <t>Cost of Revenue</t>
  </si>
  <si>
    <t>Operating Expenses</t>
  </si>
  <si>
    <t xml:space="preserve">   EBITDA</t>
  </si>
  <si>
    <t>EBITDA CALCULATION</t>
  </si>
  <si>
    <t>Q</t>
  </si>
  <si>
    <t>Acquisition Target 2018 Year 0 EBITDA =</t>
  </si>
  <si>
    <t>R</t>
  </si>
  <si>
    <t>S</t>
  </si>
  <si>
    <t xml:space="preserve">        =+H39+(K39*J39)</t>
  </si>
  <si>
    <t>=+K27*$H$178</t>
  </si>
  <si>
    <t xml:space="preserve">    =IRR(I73:Q73)</t>
  </si>
  <si>
    <t>=+L27*(1-$H$37)</t>
  </si>
  <si>
    <t>=+I59*J65</t>
  </si>
  <si>
    <t>=+$I$59*J67</t>
  </si>
  <si>
    <t>IRR=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</si>
</sst>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\x"/>
    <numFmt numFmtId="167" formatCode="_(* #,##0_);_(* \(#,##0\);_(* &quot;-&quot;?_);_(@_)"/>
    <numFmt numFmtId="168" formatCode="_(* #,##0.0_);_(* \(#,##0.0\);_(* &quot;-&quot;??_);_(@_)"/>
    <numFmt numFmtId="169" formatCode="0.00\x"/>
  </numFmts>
  <fonts count="3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6"/>
      <color theme="1"/>
      <name val="Arial"/>
      <family val="2"/>
    </font>
    <font>
      <sz val="10"/>
      <name val="Arial"/>
      <family val="2"/>
    </font>
    <font>
      <b/>
      <sz val="18"/>
      <color theme="4" tint="-0.249977111117893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color rgb="FF0066FF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theme="1"/>
      <name val="Arial"/>
      <family val="2"/>
    </font>
    <font>
      <sz val="11"/>
      <color rgb="FF0066FF"/>
      <name val="Calibri"/>
      <family val="2"/>
      <scheme val="minor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66FF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66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00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4" applyFont="1" applyAlignment="1">
      <alignment horizontal="centerContinuous"/>
    </xf>
    <xf numFmtId="0" fontId="0" fillId="0" borderId="0" xfId="0" applyAlignment="1">
      <alignment horizontal="centerContinuous"/>
    </xf>
    <xf numFmtId="40" fontId="7" fillId="0" borderId="0" xfId="4" applyNumberFormat="1" applyFont="1" applyAlignment="1">
      <alignment horizontal="center" wrapText="1"/>
    </xf>
    <xf numFmtId="0" fontId="8" fillId="2" borderId="0" xfId="0" applyFont="1" applyFill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9" fillId="3" borderId="0" xfId="4" applyFont="1" applyFill="1"/>
    <xf numFmtId="0" fontId="10" fillId="3" borderId="0" xfId="4" applyFont="1" applyFill="1"/>
    <xf numFmtId="0" fontId="11" fillId="3" borderId="0" xfId="0" applyFont="1" applyFill="1"/>
    <xf numFmtId="164" fontId="12" fillId="0" borderId="1" xfId="1" applyNumberFormat="1" applyFont="1" applyBorder="1"/>
    <xf numFmtId="164" fontId="13" fillId="0" borderId="1" xfId="1" applyNumberFormat="1" applyFont="1" applyBorder="1"/>
    <xf numFmtId="164" fontId="13" fillId="0" borderId="2" xfId="1" applyNumberFormat="1" applyFont="1" applyBorder="1"/>
    <xf numFmtId="166" fontId="0" fillId="0" borderId="0" xfId="0" applyNumberFormat="1"/>
    <xf numFmtId="164" fontId="13" fillId="0" borderId="0" xfId="0" applyNumberFormat="1" applyFont="1"/>
    <xf numFmtId="0" fontId="4" fillId="0" borderId="0" xfId="0" applyFont="1"/>
    <xf numFmtId="168" fontId="13" fillId="0" borderId="0" xfId="1" applyNumberFormat="1" applyFont="1"/>
    <xf numFmtId="0" fontId="8" fillId="0" borderId="0" xfId="0" applyFont="1"/>
    <xf numFmtId="164" fontId="8" fillId="0" borderId="3" xfId="1" applyNumberFormat="1" applyFont="1" applyBorder="1"/>
    <xf numFmtId="164" fontId="0" fillId="0" borderId="0" xfId="0" applyNumberFormat="1"/>
    <xf numFmtId="0" fontId="8" fillId="0" borderId="0" xfId="0" applyFont="1" applyAlignment="1">
      <alignment horizontal="right"/>
    </xf>
    <xf numFmtId="164" fontId="8" fillId="0" borderId="2" xfId="2" applyNumberFormat="1" applyFont="1" applyBorder="1"/>
    <xf numFmtId="165" fontId="14" fillId="0" borderId="0" xfId="3" applyNumberFormat="1" applyFont="1"/>
    <xf numFmtId="0" fontId="9" fillId="3" borderId="0" xfId="0" applyFont="1" applyFill="1"/>
    <xf numFmtId="0" fontId="15" fillId="0" borderId="0" xfId="0" quotePrefix="1" applyFont="1"/>
    <xf numFmtId="0" fontId="8" fillId="0" borderId="0" xfId="0" applyFont="1" applyAlignment="1">
      <alignment horizontal="centerContinuous"/>
    </xf>
    <xf numFmtId="0" fontId="8" fillId="5" borderId="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64" fontId="0" fillId="0" borderId="0" xfId="1" applyNumberFormat="1" applyFont="1"/>
    <xf numFmtId="0" fontId="1" fillId="3" borderId="0" xfId="0" applyFont="1" applyFill="1"/>
    <xf numFmtId="0" fontId="2" fillId="0" borderId="0" xfId="0" applyFont="1" applyAlignment="1">
      <alignment horizontal="centerContinuous"/>
    </xf>
    <xf numFmtId="0" fontId="8" fillId="4" borderId="8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8" fillId="5" borderId="6" xfId="0" applyFont="1" applyFill="1" applyBorder="1" applyAlignment="1">
      <alignment horizontal="centerContinuous"/>
    </xf>
    <xf numFmtId="164" fontId="8" fillId="0" borderId="0" xfId="1" applyNumberFormat="1" applyFont="1"/>
    <xf numFmtId="164" fontId="13" fillId="0" borderId="8" xfId="1" applyNumberFormat="1" applyFont="1" applyBorder="1"/>
    <xf numFmtId="164" fontId="8" fillId="0" borderId="0" xfId="1" applyNumberFormat="1" applyFont="1" applyAlignment="1">
      <alignment horizontal="left"/>
    </xf>
    <xf numFmtId="164" fontId="8" fillId="0" borderId="0" xfId="1" applyNumberFormat="1" applyFont="1" applyAlignment="1">
      <alignment horizontal="centerContinuous"/>
    </xf>
    <xf numFmtId="164" fontId="1" fillId="0" borderId="0" xfId="1" applyNumberFormat="1"/>
    <xf numFmtId="164" fontId="4" fillId="0" borderId="0" xfId="1" applyNumberFormat="1" applyFont="1"/>
    <xf numFmtId="164" fontId="2" fillId="0" borderId="0" xfId="1" applyNumberFormat="1" applyFont="1"/>
    <xf numFmtId="40" fontId="17" fillId="0" borderId="0" xfId="4" applyNumberFormat="1" applyFont="1"/>
    <xf numFmtId="0" fontId="6" fillId="0" borderId="0" xfId="4" applyFont="1"/>
    <xf numFmtId="0" fontId="18" fillId="0" borderId="0" xfId="4" applyFont="1"/>
    <xf numFmtId="0" fontId="2" fillId="4" borderId="9" xfId="0" applyFont="1" applyFill="1" applyBorder="1" applyAlignment="1">
      <alignment horizontal="center"/>
    </xf>
    <xf numFmtId="40" fontId="7" fillId="0" borderId="0" xfId="4" applyNumberFormat="1" applyFont="1"/>
    <xf numFmtId="40" fontId="15" fillId="0" borderId="0" xfId="4" applyNumberFormat="1" applyFont="1"/>
    <xf numFmtId="168" fontId="0" fillId="0" borderId="0" xfId="1" applyNumberFormat="1" applyFont="1"/>
    <xf numFmtId="165" fontId="0" fillId="0" borderId="0" xfId="3" applyNumberFormat="1" applyFont="1"/>
    <xf numFmtId="0" fontId="16" fillId="0" borderId="0" xfId="0" applyFont="1" applyAlignment="1">
      <alignment horizontal="right"/>
    </xf>
    <xf numFmtId="167" fontId="0" fillId="0" borderId="0" xfId="1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6" fillId="0" borderId="0" xfId="0" applyFont="1"/>
    <xf numFmtId="0" fontId="24" fillId="0" borderId="0" xfId="0" applyFont="1"/>
    <xf numFmtId="10" fontId="14" fillId="0" borderId="2" xfId="3" applyNumberFormat="1" applyFont="1" applyBorder="1"/>
    <xf numFmtId="0" fontId="0" fillId="0" borderId="0" xfId="0" applyAlignment="1">
      <alignment horizontal="centerContinuous" vertical="distributed"/>
    </xf>
    <xf numFmtId="1" fontId="2" fillId="4" borderId="12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wrapText="1"/>
    </xf>
    <xf numFmtId="0" fontId="2" fillId="5" borderId="2" xfId="0" applyFont="1" applyFill="1" applyBorder="1" applyAlignment="1">
      <alignment horizontal="center" wrapText="1"/>
    </xf>
    <xf numFmtId="10" fontId="14" fillId="0" borderId="2" xfId="3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2" fillId="5" borderId="13" xfId="0" applyFont="1" applyFill="1" applyBorder="1" applyAlignment="1">
      <alignment horizontal="center" wrapText="1"/>
    </xf>
    <xf numFmtId="169" fontId="14" fillId="0" borderId="13" xfId="3" applyNumberFormat="1" applyFont="1" applyBorder="1" applyAlignment="1">
      <alignment horizontal="center"/>
    </xf>
    <xf numFmtId="0" fontId="2" fillId="5" borderId="14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19" fillId="0" borderId="10" xfId="4" applyFont="1" applyBorder="1" applyAlignment="1">
      <alignment horizontal="center"/>
    </xf>
    <xf numFmtId="0" fontId="19" fillId="0" borderId="0" xfId="4" applyFont="1" applyAlignment="1">
      <alignment horizontal="center"/>
    </xf>
    <xf numFmtId="40" fontId="7" fillId="7" borderId="2" xfId="4" applyNumberFormat="1" applyFont="1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0" borderId="0" xfId="0" applyFont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40" fontId="7" fillId="7" borderId="7" xfId="4" applyNumberFormat="1" applyFont="1" applyFill="1" applyBorder="1" applyAlignment="1">
      <alignment horizontal="center" wrapText="1"/>
    </xf>
    <xf numFmtId="165" fontId="12" fillId="0" borderId="0" xfId="3" applyNumberFormat="1" applyFont="1" applyBorder="1"/>
    <xf numFmtId="0" fontId="0" fillId="0" borderId="0" xfId="0" applyFill="1"/>
    <xf numFmtId="0" fontId="1" fillId="0" borderId="0" xfId="0" applyFont="1" applyFill="1"/>
    <xf numFmtId="0" fontId="2" fillId="4" borderId="16" xfId="0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165" fontId="12" fillId="0" borderId="17" xfId="3" applyNumberFormat="1" applyFont="1" applyBorder="1"/>
    <xf numFmtId="40" fontId="7" fillId="0" borderId="0" xfId="4" applyNumberFormat="1" applyFont="1" applyFill="1" applyBorder="1" applyAlignment="1">
      <alignment horizontal="center" wrapText="1"/>
    </xf>
    <xf numFmtId="0" fontId="0" fillId="0" borderId="0" xfId="0" applyFill="1" applyBorder="1"/>
    <xf numFmtId="0" fontId="1" fillId="0" borderId="0" xfId="0" applyFont="1" applyFill="1" applyBorder="1"/>
    <xf numFmtId="0" fontId="19" fillId="0" borderId="0" xfId="4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0" fontId="15" fillId="0" borderId="0" xfId="4" applyNumberFormat="1" applyFont="1" applyFill="1" applyBorder="1"/>
    <xf numFmtId="43" fontId="0" fillId="0" borderId="0" xfId="1" applyFont="1" applyFill="1" applyBorder="1"/>
    <xf numFmtId="164" fontId="16" fillId="0" borderId="0" xfId="1" applyNumberFormat="1" applyFont="1" applyFill="1" applyBorder="1"/>
    <xf numFmtId="164" fontId="0" fillId="0" borderId="0" xfId="1" applyNumberFormat="1" applyFont="1" applyFill="1" applyBorder="1"/>
    <xf numFmtId="164" fontId="1" fillId="0" borderId="0" xfId="1" applyNumberFormat="1" applyFill="1" applyBorder="1"/>
    <xf numFmtId="165" fontId="12" fillId="0" borderId="0" xfId="3" applyNumberFormat="1" applyFont="1" applyFill="1" applyBorder="1"/>
    <xf numFmtId="0" fontId="11" fillId="0" borderId="0" xfId="0" applyFont="1" applyFill="1"/>
    <xf numFmtId="40" fontId="15" fillId="0" borderId="0" xfId="4" applyNumberFormat="1" applyFont="1" applyBorder="1"/>
    <xf numFmtId="164" fontId="16" fillId="0" borderId="0" xfId="1" applyNumberFormat="1" applyFont="1" applyBorder="1"/>
    <xf numFmtId="164" fontId="1" fillId="0" borderId="0" xfId="1" applyNumberFormat="1" applyBorder="1"/>
    <xf numFmtId="164" fontId="1" fillId="0" borderId="0" xfId="1" applyNumberFormat="1" applyFont="1" applyBorder="1"/>
    <xf numFmtId="164" fontId="1" fillId="0" borderId="18" xfId="1" applyNumberFormat="1" applyBorder="1"/>
    <xf numFmtId="164" fontId="1" fillId="0" borderId="19" xfId="1" applyNumberFormat="1" applyFont="1" applyBorder="1"/>
    <xf numFmtId="164" fontId="1" fillId="0" borderId="18" xfId="1" applyNumberFormat="1" applyFont="1" applyBorder="1"/>
    <xf numFmtId="166" fontId="0" fillId="0" borderId="0" xfId="0" applyNumberFormat="1" applyBorder="1" applyAlignment="1">
      <alignment horizontal="center"/>
    </xf>
    <xf numFmtId="164" fontId="12" fillId="0" borderId="0" xfId="1" applyNumberFormat="1" applyFont="1" applyBorder="1"/>
    <xf numFmtId="165" fontId="0" fillId="0" borderId="0" xfId="3" applyNumberFormat="1" applyFont="1" applyBorder="1" applyAlignment="1">
      <alignment horizontal="center"/>
    </xf>
    <xf numFmtId="165" fontId="0" fillId="0" borderId="0" xfId="3" applyNumberFormat="1" applyFont="1" applyBorder="1" applyAlignment="1">
      <alignment horizontal="right"/>
    </xf>
    <xf numFmtId="164" fontId="4" fillId="0" borderId="0" xfId="1" applyNumberFormat="1" applyFont="1" applyBorder="1"/>
    <xf numFmtId="169" fontId="13" fillId="0" borderId="0" xfId="1" applyNumberFormat="1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5" fontId="0" fillId="0" borderId="0" xfId="3" quotePrefix="1" applyNumberFormat="1" applyFont="1" applyBorder="1" applyAlignment="1">
      <alignment horizontal="right"/>
    </xf>
    <xf numFmtId="164" fontId="13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3" applyNumberFormat="1" applyFont="1" applyBorder="1" applyAlignment="1">
      <alignment horizont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164" fontId="4" fillId="0" borderId="19" xfId="1" applyNumberFormat="1" applyFont="1" applyBorder="1"/>
    <xf numFmtId="165" fontId="0" fillId="0" borderId="19" xfId="3" applyNumberFormat="1" applyFont="1" applyBorder="1" applyAlignment="1">
      <alignment horizontal="center"/>
    </xf>
    <xf numFmtId="169" fontId="0" fillId="0" borderId="19" xfId="0" applyNumberFormat="1" applyBorder="1" applyAlignment="1">
      <alignment horizontal="center"/>
    </xf>
    <xf numFmtId="0" fontId="4" fillId="0" borderId="19" xfId="0" applyFont="1" applyBorder="1" applyAlignment="1">
      <alignment horizontal="center"/>
    </xf>
    <xf numFmtId="164" fontId="8" fillId="0" borderId="19" xfId="1" applyNumberFormat="1" applyFont="1" applyBorder="1"/>
    <xf numFmtId="164" fontId="8" fillId="0" borderId="18" xfId="1" applyNumberFormat="1" applyFont="1" applyBorder="1"/>
    <xf numFmtId="165" fontId="0" fillId="0" borderId="18" xfId="3" applyNumberFormat="1" applyFon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8" fillId="4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0" xfId="3" quotePrefix="1" applyNumberFormat="1" applyFont="1" applyBorder="1" applyAlignment="1">
      <alignment horizontal="center"/>
    </xf>
    <xf numFmtId="40" fontId="5" fillId="0" borderId="0" xfId="4" applyNumberFormat="1" applyFont="1" applyAlignment="1">
      <alignment horizontal="left"/>
    </xf>
    <xf numFmtId="40" fontId="7" fillId="0" borderId="0" xfId="4" applyNumberFormat="1" applyFont="1" applyAlignment="1">
      <alignment horizontal="left" vertical="distributed" wrapText="1"/>
    </xf>
    <xf numFmtId="10" fontId="2" fillId="0" borderId="11" xfId="3" quotePrefix="1" applyNumberFormat="1" applyFont="1" applyBorder="1" applyAlignment="1">
      <alignment horizontal="center"/>
    </xf>
    <xf numFmtId="10" fontId="2" fillId="0" borderId="11" xfId="3" quotePrefix="1" applyNumberFormat="1" applyFont="1" applyBorder="1" applyAlignment="1">
      <alignment horizontal="left"/>
    </xf>
    <xf numFmtId="164" fontId="4" fillId="0" borderId="0" xfId="1" quotePrefix="1" applyNumberFormat="1" applyFont="1" applyBorder="1"/>
    <xf numFmtId="164" fontId="27" fillId="0" borderId="0" xfId="1" quotePrefix="1" applyNumberFormat="1" applyFont="1" applyBorder="1" applyAlignment="1">
      <alignment horizontal="right"/>
    </xf>
    <xf numFmtId="165" fontId="28" fillId="0" borderId="0" xfId="3" quotePrefix="1" applyNumberFormat="1" applyFont="1" applyBorder="1" applyAlignment="1">
      <alignment horizontal="center"/>
    </xf>
    <xf numFmtId="10" fontId="29" fillId="0" borderId="11" xfId="3" quotePrefix="1" applyNumberFormat="1" applyFont="1" applyBorder="1" applyAlignment="1">
      <alignment horizontal="left"/>
    </xf>
    <xf numFmtId="165" fontId="28" fillId="0" borderId="0" xfId="3" quotePrefix="1" applyNumberFormat="1" applyFont="1" applyBorder="1" applyAlignment="1">
      <alignment horizontal="left"/>
    </xf>
    <xf numFmtId="40" fontId="8" fillId="0" borderId="0" xfId="4" applyNumberFormat="1" applyFont="1"/>
    <xf numFmtId="40" fontId="2" fillId="0" borderId="0" xfId="4" applyNumberFormat="1" applyFont="1"/>
    <xf numFmtId="40" fontId="4" fillId="0" borderId="0" xfId="4" applyNumberFormat="1" applyFont="1"/>
    <xf numFmtId="43" fontId="30" fillId="0" borderId="0" xfId="1" applyFont="1" applyBorder="1"/>
    <xf numFmtId="164" fontId="30" fillId="0" borderId="0" xfId="1" applyNumberFormat="1" applyFont="1" applyBorder="1"/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43" fontId="0" fillId="0" borderId="0" xfId="1" applyFont="1" applyBorder="1"/>
    <xf numFmtId="10" fontId="16" fillId="0" borderId="0" xfId="3" applyNumberFormat="1" applyFont="1" applyBorder="1"/>
    <xf numFmtId="164" fontId="0" fillId="0" borderId="0" xfId="1" applyNumberFormat="1" applyFont="1" applyBorder="1"/>
    <xf numFmtId="165" fontId="16" fillId="0" borderId="0" xfId="3" applyNumberFormat="1" applyFont="1" applyBorder="1"/>
    <xf numFmtId="40" fontId="20" fillId="0" borderId="0" xfId="4" applyNumberFormat="1" applyFont="1" applyBorder="1"/>
    <xf numFmtId="165" fontId="0" fillId="0" borderId="0" xfId="3" applyNumberFormat="1" applyFont="1" applyBorder="1"/>
    <xf numFmtId="0" fontId="2" fillId="0" borderId="0" xfId="0" applyFont="1" applyBorder="1" applyAlignment="1">
      <alignment horizontal="centerContinuous"/>
    </xf>
    <xf numFmtId="167" fontId="0" fillId="0" borderId="0" xfId="1" applyNumberFormat="1" applyFont="1" applyBorder="1"/>
    <xf numFmtId="167" fontId="0" fillId="0" borderId="19" xfId="1" applyNumberFormat="1" applyFont="1" applyBorder="1"/>
    <xf numFmtId="164" fontId="1" fillId="0" borderId="19" xfId="1" applyNumberFormat="1" applyBorder="1"/>
    <xf numFmtId="164" fontId="0" fillId="0" borderId="19" xfId="1" applyNumberFormat="1" applyFont="1" applyBorder="1"/>
    <xf numFmtId="164" fontId="0" fillId="6" borderId="18" xfId="1" applyNumberFormat="1" applyFont="1" applyFill="1" applyBorder="1"/>
    <xf numFmtId="167" fontId="0" fillId="0" borderId="20" xfId="1" applyNumberFormat="1" applyFont="1" applyBorder="1"/>
    <xf numFmtId="167" fontId="0" fillId="0" borderId="0" xfId="0" applyNumberFormat="1" applyBorder="1"/>
    <xf numFmtId="167" fontId="2" fillId="0" borderId="0" xfId="0" applyNumberFormat="1" applyFont="1" applyBorder="1" applyAlignment="1">
      <alignment horizontal="centerContinuous"/>
    </xf>
    <xf numFmtId="0" fontId="1" fillId="0" borderId="0" xfId="0" applyFont="1" applyBorder="1"/>
    <xf numFmtId="167" fontId="16" fillId="0" borderId="0" xfId="1" applyNumberFormat="1" applyFont="1" applyBorder="1"/>
    <xf numFmtId="167" fontId="0" fillId="0" borderId="18" xfId="1" applyNumberFormat="1" applyFont="1" applyBorder="1"/>
    <xf numFmtId="10" fontId="14" fillId="0" borderId="0" xfId="3" applyNumberFormat="1" applyFont="1" applyBorder="1"/>
    <xf numFmtId="10" fontId="0" fillId="0" borderId="0" xfId="0" applyNumberFormat="1" applyBorder="1"/>
    <xf numFmtId="165" fontId="1" fillId="0" borderId="0" xfId="0" applyNumberFormat="1" applyFont="1" applyBorder="1"/>
    <xf numFmtId="165" fontId="1" fillId="0" borderId="0" xfId="3" applyNumberFormat="1" applyBorder="1"/>
    <xf numFmtId="164" fontId="28" fillId="0" borderId="0" xfId="1" quotePrefix="1" applyNumberFormat="1" applyFont="1" applyBorder="1" applyAlignment="1">
      <alignment horizontal="right"/>
    </xf>
    <xf numFmtId="164" fontId="1" fillId="0" borderId="0" xfId="1" quotePrefix="1" applyNumberFormat="1" applyBorder="1"/>
    <xf numFmtId="10" fontId="0" fillId="0" borderId="0" xfId="3" applyNumberFormat="1" applyFont="1" applyBorder="1"/>
    <xf numFmtId="164" fontId="0" fillId="0" borderId="18" xfId="1" applyNumberFormat="1" applyFont="1" applyBorder="1"/>
    <xf numFmtId="0" fontId="0" fillId="0" borderId="21" xfId="0" applyBorder="1" applyAlignment="1">
      <alignment horizontal="right"/>
    </xf>
    <xf numFmtId="165" fontId="0" fillId="0" borderId="22" xfId="0" applyNumberFormat="1" applyBorder="1" applyAlignment="1">
      <alignment horizontal="center"/>
    </xf>
    <xf numFmtId="164" fontId="4" fillId="0" borderId="0" xfId="1" applyNumberFormat="1" applyFont="1" applyBorder="1" applyAlignment="1">
      <alignment horizontal="left"/>
    </xf>
    <xf numFmtId="164" fontId="4" fillId="0" borderId="0" xfId="1" applyNumberFormat="1" applyFont="1" applyBorder="1" applyAlignment="1">
      <alignment horizontal="centerContinuous"/>
    </xf>
    <xf numFmtId="164" fontId="4" fillId="0" borderId="18" xfId="1" applyNumberFormat="1" applyFont="1" applyBorder="1"/>
    <xf numFmtId="164" fontId="4" fillId="6" borderId="18" xfId="1" applyNumberFormat="1" applyFont="1" applyFill="1" applyBorder="1"/>
    <xf numFmtId="164" fontId="1" fillId="6" borderId="18" xfId="1" applyNumberFormat="1" applyFill="1" applyBorder="1"/>
    <xf numFmtId="1" fontId="2" fillId="4" borderId="7" xfId="0" applyNumberFormat="1" applyFont="1" applyFill="1" applyBorder="1" applyAlignment="1">
      <alignment horizontal="center"/>
    </xf>
    <xf numFmtId="40" fontId="15" fillId="0" borderId="20" xfId="4" applyNumberFormat="1" applyFont="1" applyBorder="1"/>
    <xf numFmtId="43" fontId="16" fillId="0" borderId="20" xfId="1" applyFont="1" applyBorder="1"/>
    <xf numFmtId="164" fontId="16" fillId="0" borderId="20" xfId="1" applyNumberFormat="1" applyFont="1" applyBorder="1"/>
    <xf numFmtId="164" fontId="1" fillId="0" borderId="24" xfId="1" applyNumberFormat="1" applyBorder="1"/>
    <xf numFmtId="164" fontId="1" fillId="0" borderId="20" xfId="1" applyNumberFormat="1" applyBorder="1"/>
    <xf numFmtId="165" fontId="12" fillId="0" borderId="20" xfId="3" applyNumberFormat="1" applyFont="1" applyBorder="1"/>
    <xf numFmtId="165" fontId="20" fillId="0" borderId="20" xfId="4" applyNumberFormat="1" applyFont="1" applyBorder="1"/>
    <xf numFmtId="164" fontId="1" fillId="0" borderId="23" xfId="1" applyNumberFormat="1" applyBorder="1"/>
    <xf numFmtId="0" fontId="0" fillId="0" borderId="20" xfId="0" applyBorder="1"/>
    <xf numFmtId="0" fontId="2" fillId="0" borderId="20" xfId="0" applyFont="1" applyBorder="1" applyAlignment="1">
      <alignment horizontal="centerContinuous"/>
    </xf>
    <xf numFmtId="167" fontId="0" fillId="0" borderId="23" xfId="1" applyNumberFormat="1" applyFont="1" applyBorder="1"/>
    <xf numFmtId="165" fontId="0" fillId="0" borderId="20" xfId="3" applyNumberFormat="1" applyFont="1" applyBorder="1"/>
    <xf numFmtId="0" fontId="16" fillId="0" borderId="20" xfId="1" applyNumberFormat="1" applyFont="1" applyBorder="1" applyAlignment="1">
      <alignment horizontal="left"/>
    </xf>
    <xf numFmtId="164" fontId="0" fillId="0" borderId="20" xfId="0" applyNumberFormat="1" applyBorder="1"/>
    <xf numFmtId="169" fontId="0" fillId="0" borderId="0" xfId="1" applyNumberFormat="1" applyFont="1" applyBorder="1" applyAlignment="1">
      <alignment horizontal="right"/>
    </xf>
    <xf numFmtId="169" fontId="13" fillId="0" borderId="0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_OSK Spreads - 2006-3Q 10Q" xfId="4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351365</xdr:colOff>
      <xdr:row>32</xdr:row>
      <xdr:rowOff>16933</xdr:rowOff>
    </xdr:from>
    <xdr:to>
      <xdr:col>11</xdr:col>
      <xdr:colOff>355598</xdr:colOff>
      <xdr:row>36</xdr:row>
      <xdr:rowOff>266700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34BB1AC-3035-4C62-85C6-E522DBBF44FC}"/>
            </a:ext>
          </a:extLst>
        </xdr:cNvPr>
        <xdr:cNvCxnSpPr/>
      </xdr:nvCxnSpPr>
      <xdr:spPr>
        <a:xfrm flipH="1" flipV="1">
          <a:off x="8928098" y="9338733"/>
          <a:ext cx="4233" cy="135043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26</xdr:row>
      <xdr:rowOff>12700</xdr:rowOff>
    </xdr:from>
    <xdr:to>
      <xdr:col>12</xdr:col>
      <xdr:colOff>118533</xdr:colOff>
      <xdr:row>26</xdr:row>
      <xdr:rowOff>211667</xdr:rowOff>
    </xdr:to>
    <xdr:cxnSp macro="">
      <xdr:nvCxnSpPr>
        <xdr:cNvPr id="4" name="Connector: Elbow 3">
          <a:extLst>
            <a:ext uri="{FF2B5EF4-FFF2-40B4-BE49-F238E27FC236}">
              <a16:creationId xmlns:a16="http://schemas.microsoft.com/office/drawing/2014/main" id="{A3965A07-5935-456E-98D6-7DF2190A58BC}"/>
            </a:ext>
          </a:extLst>
        </xdr:cNvPr>
        <xdr:cNvCxnSpPr/>
      </xdr:nvCxnSpPr>
      <xdr:spPr>
        <a:xfrm>
          <a:off x="9072033" y="7268633"/>
          <a:ext cx="330200" cy="198967"/>
        </a:xfrm>
        <a:prstGeom prst="bentConnector3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618069</xdr:colOff>
      <xdr:row>38</xdr:row>
      <xdr:rowOff>211667</xdr:rowOff>
    </xdr:from>
    <xdr:to>
      <xdr:col>12</xdr:col>
      <xdr:colOff>287869</xdr:colOff>
      <xdr:row>39</xdr:row>
      <xdr:rowOff>198967</xdr:rowOff>
    </xdr:to>
    <xdr:cxnSp macro="">
      <xdr:nvCxnSpPr>
        <xdr:cNvPr id="6" name="Connector: Elbow 5">
          <a:extLst>
            <a:ext uri="{FF2B5EF4-FFF2-40B4-BE49-F238E27FC236}">
              <a16:creationId xmlns:a16="http://schemas.microsoft.com/office/drawing/2014/main" id="{A83E1E9E-18B8-4A2F-A6ED-C5C37994E33F}"/>
            </a:ext>
          </a:extLst>
        </xdr:cNvPr>
        <xdr:cNvCxnSpPr/>
      </xdr:nvCxnSpPr>
      <xdr:spPr>
        <a:xfrm rot="10800000">
          <a:off x="9194802" y="11616267"/>
          <a:ext cx="376767" cy="262467"/>
        </a:xfrm>
        <a:prstGeom prst="bentConnector3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664633</xdr:colOff>
      <xdr:row>26</xdr:row>
      <xdr:rowOff>12700</xdr:rowOff>
    </xdr:from>
    <xdr:to>
      <xdr:col>8</xdr:col>
      <xdr:colOff>165099</xdr:colOff>
      <xdr:row>26</xdr:row>
      <xdr:rowOff>207434</xdr:rowOff>
    </xdr:to>
    <xdr:cxnSp macro="">
      <xdr:nvCxnSpPr>
        <xdr:cNvPr id="11" name="Connector: Elbow 10">
          <a:extLst>
            <a:ext uri="{FF2B5EF4-FFF2-40B4-BE49-F238E27FC236}">
              <a16:creationId xmlns:a16="http://schemas.microsoft.com/office/drawing/2014/main" id="{A8E354FC-6523-4724-9115-2B10F54D9A5D}"/>
            </a:ext>
          </a:extLst>
        </xdr:cNvPr>
        <xdr:cNvCxnSpPr/>
      </xdr:nvCxnSpPr>
      <xdr:spPr>
        <a:xfrm>
          <a:off x="6328833" y="7268633"/>
          <a:ext cx="292099" cy="194734"/>
        </a:xfrm>
        <a:prstGeom prst="bentConnector3">
          <a:avLst>
            <a:gd name="adj1" fmla="val 50000"/>
          </a:avLst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558803</xdr:colOff>
      <xdr:row>27</xdr:row>
      <xdr:rowOff>224370</xdr:rowOff>
    </xdr:from>
    <xdr:to>
      <xdr:col>12</xdr:col>
      <xdr:colOff>127001</xdr:colOff>
      <xdr:row>28</xdr:row>
      <xdr:rowOff>207434</xdr:rowOff>
    </xdr:to>
    <xdr:cxnSp macro="">
      <xdr:nvCxnSpPr>
        <xdr:cNvPr id="16" name="Connector: Elbow 15">
          <a:extLst>
            <a:ext uri="{FF2B5EF4-FFF2-40B4-BE49-F238E27FC236}">
              <a16:creationId xmlns:a16="http://schemas.microsoft.com/office/drawing/2014/main" id="{7B6B31F5-313B-410A-B2A1-29F19F016CCE}"/>
            </a:ext>
          </a:extLst>
        </xdr:cNvPr>
        <xdr:cNvCxnSpPr/>
      </xdr:nvCxnSpPr>
      <xdr:spPr>
        <a:xfrm rot="10800000">
          <a:off x="9135536" y="7755470"/>
          <a:ext cx="275165" cy="258231"/>
        </a:xfrm>
        <a:prstGeom prst="bentConnector3">
          <a:avLst>
            <a:gd name="adj1" fmla="val 50000"/>
          </a:avLst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25400</xdr:colOff>
      <xdr:row>60</xdr:row>
      <xdr:rowOff>148167</xdr:rowOff>
    </xdr:from>
    <xdr:to>
      <xdr:col>9</xdr:col>
      <xdr:colOff>194733</xdr:colOff>
      <xdr:row>60</xdr:row>
      <xdr:rowOff>152400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F8C6FEBE-699E-4FA1-9984-B1D313DFCEA2}"/>
            </a:ext>
          </a:extLst>
        </xdr:cNvPr>
        <xdr:cNvCxnSpPr/>
      </xdr:nvCxnSpPr>
      <xdr:spPr>
        <a:xfrm flipV="1">
          <a:off x="6481233" y="16442267"/>
          <a:ext cx="876300" cy="4233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12700</xdr:colOff>
      <xdr:row>59</xdr:row>
      <xdr:rowOff>156634</xdr:rowOff>
    </xdr:from>
    <xdr:to>
      <xdr:col>9</xdr:col>
      <xdr:colOff>182033</xdr:colOff>
      <xdr:row>59</xdr:row>
      <xdr:rowOff>160867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FA2D1492-3A29-4B3B-90C4-BC7EFD0D7C6D}"/>
            </a:ext>
          </a:extLst>
        </xdr:cNvPr>
        <xdr:cNvCxnSpPr/>
      </xdr:nvCxnSpPr>
      <xdr:spPr>
        <a:xfrm flipV="1">
          <a:off x="6468533" y="16222134"/>
          <a:ext cx="876300" cy="4233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78"/>
  <sheetViews>
    <sheetView tabSelected="1" topLeftCell="A234" workbookViewId="0">
      <selection activeCell="B242" sqref="B242"/>
    </sheetView>
  </sheetViews>
  <sheetFormatPr defaultRowHeight="12.7" x14ac:dyDescent="0.4"/>
  <cols>
    <col min="1" max="1" width="5.87890625" style="7" customWidth="1"/>
    <col min="2" max="2" width="30.76171875" customWidth="1"/>
    <col min="3" max="3" width="12.52734375" customWidth="1"/>
    <col min="4" max="4" width="3.64453125" customWidth="1"/>
    <col min="5" max="5" width="10.87890625" customWidth="1"/>
    <col min="6" max="6" width="9.87890625" customWidth="1"/>
    <col min="7" max="7" width="5.1171875" customWidth="1"/>
    <col min="8" max="8" width="11" customWidth="1"/>
    <col min="9" max="16" width="9.8203125" customWidth="1"/>
    <col min="17" max="17" width="11.41015625" customWidth="1"/>
    <col min="18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0" ht="26.25" customHeight="1" x14ac:dyDescent="1">
      <c r="A1" s="1"/>
      <c r="B1" s="133" t="s">
        <v>155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</row>
    <row r="2" spans="1:20" ht="16.5" customHeight="1" x14ac:dyDescent="0.5">
      <c r="A2" s="4"/>
      <c r="B2" s="134" t="s">
        <v>130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3"/>
      <c r="R2" s="3"/>
      <c r="S2" s="3"/>
      <c r="T2" s="3"/>
    </row>
    <row r="3" spans="1:20" ht="21.75" customHeight="1" x14ac:dyDescent="0.5">
      <c r="A3" s="75"/>
      <c r="B3" s="79" t="s">
        <v>159</v>
      </c>
      <c r="C3" s="74" t="s">
        <v>160</v>
      </c>
      <c r="D3" s="74" t="s">
        <v>161</v>
      </c>
      <c r="E3" s="74" t="s">
        <v>162</v>
      </c>
      <c r="F3" s="59"/>
      <c r="G3" s="59"/>
      <c r="H3" s="59"/>
      <c r="I3" s="86"/>
      <c r="J3" s="86"/>
      <c r="K3" s="86"/>
      <c r="L3" s="86"/>
      <c r="M3" s="86"/>
      <c r="N3" s="86"/>
      <c r="O3" s="86"/>
      <c r="P3" s="86"/>
    </row>
    <row r="4" spans="1:20" ht="12" customHeight="1" x14ac:dyDescent="0.4">
      <c r="A4" s="75"/>
      <c r="B4" s="5"/>
      <c r="C4" s="6"/>
      <c r="D4" s="6"/>
      <c r="E4" s="6"/>
      <c r="F4" s="81"/>
      <c r="G4" s="81"/>
      <c r="H4" s="81"/>
      <c r="I4" s="87"/>
      <c r="J4" s="87"/>
      <c r="K4" s="87"/>
      <c r="L4" s="87"/>
      <c r="M4" s="87"/>
      <c r="N4" s="87"/>
      <c r="O4" s="87"/>
      <c r="P4" s="87"/>
    </row>
    <row r="5" spans="1:20" ht="21.75" customHeight="1" thickBot="1" x14ac:dyDescent="0.6">
      <c r="A5" s="75">
        <f>ROW()</f>
        <v>5</v>
      </c>
      <c r="B5" s="24" t="s">
        <v>187</v>
      </c>
      <c r="C5" s="10"/>
      <c r="D5" s="10"/>
      <c r="E5" s="10"/>
      <c r="F5" s="97"/>
      <c r="G5" s="82"/>
      <c r="H5" s="82"/>
      <c r="I5" s="88"/>
      <c r="J5" s="88"/>
      <c r="K5" s="88"/>
      <c r="L5" s="88"/>
      <c r="M5" s="88"/>
      <c r="N5" s="88"/>
      <c r="O5" s="88"/>
      <c r="P5" s="88"/>
    </row>
    <row r="6" spans="1:20" ht="21.75" customHeight="1" x14ac:dyDescent="0.7">
      <c r="A6" s="75">
        <f>ROW()</f>
        <v>6</v>
      </c>
      <c r="B6" s="43"/>
      <c r="C6" s="44"/>
      <c r="D6" s="44"/>
      <c r="E6" s="83" t="s">
        <v>19</v>
      </c>
      <c r="F6" s="44"/>
      <c r="G6" s="45"/>
      <c r="I6" s="89"/>
      <c r="J6" s="89"/>
      <c r="K6" s="89"/>
      <c r="L6" s="89"/>
      <c r="M6" s="89"/>
      <c r="N6" s="87"/>
      <c r="O6" s="87"/>
      <c r="P6" s="87"/>
    </row>
    <row r="7" spans="1:20" ht="21.75" customHeight="1" x14ac:dyDescent="0.5">
      <c r="A7" s="75">
        <f>ROW()</f>
        <v>7</v>
      </c>
      <c r="B7" s="142" t="s">
        <v>66</v>
      </c>
      <c r="C7" s="142"/>
      <c r="D7" s="142"/>
      <c r="E7" s="84" t="str">
        <f>+I45</f>
        <v>Year 0</v>
      </c>
      <c r="F7" s="47"/>
      <c r="G7" s="48"/>
      <c r="I7" s="90"/>
      <c r="J7" s="90"/>
      <c r="K7" s="90"/>
      <c r="L7" s="90"/>
      <c r="M7" s="90"/>
      <c r="N7" s="90"/>
      <c r="O7" s="90"/>
      <c r="P7" s="90"/>
    </row>
    <row r="8" spans="1:20" ht="21.75" customHeight="1" x14ac:dyDescent="0.5">
      <c r="A8" s="75">
        <f>ROW()</f>
        <v>8</v>
      </c>
      <c r="B8" s="142" t="s">
        <v>183</v>
      </c>
      <c r="C8" s="142"/>
      <c r="D8" s="142"/>
      <c r="E8" s="143"/>
      <c r="F8" s="47"/>
      <c r="G8" s="48"/>
      <c r="I8" s="91"/>
      <c r="J8" s="91"/>
      <c r="K8" s="91"/>
      <c r="L8" s="91"/>
      <c r="M8" s="91"/>
      <c r="N8" s="91"/>
      <c r="O8" s="91"/>
      <c r="P8" s="91"/>
      <c r="Q8" s="47"/>
      <c r="R8" s="47"/>
    </row>
    <row r="9" spans="1:20" ht="21.75" customHeight="1" x14ac:dyDescent="0.5">
      <c r="A9" s="75">
        <f>ROW()</f>
        <v>9</v>
      </c>
      <c r="B9" s="144" t="s">
        <v>132</v>
      </c>
      <c r="C9" s="142"/>
      <c r="D9" s="142"/>
      <c r="E9" s="145">
        <v>250</v>
      </c>
      <c r="F9" s="47"/>
      <c r="G9" s="48"/>
      <c r="I9" s="92"/>
      <c r="J9" s="92"/>
      <c r="K9" s="92"/>
      <c r="L9" s="92"/>
      <c r="M9" s="92"/>
      <c r="N9" s="92"/>
      <c r="O9" s="92"/>
      <c r="P9" s="92"/>
    </row>
    <row r="10" spans="1:20" ht="21.75" customHeight="1" x14ac:dyDescent="0.5">
      <c r="A10" s="75">
        <f>ROW()</f>
        <v>10</v>
      </c>
      <c r="B10" s="144" t="s">
        <v>135</v>
      </c>
      <c r="C10" s="142"/>
      <c r="D10" s="142"/>
      <c r="E10" s="146">
        <v>2</v>
      </c>
      <c r="F10" s="47"/>
      <c r="G10" s="48"/>
      <c r="I10" s="93"/>
      <c r="J10" s="93"/>
      <c r="K10" s="93"/>
      <c r="L10" s="93"/>
      <c r="M10" s="93"/>
      <c r="N10" s="93"/>
      <c r="O10" s="93"/>
      <c r="P10" s="93"/>
    </row>
    <row r="11" spans="1:20" ht="21.75" customHeight="1" x14ac:dyDescent="0.5">
      <c r="A11" s="75">
        <f>ROW()</f>
        <v>11</v>
      </c>
      <c r="B11" s="144" t="s">
        <v>136</v>
      </c>
      <c r="C11" s="142"/>
      <c r="D11" s="142"/>
      <c r="E11" s="146">
        <v>2000</v>
      </c>
      <c r="F11" s="47"/>
      <c r="G11" s="48"/>
      <c r="I11" s="94"/>
      <c r="J11" s="94"/>
      <c r="K11" s="94"/>
      <c r="L11" s="94"/>
      <c r="M11" s="94"/>
      <c r="N11" s="94"/>
      <c r="O11" s="94"/>
      <c r="P11" s="94"/>
    </row>
    <row r="12" spans="1:20" ht="21.75" customHeight="1" thickBot="1" x14ac:dyDescent="0.55000000000000004">
      <c r="A12" s="75">
        <f>ROW()</f>
        <v>12</v>
      </c>
      <c r="B12" s="142" t="s">
        <v>67</v>
      </c>
      <c r="C12" s="142"/>
      <c r="D12" s="142"/>
      <c r="E12" s="104">
        <f>+E11*E10*E9</f>
        <v>1000000</v>
      </c>
      <c r="F12" s="47"/>
      <c r="G12" s="48"/>
      <c r="I12" s="95"/>
      <c r="J12" s="95"/>
      <c r="K12" s="95"/>
      <c r="L12" s="95"/>
      <c r="M12" s="95"/>
      <c r="N12" s="95"/>
      <c r="O12" s="95"/>
      <c r="P12" s="95"/>
    </row>
    <row r="13" spans="1:20" ht="11" customHeight="1" thickTop="1" x14ac:dyDescent="0.5">
      <c r="A13" s="75">
        <f>ROW()</f>
        <v>13</v>
      </c>
      <c r="B13" s="142"/>
      <c r="C13" s="142"/>
      <c r="D13" s="142"/>
      <c r="E13" s="101"/>
      <c r="F13" s="47"/>
      <c r="G13" s="48"/>
      <c r="I13" s="95"/>
      <c r="J13" s="95"/>
      <c r="K13" s="95"/>
      <c r="L13" s="95"/>
      <c r="M13" s="95"/>
      <c r="N13" s="95"/>
      <c r="O13" s="95"/>
      <c r="P13" s="95"/>
    </row>
    <row r="14" spans="1:20" ht="21.75" customHeight="1" x14ac:dyDescent="0.5">
      <c r="A14" s="75">
        <f>ROW()</f>
        <v>14</v>
      </c>
      <c r="B14" s="41" t="s">
        <v>68</v>
      </c>
      <c r="C14" s="142"/>
      <c r="D14" s="142"/>
      <c r="E14" s="80">
        <v>0.6</v>
      </c>
      <c r="F14" s="47"/>
      <c r="G14" s="48"/>
      <c r="I14" s="96"/>
      <c r="J14" s="96"/>
      <c r="K14" s="96"/>
      <c r="L14" s="96"/>
      <c r="M14" s="96"/>
      <c r="N14" s="96"/>
      <c r="O14" s="96"/>
      <c r="P14" s="96"/>
    </row>
    <row r="15" spans="1:20" ht="21.75" customHeight="1" x14ac:dyDescent="0.5">
      <c r="A15" s="75">
        <f>ROW()</f>
        <v>15</v>
      </c>
      <c r="B15" s="41" t="s">
        <v>184</v>
      </c>
      <c r="C15" s="142"/>
      <c r="D15" s="142"/>
      <c r="E15" s="103">
        <f>+E14*E12</f>
        <v>600000</v>
      </c>
      <c r="F15" s="47"/>
      <c r="G15" s="48"/>
      <c r="I15" s="96"/>
      <c r="J15" s="96"/>
      <c r="K15" s="96"/>
      <c r="L15" s="96"/>
      <c r="M15" s="96"/>
      <c r="N15" s="96"/>
      <c r="O15" s="96"/>
      <c r="P15" s="96"/>
    </row>
    <row r="16" spans="1:20" ht="12.7" customHeight="1" x14ac:dyDescent="0.5">
      <c r="A16" s="75">
        <f>ROW()</f>
        <v>16</v>
      </c>
      <c r="B16" s="41"/>
      <c r="C16" s="142"/>
      <c r="D16" s="142"/>
      <c r="E16" s="101"/>
      <c r="F16" s="47"/>
      <c r="G16" s="48"/>
      <c r="I16" s="96"/>
      <c r="J16" s="96"/>
      <c r="K16" s="96"/>
      <c r="L16" s="96"/>
      <c r="M16" s="96"/>
      <c r="N16" s="96"/>
      <c r="O16" s="96"/>
      <c r="P16" s="96"/>
    </row>
    <row r="17" spans="1:20" ht="21.75" customHeight="1" x14ac:dyDescent="0.5">
      <c r="A17" s="75">
        <f>ROW()</f>
        <v>17</v>
      </c>
      <c r="B17" s="41" t="s">
        <v>69</v>
      </c>
      <c r="C17" s="142"/>
      <c r="D17" s="142"/>
      <c r="E17" s="80">
        <v>0.3</v>
      </c>
      <c r="F17" s="47"/>
      <c r="G17" s="48"/>
      <c r="I17" s="96"/>
      <c r="J17" s="96"/>
      <c r="K17" s="96"/>
      <c r="L17" s="96"/>
      <c r="M17" s="96"/>
      <c r="N17" s="96"/>
      <c r="O17" s="96"/>
      <c r="P17" s="96"/>
    </row>
    <row r="18" spans="1:20" ht="21.75" customHeight="1" x14ac:dyDescent="0.5">
      <c r="A18" s="75">
        <f>ROW()</f>
        <v>18</v>
      </c>
      <c r="B18" s="41" t="s">
        <v>185</v>
      </c>
      <c r="C18" s="142"/>
      <c r="D18" s="142"/>
      <c r="E18" s="101">
        <f>+E17*E12</f>
        <v>300000</v>
      </c>
      <c r="F18" s="47"/>
      <c r="G18" s="48"/>
      <c r="I18" s="96"/>
      <c r="J18" s="96"/>
      <c r="K18" s="96"/>
      <c r="L18" s="96"/>
      <c r="M18" s="96"/>
      <c r="N18" s="96"/>
      <c r="O18" s="96"/>
      <c r="P18" s="96"/>
    </row>
    <row r="19" spans="1:20" ht="21.75" customHeight="1" thickBot="1" x14ac:dyDescent="0.55000000000000004">
      <c r="A19" s="75">
        <f>ROW()</f>
        <v>19</v>
      </c>
      <c r="B19" s="41" t="s">
        <v>186</v>
      </c>
      <c r="C19" s="142"/>
      <c r="D19" s="142"/>
      <c r="E19" s="104">
        <f>+E12-E15-E18</f>
        <v>100000</v>
      </c>
      <c r="F19" s="47"/>
      <c r="G19" s="48"/>
      <c r="I19" s="96"/>
      <c r="J19" s="96"/>
      <c r="K19" s="96"/>
      <c r="L19" s="96"/>
      <c r="M19" s="96"/>
      <c r="N19" s="96"/>
      <c r="O19" s="96"/>
      <c r="P19" s="96"/>
    </row>
    <row r="20" spans="1:20" ht="21.75" customHeight="1" thickTop="1" x14ac:dyDescent="0.5">
      <c r="A20" s="75"/>
      <c r="B20" s="41"/>
      <c r="C20" s="142"/>
      <c r="D20" s="142"/>
      <c r="E20" s="101"/>
      <c r="F20" s="47"/>
      <c r="G20" s="48"/>
      <c r="I20" s="96"/>
      <c r="J20" s="96"/>
      <c r="K20" s="96"/>
      <c r="L20" s="96"/>
      <c r="M20" s="96"/>
      <c r="N20" s="96"/>
      <c r="O20" s="96"/>
      <c r="P20" s="96"/>
    </row>
    <row r="21" spans="1:20" ht="21.75" customHeight="1" x14ac:dyDescent="0.5">
      <c r="A21" s="75"/>
      <c r="B21" s="41"/>
      <c r="C21" s="47"/>
      <c r="D21" s="47"/>
      <c r="E21" s="47"/>
      <c r="F21" s="47"/>
      <c r="G21" s="48"/>
      <c r="I21" s="85"/>
      <c r="J21" s="80"/>
      <c r="K21" s="85"/>
      <c r="L21" s="85"/>
      <c r="M21" s="85"/>
      <c r="N21" s="85"/>
      <c r="O21" s="96"/>
      <c r="P21" s="80"/>
    </row>
    <row r="22" spans="1:20" ht="14.7" customHeight="1" x14ac:dyDescent="0.5">
      <c r="A22" s="74"/>
      <c r="B22" s="74" t="s">
        <v>159</v>
      </c>
      <c r="C22" s="74" t="s">
        <v>160</v>
      </c>
      <c r="D22" s="74" t="s">
        <v>161</v>
      </c>
      <c r="E22" s="74" t="s">
        <v>162</v>
      </c>
      <c r="F22" s="74" t="s">
        <v>163</v>
      </c>
      <c r="G22" s="74" t="s">
        <v>164</v>
      </c>
      <c r="H22" s="74" t="s">
        <v>165</v>
      </c>
      <c r="I22" s="74" t="s">
        <v>166</v>
      </c>
      <c r="J22" s="74" t="s">
        <v>170</v>
      </c>
      <c r="K22" s="74" t="s">
        <v>171</v>
      </c>
      <c r="L22" s="74" t="s">
        <v>167</v>
      </c>
      <c r="M22" s="74" t="s">
        <v>168</v>
      </c>
      <c r="N22" s="74" t="s">
        <v>169</v>
      </c>
      <c r="O22" s="96"/>
      <c r="P22" s="74"/>
      <c r="Q22" s="74" t="s">
        <v>188</v>
      </c>
      <c r="R22" s="74" t="s">
        <v>190</v>
      </c>
      <c r="S22" s="74" t="s">
        <v>191</v>
      </c>
      <c r="T22" s="3"/>
    </row>
    <row r="23" spans="1:20" ht="12.75" customHeight="1" x14ac:dyDescent="0.4">
      <c r="A23" s="76"/>
      <c r="B23" s="5"/>
      <c r="C23" s="5"/>
      <c r="D23" s="5"/>
      <c r="E23" s="5"/>
      <c r="F23" s="5"/>
      <c r="G23" s="5"/>
      <c r="H23" s="6"/>
      <c r="I23" s="6"/>
      <c r="J23" s="6"/>
      <c r="K23" s="6"/>
      <c r="L23" s="6"/>
      <c r="M23" s="6"/>
      <c r="N23" s="6"/>
      <c r="O23" s="96"/>
      <c r="P23" s="76"/>
      <c r="Q23" s="6"/>
      <c r="R23" s="6"/>
      <c r="S23" s="6"/>
      <c r="T23" s="3"/>
    </row>
    <row r="24" spans="1:20" ht="21.75" customHeight="1" x14ac:dyDescent="0.55000000000000004">
      <c r="A24" s="75">
        <f>ROW()</f>
        <v>24</v>
      </c>
      <c r="B24" s="8" t="s">
        <v>0</v>
      </c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  <c r="N24" s="9"/>
      <c r="O24" s="96"/>
      <c r="P24" s="75">
        <f>ROW()</f>
        <v>24</v>
      </c>
      <c r="Q24" s="8" t="str">
        <f>+B24</f>
        <v>TRANSACTION SOURCES &amp; USES</v>
      </c>
      <c r="R24" s="10"/>
      <c r="S24" s="10"/>
      <c r="T24" s="3"/>
    </row>
    <row r="25" spans="1:20" ht="56.45" customHeight="1" x14ac:dyDescent="0.4">
      <c r="A25" s="75">
        <f>ROW()</f>
        <v>25</v>
      </c>
      <c r="B25" s="119" t="s">
        <v>1</v>
      </c>
      <c r="C25" s="120"/>
      <c r="D25" s="120"/>
      <c r="E25" s="120"/>
      <c r="F25" s="120"/>
      <c r="G25" s="130" t="s">
        <v>146</v>
      </c>
      <c r="H25" s="131"/>
      <c r="I25" s="68" t="s">
        <v>2</v>
      </c>
      <c r="J25" s="69" t="s">
        <v>3</v>
      </c>
      <c r="K25" s="68" t="s">
        <v>4</v>
      </c>
      <c r="L25" s="68" t="s">
        <v>137</v>
      </c>
      <c r="M25" s="68" t="s">
        <v>138</v>
      </c>
      <c r="N25" s="68" t="s">
        <v>139</v>
      </c>
      <c r="P25" s="75">
        <f>ROW()</f>
        <v>25</v>
      </c>
      <c r="Q25" s="70" t="s">
        <v>5</v>
      </c>
      <c r="R25" s="71"/>
      <c r="S25" s="68" t="s">
        <v>6</v>
      </c>
      <c r="T25" s="3"/>
    </row>
    <row r="26" spans="1:20" ht="21.75" customHeight="1" x14ac:dyDescent="0.4">
      <c r="A26" s="75">
        <f>ROW()</f>
        <v>26</v>
      </c>
      <c r="B26" t="s">
        <v>131</v>
      </c>
      <c r="H26" s="138" t="s">
        <v>193</v>
      </c>
      <c r="I26" s="106">
        <v>0</v>
      </c>
      <c r="J26" s="107"/>
      <c r="K26" s="105"/>
      <c r="L26" s="139" t="s">
        <v>195</v>
      </c>
      <c r="M26" s="105"/>
      <c r="N26" s="105"/>
      <c r="P26" s="75">
        <f>ROW()</f>
        <v>26</v>
      </c>
      <c r="Q26" t="s">
        <v>7</v>
      </c>
      <c r="S26" s="11">
        <v>0</v>
      </c>
      <c r="T26" s="3"/>
    </row>
    <row r="27" spans="1:20" ht="21.75" customHeight="1" x14ac:dyDescent="0.4">
      <c r="A27" s="75">
        <f>ROW()</f>
        <v>27</v>
      </c>
      <c r="B27" t="s">
        <v>8</v>
      </c>
      <c r="H27" s="108" t="s">
        <v>142</v>
      </c>
      <c r="I27" s="137">
        <f>+K27*$H$178</f>
        <v>180000</v>
      </c>
      <c r="J27" s="107">
        <f>+I27/$I$33</f>
        <v>0.15652173913043479</v>
      </c>
      <c r="K27" s="110">
        <v>1.8</v>
      </c>
      <c r="L27" s="107">
        <f>IRR(I62:Q62)</f>
        <v>5.9925670743207426E-2</v>
      </c>
      <c r="M27" s="132">
        <f>+L27*(1-$H$36)</f>
        <v>3.8352429275652751E-2</v>
      </c>
      <c r="N27" s="107">
        <f>+M27*J27</f>
        <v>6.0029889301021705E-3</v>
      </c>
      <c r="P27" s="75">
        <f>ROW()</f>
        <v>27</v>
      </c>
      <c r="Q27" t="s">
        <v>156</v>
      </c>
      <c r="S27" s="12">
        <v>780000</v>
      </c>
      <c r="T27" s="3"/>
    </row>
    <row r="28" spans="1:20" ht="21.75" customHeight="1" x14ac:dyDescent="0.4">
      <c r="A28" s="75">
        <f>ROW()</f>
        <v>28</v>
      </c>
      <c r="B28" t="s">
        <v>9</v>
      </c>
      <c r="H28" s="108" t="s">
        <v>143</v>
      </c>
      <c r="I28" s="109">
        <f>+K28*$H$178</f>
        <v>200000</v>
      </c>
      <c r="J28" s="107">
        <f>+I28/$I$33</f>
        <v>0.17391304347826086</v>
      </c>
      <c r="K28" s="110">
        <v>2</v>
      </c>
      <c r="L28" s="132">
        <f>IRR(I73:Q73)</f>
        <v>6.5716223695467368E-2</v>
      </c>
      <c r="M28" s="107">
        <f>+L28*(1-$H$36)</f>
        <v>4.205838316509912E-2</v>
      </c>
      <c r="N28" s="107">
        <f>+M28*J28</f>
        <v>7.3145014200172382E-3</v>
      </c>
      <c r="P28" s="75">
        <f>ROW()</f>
        <v>28</v>
      </c>
      <c r="Q28" t="s">
        <v>157</v>
      </c>
      <c r="S28" s="13">
        <v>320000</v>
      </c>
      <c r="T28" s="14"/>
    </row>
    <row r="29" spans="1:20" ht="21.75" customHeight="1" thickBot="1" x14ac:dyDescent="0.45">
      <c r="A29" s="75">
        <f>ROW()</f>
        <v>29</v>
      </c>
      <c r="B29" t="s">
        <v>10</v>
      </c>
      <c r="H29" s="108"/>
      <c r="I29" s="121">
        <f>SUM(I27:I28)</f>
        <v>380000</v>
      </c>
      <c r="J29" s="122">
        <f>+I29/$I$33</f>
        <v>0.33043478260869563</v>
      </c>
      <c r="K29" s="123">
        <f>+I29/$H$178</f>
        <v>3.8</v>
      </c>
      <c r="L29" s="124"/>
      <c r="M29" s="141" t="s">
        <v>194</v>
      </c>
      <c r="N29" s="124"/>
      <c r="P29" s="75">
        <f>ROW()</f>
        <v>29</v>
      </c>
      <c r="Q29" t="s">
        <v>11</v>
      </c>
      <c r="S29" s="13">
        <v>50000</v>
      </c>
    </row>
    <row r="30" spans="1:20" ht="21.75" customHeight="1" thickBot="1" x14ac:dyDescent="0.45">
      <c r="A30" s="75">
        <f>ROW()</f>
        <v>30</v>
      </c>
      <c r="B30" t="s">
        <v>12</v>
      </c>
      <c r="H30" s="112" t="s">
        <v>144</v>
      </c>
      <c r="I30" s="109">
        <f>+S30-I32-I29</f>
        <v>170000</v>
      </c>
      <c r="J30" s="107">
        <f>+I30/$I$33</f>
        <v>0.14782608695652175</v>
      </c>
      <c r="K30" s="111">
        <f>+I30/$H$178</f>
        <v>1.7</v>
      </c>
      <c r="L30" s="107">
        <f>IRR(I84:Q84)</f>
        <v>0.10000000000000009</v>
      </c>
      <c r="M30" s="107">
        <f>+L30*(1-$H$36)</f>
        <v>6.4000000000000057E-2</v>
      </c>
      <c r="N30" s="107">
        <f>+M30*J30</f>
        <v>9.4608695652174009E-3</v>
      </c>
      <c r="P30" s="75">
        <f>ROW()</f>
        <v>30</v>
      </c>
      <c r="Q30" s="18" t="s">
        <v>16</v>
      </c>
      <c r="R30" s="18"/>
      <c r="S30" s="19">
        <f>SUM(S26:S29)</f>
        <v>1150000</v>
      </c>
    </row>
    <row r="31" spans="1:20" ht="21.75" customHeight="1" x14ac:dyDescent="0.4">
      <c r="A31" s="75">
        <f>ROW()</f>
        <v>31</v>
      </c>
      <c r="B31" s="16" t="s">
        <v>13</v>
      </c>
      <c r="H31" s="108"/>
      <c r="I31" s="125">
        <f>+I30+I29</f>
        <v>550000</v>
      </c>
      <c r="J31" s="122">
        <f>+I31/$I$33</f>
        <v>0.47826086956521741</v>
      </c>
      <c r="K31" s="123">
        <f>+I31/$H$178</f>
        <v>5.5</v>
      </c>
      <c r="L31" s="124"/>
      <c r="M31" s="124"/>
      <c r="N31" s="124"/>
      <c r="S31" s="15"/>
    </row>
    <row r="32" spans="1:20" ht="21.75" customHeight="1" x14ac:dyDescent="0.4">
      <c r="A32" s="75">
        <f>ROW()</f>
        <v>32</v>
      </c>
      <c r="B32" s="16" t="s">
        <v>14</v>
      </c>
      <c r="H32" s="108" t="s">
        <v>145</v>
      </c>
      <c r="I32" s="113">
        <v>600000</v>
      </c>
      <c r="J32" s="107">
        <f>+I32/$I$33</f>
        <v>0.52173913043478259</v>
      </c>
      <c r="K32" s="105">
        <f>+I32/$H$178</f>
        <v>6</v>
      </c>
      <c r="L32" s="107">
        <f>+L39</f>
        <v>0.18</v>
      </c>
      <c r="M32" s="107">
        <f>+L32</f>
        <v>0.18</v>
      </c>
      <c r="N32" s="107">
        <f>+M32*J32</f>
        <v>9.3913043478260863E-2</v>
      </c>
      <c r="S32" s="15"/>
    </row>
    <row r="33" spans="1:17" ht="21.75" customHeight="1" thickBot="1" x14ac:dyDescent="0.45">
      <c r="A33" s="75">
        <f>ROW()</f>
        <v>33</v>
      </c>
      <c r="B33" s="18" t="s">
        <v>15</v>
      </c>
      <c r="H33" s="108"/>
      <c r="I33" s="126">
        <f>+I32+I31</f>
        <v>1150000</v>
      </c>
      <c r="J33" s="127">
        <f>+I33/$I$33</f>
        <v>1</v>
      </c>
      <c r="K33" s="128">
        <f>+I33/$H$178</f>
        <v>11.5</v>
      </c>
      <c r="L33" s="129"/>
      <c r="M33" s="129"/>
      <c r="N33" s="129"/>
    </row>
    <row r="34" spans="1:17" ht="21.75" customHeight="1" thickTop="1" x14ac:dyDescent="0.4">
      <c r="A34" s="75">
        <f>ROW()</f>
        <v>34</v>
      </c>
      <c r="H34" s="114"/>
      <c r="I34" s="115"/>
      <c r="J34" s="115"/>
      <c r="K34" s="115"/>
      <c r="L34" s="116"/>
      <c r="M34" s="117" t="s">
        <v>153</v>
      </c>
      <c r="N34" s="118">
        <f>+N32+N30+N28+N27</f>
        <v>0.11669140339359768</v>
      </c>
    </row>
    <row r="35" spans="1:17" ht="21.75" customHeight="1" x14ac:dyDescent="0.4">
      <c r="A35" s="75">
        <f>ROW()</f>
        <v>35</v>
      </c>
      <c r="F35" s="21" t="s">
        <v>189</v>
      </c>
      <c r="H35" s="22">
        <f>+H178</f>
        <v>100000</v>
      </c>
      <c r="I35" s="20" t="s">
        <v>129</v>
      </c>
    </row>
    <row r="36" spans="1:17" ht="21.75" customHeight="1" x14ac:dyDescent="0.4">
      <c r="A36" s="75">
        <f>ROW()</f>
        <v>36</v>
      </c>
      <c r="F36" s="21" t="s">
        <v>141</v>
      </c>
      <c r="H36" s="58">
        <v>0.36</v>
      </c>
    </row>
    <row r="37" spans="1:17" ht="21.75" customHeight="1" thickBot="1" x14ac:dyDescent="0.45">
      <c r="A37" s="75">
        <f>ROW()</f>
        <v>37</v>
      </c>
      <c r="B37" s="21"/>
      <c r="I37" s="23"/>
    </row>
    <row r="38" spans="1:17" ht="88.45" customHeight="1" x14ac:dyDescent="0.45">
      <c r="A38" s="75">
        <f>ROW()</f>
        <v>38</v>
      </c>
      <c r="B38" s="61"/>
      <c r="H38" s="62" t="s">
        <v>149</v>
      </c>
      <c r="I38" s="62" t="s">
        <v>148</v>
      </c>
      <c r="J38" s="62" t="s">
        <v>151</v>
      </c>
      <c r="K38" s="65" t="s">
        <v>150</v>
      </c>
      <c r="L38" s="67" t="s">
        <v>152</v>
      </c>
    </row>
    <row r="39" spans="1:17" ht="21.75" customHeight="1" thickBot="1" x14ac:dyDescent="0.45">
      <c r="A39" s="75">
        <f>ROW()</f>
        <v>39</v>
      </c>
      <c r="B39" s="21" t="s">
        <v>147</v>
      </c>
      <c r="H39" s="63">
        <v>0.02</v>
      </c>
      <c r="I39" s="63">
        <v>0.1</v>
      </c>
      <c r="J39" s="64">
        <f>+I39-H39</f>
        <v>0.08</v>
      </c>
      <c r="K39" s="66">
        <v>2</v>
      </c>
      <c r="L39" s="135">
        <f>+H39+(K39*J39)</f>
        <v>0.18</v>
      </c>
      <c r="M39" s="136"/>
    </row>
    <row r="40" spans="1:17" ht="21.75" customHeight="1" thickBot="1" x14ac:dyDescent="0.45">
      <c r="A40" s="75">
        <f>ROW()</f>
        <v>40</v>
      </c>
      <c r="B40" s="21"/>
      <c r="D40" s="23"/>
      <c r="M40" s="140" t="s">
        <v>192</v>
      </c>
    </row>
    <row r="41" spans="1:17" ht="21.75" customHeight="1" x14ac:dyDescent="0.5">
      <c r="A41" s="75">
        <f>ROW()</f>
        <v>41</v>
      </c>
      <c r="B41" s="74" t="s">
        <v>159</v>
      </c>
      <c r="C41" s="74" t="s">
        <v>160</v>
      </c>
      <c r="D41" s="74" t="s">
        <v>161</v>
      </c>
      <c r="E41" s="74" t="s">
        <v>162</v>
      </c>
      <c r="F41" s="74" t="s">
        <v>163</v>
      </c>
      <c r="G41" s="74" t="s">
        <v>164</v>
      </c>
      <c r="H41" s="74" t="s">
        <v>165</v>
      </c>
      <c r="I41" s="74" t="s">
        <v>166</v>
      </c>
      <c r="J41" s="74" t="s">
        <v>170</v>
      </c>
      <c r="K41" s="74" t="s">
        <v>171</v>
      </c>
      <c r="L41" s="74" t="s">
        <v>167</v>
      </c>
      <c r="M41" s="74" t="s">
        <v>168</v>
      </c>
      <c r="N41" s="74" t="s">
        <v>169</v>
      </c>
      <c r="O41" s="74" t="s">
        <v>181</v>
      </c>
      <c r="P41" s="74" t="s">
        <v>182</v>
      </c>
      <c r="Q41" s="74" t="s">
        <v>188</v>
      </c>
    </row>
    <row r="42" spans="1:17" ht="12" customHeight="1" x14ac:dyDescent="0.4">
      <c r="A42" s="75">
        <f>ROW()</f>
        <v>42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21.75" customHeight="1" x14ac:dyDescent="0.55000000000000004">
      <c r="A43" s="75">
        <f>ROW()</f>
        <v>43</v>
      </c>
      <c r="B43" s="24" t="s">
        <v>17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8" customHeight="1" x14ac:dyDescent="0.5">
      <c r="A44" s="75">
        <f>ROW()</f>
        <v>44</v>
      </c>
      <c r="B44" s="25" t="s">
        <v>18</v>
      </c>
      <c r="H44" s="77"/>
      <c r="I44" s="27" t="s">
        <v>19</v>
      </c>
      <c r="J44" s="147" t="s">
        <v>20</v>
      </c>
      <c r="K44" s="148"/>
      <c r="L44" s="148"/>
      <c r="M44" s="148"/>
      <c r="N44" s="148"/>
      <c r="O44" s="148"/>
      <c r="P44" s="148"/>
      <c r="Q44" s="148"/>
    </row>
    <row r="45" spans="1:17" ht="18" customHeight="1" thickBot="1" x14ac:dyDescent="0.45">
      <c r="A45" s="75">
        <f>ROW()</f>
        <v>45</v>
      </c>
      <c r="H45" s="77"/>
      <c r="I45" s="60" t="s">
        <v>172</v>
      </c>
      <c r="J45" s="60" t="s">
        <v>173</v>
      </c>
      <c r="K45" s="60" t="s">
        <v>174</v>
      </c>
      <c r="L45" s="60" t="s">
        <v>175</v>
      </c>
      <c r="M45" s="60" t="s">
        <v>176</v>
      </c>
      <c r="N45" s="60" t="s">
        <v>177</v>
      </c>
      <c r="O45" s="60" t="s">
        <v>178</v>
      </c>
      <c r="P45" s="60" t="s">
        <v>179</v>
      </c>
      <c r="Q45" s="60" t="s">
        <v>180</v>
      </c>
    </row>
    <row r="46" spans="1:17" ht="18" customHeight="1" x14ac:dyDescent="0.4">
      <c r="A46" s="75">
        <f>ROW()</f>
        <v>46</v>
      </c>
      <c r="B46" s="18" t="s">
        <v>21</v>
      </c>
    </row>
    <row r="47" spans="1:17" ht="18" customHeight="1" x14ac:dyDescent="0.4">
      <c r="A47" s="75">
        <f>ROW()</f>
        <v>47</v>
      </c>
      <c r="B47" t="s">
        <v>22</v>
      </c>
      <c r="H47" s="115"/>
      <c r="I47" s="167">
        <v>0.01</v>
      </c>
      <c r="J47" s="168">
        <f>+I47+J48</f>
        <v>1.4999999999999999E-2</v>
      </c>
      <c r="K47" s="168">
        <f t="shared" ref="K47:Q47" si="0">+J47+K48</f>
        <v>0.02</v>
      </c>
      <c r="L47" s="168">
        <f t="shared" si="0"/>
        <v>0.03</v>
      </c>
      <c r="M47" s="168">
        <f t="shared" si="0"/>
        <v>0.03</v>
      </c>
      <c r="N47" s="168">
        <f t="shared" si="0"/>
        <v>0.03</v>
      </c>
      <c r="O47" s="168">
        <f t="shared" si="0"/>
        <v>0.03</v>
      </c>
      <c r="P47" s="168">
        <f t="shared" si="0"/>
        <v>0.03</v>
      </c>
      <c r="Q47" s="168">
        <f t="shared" si="0"/>
        <v>0.03</v>
      </c>
    </row>
    <row r="48" spans="1:17" ht="18" customHeight="1" x14ac:dyDescent="0.4">
      <c r="A48" s="75">
        <f>ROW()</f>
        <v>48</v>
      </c>
      <c r="B48" t="s">
        <v>23</v>
      </c>
      <c r="H48" s="115"/>
      <c r="I48" s="115"/>
      <c r="J48" s="169">
        <v>5.0000000000000001E-3</v>
      </c>
      <c r="K48" s="169">
        <v>5.0000000000000001E-3</v>
      </c>
      <c r="L48" s="169">
        <v>0.01</v>
      </c>
      <c r="M48" s="169"/>
      <c r="N48" s="169"/>
      <c r="O48" s="169"/>
      <c r="P48" s="169"/>
      <c r="Q48" s="169"/>
    </row>
    <row r="49" spans="1:17" ht="18" customHeight="1" x14ac:dyDescent="0.4">
      <c r="A49" s="75">
        <f>ROW()</f>
        <v>49</v>
      </c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1:17" ht="18" customHeight="1" x14ac:dyDescent="0.4">
      <c r="A50" s="75">
        <f>ROW()</f>
        <v>50</v>
      </c>
      <c r="B50" s="18" t="str">
        <f>+B26</f>
        <v>Revolver ($100 million)</v>
      </c>
      <c r="H50" s="117" t="s">
        <v>24</v>
      </c>
      <c r="I50" s="117" t="s">
        <v>25</v>
      </c>
      <c r="J50" s="115"/>
      <c r="K50" s="115"/>
      <c r="L50" s="115"/>
      <c r="M50" s="115"/>
      <c r="N50" s="115"/>
      <c r="O50" s="115"/>
      <c r="P50" s="115"/>
      <c r="Q50" s="115"/>
    </row>
    <row r="51" spans="1:17" ht="18" customHeight="1" x14ac:dyDescent="0.4">
      <c r="A51" s="75">
        <f>ROW()</f>
        <v>51</v>
      </c>
      <c r="B51" t="s">
        <v>26</v>
      </c>
      <c r="H51" s="151">
        <v>100000</v>
      </c>
      <c r="I51" s="151">
        <v>0</v>
      </c>
      <c r="J51" s="151">
        <f>+I51-J52</f>
        <v>0</v>
      </c>
      <c r="K51" s="151">
        <f t="shared" ref="K51:Q51" si="1">+J51-K52</f>
        <v>0</v>
      </c>
      <c r="L51" s="151">
        <f t="shared" si="1"/>
        <v>0</v>
      </c>
      <c r="M51" s="151">
        <f t="shared" si="1"/>
        <v>0</v>
      </c>
      <c r="N51" s="151">
        <f t="shared" si="1"/>
        <v>0</v>
      </c>
      <c r="O51" s="151">
        <f t="shared" si="1"/>
        <v>0</v>
      </c>
      <c r="P51" s="151">
        <f t="shared" si="1"/>
        <v>0</v>
      </c>
      <c r="Q51" s="151">
        <f t="shared" si="1"/>
        <v>0</v>
      </c>
    </row>
    <row r="52" spans="1:17" ht="18" customHeight="1" x14ac:dyDescent="0.4">
      <c r="A52" s="75">
        <f>ROW()</f>
        <v>52</v>
      </c>
      <c r="B52" t="s">
        <v>27</v>
      </c>
      <c r="H52" s="115"/>
      <c r="I52" s="151"/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</row>
    <row r="53" spans="1:17" ht="18" customHeight="1" x14ac:dyDescent="0.4">
      <c r="A53" s="75">
        <f>ROW()</f>
        <v>53</v>
      </c>
      <c r="B53" t="s">
        <v>28</v>
      </c>
      <c r="H53" s="115"/>
      <c r="I53" s="151"/>
      <c r="J53" s="100"/>
      <c r="K53" s="100"/>
      <c r="L53" s="100"/>
      <c r="M53" s="100"/>
      <c r="N53" s="100"/>
      <c r="O53" s="100"/>
      <c r="P53" s="100"/>
      <c r="Q53" s="100"/>
    </row>
    <row r="54" spans="1:17" ht="18" customHeight="1" x14ac:dyDescent="0.4">
      <c r="A54" s="75">
        <f>ROW()</f>
        <v>54</v>
      </c>
      <c r="B54" t="s">
        <v>29</v>
      </c>
      <c r="H54" s="115"/>
      <c r="I54" s="151"/>
      <c r="J54" s="170"/>
      <c r="K54" s="170"/>
      <c r="L54" s="170"/>
      <c r="M54" s="170"/>
      <c r="N54" s="170"/>
      <c r="O54" s="170"/>
      <c r="P54" s="170"/>
      <c r="Q54" s="170"/>
    </row>
    <row r="55" spans="1:17" ht="18" customHeight="1" x14ac:dyDescent="0.5">
      <c r="A55" s="75">
        <f>ROW()</f>
        <v>55</v>
      </c>
      <c r="B55" t="s">
        <v>30</v>
      </c>
      <c r="H55" s="115"/>
      <c r="I55" s="151"/>
      <c r="J55" s="150"/>
      <c r="K55" s="150"/>
      <c r="L55" s="150"/>
      <c r="M55" s="150"/>
      <c r="N55" s="150"/>
      <c r="O55" s="150"/>
      <c r="P55" s="150"/>
      <c r="Q55" s="106"/>
    </row>
    <row r="56" spans="1:17" ht="18" customHeight="1" x14ac:dyDescent="0.4">
      <c r="A56" s="75">
        <f>ROW()</f>
        <v>56</v>
      </c>
      <c r="B56" t="s">
        <v>31</v>
      </c>
      <c r="H56" s="115"/>
      <c r="I56" s="115"/>
      <c r="J56" s="168"/>
      <c r="K56" s="168"/>
      <c r="L56" s="168"/>
      <c r="M56" s="168"/>
      <c r="N56" s="168"/>
      <c r="O56" s="168"/>
      <c r="P56" s="168"/>
      <c r="Q56" s="100"/>
    </row>
    <row r="57" spans="1:17" ht="18" customHeight="1" x14ac:dyDescent="0.4">
      <c r="A57" s="75">
        <f>ROW()</f>
        <v>57</v>
      </c>
      <c r="H57" s="115"/>
      <c r="I57" s="115" t="s">
        <v>32</v>
      </c>
      <c r="J57" s="168"/>
      <c r="K57" s="168"/>
      <c r="L57" s="168"/>
      <c r="M57" s="168"/>
      <c r="N57" s="168"/>
      <c r="O57" s="168"/>
      <c r="P57" s="168"/>
      <c r="Q57" s="168"/>
    </row>
    <row r="58" spans="1:17" ht="18" customHeight="1" x14ac:dyDescent="0.4">
      <c r="A58" s="75">
        <f>ROW()</f>
        <v>58</v>
      </c>
      <c r="B58" s="18" t="str">
        <f>+B27</f>
        <v>Term Loan A</v>
      </c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1:17" ht="18" customHeight="1" x14ac:dyDescent="0.4">
      <c r="A59" s="75">
        <f>ROW()</f>
        <v>59</v>
      </c>
      <c r="B59" t="s">
        <v>26</v>
      </c>
      <c r="H59" s="115"/>
      <c r="I59" s="151">
        <f>+I27</f>
        <v>180000</v>
      </c>
      <c r="J59" s="151">
        <f>+I59-J60</f>
        <v>171000</v>
      </c>
      <c r="K59" s="151">
        <f t="shared" ref="K59:Q59" si="2">+J59-K60</f>
        <v>162000</v>
      </c>
      <c r="L59" s="151">
        <f t="shared" si="2"/>
        <v>147600</v>
      </c>
      <c r="M59" s="151">
        <f t="shared" si="2"/>
        <v>129600</v>
      </c>
      <c r="N59" s="151">
        <f t="shared" si="2"/>
        <v>108000</v>
      </c>
      <c r="O59" s="151">
        <f t="shared" si="2"/>
        <v>81000</v>
      </c>
      <c r="P59" s="151">
        <f t="shared" si="2"/>
        <v>0</v>
      </c>
      <c r="Q59" s="151">
        <f t="shared" si="2"/>
        <v>0</v>
      </c>
    </row>
    <row r="60" spans="1:17" ht="18" customHeight="1" x14ac:dyDescent="0.4">
      <c r="A60" s="75">
        <f>ROW()</f>
        <v>60</v>
      </c>
      <c r="B60" t="s">
        <v>27</v>
      </c>
      <c r="H60" s="171" t="s">
        <v>197</v>
      </c>
      <c r="I60" s="151"/>
      <c r="J60" s="172">
        <f>+$I$59*J67</f>
        <v>9000</v>
      </c>
      <c r="K60" s="100">
        <f>+$I$59*K67</f>
        <v>9000</v>
      </c>
      <c r="L60" s="100">
        <f>+$I$59*L67</f>
        <v>14400</v>
      </c>
      <c r="M60" s="100">
        <f>+$I$59*M67</f>
        <v>18000</v>
      </c>
      <c r="N60" s="100">
        <f>+$I$59*N67</f>
        <v>21600</v>
      </c>
      <c r="O60" s="100">
        <f>+$I$59*O67</f>
        <v>27000</v>
      </c>
      <c r="P60" s="100">
        <f>+$I$59*P67</f>
        <v>81000</v>
      </c>
      <c r="Q60" s="100">
        <f>+$I$59*Q67</f>
        <v>0</v>
      </c>
    </row>
    <row r="61" spans="1:17" ht="18" customHeight="1" thickBot="1" x14ac:dyDescent="0.45">
      <c r="A61" s="75">
        <f>ROW()</f>
        <v>61</v>
      </c>
      <c r="B61" t="s">
        <v>28</v>
      </c>
      <c r="H61" s="171" t="s">
        <v>196</v>
      </c>
      <c r="I61" s="151"/>
      <c r="J61" s="172">
        <f>+I59*J65</f>
        <v>9000</v>
      </c>
      <c r="K61" s="100">
        <f t="shared" ref="K61:Q61" si="3">+J59*K65</f>
        <v>9405.0000000000018</v>
      </c>
      <c r="L61" s="100">
        <f t="shared" si="3"/>
        <v>10530</v>
      </c>
      <c r="M61" s="100">
        <f t="shared" si="3"/>
        <v>9594</v>
      </c>
      <c r="N61" s="100">
        <f t="shared" si="3"/>
        <v>8424</v>
      </c>
      <c r="O61" s="100">
        <f t="shared" si="3"/>
        <v>7020</v>
      </c>
      <c r="P61" s="100">
        <f t="shared" si="3"/>
        <v>5265</v>
      </c>
      <c r="Q61" s="100">
        <f t="shared" si="3"/>
        <v>0</v>
      </c>
    </row>
    <row r="62" spans="1:17" ht="18" customHeight="1" thickBot="1" x14ac:dyDescent="0.45">
      <c r="A62" s="75">
        <f>ROW()</f>
        <v>62</v>
      </c>
      <c r="B62" t="s">
        <v>140</v>
      </c>
      <c r="E62" s="175" t="s">
        <v>198</v>
      </c>
      <c r="F62" s="176">
        <f>IRR(I62:Q62)</f>
        <v>5.9925670743207426E-2</v>
      </c>
      <c r="H62" s="115"/>
      <c r="I62" s="174">
        <f>-I59</f>
        <v>-180000</v>
      </c>
      <c r="J62" s="102">
        <f>+J61+J60</f>
        <v>18000</v>
      </c>
      <c r="K62" s="102">
        <f t="shared" ref="K62:Q62" si="4">+K61+K60</f>
        <v>18405</v>
      </c>
      <c r="L62" s="102">
        <f t="shared" si="4"/>
        <v>24930</v>
      </c>
      <c r="M62" s="102">
        <f t="shared" si="4"/>
        <v>27594</v>
      </c>
      <c r="N62" s="102">
        <f t="shared" si="4"/>
        <v>30024</v>
      </c>
      <c r="O62" s="102">
        <f t="shared" si="4"/>
        <v>34020</v>
      </c>
      <c r="P62" s="102">
        <f t="shared" si="4"/>
        <v>86265</v>
      </c>
      <c r="Q62" s="102">
        <f t="shared" si="4"/>
        <v>0</v>
      </c>
    </row>
    <row r="63" spans="1:17" ht="18" customHeight="1" x14ac:dyDescent="0.4">
      <c r="A63" s="75">
        <f>ROW()</f>
        <v>63</v>
      </c>
      <c r="F63" s="7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1:17" ht="18" customHeight="1" x14ac:dyDescent="0.4">
      <c r="A64" s="75">
        <f>ROW()</f>
        <v>64</v>
      </c>
      <c r="B64" t="s">
        <v>30</v>
      </c>
      <c r="F64" s="7"/>
      <c r="H64" s="115"/>
      <c r="I64" s="151"/>
      <c r="J64" s="167">
        <v>3.5000000000000003E-2</v>
      </c>
      <c r="K64" s="167">
        <v>3.5000000000000003E-2</v>
      </c>
      <c r="L64" s="167">
        <v>3.5000000000000003E-2</v>
      </c>
      <c r="M64" s="167">
        <v>3.5000000000000003E-2</v>
      </c>
      <c r="N64" s="167">
        <v>3.5000000000000003E-2</v>
      </c>
      <c r="O64" s="167">
        <v>3.5000000000000003E-2</v>
      </c>
      <c r="P64" s="167">
        <v>3.5000000000000003E-2</v>
      </c>
      <c r="Q64" s="167">
        <v>3.5000000000000003E-2</v>
      </c>
    </row>
    <row r="65" spans="1:21" ht="18" customHeight="1" x14ac:dyDescent="0.4">
      <c r="A65" s="75">
        <f>ROW()</f>
        <v>65</v>
      </c>
      <c r="B65" t="s">
        <v>31</v>
      </c>
      <c r="F65" s="7"/>
      <c r="H65" s="115"/>
      <c r="I65" s="115"/>
      <c r="J65" s="168">
        <f>+J64+J47</f>
        <v>0.05</v>
      </c>
      <c r="K65" s="168">
        <f t="shared" ref="K65:Q65" si="5">+K64+K47</f>
        <v>5.5000000000000007E-2</v>
      </c>
      <c r="L65" s="168">
        <f t="shared" si="5"/>
        <v>6.5000000000000002E-2</v>
      </c>
      <c r="M65" s="168">
        <f t="shared" si="5"/>
        <v>6.5000000000000002E-2</v>
      </c>
      <c r="N65" s="168">
        <f t="shared" si="5"/>
        <v>6.5000000000000002E-2</v>
      </c>
      <c r="O65" s="168">
        <f t="shared" si="5"/>
        <v>6.5000000000000002E-2</v>
      </c>
      <c r="P65" s="168">
        <f t="shared" si="5"/>
        <v>6.5000000000000002E-2</v>
      </c>
      <c r="Q65" s="168">
        <f t="shared" si="5"/>
        <v>6.5000000000000002E-2</v>
      </c>
    </row>
    <row r="66" spans="1:21" ht="18" customHeight="1" x14ac:dyDescent="0.4">
      <c r="A66" s="75">
        <f>ROW()</f>
        <v>66</v>
      </c>
      <c r="F66" s="7"/>
      <c r="H66" s="115"/>
      <c r="I66" s="115"/>
      <c r="J66" s="168"/>
      <c r="K66" s="168"/>
      <c r="L66" s="168"/>
      <c r="M66" s="168"/>
      <c r="N66" s="168"/>
      <c r="O66" s="168"/>
      <c r="P66" s="168"/>
      <c r="Q66" s="168"/>
    </row>
    <row r="67" spans="1:21" ht="18" customHeight="1" x14ac:dyDescent="0.4">
      <c r="A67" s="75">
        <f>ROW()</f>
        <v>67</v>
      </c>
      <c r="B67" t="s">
        <v>158</v>
      </c>
      <c r="F67" s="7"/>
      <c r="H67" s="115"/>
      <c r="I67" s="115"/>
      <c r="J67" s="167">
        <v>0.05</v>
      </c>
      <c r="K67" s="167">
        <v>0.05</v>
      </c>
      <c r="L67" s="167">
        <v>0.08</v>
      </c>
      <c r="M67" s="167">
        <v>0.1</v>
      </c>
      <c r="N67" s="167">
        <v>0.12</v>
      </c>
      <c r="O67" s="167">
        <v>0.15</v>
      </c>
      <c r="P67" s="167">
        <v>0.45</v>
      </c>
      <c r="Q67" s="167"/>
    </row>
    <row r="68" spans="1:21" ht="18" customHeight="1" x14ac:dyDescent="0.4">
      <c r="A68" s="75">
        <f>ROW()</f>
        <v>68</v>
      </c>
      <c r="F68" s="7"/>
      <c r="H68" s="115"/>
      <c r="I68" s="115"/>
      <c r="J68" s="168"/>
      <c r="K68" s="168"/>
      <c r="L68" s="168"/>
      <c r="M68" s="168"/>
      <c r="N68" s="168"/>
      <c r="O68" s="168"/>
      <c r="P68" s="168"/>
      <c r="Q68" s="168"/>
    </row>
    <row r="69" spans="1:21" ht="18" customHeight="1" x14ac:dyDescent="0.4">
      <c r="A69" s="75">
        <f>ROW()</f>
        <v>69</v>
      </c>
      <c r="B69" s="18" t="str">
        <f>+B28</f>
        <v>Term Loan B</v>
      </c>
      <c r="F69" s="7"/>
      <c r="H69" s="115"/>
      <c r="I69" s="151"/>
      <c r="J69" s="151"/>
      <c r="K69" s="151"/>
      <c r="L69" s="151"/>
      <c r="M69" s="151"/>
      <c r="N69" s="151"/>
      <c r="O69" s="151"/>
      <c r="P69" s="151"/>
      <c r="Q69" s="151"/>
    </row>
    <row r="70" spans="1:21" ht="18" customHeight="1" x14ac:dyDescent="0.4">
      <c r="A70" s="75">
        <f>ROW()</f>
        <v>70</v>
      </c>
      <c r="B70" t="s">
        <v>26</v>
      </c>
      <c r="F70" s="7"/>
      <c r="H70" s="115"/>
      <c r="I70" s="151">
        <f>+I28</f>
        <v>200000</v>
      </c>
      <c r="J70" s="151">
        <f>+I70-J71</f>
        <v>198000</v>
      </c>
      <c r="K70" s="151">
        <f t="shared" ref="K70:Q70" si="6">+J70-K71</f>
        <v>196000</v>
      </c>
      <c r="L70" s="151">
        <f t="shared" si="6"/>
        <v>194000</v>
      </c>
      <c r="M70" s="151">
        <f t="shared" si="6"/>
        <v>192000</v>
      </c>
      <c r="N70" s="151">
        <f t="shared" si="6"/>
        <v>190000</v>
      </c>
      <c r="O70" s="151">
        <f t="shared" si="6"/>
        <v>188000</v>
      </c>
      <c r="P70" s="151">
        <f t="shared" si="6"/>
        <v>0</v>
      </c>
      <c r="Q70" s="151">
        <f t="shared" si="6"/>
        <v>0</v>
      </c>
    </row>
    <row r="71" spans="1:21" ht="18" customHeight="1" x14ac:dyDescent="0.4">
      <c r="A71" s="75">
        <f>ROW()</f>
        <v>71</v>
      </c>
      <c r="B71" t="s">
        <v>27</v>
      </c>
      <c r="F71" s="7"/>
      <c r="H71" s="115"/>
      <c r="I71" s="151"/>
      <c r="J71" s="100">
        <f>+$I$70*J78</f>
        <v>2000</v>
      </c>
      <c r="K71" s="100">
        <f>+$I$70*K78</f>
        <v>2000</v>
      </c>
      <c r="L71" s="100">
        <f>+$I$70*L78</f>
        <v>2000</v>
      </c>
      <c r="M71" s="100">
        <f>+$I$70*M78</f>
        <v>2000</v>
      </c>
      <c r="N71" s="100">
        <f>+$I$70*N78</f>
        <v>2000</v>
      </c>
      <c r="O71" s="100">
        <f>+$I$70*O78</f>
        <v>2000</v>
      </c>
      <c r="P71" s="100">
        <f>+$I$70*P78</f>
        <v>188000</v>
      </c>
      <c r="Q71" s="100">
        <f>+$I$70*Q78</f>
        <v>0</v>
      </c>
      <c r="U71" s="17"/>
    </row>
    <row r="72" spans="1:21" ht="18" customHeight="1" thickBot="1" x14ac:dyDescent="0.45">
      <c r="A72" s="75">
        <f>ROW()</f>
        <v>72</v>
      </c>
      <c r="B72" t="s">
        <v>28</v>
      </c>
      <c r="F72" s="7"/>
      <c r="H72" s="115"/>
      <c r="I72" s="151"/>
      <c r="J72" s="100">
        <f>+I70*J76</f>
        <v>11000</v>
      </c>
      <c r="K72" s="100">
        <f t="shared" ref="K72:Q72" si="7">+J70*K76</f>
        <v>11880</v>
      </c>
      <c r="L72" s="100">
        <f t="shared" si="7"/>
        <v>13720.000000000002</v>
      </c>
      <c r="M72" s="100">
        <f t="shared" si="7"/>
        <v>13580.000000000002</v>
      </c>
      <c r="N72" s="100">
        <f t="shared" si="7"/>
        <v>13440.000000000002</v>
      </c>
      <c r="O72" s="100">
        <f t="shared" si="7"/>
        <v>13300.000000000002</v>
      </c>
      <c r="P72" s="100">
        <f t="shared" si="7"/>
        <v>13160.000000000002</v>
      </c>
      <c r="Q72" s="100">
        <f t="shared" si="7"/>
        <v>0</v>
      </c>
    </row>
    <row r="73" spans="1:21" ht="18" customHeight="1" thickBot="1" x14ac:dyDescent="0.45">
      <c r="A73" s="75">
        <f>ROW()</f>
        <v>73</v>
      </c>
      <c r="B73" t="s">
        <v>140</v>
      </c>
      <c r="E73" s="175" t="s">
        <v>198</v>
      </c>
      <c r="F73" s="176">
        <f>IRR(I73:Q73)</f>
        <v>6.5716223695467368E-2</v>
      </c>
      <c r="H73" s="115"/>
      <c r="I73" s="174">
        <f>-I70</f>
        <v>-200000</v>
      </c>
      <c r="J73" s="102">
        <f>+J72+J71</f>
        <v>13000</v>
      </c>
      <c r="K73" s="102">
        <f t="shared" ref="K73" si="8">+K72+K71</f>
        <v>13880</v>
      </c>
      <c r="L73" s="102">
        <f t="shared" ref="L73" si="9">+L72+L71</f>
        <v>15720.000000000002</v>
      </c>
      <c r="M73" s="102">
        <f t="shared" ref="M73" si="10">+M72+M71</f>
        <v>15580.000000000002</v>
      </c>
      <c r="N73" s="102">
        <f t="shared" ref="N73" si="11">+N72+N71</f>
        <v>15440.000000000002</v>
      </c>
      <c r="O73" s="102">
        <f t="shared" ref="O73" si="12">+O72+O71</f>
        <v>15300.000000000002</v>
      </c>
      <c r="P73" s="102">
        <f t="shared" ref="P73" si="13">+P72+P71</f>
        <v>201160</v>
      </c>
      <c r="Q73" s="102">
        <f t="shared" ref="Q73" si="14">+Q72+Q71</f>
        <v>0</v>
      </c>
    </row>
    <row r="74" spans="1:21" ht="18" customHeight="1" x14ac:dyDescent="0.4">
      <c r="A74" s="75">
        <f>ROW()</f>
        <v>74</v>
      </c>
      <c r="F74" s="7"/>
      <c r="H74" s="115"/>
      <c r="I74" s="115"/>
      <c r="J74" s="115"/>
      <c r="K74" s="115"/>
      <c r="L74" s="115"/>
      <c r="M74" s="115"/>
      <c r="N74" s="115"/>
      <c r="O74" s="115"/>
      <c r="P74" s="115"/>
      <c r="Q74" s="115"/>
    </row>
    <row r="75" spans="1:21" ht="18" customHeight="1" x14ac:dyDescent="0.4">
      <c r="A75" s="75">
        <f>ROW()</f>
        <v>75</v>
      </c>
      <c r="B75" t="s">
        <v>30</v>
      </c>
      <c r="H75" s="115"/>
      <c r="I75" s="151"/>
      <c r="J75" s="167">
        <v>0.04</v>
      </c>
      <c r="K75" s="167">
        <v>0.04</v>
      </c>
      <c r="L75" s="167">
        <v>0.04</v>
      </c>
      <c r="M75" s="167">
        <v>0.04</v>
      </c>
      <c r="N75" s="167">
        <v>0.04</v>
      </c>
      <c r="O75" s="167">
        <v>0.04</v>
      </c>
      <c r="P75" s="167">
        <v>0.04</v>
      </c>
      <c r="Q75" s="167">
        <v>0.04</v>
      </c>
    </row>
    <row r="76" spans="1:21" ht="18" customHeight="1" x14ac:dyDescent="0.4">
      <c r="A76" s="75">
        <f>ROW()</f>
        <v>76</v>
      </c>
      <c r="B76" t="s">
        <v>31</v>
      </c>
      <c r="H76" s="115"/>
      <c r="I76" s="115"/>
      <c r="J76" s="168">
        <f>+J75+J47</f>
        <v>5.5E-2</v>
      </c>
      <c r="K76" s="168">
        <f t="shared" ref="K76:Q76" si="15">+K75+K47</f>
        <v>0.06</v>
      </c>
      <c r="L76" s="168">
        <f t="shared" si="15"/>
        <v>7.0000000000000007E-2</v>
      </c>
      <c r="M76" s="168">
        <f t="shared" si="15"/>
        <v>7.0000000000000007E-2</v>
      </c>
      <c r="N76" s="168">
        <f t="shared" si="15"/>
        <v>7.0000000000000007E-2</v>
      </c>
      <c r="O76" s="168">
        <f t="shared" si="15"/>
        <v>7.0000000000000007E-2</v>
      </c>
      <c r="P76" s="168">
        <f t="shared" si="15"/>
        <v>7.0000000000000007E-2</v>
      </c>
      <c r="Q76" s="168">
        <f t="shared" si="15"/>
        <v>7.0000000000000007E-2</v>
      </c>
    </row>
    <row r="77" spans="1:21" ht="18" customHeight="1" x14ac:dyDescent="0.4">
      <c r="A77" s="75">
        <f>ROW()</f>
        <v>77</v>
      </c>
      <c r="H77" s="115"/>
      <c r="I77" s="115"/>
      <c r="J77" s="168"/>
      <c r="K77" s="168"/>
      <c r="L77" s="168"/>
      <c r="M77" s="168"/>
      <c r="N77" s="168"/>
      <c r="O77" s="168"/>
      <c r="P77" s="168"/>
      <c r="Q77" s="168"/>
    </row>
    <row r="78" spans="1:21" ht="18" customHeight="1" x14ac:dyDescent="0.4">
      <c r="A78" s="75">
        <f>ROW()</f>
        <v>78</v>
      </c>
      <c r="B78" t="s">
        <v>158</v>
      </c>
      <c r="H78" s="115"/>
      <c r="I78" s="115"/>
      <c r="J78" s="167">
        <v>0.01</v>
      </c>
      <c r="K78" s="167">
        <v>0.01</v>
      </c>
      <c r="L78" s="167">
        <v>0.01</v>
      </c>
      <c r="M78" s="167">
        <v>0.01</v>
      </c>
      <c r="N78" s="167">
        <v>0.01</v>
      </c>
      <c r="O78" s="167">
        <v>0.01</v>
      </c>
      <c r="P78" s="167">
        <v>0.94</v>
      </c>
      <c r="Q78" s="167"/>
    </row>
    <row r="79" spans="1:21" ht="18" customHeight="1" x14ac:dyDescent="0.4">
      <c r="A79" s="75">
        <f>ROW()</f>
        <v>79</v>
      </c>
      <c r="H79" s="115"/>
      <c r="I79" s="115"/>
      <c r="J79" s="168"/>
      <c r="K79" s="168"/>
      <c r="L79" s="168"/>
      <c r="M79" s="168"/>
      <c r="N79" s="168"/>
      <c r="O79" s="168"/>
      <c r="P79" s="168"/>
      <c r="Q79" s="168"/>
    </row>
    <row r="80" spans="1:21" ht="18" customHeight="1" x14ac:dyDescent="0.4">
      <c r="A80" s="75">
        <f>ROW()</f>
        <v>80</v>
      </c>
      <c r="B80" s="18" t="str">
        <f>+B30</f>
        <v>Senior Unsecured / Subordinated Notes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</row>
    <row r="81" spans="1:17" ht="18" customHeight="1" x14ac:dyDescent="0.4">
      <c r="A81" s="75">
        <f>ROW()</f>
        <v>81</v>
      </c>
      <c r="B81" t="s">
        <v>26</v>
      </c>
      <c r="H81" s="115"/>
      <c r="I81" s="151">
        <f>+I30</f>
        <v>170000</v>
      </c>
      <c r="J81" s="151">
        <f>+I81-J82</f>
        <v>170000</v>
      </c>
      <c r="K81" s="151">
        <f t="shared" ref="K81:Q81" si="16">+J81-K82</f>
        <v>170000</v>
      </c>
      <c r="L81" s="151">
        <f t="shared" si="16"/>
        <v>170000</v>
      </c>
      <c r="M81" s="151">
        <f t="shared" si="16"/>
        <v>170000</v>
      </c>
      <c r="N81" s="151">
        <f t="shared" si="16"/>
        <v>170000</v>
      </c>
      <c r="O81" s="151">
        <f t="shared" si="16"/>
        <v>170000</v>
      </c>
      <c r="P81" s="151">
        <f t="shared" si="16"/>
        <v>170000</v>
      </c>
      <c r="Q81" s="151">
        <f t="shared" si="16"/>
        <v>0</v>
      </c>
    </row>
    <row r="82" spans="1:17" ht="18" customHeight="1" x14ac:dyDescent="0.4">
      <c r="A82" s="75">
        <f>ROW()</f>
        <v>82</v>
      </c>
      <c r="B82" t="s">
        <v>27</v>
      </c>
      <c r="H82" s="115"/>
      <c r="I82" s="151"/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f>+P81</f>
        <v>170000</v>
      </c>
    </row>
    <row r="83" spans="1:17" ht="18" customHeight="1" thickBot="1" x14ac:dyDescent="0.45">
      <c r="A83" s="75">
        <f>ROW()</f>
        <v>83</v>
      </c>
      <c r="B83" t="s">
        <v>28</v>
      </c>
      <c r="H83" s="115"/>
      <c r="I83" s="173"/>
      <c r="J83" s="100">
        <f>+I81*J86</f>
        <v>17000</v>
      </c>
      <c r="K83" s="100">
        <f t="shared" ref="K83:Q83" si="17">+J81*K86</f>
        <v>17000</v>
      </c>
      <c r="L83" s="100">
        <f t="shared" si="17"/>
        <v>17000</v>
      </c>
      <c r="M83" s="100">
        <f t="shared" si="17"/>
        <v>17000</v>
      </c>
      <c r="N83" s="100">
        <f t="shared" si="17"/>
        <v>17000</v>
      </c>
      <c r="O83" s="100">
        <f t="shared" si="17"/>
        <v>17000</v>
      </c>
      <c r="P83" s="100">
        <f t="shared" si="17"/>
        <v>17000</v>
      </c>
      <c r="Q83" s="100">
        <f t="shared" si="17"/>
        <v>17000</v>
      </c>
    </row>
    <row r="84" spans="1:17" ht="18" customHeight="1" thickBot="1" x14ac:dyDescent="0.45">
      <c r="A84" s="75">
        <f>ROW()</f>
        <v>84</v>
      </c>
      <c r="B84" t="s">
        <v>140</v>
      </c>
      <c r="E84" s="175" t="s">
        <v>198</v>
      </c>
      <c r="F84" s="176">
        <f>IRR(I84:Q84)</f>
        <v>0.10000000000000009</v>
      </c>
      <c r="H84" s="115"/>
      <c r="I84" s="174">
        <f>-I81</f>
        <v>-170000</v>
      </c>
      <c r="J84" s="102">
        <f>+J83+J82</f>
        <v>17000</v>
      </c>
      <c r="K84" s="102">
        <f t="shared" ref="K84:Q84" si="18">+K83+K82</f>
        <v>17000</v>
      </c>
      <c r="L84" s="102">
        <f t="shared" si="18"/>
        <v>17000</v>
      </c>
      <c r="M84" s="102">
        <f t="shared" si="18"/>
        <v>17000</v>
      </c>
      <c r="N84" s="102">
        <f t="shared" si="18"/>
        <v>17000</v>
      </c>
      <c r="O84" s="102">
        <f t="shared" si="18"/>
        <v>17000</v>
      </c>
      <c r="P84" s="102">
        <f t="shared" si="18"/>
        <v>17000</v>
      </c>
      <c r="Q84" s="102">
        <f t="shared" si="18"/>
        <v>187000</v>
      </c>
    </row>
    <row r="85" spans="1:17" ht="18" customHeight="1" x14ac:dyDescent="0.4">
      <c r="A85" s="75">
        <f>ROW()</f>
        <v>85</v>
      </c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1:17" ht="18" customHeight="1" x14ac:dyDescent="0.4">
      <c r="A86" s="75">
        <f>ROW()</f>
        <v>86</v>
      </c>
      <c r="B86" t="s">
        <v>31</v>
      </c>
      <c r="H86" s="115"/>
      <c r="I86" s="115"/>
      <c r="J86" s="167">
        <v>0.1</v>
      </c>
      <c r="K86" s="167">
        <f>+J86</f>
        <v>0.1</v>
      </c>
      <c r="L86" s="167">
        <f>+K86</f>
        <v>0.1</v>
      </c>
      <c r="M86" s="167">
        <f t="shared" ref="M86:Q86" si="19">+L86</f>
        <v>0.1</v>
      </c>
      <c r="N86" s="167">
        <f t="shared" si="19"/>
        <v>0.1</v>
      </c>
      <c r="O86" s="167">
        <f t="shared" si="19"/>
        <v>0.1</v>
      </c>
      <c r="P86" s="167">
        <f t="shared" si="19"/>
        <v>0.1</v>
      </c>
      <c r="Q86" s="167">
        <f t="shared" si="19"/>
        <v>0.1</v>
      </c>
    </row>
    <row r="87" spans="1:17" ht="18" customHeight="1" x14ac:dyDescent="0.4">
      <c r="A87" s="75">
        <f>ROW()</f>
        <v>87</v>
      </c>
      <c r="H87" s="115"/>
      <c r="I87" s="151"/>
      <c r="J87" s="115"/>
      <c r="K87" s="115"/>
      <c r="L87" s="115"/>
      <c r="M87" s="115"/>
      <c r="N87" s="115"/>
      <c r="O87" s="115"/>
      <c r="P87" s="115"/>
      <c r="Q87" s="115"/>
    </row>
    <row r="88" spans="1:17" ht="18" customHeight="1" x14ac:dyDescent="0.4">
      <c r="A88" s="75">
        <f>ROW()</f>
        <v>88</v>
      </c>
      <c r="B88" s="16" t="s">
        <v>33</v>
      </c>
      <c r="H88" s="115"/>
      <c r="I88" s="151"/>
      <c r="J88" s="100">
        <f>+J83+J72+J61</f>
        <v>37000</v>
      </c>
      <c r="K88" s="100">
        <f t="shared" ref="K88:Q88" si="20">+K83+K72+K61</f>
        <v>38285</v>
      </c>
      <c r="L88" s="100">
        <f t="shared" si="20"/>
        <v>41250</v>
      </c>
      <c r="M88" s="100">
        <f t="shared" si="20"/>
        <v>40174</v>
      </c>
      <c r="N88" s="100">
        <f t="shared" si="20"/>
        <v>38864</v>
      </c>
      <c r="O88" s="100">
        <f t="shared" si="20"/>
        <v>37320</v>
      </c>
      <c r="P88" s="100">
        <f t="shared" si="20"/>
        <v>35425</v>
      </c>
      <c r="Q88" s="100">
        <f t="shared" si="20"/>
        <v>17000</v>
      </c>
    </row>
    <row r="89" spans="1:17" ht="18" customHeight="1" x14ac:dyDescent="0.4">
      <c r="A89" s="75">
        <f>ROW()</f>
        <v>89</v>
      </c>
      <c r="B89" s="16" t="s">
        <v>34</v>
      </c>
      <c r="H89" s="115"/>
      <c r="I89" s="151"/>
      <c r="J89" s="100">
        <f>+J82+J71+J60</f>
        <v>11000</v>
      </c>
      <c r="K89" s="100">
        <f t="shared" ref="K89:Q89" si="21">+K82+K71+K60</f>
        <v>11000</v>
      </c>
      <c r="L89" s="100">
        <f t="shared" si="21"/>
        <v>16400</v>
      </c>
      <c r="M89" s="100">
        <f t="shared" si="21"/>
        <v>20000</v>
      </c>
      <c r="N89" s="100">
        <f t="shared" si="21"/>
        <v>23600</v>
      </c>
      <c r="O89" s="100">
        <f t="shared" si="21"/>
        <v>29000</v>
      </c>
      <c r="P89" s="100">
        <f t="shared" si="21"/>
        <v>269000</v>
      </c>
      <c r="Q89" s="100">
        <f t="shared" si="21"/>
        <v>170000</v>
      </c>
    </row>
    <row r="90" spans="1:17" ht="18" customHeight="1" x14ac:dyDescent="0.4">
      <c r="A90" s="75">
        <f>ROW()</f>
        <v>90</v>
      </c>
      <c r="B90" t="s">
        <v>140</v>
      </c>
      <c r="H90" s="115"/>
      <c r="I90" s="151"/>
      <c r="J90" s="100">
        <f>+J89+J88</f>
        <v>48000</v>
      </c>
      <c r="K90" s="100">
        <f t="shared" ref="K90" si="22">+K89+K88</f>
        <v>49285</v>
      </c>
      <c r="L90" s="100">
        <f t="shared" ref="L90" si="23">+L89+L88</f>
        <v>57650</v>
      </c>
      <c r="M90" s="100">
        <f t="shared" ref="M90" si="24">+M89+M88</f>
        <v>60174</v>
      </c>
      <c r="N90" s="100">
        <f t="shared" ref="N90" si="25">+N89+N88</f>
        <v>62464</v>
      </c>
      <c r="O90" s="100">
        <f t="shared" ref="O90" si="26">+O89+O88</f>
        <v>66320</v>
      </c>
      <c r="P90" s="100">
        <f t="shared" ref="P90" si="27">+P89+P88</f>
        <v>304425</v>
      </c>
      <c r="Q90" s="100">
        <f t="shared" ref="Q90" si="28">+Q89+Q88</f>
        <v>187000</v>
      </c>
    </row>
    <row r="91" spans="1:17" ht="18" customHeight="1" x14ac:dyDescent="0.4">
      <c r="A91" s="75">
        <f>ROW()</f>
        <v>91</v>
      </c>
      <c r="B91" s="16" t="s">
        <v>35</v>
      </c>
      <c r="H91" s="115"/>
      <c r="I91" s="151"/>
      <c r="J91" s="151">
        <f>+J81+J70+J59</f>
        <v>539000</v>
      </c>
      <c r="K91" s="151">
        <f t="shared" ref="K91:Q91" si="29">+K81+K70+K59</f>
        <v>528000</v>
      </c>
      <c r="L91" s="151">
        <f t="shared" si="29"/>
        <v>511600</v>
      </c>
      <c r="M91" s="151">
        <f t="shared" si="29"/>
        <v>491600</v>
      </c>
      <c r="N91" s="151">
        <f t="shared" si="29"/>
        <v>468000</v>
      </c>
      <c r="O91" s="151">
        <f t="shared" si="29"/>
        <v>439000</v>
      </c>
      <c r="P91" s="151">
        <f t="shared" si="29"/>
        <v>170000</v>
      </c>
      <c r="Q91" s="151">
        <f t="shared" si="29"/>
        <v>0</v>
      </c>
    </row>
    <row r="92" spans="1:17" ht="18" customHeight="1" x14ac:dyDescent="0.4">
      <c r="A92" s="75">
        <f>ROW()</f>
        <v>92</v>
      </c>
      <c r="B92" s="16" t="s">
        <v>36</v>
      </c>
      <c r="H92" s="115"/>
      <c r="I92" s="151"/>
      <c r="J92" s="114">
        <f>+J70+J59</f>
        <v>369000</v>
      </c>
      <c r="K92" s="114">
        <f t="shared" ref="K92:Q92" si="30">+K70+K59</f>
        <v>358000</v>
      </c>
      <c r="L92" s="114">
        <f t="shared" si="30"/>
        <v>341600</v>
      </c>
      <c r="M92" s="114">
        <f t="shared" si="30"/>
        <v>321600</v>
      </c>
      <c r="N92" s="114">
        <f t="shared" si="30"/>
        <v>298000</v>
      </c>
      <c r="O92" s="114">
        <f t="shared" si="30"/>
        <v>269000</v>
      </c>
      <c r="P92" s="114">
        <f t="shared" si="30"/>
        <v>0</v>
      </c>
      <c r="Q92" s="114">
        <f t="shared" si="30"/>
        <v>0</v>
      </c>
    </row>
    <row r="93" spans="1:17" ht="21.75" customHeight="1" x14ac:dyDescent="0.4">
      <c r="A93" s="75">
        <f>ROW()</f>
        <v>93</v>
      </c>
      <c r="B93" s="16"/>
      <c r="H93" s="29"/>
      <c r="I93" s="20"/>
      <c r="J93" s="20"/>
      <c r="K93" s="20"/>
      <c r="L93" s="20"/>
      <c r="M93" s="20"/>
      <c r="N93" s="20"/>
      <c r="O93" s="20"/>
      <c r="P93" s="20"/>
    </row>
    <row r="94" spans="1:17" ht="21.75" customHeight="1" x14ac:dyDescent="0.5">
      <c r="A94" s="75">
        <f>ROW()</f>
        <v>94</v>
      </c>
      <c r="B94" s="79" t="s">
        <v>159</v>
      </c>
      <c r="C94" s="74" t="s">
        <v>160</v>
      </c>
      <c r="D94" s="74" t="s">
        <v>161</v>
      </c>
      <c r="E94" s="74" t="s">
        <v>162</v>
      </c>
      <c r="F94" s="74" t="s">
        <v>163</v>
      </c>
      <c r="G94" s="74" t="s">
        <v>164</v>
      </c>
      <c r="H94" s="74" t="s">
        <v>165</v>
      </c>
      <c r="I94" s="74" t="s">
        <v>166</v>
      </c>
      <c r="J94" s="74" t="s">
        <v>170</v>
      </c>
      <c r="K94" s="74" t="s">
        <v>171</v>
      </c>
      <c r="L94" s="74" t="s">
        <v>167</v>
      </c>
      <c r="M94" s="74" t="s">
        <v>168</v>
      </c>
      <c r="N94" s="74" t="s">
        <v>169</v>
      </c>
      <c r="O94" s="74" t="s">
        <v>181</v>
      </c>
      <c r="P94" s="74" t="s">
        <v>182</v>
      </c>
    </row>
    <row r="95" spans="1:17" ht="12" customHeight="1" x14ac:dyDescent="0.4">
      <c r="A95" s="75">
        <f>ROW()</f>
        <v>95</v>
      </c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7" ht="21.75" customHeight="1" x14ac:dyDescent="0.55000000000000004">
      <c r="A96" s="75">
        <f>ROW()</f>
        <v>96</v>
      </c>
      <c r="B96" s="24" t="s">
        <v>37</v>
      </c>
      <c r="C96" s="10"/>
      <c r="D96" s="10"/>
      <c r="E96" s="10"/>
      <c r="F96" s="10"/>
      <c r="G96" s="30"/>
      <c r="H96" s="30"/>
      <c r="I96" s="30"/>
      <c r="J96" s="30"/>
      <c r="K96" s="30"/>
      <c r="L96" s="30"/>
      <c r="M96" s="30"/>
      <c r="N96" s="30"/>
      <c r="O96" s="30"/>
      <c r="P96" s="30"/>
    </row>
    <row r="97" spans="1:16" ht="21.75" customHeight="1" x14ac:dyDescent="0.5">
      <c r="A97" s="75">
        <f>ROW()</f>
        <v>97</v>
      </c>
      <c r="B97" s="25" t="s">
        <v>18</v>
      </c>
      <c r="C97" s="26"/>
      <c r="D97" s="26"/>
      <c r="E97" s="26"/>
      <c r="F97" s="26"/>
      <c r="G97" s="31"/>
      <c r="H97" s="31"/>
      <c r="I97" s="31"/>
      <c r="J97" s="31"/>
      <c r="K97" s="31"/>
      <c r="L97" s="31"/>
      <c r="M97" s="31"/>
    </row>
    <row r="98" spans="1:16" ht="31.45" customHeight="1" x14ac:dyDescent="0.4">
      <c r="A98" s="75">
        <f>ROW()</f>
        <v>98</v>
      </c>
      <c r="C98" s="32" t="s">
        <v>38</v>
      </c>
      <c r="D98" s="28"/>
      <c r="E98" s="33" t="s">
        <v>39</v>
      </c>
      <c r="F98" s="33" t="s">
        <v>40</v>
      </c>
      <c r="G98" s="31"/>
      <c r="H98" s="34" t="s">
        <v>41</v>
      </c>
      <c r="I98" s="31"/>
      <c r="J98" s="31"/>
      <c r="K98" s="31"/>
      <c r="L98" s="31"/>
      <c r="M98" s="31"/>
    </row>
    <row r="99" spans="1:16" ht="27" customHeight="1" x14ac:dyDescent="0.4">
      <c r="A99" s="75">
        <f>ROW()</f>
        <v>99</v>
      </c>
      <c r="C99" s="78" t="str">
        <f>+H99</f>
        <v>Year 0</v>
      </c>
      <c r="D99" s="28"/>
      <c r="E99" s="35"/>
      <c r="F99" s="35"/>
      <c r="G99" s="31"/>
      <c r="H99" s="78" t="str">
        <f>+I45</f>
        <v>Year 0</v>
      </c>
      <c r="I99" s="78" t="str">
        <f>+J45</f>
        <v>Year 1</v>
      </c>
      <c r="J99" s="78" t="str">
        <f>+K45</f>
        <v>Year 2</v>
      </c>
      <c r="K99" s="78" t="str">
        <f>+L45</f>
        <v>Year 3</v>
      </c>
      <c r="L99" s="78" t="str">
        <f>+M45</f>
        <v>Year 4</v>
      </c>
      <c r="M99" s="78" t="str">
        <f>+N45</f>
        <v>Year 5</v>
      </c>
      <c r="N99" s="78" t="str">
        <f>+O45</f>
        <v>Year 6</v>
      </c>
      <c r="O99" s="78" t="str">
        <f>+P45</f>
        <v>Year 7</v>
      </c>
      <c r="P99" s="78" t="str">
        <f>+Q45</f>
        <v>Year 8</v>
      </c>
    </row>
    <row r="100" spans="1:16" ht="21.75" customHeight="1" x14ac:dyDescent="0.4">
      <c r="A100" s="75">
        <f>ROW()</f>
        <v>100</v>
      </c>
      <c r="B100" s="36" t="s">
        <v>42</v>
      </c>
      <c r="C100" s="37"/>
      <c r="D100" s="38"/>
      <c r="E100" s="39"/>
      <c r="F100" s="39"/>
      <c r="G100" s="29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ht="21.75" customHeight="1" x14ac:dyDescent="0.4">
      <c r="A101" s="75">
        <f>ROW()</f>
        <v>101</v>
      </c>
      <c r="B101" s="41" t="s">
        <v>7</v>
      </c>
      <c r="C101" s="106">
        <v>50000</v>
      </c>
      <c r="D101" s="177"/>
      <c r="E101" s="178"/>
      <c r="F101" s="178"/>
      <c r="G101" s="115"/>
      <c r="H101" s="100">
        <f>+C101+E101--F101</f>
        <v>50000</v>
      </c>
      <c r="I101" s="100">
        <f>+H101+I235</f>
        <v>82681.382857142875</v>
      </c>
      <c r="J101" s="100">
        <f t="shared" ref="J101:P101" si="31">+I101+J235</f>
        <v>114480.3878022857</v>
      </c>
      <c r="K101" s="100">
        <f t="shared" si="31"/>
        <v>144264.64528297412</v>
      </c>
      <c r="L101" s="100">
        <f t="shared" si="31"/>
        <v>177007.78797109443</v>
      </c>
      <c r="M101" s="100">
        <f t="shared" si="31"/>
        <v>213341.66504309018</v>
      </c>
      <c r="N101" s="100">
        <f t="shared" si="31"/>
        <v>252136.56828693196</v>
      </c>
      <c r="O101" s="100">
        <f t="shared" si="31"/>
        <v>59583.562642173667</v>
      </c>
      <c r="P101" s="100">
        <f t="shared" si="31"/>
        <v>-15835.307648081871</v>
      </c>
    </row>
    <row r="102" spans="1:16" ht="21.75" customHeight="1" x14ac:dyDescent="0.4">
      <c r="A102" s="75">
        <f>ROW()</f>
        <v>102</v>
      </c>
      <c r="B102" s="41" t="s">
        <v>43</v>
      </c>
      <c r="C102" s="106">
        <v>80000</v>
      </c>
      <c r="D102" s="177"/>
      <c r="E102" s="178"/>
      <c r="F102" s="178"/>
      <c r="G102" s="115"/>
      <c r="H102" s="100">
        <f t="shared" ref="H102:H104" si="32">+C102+E102--F102</f>
        <v>80000</v>
      </c>
      <c r="I102" s="100">
        <f>+I159/365*I170</f>
        <v>88865.753424657523</v>
      </c>
      <c r="J102" s="100">
        <f t="shared" ref="J102:P102" si="33">+J159/365*J170</f>
        <v>96081.652602739734</v>
      </c>
      <c r="K102" s="100">
        <f t="shared" si="33"/>
        <v>103883.48279408221</v>
      </c>
      <c r="L102" s="100">
        <f t="shared" si="33"/>
        <v>112318.82159696172</v>
      </c>
      <c r="M102" s="100">
        <f t="shared" si="33"/>
        <v>121439.10991063499</v>
      </c>
      <c r="N102" s="100">
        <f t="shared" si="33"/>
        <v>131299.96563537855</v>
      </c>
      <c r="O102" s="100">
        <f t="shared" si="33"/>
        <v>141961.5228449713</v>
      </c>
      <c r="P102" s="100">
        <f t="shared" si="33"/>
        <v>153488.79849998298</v>
      </c>
    </row>
    <row r="103" spans="1:16" ht="21.75" customHeight="1" x14ac:dyDescent="0.4">
      <c r="A103" s="75">
        <f>ROW()</f>
        <v>103</v>
      </c>
      <c r="B103" s="41" t="s">
        <v>44</v>
      </c>
      <c r="C103" s="106">
        <v>105000</v>
      </c>
      <c r="D103" s="177"/>
      <c r="E103" s="178"/>
      <c r="F103" s="178"/>
      <c r="G103" s="115"/>
      <c r="H103" s="100">
        <f t="shared" si="32"/>
        <v>105000</v>
      </c>
      <c r="I103" s="100">
        <f>+I160/365*I173</f>
        <v>105898.35616438356</v>
      </c>
      <c r="J103" s="100">
        <f t="shared" ref="J103:P103" si="34">+J160/365*J173</f>
        <v>114497.30268493152</v>
      </c>
      <c r="K103" s="100">
        <f t="shared" si="34"/>
        <v>123794.48366294797</v>
      </c>
      <c r="L103" s="100">
        <f t="shared" si="34"/>
        <v>133846.59573637939</v>
      </c>
      <c r="M103" s="100">
        <f t="shared" si="34"/>
        <v>144714.93931017336</v>
      </c>
      <c r="N103" s="100">
        <f t="shared" si="34"/>
        <v>156465.79238215944</v>
      </c>
      <c r="O103" s="100">
        <f t="shared" si="34"/>
        <v>169170.8147235908</v>
      </c>
      <c r="P103" s="100">
        <f t="shared" si="34"/>
        <v>182907.48487914639</v>
      </c>
    </row>
    <row r="104" spans="1:16" ht="21.75" customHeight="1" x14ac:dyDescent="0.4">
      <c r="A104" s="75">
        <f>ROW()</f>
        <v>104</v>
      </c>
      <c r="B104" s="41" t="s">
        <v>45</v>
      </c>
      <c r="C104" s="106">
        <v>10000</v>
      </c>
      <c r="D104" s="177"/>
      <c r="E104" s="178"/>
      <c r="F104" s="178"/>
      <c r="G104" s="115"/>
      <c r="H104" s="100">
        <f t="shared" si="32"/>
        <v>10000</v>
      </c>
      <c r="I104" s="100">
        <f>+I161*I170</f>
        <v>10812</v>
      </c>
      <c r="J104" s="100">
        <f t="shared" ref="J104:P104" si="35">+J161*J170</f>
        <v>11689.934400000002</v>
      </c>
      <c r="K104" s="100">
        <f t="shared" si="35"/>
        <v>12639.157073280003</v>
      </c>
      <c r="L104" s="100">
        <f t="shared" si="35"/>
        <v>13665.456627630343</v>
      </c>
      <c r="M104" s="100">
        <f t="shared" si="35"/>
        <v>14775.091705793924</v>
      </c>
      <c r="N104" s="100">
        <f t="shared" si="35"/>
        <v>15974.82915230439</v>
      </c>
      <c r="O104" s="100">
        <f t="shared" si="35"/>
        <v>17271.985279471508</v>
      </c>
      <c r="P104" s="100">
        <f t="shared" si="35"/>
        <v>18674.470484164598</v>
      </c>
    </row>
    <row r="105" spans="1:16" ht="21.75" customHeight="1" thickBot="1" x14ac:dyDescent="0.45">
      <c r="A105" s="75">
        <f>ROW()</f>
        <v>105</v>
      </c>
      <c r="B105" s="36" t="s">
        <v>46</v>
      </c>
      <c r="C105" s="179">
        <f>SUM(C101:C104)</f>
        <v>245000</v>
      </c>
      <c r="D105" s="109"/>
      <c r="E105" s="109"/>
      <c r="F105" s="109"/>
      <c r="G105" s="115"/>
      <c r="H105" s="179">
        <f>SUM(H101:H104)</f>
        <v>245000</v>
      </c>
      <c r="I105" s="179">
        <f>SUM(I101:I104)</f>
        <v>288257.49244618393</v>
      </c>
      <c r="J105" s="179">
        <f t="shared" ref="J105:P105" si="36">SUM(J101:J104)</f>
        <v>336749.27748995693</v>
      </c>
      <c r="K105" s="179">
        <f t="shared" si="36"/>
        <v>384581.76881328429</v>
      </c>
      <c r="L105" s="179">
        <f t="shared" si="36"/>
        <v>436838.66193206585</v>
      </c>
      <c r="M105" s="179">
        <f t="shared" si="36"/>
        <v>494270.80596969248</v>
      </c>
      <c r="N105" s="179">
        <f t="shared" si="36"/>
        <v>555877.1554567744</v>
      </c>
      <c r="O105" s="179">
        <f t="shared" si="36"/>
        <v>387987.88549020723</v>
      </c>
      <c r="P105" s="179">
        <f t="shared" si="36"/>
        <v>339235.44621521211</v>
      </c>
    </row>
    <row r="106" spans="1:16" ht="21.75" customHeight="1" thickTop="1" x14ac:dyDescent="0.4">
      <c r="A106" s="75">
        <f>ROW()</f>
        <v>106</v>
      </c>
      <c r="B106" s="41"/>
      <c r="C106" s="109"/>
      <c r="D106" s="109"/>
      <c r="E106" s="109"/>
      <c r="F106" s="109"/>
      <c r="G106" s="115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1:16" ht="21.75" customHeight="1" x14ac:dyDescent="0.4">
      <c r="A107" s="75">
        <f>ROW()</f>
        <v>107</v>
      </c>
      <c r="B107" s="41" t="s">
        <v>47</v>
      </c>
      <c r="C107" s="106">
        <v>0</v>
      </c>
      <c r="D107" s="109"/>
      <c r="E107" s="109">
        <f>+F133-SUM(E101:E104)-SUM(E108:E132)</f>
        <v>310000</v>
      </c>
      <c r="F107" s="109"/>
      <c r="G107" s="115"/>
      <c r="H107" s="100">
        <f t="shared" ref="H107:H110" si="37">+C107+E107--F107</f>
        <v>310000</v>
      </c>
      <c r="I107" s="100">
        <f>+H107</f>
        <v>310000</v>
      </c>
      <c r="J107" s="100">
        <f t="shared" ref="J107:P107" si="38">+I107</f>
        <v>310000</v>
      </c>
      <c r="K107" s="100">
        <f t="shared" si="38"/>
        <v>310000</v>
      </c>
      <c r="L107" s="100">
        <f t="shared" si="38"/>
        <v>310000</v>
      </c>
      <c r="M107" s="100">
        <f t="shared" si="38"/>
        <v>310000</v>
      </c>
      <c r="N107" s="100">
        <f t="shared" si="38"/>
        <v>310000</v>
      </c>
      <c r="O107" s="100">
        <f t="shared" si="38"/>
        <v>310000</v>
      </c>
      <c r="P107" s="100">
        <f t="shared" si="38"/>
        <v>310000</v>
      </c>
    </row>
    <row r="108" spans="1:16" ht="21.75" customHeight="1" x14ac:dyDescent="0.4">
      <c r="A108" s="75">
        <f>ROW()</f>
        <v>108</v>
      </c>
      <c r="B108" s="41" t="s">
        <v>48</v>
      </c>
      <c r="C108" s="106">
        <v>0</v>
      </c>
      <c r="D108" s="109"/>
      <c r="E108" s="109">
        <f>+S29</f>
        <v>50000</v>
      </c>
      <c r="F108" s="109"/>
      <c r="G108" s="115"/>
      <c r="H108" s="100">
        <f t="shared" si="37"/>
        <v>50000</v>
      </c>
      <c r="I108" s="100">
        <f>+H108-I204</f>
        <v>42857.142857142855</v>
      </c>
      <c r="J108" s="100">
        <f t="shared" ref="J108:P108" si="39">+I108-J204</f>
        <v>35714.28571428571</v>
      </c>
      <c r="K108" s="100">
        <f t="shared" si="39"/>
        <v>28571.428571428565</v>
      </c>
      <c r="L108" s="100">
        <f t="shared" si="39"/>
        <v>21428.57142857142</v>
      </c>
      <c r="M108" s="100">
        <f t="shared" si="39"/>
        <v>14285.714285714277</v>
      </c>
      <c r="N108" s="100">
        <f t="shared" si="39"/>
        <v>7142.857142857134</v>
      </c>
      <c r="O108" s="100">
        <f t="shared" si="39"/>
        <v>-9.0949470177292824E-12</v>
      </c>
      <c r="P108" s="100">
        <f t="shared" si="39"/>
        <v>-9.0949470177292824E-12</v>
      </c>
    </row>
    <row r="109" spans="1:16" ht="21.75" customHeight="1" x14ac:dyDescent="0.4">
      <c r="A109" s="75">
        <f>ROW()</f>
        <v>109</v>
      </c>
      <c r="B109" s="41" t="s">
        <v>49</v>
      </c>
      <c r="C109" s="106">
        <v>150000</v>
      </c>
      <c r="D109" s="109"/>
      <c r="E109" s="109"/>
      <c r="F109" s="109"/>
      <c r="G109" s="115"/>
      <c r="H109" s="100">
        <f t="shared" si="37"/>
        <v>150000</v>
      </c>
      <c r="I109" s="100">
        <f>+H109-I219-I181</f>
        <v>150000</v>
      </c>
      <c r="J109" s="100">
        <f t="shared" ref="J109:P109" si="40">+I109-J219-J181</f>
        <v>150000</v>
      </c>
      <c r="K109" s="100">
        <f t="shared" si="40"/>
        <v>150000</v>
      </c>
      <c r="L109" s="100">
        <f t="shared" si="40"/>
        <v>150000</v>
      </c>
      <c r="M109" s="100">
        <f t="shared" si="40"/>
        <v>150000</v>
      </c>
      <c r="N109" s="100">
        <f t="shared" si="40"/>
        <v>150000</v>
      </c>
      <c r="O109" s="100">
        <f t="shared" si="40"/>
        <v>150000</v>
      </c>
      <c r="P109" s="100">
        <f t="shared" si="40"/>
        <v>150000</v>
      </c>
    </row>
    <row r="110" spans="1:16" ht="21.75" customHeight="1" x14ac:dyDescent="0.4">
      <c r="A110" s="75">
        <f>ROW()</f>
        <v>110</v>
      </c>
      <c r="B110" s="41" t="s">
        <v>50</v>
      </c>
      <c r="C110" s="106">
        <v>450000</v>
      </c>
      <c r="D110" s="109"/>
      <c r="E110" s="109"/>
      <c r="F110" s="109"/>
      <c r="G110" s="115"/>
      <c r="H110" s="100">
        <f t="shared" si="37"/>
        <v>450000</v>
      </c>
      <c r="I110" s="100">
        <f>+H110</f>
        <v>450000</v>
      </c>
      <c r="J110" s="100">
        <f t="shared" ref="J110:P110" si="41">+I110</f>
        <v>450000</v>
      </c>
      <c r="K110" s="100">
        <f t="shared" si="41"/>
        <v>450000</v>
      </c>
      <c r="L110" s="100">
        <f t="shared" si="41"/>
        <v>450000</v>
      </c>
      <c r="M110" s="100">
        <f t="shared" si="41"/>
        <v>450000</v>
      </c>
      <c r="N110" s="100">
        <f t="shared" si="41"/>
        <v>450000</v>
      </c>
      <c r="O110" s="100">
        <f t="shared" si="41"/>
        <v>450000</v>
      </c>
      <c r="P110" s="100">
        <f t="shared" si="41"/>
        <v>450000</v>
      </c>
    </row>
    <row r="111" spans="1:16" ht="21.75" customHeight="1" thickBot="1" x14ac:dyDescent="0.45">
      <c r="A111" s="75">
        <f>ROW()</f>
        <v>111</v>
      </c>
      <c r="B111" s="36" t="s">
        <v>51</v>
      </c>
      <c r="C111" s="180">
        <f>SUM(C105:C110)</f>
        <v>845000</v>
      </c>
      <c r="D111" s="109"/>
      <c r="E111" s="109"/>
      <c r="F111" s="109"/>
      <c r="G111" s="115"/>
      <c r="H111" s="180">
        <f>SUM(H105:H110)</f>
        <v>1205000</v>
      </c>
      <c r="I111" s="180">
        <f>SUM(I105:I110)</f>
        <v>1241114.6353033269</v>
      </c>
      <c r="J111" s="180">
        <f t="shared" ref="J111:P111" si="42">SUM(J105:J110)</f>
        <v>1282463.5632042426</v>
      </c>
      <c r="K111" s="180">
        <f t="shared" si="42"/>
        <v>1323153.1973847128</v>
      </c>
      <c r="L111" s="180">
        <f t="shared" si="42"/>
        <v>1368267.2333606372</v>
      </c>
      <c r="M111" s="180">
        <f t="shared" si="42"/>
        <v>1418556.5202554069</v>
      </c>
      <c r="N111" s="180">
        <f t="shared" si="42"/>
        <v>1473020.0125996317</v>
      </c>
      <c r="O111" s="180">
        <f t="shared" si="42"/>
        <v>1297987.8854902072</v>
      </c>
      <c r="P111" s="180">
        <f t="shared" si="42"/>
        <v>1249235.4462152121</v>
      </c>
    </row>
    <row r="112" spans="1:16" ht="21.75" customHeight="1" thickTop="1" x14ac:dyDescent="0.4">
      <c r="A112" s="75">
        <f>ROW()</f>
        <v>112</v>
      </c>
      <c r="B112" s="41"/>
      <c r="C112" s="109"/>
      <c r="D112" s="109"/>
      <c r="E112" s="109"/>
      <c r="F112" s="109"/>
      <c r="G112" s="115"/>
      <c r="H112" s="100"/>
      <c r="I112" s="100"/>
      <c r="J112" s="100"/>
      <c r="K112" s="100"/>
      <c r="L112" s="100"/>
      <c r="M112" s="100"/>
      <c r="N112" s="100"/>
      <c r="O112" s="100"/>
      <c r="P112" s="100"/>
    </row>
    <row r="113" spans="1:16" ht="21.75" customHeight="1" x14ac:dyDescent="0.4">
      <c r="A113" s="75">
        <f>ROW()</f>
        <v>113</v>
      </c>
      <c r="B113" s="36" t="s">
        <v>52</v>
      </c>
      <c r="C113" s="109"/>
      <c r="D113" s="109"/>
      <c r="E113" s="109"/>
      <c r="F113" s="109"/>
      <c r="G113" s="115"/>
      <c r="H113" s="100"/>
      <c r="I113" s="100"/>
      <c r="J113" s="100"/>
      <c r="K113" s="100"/>
      <c r="L113" s="100"/>
      <c r="M113" s="100"/>
      <c r="N113" s="100"/>
      <c r="O113" s="100"/>
      <c r="P113" s="100"/>
    </row>
    <row r="114" spans="1:16" ht="21.75" customHeight="1" x14ac:dyDescent="0.4">
      <c r="A114" s="75">
        <f>ROW()</f>
        <v>114</v>
      </c>
      <c r="B114" s="41" t="s">
        <v>53</v>
      </c>
      <c r="C114" s="106">
        <v>30000</v>
      </c>
      <c r="D114" s="109"/>
      <c r="E114" s="109"/>
      <c r="F114" s="109"/>
      <c r="G114" s="115"/>
      <c r="H114" s="100">
        <f>+C114+F114-E114</f>
        <v>30000</v>
      </c>
      <c r="I114" s="100">
        <f>+I162/365*I173</f>
        <v>32584.109589041094</v>
      </c>
      <c r="J114" s="100">
        <f t="shared" ref="J114:P114" si="43">+J162/365*J173</f>
        <v>35229.939287671237</v>
      </c>
      <c r="K114" s="100">
        <f t="shared" si="43"/>
        <v>38090.610357830148</v>
      </c>
      <c r="L114" s="100">
        <f t="shared" si="43"/>
        <v>41183.567918885965</v>
      </c>
      <c r="M114" s="100">
        <f t="shared" si="43"/>
        <v>44527.673633899496</v>
      </c>
      <c r="N114" s="100">
        <f t="shared" si="43"/>
        <v>48143.320732972134</v>
      </c>
      <c r="O114" s="100">
        <f t="shared" si="43"/>
        <v>52052.558376489476</v>
      </c>
      <c r="P114" s="100">
        <f t="shared" si="43"/>
        <v>56279.226116660429</v>
      </c>
    </row>
    <row r="115" spans="1:16" ht="21.75" customHeight="1" x14ac:dyDescent="0.4">
      <c r="A115" s="75">
        <f>ROW()</f>
        <v>115</v>
      </c>
      <c r="B115" s="41" t="s">
        <v>54</v>
      </c>
      <c r="C115" s="106">
        <v>15000</v>
      </c>
      <c r="D115" s="109"/>
      <c r="E115" s="109"/>
      <c r="F115" s="109"/>
      <c r="G115" s="115"/>
      <c r="H115" s="100">
        <f>+C115+F115-E115</f>
        <v>15000</v>
      </c>
      <c r="I115" s="100">
        <f>+I163*I170</f>
        <v>16218</v>
      </c>
      <c r="J115" s="100">
        <f t="shared" ref="J115:P115" si="44">+J163*J170</f>
        <v>17534.901600000001</v>
      </c>
      <c r="K115" s="100">
        <f t="shared" si="44"/>
        <v>18958.735609920004</v>
      </c>
      <c r="L115" s="100">
        <f t="shared" si="44"/>
        <v>20498.184941445514</v>
      </c>
      <c r="M115" s="100">
        <f t="shared" si="44"/>
        <v>22162.637558690887</v>
      </c>
      <c r="N115" s="100">
        <f t="shared" si="44"/>
        <v>23962.243728456586</v>
      </c>
      <c r="O115" s="100">
        <f t="shared" si="44"/>
        <v>25907.977919207264</v>
      </c>
      <c r="P115" s="100">
        <f t="shared" si="44"/>
        <v>28011.705726246895</v>
      </c>
    </row>
    <row r="116" spans="1:16" ht="21.75" customHeight="1" thickBot="1" x14ac:dyDescent="0.45">
      <c r="A116" s="75">
        <f>ROW()</f>
        <v>116</v>
      </c>
      <c r="B116" s="36" t="s">
        <v>55</v>
      </c>
      <c r="C116" s="179">
        <f>+C115+C114</f>
        <v>45000</v>
      </c>
      <c r="D116" s="109"/>
      <c r="E116" s="109"/>
      <c r="F116" s="109"/>
      <c r="G116" s="115"/>
      <c r="H116" s="179">
        <f>+H115+H114</f>
        <v>45000</v>
      </c>
      <c r="I116" s="179">
        <f>+I115+I114</f>
        <v>48802.109589041094</v>
      </c>
      <c r="J116" s="179">
        <f t="shared" ref="J116:P116" si="45">+J115+J114</f>
        <v>52764.840887671235</v>
      </c>
      <c r="K116" s="179">
        <f t="shared" si="45"/>
        <v>57049.345967750152</v>
      </c>
      <c r="L116" s="179">
        <f t="shared" si="45"/>
        <v>61681.752860331479</v>
      </c>
      <c r="M116" s="179">
        <f t="shared" si="45"/>
        <v>66690.31119259038</v>
      </c>
      <c r="N116" s="179">
        <f t="shared" si="45"/>
        <v>72105.564461428716</v>
      </c>
      <c r="O116" s="179">
        <f t="shared" si="45"/>
        <v>77960.536295696744</v>
      </c>
      <c r="P116" s="179">
        <f t="shared" si="45"/>
        <v>84290.931842907332</v>
      </c>
    </row>
    <row r="117" spans="1:16" ht="21.75" customHeight="1" thickTop="1" x14ac:dyDescent="0.4">
      <c r="A117" s="75">
        <f>ROW()</f>
        <v>117</v>
      </c>
      <c r="B117" s="41"/>
      <c r="C117" s="109"/>
      <c r="D117" s="109"/>
      <c r="E117" s="109"/>
      <c r="F117" s="109"/>
      <c r="G117" s="115"/>
      <c r="H117" s="100"/>
      <c r="I117" s="100"/>
      <c r="J117" s="100"/>
      <c r="K117" s="100"/>
      <c r="L117" s="100"/>
      <c r="M117" s="100"/>
      <c r="N117" s="100"/>
      <c r="O117" s="100"/>
      <c r="P117" s="100"/>
    </row>
    <row r="118" spans="1:16" ht="21.75" customHeight="1" x14ac:dyDescent="0.4">
      <c r="A118" s="75">
        <f>ROW()</f>
        <v>118</v>
      </c>
      <c r="B118" s="41" t="s">
        <v>56</v>
      </c>
      <c r="C118" s="106">
        <v>320000</v>
      </c>
      <c r="D118" s="109"/>
      <c r="E118" s="109">
        <f>+C118</f>
        <v>320000</v>
      </c>
      <c r="F118" s="109"/>
      <c r="G118" s="115"/>
      <c r="H118" s="100">
        <f t="shared" ref="H118:H122" si="46">+C118+F118-E118</f>
        <v>0</v>
      </c>
      <c r="I118" s="100">
        <f>+H118</f>
        <v>0</v>
      </c>
      <c r="J118" s="100">
        <f t="shared" ref="J118:P118" si="47">+I118</f>
        <v>0</v>
      </c>
      <c r="K118" s="100">
        <f t="shared" si="47"/>
        <v>0</v>
      </c>
      <c r="L118" s="100">
        <f t="shared" si="47"/>
        <v>0</v>
      </c>
      <c r="M118" s="100">
        <f t="shared" si="47"/>
        <v>0</v>
      </c>
      <c r="N118" s="100">
        <f t="shared" si="47"/>
        <v>0</v>
      </c>
      <c r="O118" s="100">
        <f t="shared" si="47"/>
        <v>0</v>
      </c>
      <c r="P118" s="100">
        <f t="shared" si="47"/>
        <v>0</v>
      </c>
    </row>
    <row r="119" spans="1:16" ht="21.75" customHeight="1" x14ac:dyDescent="0.4">
      <c r="A119" s="75">
        <f>ROW()</f>
        <v>119</v>
      </c>
      <c r="B119" s="41" t="str">
        <f>+B26</f>
        <v>Revolver ($100 million)</v>
      </c>
      <c r="C119" s="106"/>
      <c r="D119" s="109"/>
      <c r="E119" s="109"/>
      <c r="F119" s="109">
        <f>+I26</f>
        <v>0</v>
      </c>
      <c r="G119" s="115"/>
      <c r="H119" s="100">
        <f t="shared" si="46"/>
        <v>0</v>
      </c>
      <c r="I119" s="100">
        <f>+H119</f>
        <v>0</v>
      </c>
      <c r="J119" s="100">
        <f t="shared" ref="J119:P119" si="48">+I119</f>
        <v>0</v>
      </c>
      <c r="K119" s="100">
        <f t="shared" si="48"/>
        <v>0</v>
      </c>
      <c r="L119" s="100">
        <f t="shared" si="48"/>
        <v>0</v>
      </c>
      <c r="M119" s="100">
        <f t="shared" si="48"/>
        <v>0</v>
      </c>
      <c r="N119" s="100">
        <f t="shared" si="48"/>
        <v>0</v>
      </c>
      <c r="O119" s="100">
        <f t="shared" si="48"/>
        <v>0</v>
      </c>
      <c r="P119" s="100">
        <f t="shared" si="48"/>
        <v>0</v>
      </c>
    </row>
    <row r="120" spans="1:16" ht="21.75" customHeight="1" x14ac:dyDescent="0.4">
      <c r="A120" s="75">
        <f>ROW()</f>
        <v>120</v>
      </c>
      <c r="B120" s="41" t="str">
        <f>+B27</f>
        <v>Term Loan A</v>
      </c>
      <c r="C120" s="106"/>
      <c r="D120" s="109"/>
      <c r="E120" s="109"/>
      <c r="F120" s="109">
        <f>+I27</f>
        <v>180000</v>
      </c>
      <c r="G120" s="115"/>
      <c r="H120" s="100">
        <f t="shared" si="46"/>
        <v>180000</v>
      </c>
      <c r="I120" s="100">
        <f>+J59</f>
        <v>171000</v>
      </c>
      <c r="J120" s="100">
        <f>+K59</f>
        <v>162000</v>
      </c>
      <c r="K120" s="100">
        <f>+L59</f>
        <v>147600</v>
      </c>
      <c r="L120" s="100">
        <f>+M59</f>
        <v>129600</v>
      </c>
      <c r="M120" s="100">
        <f>+N59</f>
        <v>108000</v>
      </c>
      <c r="N120" s="100">
        <f>+O59</f>
        <v>81000</v>
      </c>
      <c r="O120" s="100">
        <f>+P59</f>
        <v>0</v>
      </c>
      <c r="P120" s="100">
        <f>+Q59</f>
        <v>0</v>
      </c>
    </row>
    <row r="121" spans="1:16" ht="21.75" customHeight="1" x14ac:dyDescent="0.4">
      <c r="A121" s="75">
        <f>ROW()</f>
        <v>121</v>
      </c>
      <c r="B121" s="41" t="str">
        <f>+B28</f>
        <v>Term Loan B</v>
      </c>
      <c r="C121" s="106"/>
      <c r="D121" s="109"/>
      <c r="E121" s="109"/>
      <c r="F121" s="109">
        <f>+I28</f>
        <v>200000</v>
      </c>
      <c r="G121" s="115"/>
      <c r="H121" s="100">
        <f t="shared" si="46"/>
        <v>200000</v>
      </c>
      <c r="I121" s="100">
        <f>+J70</f>
        <v>198000</v>
      </c>
      <c r="J121" s="100">
        <f>+K70</f>
        <v>196000</v>
      </c>
      <c r="K121" s="100">
        <f>+L70</f>
        <v>194000</v>
      </c>
      <c r="L121" s="100">
        <f>+M70</f>
        <v>192000</v>
      </c>
      <c r="M121" s="100">
        <f>+N70</f>
        <v>190000</v>
      </c>
      <c r="N121" s="100">
        <f>+O70</f>
        <v>188000</v>
      </c>
      <c r="O121" s="100">
        <f>+P70</f>
        <v>0</v>
      </c>
      <c r="P121" s="100">
        <f>+Q70</f>
        <v>0</v>
      </c>
    </row>
    <row r="122" spans="1:16" ht="21.75" customHeight="1" x14ac:dyDescent="0.4">
      <c r="A122" s="75">
        <f>ROW()</f>
        <v>122</v>
      </c>
      <c r="B122" s="41" t="str">
        <f>+B30</f>
        <v>Senior Unsecured / Subordinated Notes</v>
      </c>
      <c r="C122" s="106"/>
      <c r="D122" s="109"/>
      <c r="E122" s="109"/>
      <c r="F122" s="109">
        <f>+I30</f>
        <v>170000</v>
      </c>
      <c r="G122" s="115"/>
      <c r="H122" s="100">
        <f t="shared" si="46"/>
        <v>170000</v>
      </c>
      <c r="I122" s="100">
        <f>+J81</f>
        <v>170000</v>
      </c>
      <c r="J122" s="100">
        <f>+K81</f>
        <v>170000</v>
      </c>
      <c r="K122" s="100">
        <f>+L81</f>
        <v>170000</v>
      </c>
      <c r="L122" s="100">
        <f>+M81</f>
        <v>170000</v>
      </c>
      <c r="M122" s="100">
        <f>+N81</f>
        <v>170000</v>
      </c>
      <c r="N122" s="100">
        <f>+O81</f>
        <v>170000</v>
      </c>
      <c r="O122" s="100">
        <f>+P81</f>
        <v>170000</v>
      </c>
      <c r="P122" s="100">
        <f>+Q81</f>
        <v>0</v>
      </c>
    </row>
    <row r="123" spans="1:16" ht="21.75" customHeight="1" thickBot="1" x14ac:dyDescent="0.45">
      <c r="A123" s="75">
        <f>ROW()</f>
        <v>123</v>
      </c>
      <c r="B123" s="41" t="s">
        <v>57</v>
      </c>
      <c r="C123" s="179">
        <f>SUM(C118:C122)</f>
        <v>320000</v>
      </c>
      <c r="D123" s="109"/>
      <c r="E123" s="109"/>
      <c r="F123" s="109"/>
      <c r="G123" s="115"/>
      <c r="H123" s="102">
        <f>SUM(H118:H122)</f>
        <v>550000</v>
      </c>
      <c r="I123" s="102">
        <f>SUM(I118:I122)</f>
        <v>539000</v>
      </c>
      <c r="J123" s="102">
        <f t="shared" ref="J123:P123" si="49">SUM(J118:J122)</f>
        <v>528000</v>
      </c>
      <c r="K123" s="102">
        <f t="shared" si="49"/>
        <v>511600</v>
      </c>
      <c r="L123" s="102">
        <f t="shared" si="49"/>
        <v>491600</v>
      </c>
      <c r="M123" s="102">
        <f t="shared" si="49"/>
        <v>468000</v>
      </c>
      <c r="N123" s="102">
        <f t="shared" si="49"/>
        <v>439000</v>
      </c>
      <c r="O123" s="102">
        <f t="shared" si="49"/>
        <v>170000</v>
      </c>
      <c r="P123" s="102">
        <f t="shared" si="49"/>
        <v>0</v>
      </c>
    </row>
    <row r="124" spans="1:16" ht="21.75" customHeight="1" thickTop="1" x14ac:dyDescent="0.4">
      <c r="A124" s="75">
        <f>ROW()</f>
        <v>124</v>
      </c>
      <c r="B124" s="41"/>
      <c r="C124" s="109"/>
      <c r="D124" s="109"/>
      <c r="E124" s="109"/>
      <c r="F124" s="109"/>
      <c r="G124" s="115"/>
      <c r="H124" s="100"/>
      <c r="I124" s="100"/>
      <c r="J124" s="100"/>
      <c r="K124" s="100"/>
      <c r="L124" s="100"/>
      <c r="M124" s="100"/>
      <c r="N124" s="100"/>
      <c r="O124" s="100"/>
      <c r="P124" s="100"/>
    </row>
    <row r="125" spans="1:16" ht="21.75" customHeight="1" x14ac:dyDescent="0.4">
      <c r="A125" s="75">
        <f>ROW()</f>
        <v>125</v>
      </c>
      <c r="B125" s="41" t="s">
        <v>58</v>
      </c>
      <c r="C125" s="106">
        <v>10000</v>
      </c>
      <c r="D125" s="109"/>
      <c r="E125" s="109"/>
      <c r="F125" s="109"/>
      <c r="G125" s="115"/>
      <c r="H125" s="100">
        <f t="shared" ref="H125" si="50">+C125+F125-E125</f>
        <v>10000</v>
      </c>
      <c r="I125" s="100">
        <f>+H125+I205</f>
        <v>11087.611428571428</v>
      </c>
      <c r="J125" s="100">
        <f t="shared" ref="J125:P125" si="51">+I125+J205</f>
        <v>12302.626705142857</v>
      </c>
      <c r="K125" s="100">
        <f t="shared" si="51"/>
        <v>13628.604836171886</v>
      </c>
      <c r="L125" s="100">
        <f t="shared" si="51"/>
        <v>15147.345891440473</v>
      </c>
      <c r="M125" s="100">
        <f t="shared" si="51"/>
        <v>16876.994909996869</v>
      </c>
      <c r="N125" s="100">
        <f t="shared" si="51"/>
        <v>18836.847294460043</v>
      </c>
      <c r="O125" s="100">
        <f t="shared" si="51"/>
        <v>21049.431220541628</v>
      </c>
      <c r="P125" s="100">
        <f t="shared" si="51"/>
        <v>23935.09120284961</v>
      </c>
    </row>
    <row r="126" spans="1:16" ht="21.75" customHeight="1" thickBot="1" x14ac:dyDescent="0.45">
      <c r="A126" s="75">
        <f>ROW()</f>
        <v>126</v>
      </c>
      <c r="B126" s="36" t="s">
        <v>59</v>
      </c>
      <c r="C126" s="179">
        <f>+C125+C123+C116</f>
        <v>375000</v>
      </c>
      <c r="D126" s="109"/>
      <c r="E126" s="109"/>
      <c r="F126" s="109"/>
      <c r="G126" s="115"/>
      <c r="H126" s="179">
        <f>+H125+H123+H116</f>
        <v>605000</v>
      </c>
      <c r="I126" s="179">
        <f>+I125+I123+I116</f>
        <v>598889.72101761249</v>
      </c>
      <c r="J126" s="179">
        <f t="shared" ref="J126:P126" si="52">+J125+J123+J116</f>
        <v>593067.46759281412</v>
      </c>
      <c r="K126" s="179">
        <f t="shared" si="52"/>
        <v>582277.95080392202</v>
      </c>
      <c r="L126" s="179">
        <f t="shared" si="52"/>
        <v>568429.09875177196</v>
      </c>
      <c r="M126" s="179">
        <f t="shared" si="52"/>
        <v>551567.30610258726</v>
      </c>
      <c r="N126" s="179">
        <f t="shared" si="52"/>
        <v>529942.41175588872</v>
      </c>
      <c r="O126" s="179">
        <f t="shared" si="52"/>
        <v>269009.96751623834</v>
      </c>
      <c r="P126" s="179">
        <f t="shared" si="52"/>
        <v>108226.02304575694</v>
      </c>
    </row>
    <row r="127" spans="1:16" ht="21.75" customHeight="1" thickTop="1" x14ac:dyDescent="0.4">
      <c r="A127" s="75">
        <f>ROW()</f>
        <v>127</v>
      </c>
      <c r="B127" s="41"/>
      <c r="C127" s="109"/>
      <c r="D127" s="109"/>
      <c r="E127" s="109"/>
      <c r="F127" s="109"/>
      <c r="G127" s="115"/>
      <c r="H127" s="100"/>
      <c r="I127" s="100"/>
      <c r="J127" s="100"/>
      <c r="K127" s="100"/>
      <c r="L127" s="100"/>
      <c r="M127" s="100"/>
      <c r="N127" s="100"/>
      <c r="O127" s="100"/>
      <c r="P127" s="100"/>
    </row>
    <row r="128" spans="1:16" ht="21.75" customHeight="1" x14ac:dyDescent="0.4">
      <c r="A128" s="75">
        <f>ROW()</f>
        <v>128</v>
      </c>
      <c r="B128" s="36" t="s">
        <v>60</v>
      </c>
      <c r="C128" s="109"/>
      <c r="D128" s="109"/>
      <c r="E128" s="109"/>
      <c r="F128" s="109"/>
      <c r="G128" s="115"/>
      <c r="H128" s="100"/>
      <c r="I128" s="100"/>
      <c r="J128" s="100"/>
      <c r="K128" s="100"/>
      <c r="L128" s="100"/>
      <c r="M128" s="100"/>
      <c r="N128" s="100"/>
      <c r="O128" s="100"/>
      <c r="P128" s="100"/>
    </row>
    <row r="129" spans="1:18" ht="21.75" customHeight="1" x14ac:dyDescent="0.4">
      <c r="A129" s="75">
        <f>ROW()</f>
        <v>129</v>
      </c>
      <c r="B129" s="41" t="s">
        <v>61</v>
      </c>
      <c r="C129" s="106">
        <v>260000</v>
      </c>
      <c r="D129" s="109"/>
      <c r="E129" s="109">
        <f>+C129</f>
        <v>260000</v>
      </c>
      <c r="F129" s="109">
        <f>+I32</f>
        <v>600000</v>
      </c>
      <c r="G129" s="115"/>
      <c r="H129" s="100">
        <f t="shared" ref="H129:H130" si="53">+C129+F129-E129</f>
        <v>600000</v>
      </c>
      <c r="I129" s="100">
        <f>+H129</f>
        <v>600000</v>
      </c>
      <c r="J129" s="100">
        <f t="shared" ref="J129:P129" si="54">+I129</f>
        <v>600000</v>
      </c>
      <c r="K129" s="100">
        <f t="shared" si="54"/>
        <v>600000</v>
      </c>
      <c r="L129" s="100">
        <f t="shared" si="54"/>
        <v>600000</v>
      </c>
      <c r="M129" s="100">
        <f t="shared" si="54"/>
        <v>600000</v>
      </c>
      <c r="N129" s="100">
        <f t="shared" si="54"/>
        <v>600000</v>
      </c>
      <c r="O129" s="100">
        <f t="shared" si="54"/>
        <v>600000</v>
      </c>
      <c r="P129" s="100">
        <f t="shared" si="54"/>
        <v>600000</v>
      </c>
    </row>
    <row r="130" spans="1:18" ht="21.75" customHeight="1" x14ac:dyDescent="0.4">
      <c r="A130" s="75">
        <f>ROW()</f>
        <v>130</v>
      </c>
      <c r="B130" s="41" t="s">
        <v>62</v>
      </c>
      <c r="C130" s="106">
        <v>210000</v>
      </c>
      <c r="D130" s="109"/>
      <c r="E130" s="109">
        <f>+C130</f>
        <v>210000</v>
      </c>
      <c r="F130" s="109"/>
      <c r="G130" s="115"/>
      <c r="H130" s="100">
        <f t="shared" si="53"/>
        <v>0</v>
      </c>
      <c r="I130" s="100">
        <f>+H130+I196</f>
        <v>42224.914285714287</v>
      </c>
      <c r="J130" s="100">
        <f t="shared" ref="J130:P130" si="55">+I130+J196</f>
        <v>89396.095611428551</v>
      </c>
      <c r="K130" s="100">
        <f t="shared" si="55"/>
        <v>140875.24658079084</v>
      </c>
      <c r="L130" s="100">
        <f t="shared" si="55"/>
        <v>199838.13460886537</v>
      </c>
      <c r="M130" s="100">
        <f t="shared" si="55"/>
        <v>266989.21415281954</v>
      </c>
      <c r="N130" s="100">
        <f t="shared" si="55"/>
        <v>343077.60084374278</v>
      </c>
      <c r="O130" s="100">
        <f t="shared" si="55"/>
        <v>428977.91797396902</v>
      </c>
      <c r="P130" s="100">
        <f t="shared" si="55"/>
        <v>541009.42316945526</v>
      </c>
    </row>
    <row r="131" spans="1:18" ht="21.75" customHeight="1" thickBot="1" x14ac:dyDescent="0.45">
      <c r="A131" s="75">
        <f>ROW()</f>
        <v>131</v>
      </c>
      <c r="B131" s="36" t="s">
        <v>63</v>
      </c>
      <c r="C131" s="179">
        <f>+C130+C129</f>
        <v>470000</v>
      </c>
      <c r="D131" s="109"/>
      <c r="E131" s="109"/>
      <c r="F131" s="109"/>
      <c r="G131" s="100"/>
      <c r="H131" s="102">
        <f>SUM(H129:H130)</f>
        <v>600000</v>
      </c>
      <c r="I131" s="179">
        <f>SUM(I129:I130)</f>
        <v>642224.91428571427</v>
      </c>
      <c r="J131" s="102">
        <f t="shared" ref="J131:P131" si="56">SUM(J129:J130)</f>
        <v>689396.09561142861</v>
      </c>
      <c r="K131" s="102">
        <f t="shared" si="56"/>
        <v>740875.24658079084</v>
      </c>
      <c r="L131" s="102">
        <f t="shared" si="56"/>
        <v>799838.13460886537</v>
      </c>
      <c r="M131" s="102">
        <f t="shared" si="56"/>
        <v>866989.21415281948</v>
      </c>
      <c r="N131" s="102">
        <f t="shared" si="56"/>
        <v>943077.60084374272</v>
      </c>
      <c r="O131" s="102">
        <f t="shared" si="56"/>
        <v>1028977.917973969</v>
      </c>
      <c r="P131" s="102">
        <f t="shared" si="56"/>
        <v>1141009.4231694553</v>
      </c>
    </row>
    <row r="132" spans="1:18" ht="21.75" customHeight="1" thickTop="1" x14ac:dyDescent="0.4">
      <c r="A132" s="75">
        <f>ROW()</f>
        <v>132</v>
      </c>
      <c r="B132" s="41"/>
      <c r="C132" s="109"/>
      <c r="D132" s="109"/>
      <c r="E132" s="109"/>
      <c r="F132" s="109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</row>
    <row r="133" spans="1:18" ht="21.75" customHeight="1" thickBot="1" x14ac:dyDescent="0.45">
      <c r="A133" s="75">
        <f>ROW()</f>
        <v>133</v>
      </c>
      <c r="B133" s="36" t="s">
        <v>64</v>
      </c>
      <c r="C133" s="180">
        <f>+C131+C126</f>
        <v>845000</v>
      </c>
      <c r="D133" s="109"/>
      <c r="E133" s="109">
        <f>SUM(E101:E132)</f>
        <v>1150000</v>
      </c>
      <c r="F133" s="109">
        <f>SUM(F101:F132)</f>
        <v>1150000</v>
      </c>
      <c r="G133" s="100"/>
      <c r="H133" s="181">
        <f>+H131+H126</f>
        <v>1205000</v>
      </c>
      <c r="I133" s="181">
        <f>+I131+I126</f>
        <v>1241114.6353033269</v>
      </c>
      <c r="J133" s="181">
        <f t="shared" ref="J133:P133" si="57">+J131+J126</f>
        <v>1282463.5632042428</v>
      </c>
      <c r="K133" s="181">
        <f t="shared" si="57"/>
        <v>1323153.1973847128</v>
      </c>
      <c r="L133" s="181">
        <f t="shared" si="57"/>
        <v>1368267.2333606374</v>
      </c>
      <c r="M133" s="181">
        <f t="shared" si="57"/>
        <v>1418556.5202554069</v>
      </c>
      <c r="N133" s="181">
        <f t="shared" si="57"/>
        <v>1473020.0125996314</v>
      </c>
      <c r="O133" s="181">
        <f t="shared" si="57"/>
        <v>1297987.8854902075</v>
      </c>
      <c r="P133" s="181">
        <f t="shared" si="57"/>
        <v>1249235.4462152121</v>
      </c>
    </row>
    <row r="134" spans="1:18" ht="21.75" customHeight="1" thickTop="1" x14ac:dyDescent="0.4">
      <c r="A134" s="75">
        <f>ROW()</f>
        <v>134</v>
      </c>
      <c r="B134" s="36"/>
      <c r="C134" s="36"/>
      <c r="D134" s="36"/>
      <c r="E134" s="36"/>
      <c r="F134" s="36"/>
      <c r="G134" s="42"/>
      <c r="H134" s="42">
        <f>+H133-H111</f>
        <v>0</v>
      </c>
      <c r="I134" s="42">
        <f t="shared" ref="I134:P134" si="58">+I133-I111</f>
        <v>0</v>
      </c>
      <c r="J134" s="42">
        <f t="shared" si="58"/>
        <v>0</v>
      </c>
      <c r="K134" s="42">
        <f t="shared" si="58"/>
        <v>0</v>
      </c>
      <c r="L134" s="42">
        <f t="shared" si="58"/>
        <v>0</v>
      </c>
      <c r="M134" s="42">
        <f t="shared" si="58"/>
        <v>0</v>
      </c>
      <c r="N134" s="42">
        <f t="shared" si="58"/>
        <v>0</v>
      </c>
      <c r="O134" s="42">
        <f t="shared" si="58"/>
        <v>0</v>
      </c>
      <c r="P134" s="42">
        <f t="shared" si="58"/>
        <v>0</v>
      </c>
    </row>
    <row r="135" spans="1:18" ht="21.75" customHeight="1" x14ac:dyDescent="0.5">
      <c r="A135" s="75">
        <f>ROW()</f>
        <v>135</v>
      </c>
      <c r="B135" s="79" t="s">
        <v>159</v>
      </c>
      <c r="C135" s="74" t="s">
        <v>160</v>
      </c>
      <c r="D135" s="74" t="s">
        <v>161</v>
      </c>
      <c r="E135" s="74" t="s">
        <v>162</v>
      </c>
      <c r="F135" s="74" t="s">
        <v>163</v>
      </c>
      <c r="G135" s="74" t="s">
        <v>164</v>
      </c>
      <c r="H135" s="74" t="s">
        <v>165</v>
      </c>
      <c r="I135" s="74" t="s">
        <v>166</v>
      </c>
      <c r="J135" s="74" t="s">
        <v>170</v>
      </c>
      <c r="K135" s="74" t="s">
        <v>171</v>
      </c>
      <c r="L135" s="74" t="s">
        <v>167</v>
      </c>
      <c r="M135" s="74" t="s">
        <v>168</v>
      </c>
      <c r="N135" s="74" t="s">
        <v>169</v>
      </c>
      <c r="O135" s="74" t="s">
        <v>181</v>
      </c>
      <c r="P135" s="74" t="s">
        <v>182</v>
      </c>
    </row>
    <row r="136" spans="1:18" ht="12" customHeight="1" x14ac:dyDescent="0.4">
      <c r="A136" s="75">
        <f>ROW()</f>
        <v>136</v>
      </c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8" ht="21.75" customHeight="1" thickBot="1" x14ac:dyDescent="0.6">
      <c r="A137" s="75">
        <f>ROW()</f>
        <v>137</v>
      </c>
      <c r="B137" s="24" t="s">
        <v>65</v>
      </c>
      <c r="C137" s="10"/>
      <c r="D137" s="10"/>
      <c r="E137" s="10"/>
      <c r="F137" s="10"/>
      <c r="G137" s="30"/>
      <c r="H137" s="30"/>
      <c r="I137" s="30"/>
      <c r="J137" s="30"/>
      <c r="K137" s="30"/>
      <c r="L137" s="30"/>
      <c r="M137" s="30"/>
      <c r="N137" s="30"/>
      <c r="O137" s="30"/>
      <c r="P137" s="30"/>
    </row>
    <row r="138" spans="1:18" ht="21.75" customHeight="1" x14ac:dyDescent="0.7">
      <c r="A138" s="75">
        <f>ROW()</f>
        <v>138</v>
      </c>
      <c r="B138" s="43"/>
      <c r="C138" s="44"/>
      <c r="D138" s="44"/>
      <c r="E138" s="44"/>
      <c r="F138" s="44"/>
      <c r="G138" s="45"/>
      <c r="H138" s="46" t="s">
        <v>19</v>
      </c>
      <c r="I138" s="72" t="s">
        <v>20</v>
      </c>
      <c r="J138" s="73"/>
      <c r="K138" s="73"/>
      <c r="L138" s="73"/>
      <c r="M138" s="73"/>
    </row>
    <row r="139" spans="1:18" ht="21.75" customHeight="1" x14ac:dyDescent="0.5">
      <c r="A139" s="75">
        <f>ROW()</f>
        <v>139</v>
      </c>
      <c r="B139" s="142" t="s">
        <v>66</v>
      </c>
      <c r="C139" s="142"/>
      <c r="D139" s="142"/>
      <c r="E139" s="142"/>
      <c r="F139" s="47"/>
      <c r="G139" s="48"/>
      <c r="H139" s="78" t="str">
        <f>+H99</f>
        <v>Year 0</v>
      </c>
      <c r="I139" s="182" t="str">
        <f t="shared" ref="I139:P139" si="59">+I99</f>
        <v>Year 1</v>
      </c>
      <c r="J139" s="78" t="str">
        <f t="shared" si="59"/>
        <v>Year 2</v>
      </c>
      <c r="K139" s="78" t="str">
        <f t="shared" si="59"/>
        <v>Year 3</v>
      </c>
      <c r="L139" s="78" t="str">
        <f t="shared" si="59"/>
        <v>Year 4</v>
      </c>
      <c r="M139" s="78" t="str">
        <f t="shared" si="59"/>
        <v>Year 5</v>
      </c>
      <c r="N139" s="78" t="str">
        <f t="shared" si="59"/>
        <v>Year 6</v>
      </c>
      <c r="O139" s="78" t="str">
        <f t="shared" si="59"/>
        <v>Year 7</v>
      </c>
      <c r="P139" s="78" t="str">
        <f t="shared" si="59"/>
        <v>Year 8</v>
      </c>
    </row>
    <row r="140" spans="1:18" ht="21.75" customHeight="1" x14ac:dyDescent="0.5">
      <c r="A140" s="75">
        <f>ROW()</f>
        <v>140</v>
      </c>
      <c r="B140" s="142" t="s">
        <v>183</v>
      </c>
      <c r="C140" s="142"/>
      <c r="D140" s="142"/>
      <c r="E140" s="142"/>
      <c r="F140" s="47"/>
      <c r="G140" s="48"/>
      <c r="H140" s="183"/>
      <c r="I140" s="48"/>
      <c r="J140" s="48"/>
      <c r="K140" s="48"/>
      <c r="L140" s="48"/>
      <c r="M140" s="48"/>
      <c r="N140" s="48"/>
      <c r="O140" s="48"/>
      <c r="P140" s="48"/>
      <c r="Q140" s="47"/>
      <c r="R140" s="47"/>
    </row>
    <row r="141" spans="1:18" ht="21.75" customHeight="1" x14ac:dyDescent="0.5">
      <c r="A141" s="75">
        <f>ROW()</f>
        <v>141</v>
      </c>
      <c r="B141" s="144" t="s">
        <v>132</v>
      </c>
      <c r="C141" s="142"/>
      <c r="D141" s="142"/>
      <c r="E141" s="142"/>
      <c r="F141" s="47"/>
      <c r="G141" s="48"/>
      <c r="H141" s="184">
        <v>250</v>
      </c>
      <c r="I141" s="149">
        <f>+H141*(1+I142)</f>
        <v>265</v>
      </c>
      <c r="J141" s="149">
        <f t="shared" ref="J141:P141" si="60">+I141*(1+J142)</f>
        <v>280.90000000000003</v>
      </c>
      <c r="K141" s="149">
        <f t="shared" si="60"/>
        <v>297.75400000000008</v>
      </c>
      <c r="L141" s="149">
        <f t="shared" si="60"/>
        <v>315.6192400000001</v>
      </c>
      <c r="M141" s="149">
        <f t="shared" si="60"/>
        <v>334.5563944000001</v>
      </c>
      <c r="N141" s="149">
        <f t="shared" si="60"/>
        <v>354.62977806400011</v>
      </c>
      <c r="O141" s="149">
        <f t="shared" si="60"/>
        <v>375.90756474784013</v>
      </c>
      <c r="P141" s="149">
        <f t="shared" si="60"/>
        <v>398.46201863271057</v>
      </c>
    </row>
    <row r="142" spans="1:18" ht="21.75" customHeight="1" x14ac:dyDescent="0.5">
      <c r="A142" s="75">
        <f>ROW()</f>
        <v>142</v>
      </c>
      <c r="B142" s="144" t="s">
        <v>133</v>
      </c>
      <c r="C142" s="142"/>
      <c r="D142" s="142"/>
      <c r="E142" s="142"/>
      <c r="F142" s="47"/>
      <c r="G142" s="48"/>
      <c r="H142" s="183"/>
      <c r="I142" s="150">
        <v>0.06</v>
      </c>
      <c r="J142" s="150">
        <v>0.06</v>
      </c>
      <c r="K142" s="150">
        <v>0.06</v>
      </c>
      <c r="L142" s="150">
        <v>0.06</v>
      </c>
      <c r="M142" s="150">
        <v>0.06</v>
      </c>
      <c r="N142" s="150">
        <v>0.06</v>
      </c>
      <c r="O142" s="150">
        <v>0.06</v>
      </c>
      <c r="P142" s="150">
        <v>0.06</v>
      </c>
    </row>
    <row r="143" spans="1:18" ht="21.75" customHeight="1" x14ac:dyDescent="0.5">
      <c r="A143" s="75">
        <f>ROW()</f>
        <v>143</v>
      </c>
      <c r="B143" s="144" t="s">
        <v>135</v>
      </c>
      <c r="C143" s="142"/>
      <c r="D143" s="142"/>
      <c r="E143" s="142"/>
      <c r="F143" s="47"/>
      <c r="G143" s="48"/>
      <c r="H143" s="185">
        <v>2</v>
      </c>
      <c r="I143" s="99">
        <v>2</v>
      </c>
      <c r="J143" s="99">
        <v>2</v>
      </c>
      <c r="K143" s="99">
        <v>2</v>
      </c>
      <c r="L143" s="99">
        <v>2</v>
      </c>
      <c r="M143" s="99">
        <v>2</v>
      </c>
      <c r="N143" s="99">
        <v>2</v>
      </c>
      <c r="O143" s="99">
        <v>2</v>
      </c>
      <c r="P143" s="99">
        <v>2</v>
      </c>
    </row>
    <row r="144" spans="1:18" ht="21.75" customHeight="1" x14ac:dyDescent="0.5">
      <c r="A144" s="75">
        <f>ROW()</f>
        <v>144</v>
      </c>
      <c r="B144" s="144" t="s">
        <v>136</v>
      </c>
      <c r="C144" s="142"/>
      <c r="D144" s="142"/>
      <c r="E144" s="142"/>
      <c r="F144" s="47"/>
      <c r="G144" s="48"/>
      <c r="H144" s="185">
        <v>2000</v>
      </c>
      <c r="I144" s="151">
        <f>+H144*(1+I145)</f>
        <v>2040</v>
      </c>
      <c r="J144" s="151">
        <f t="shared" ref="J144:P144" si="61">+I144*(1+J145)</f>
        <v>2080.8000000000002</v>
      </c>
      <c r="K144" s="151">
        <f t="shared" si="61"/>
        <v>2122.4160000000002</v>
      </c>
      <c r="L144" s="151">
        <f t="shared" si="61"/>
        <v>2164.8643200000001</v>
      </c>
      <c r="M144" s="151">
        <f t="shared" si="61"/>
        <v>2208.1616064</v>
      </c>
      <c r="N144" s="151">
        <f t="shared" si="61"/>
        <v>2252.3248385279999</v>
      </c>
      <c r="O144" s="151">
        <f t="shared" si="61"/>
        <v>2297.3713352985601</v>
      </c>
      <c r="P144" s="151">
        <f t="shared" si="61"/>
        <v>2343.3187620045314</v>
      </c>
    </row>
    <row r="145" spans="1:21" ht="21.75" customHeight="1" x14ac:dyDescent="0.5">
      <c r="A145" s="75">
        <f>ROW()</f>
        <v>145</v>
      </c>
      <c r="B145" s="144" t="s">
        <v>134</v>
      </c>
      <c r="C145" s="142"/>
      <c r="D145" s="142"/>
      <c r="E145" s="142"/>
      <c r="F145" s="47"/>
      <c r="G145" s="48"/>
      <c r="H145" s="183"/>
      <c r="I145" s="150">
        <v>0.02</v>
      </c>
      <c r="J145" s="150">
        <v>0.02</v>
      </c>
      <c r="K145" s="150">
        <v>0.02</v>
      </c>
      <c r="L145" s="150">
        <v>0.02</v>
      </c>
      <c r="M145" s="150">
        <v>0.02</v>
      </c>
      <c r="N145" s="150">
        <v>0.02</v>
      </c>
      <c r="O145" s="150">
        <v>0.02</v>
      </c>
      <c r="P145" s="150">
        <v>0.02</v>
      </c>
    </row>
    <row r="146" spans="1:21" ht="21.75" customHeight="1" x14ac:dyDescent="0.5">
      <c r="A146" s="75">
        <f>ROW()</f>
        <v>146</v>
      </c>
      <c r="B146" s="144"/>
      <c r="C146" s="142"/>
      <c r="D146" s="142"/>
      <c r="E146" s="142"/>
      <c r="F146" s="47"/>
      <c r="G146" s="48"/>
      <c r="H146" s="183"/>
      <c r="I146" s="98"/>
      <c r="J146" s="98"/>
      <c r="K146" s="98"/>
      <c r="L146" s="98"/>
      <c r="M146" s="98"/>
      <c r="N146" s="98"/>
      <c r="O146" s="98"/>
      <c r="P146" s="98"/>
      <c r="U146" s="47"/>
    </row>
    <row r="147" spans="1:21" ht="21.75" customHeight="1" thickBot="1" x14ac:dyDescent="0.55000000000000004">
      <c r="A147" s="75">
        <f>ROW()</f>
        <v>147</v>
      </c>
      <c r="B147" s="142" t="s">
        <v>67</v>
      </c>
      <c r="C147" s="142"/>
      <c r="D147" s="142"/>
      <c r="E147" s="142"/>
      <c r="F147" s="47"/>
      <c r="G147" s="48"/>
      <c r="H147" s="186">
        <f>+H144*H143*H141</f>
        <v>1000000</v>
      </c>
      <c r="I147" s="102">
        <f t="shared" ref="I147:P147" si="62">+I144*I143*I141</f>
        <v>1081200</v>
      </c>
      <c r="J147" s="102">
        <f t="shared" si="62"/>
        <v>1168993.4400000002</v>
      </c>
      <c r="K147" s="102">
        <f t="shared" si="62"/>
        <v>1263915.7073280003</v>
      </c>
      <c r="L147" s="102">
        <f t="shared" si="62"/>
        <v>1366545.6627630342</v>
      </c>
      <c r="M147" s="102">
        <f t="shared" si="62"/>
        <v>1477509.1705793925</v>
      </c>
      <c r="N147" s="102">
        <f t="shared" si="62"/>
        <v>1597482.915230439</v>
      </c>
      <c r="O147" s="102">
        <f t="shared" si="62"/>
        <v>1727198.5279471509</v>
      </c>
      <c r="P147" s="102">
        <f t="shared" si="62"/>
        <v>1867447.0484164597</v>
      </c>
    </row>
    <row r="148" spans="1:21" ht="21.75" customHeight="1" thickTop="1" x14ac:dyDescent="0.5">
      <c r="A148" s="75">
        <f>ROW()</f>
        <v>148</v>
      </c>
      <c r="B148" s="142"/>
      <c r="C148" s="142"/>
      <c r="D148" s="142"/>
      <c r="E148" s="142"/>
      <c r="F148" s="47"/>
      <c r="G148" s="48"/>
      <c r="H148" s="187"/>
      <c r="I148" s="100"/>
      <c r="J148" s="100"/>
      <c r="K148" s="100"/>
      <c r="L148" s="100"/>
      <c r="M148" s="100"/>
      <c r="N148" s="100"/>
      <c r="O148" s="100"/>
      <c r="P148" s="100"/>
    </row>
    <row r="149" spans="1:21" ht="21.75" customHeight="1" x14ac:dyDescent="0.5">
      <c r="A149" s="75">
        <f>ROW()</f>
        <v>149</v>
      </c>
      <c r="B149" s="41" t="s">
        <v>68</v>
      </c>
      <c r="C149" s="142"/>
      <c r="D149" s="142"/>
      <c r="E149" s="142"/>
      <c r="F149" s="47"/>
      <c r="G149" s="48"/>
      <c r="H149" s="188">
        <v>0.6</v>
      </c>
      <c r="I149" s="80">
        <v>0.55000000000000004</v>
      </c>
      <c r="J149" s="80">
        <v>0.55000000000000004</v>
      </c>
      <c r="K149" s="80">
        <v>0.55000000000000004</v>
      </c>
      <c r="L149" s="80">
        <v>0.55000000000000004</v>
      </c>
      <c r="M149" s="80">
        <v>0.55000000000000004</v>
      </c>
      <c r="N149" s="80">
        <v>0.55000000000000004</v>
      </c>
      <c r="O149" s="80">
        <v>0.55000000000000004</v>
      </c>
      <c r="P149" s="80">
        <v>0.55000000000000004</v>
      </c>
    </row>
    <row r="150" spans="1:21" ht="21.75" customHeight="1" x14ac:dyDescent="0.5">
      <c r="A150" s="75">
        <f>ROW()</f>
        <v>150</v>
      </c>
      <c r="B150" s="41" t="s">
        <v>69</v>
      </c>
      <c r="C150" s="142"/>
      <c r="D150" s="142"/>
      <c r="E150" s="142"/>
      <c r="F150" s="47"/>
      <c r="G150" s="48"/>
      <c r="H150" s="188">
        <v>0.3</v>
      </c>
      <c r="I150" s="80">
        <v>0.3</v>
      </c>
      <c r="J150" s="80">
        <v>0.3</v>
      </c>
      <c r="K150" s="80">
        <v>0.3</v>
      </c>
      <c r="L150" s="80">
        <v>0.3</v>
      </c>
      <c r="M150" s="80">
        <v>0.3</v>
      </c>
      <c r="N150" s="80">
        <v>0.3</v>
      </c>
      <c r="O150" s="80">
        <v>0.3</v>
      </c>
      <c r="P150" s="80">
        <v>0.3</v>
      </c>
    </row>
    <row r="151" spans="1:21" ht="21.75" customHeight="1" x14ac:dyDescent="0.5">
      <c r="A151" s="75">
        <f>ROW()</f>
        <v>151</v>
      </c>
      <c r="B151" s="41" t="s">
        <v>70</v>
      </c>
      <c r="C151" s="142"/>
      <c r="D151" s="142"/>
      <c r="E151" s="142"/>
      <c r="F151" s="47"/>
      <c r="G151" s="48"/>
      <c r="H151" s="183"/>
      <c r="I151" s="80">
        <v>0.05</v>
      </c>
      <c r="J151" s="80">
        <v>0.05</v>
      </c>
      <c r="K151" s="80">
        <v>0.05</v>
      </c>
      <c r="L151" s="80">
        <v>0.05</v>
      </c>
      <c r="M151" s="80">
        <v>0.05</v>
      </c>
      <c r="N151" s="80">
        <v>0.05</v>
      </c>
      <c r="O151" s="80">
        <v>0.05</v>
      </c>
      <c r="P151" s="80">
        <v>0.05</v>
      </c>
    </row>
    <row r="152" spans="1:21" ht="21.75" customHeight="1" x14ac:dyDescent="0.5">
      <c r="A152" s="75">
        <f>ROW()</f>
        <v>152</v>
      </c>
      <c r="B152" s="41" t="s">
        <v>71</v>
      </c>
      <c r="C152" s="142"/>
      <c r="D152" s="142"/>
      <c r="E152" s="142"/>
      <c r="F152" s="47"/>
      <c r="G152" s="48"/>
      <c r="H152" s="189"/>
      <c r="I152" s="152">
        <v>0.34</v>
      </c>
      <c r="J152" s="152">
        <v>0.34</v>
      </c>
      <c r="K152" s="152">
        <v>0.34</v>
      </c>
      <c r="L152" s="152">
        <v>0.34</v>
      </c>
      <c r="M152" s="152">
        <v>0.34</v>
      </c>
      <c r="N152" s="152">
        <v>0.34</v>
      </c>
      <c r="O152" s="152">
        <v>0.34</v>
      </c>
      <c r="P152" s="152">
        <v>0.34</v>
      </c>
    </row>
    <row r="153" spans="1:21" ht="21.75" customHeight="1" x14ac:dyDescent="0.4">
      <c r="A153" s="75">
        <f>ROW()</f>
        <v>153</v>
      </c>
      <c r="B153" s="41"/>
      <c r="C153" s="41"/>
      <c r="D153" s="41"/>
      <c r="E153" s="41"/>
      <c r="F153" s="41"/>
      <c r="G153" s="40"/>
      <c r="H153" s="187"/>
      <c r="I153" s="100"/>
      <c r="J153" s="100"/>
      <c r="K153" s="100"/>
      <c r="L153" s="100"/>
      <c r="M153" s="100"/>
      <c r="N153" s="100"/>
      <c r="O153" s="100"/>
      <c r="P153" s="100"/>
      <c r="Q153" s="41"/>
      <c r="R153" s="41"/>
    </row>
    <row r="154" spans="1:21" ht="21.75" customHeight="1" x14ac:dyDescent="0.5">
      <c r="A154" s="75">
        <f>ROW()</f>
        <v>154</v>
      </c>
      <c r="B154" s="142" t="s">
        <v>72</v>
      </c>
      <c r="C154" s="142"/>
      <c r="D154" s="142"/>
      <c r="E154" s="142"/>
      <c r="F154" s="47"/>
      <c r="G154" s="48"/>
      <c r="H154" s="183"/>
      <c r="I154" s="98"/>
      <c r="J154" s="98"/>
      <c r="K154" s="98"/>
      <c r="L154" s="98"/>
      <c r="M154" s="98"/>
      <c r="N154" s="98"/>
      <c r="O154" s="98"/>
      <c r="P154" s="98"/>
      <c r="Q154" s="47"/>
    </row>
    <row r="155" spans="1:21" ht="21.75" customHeight="1" x14ac:dyDescent="0.5">
      <c r="A155" s="75">
        <f>ROW()</f>
        <v>155</v>
      </c>
      <c r="B155" s="41" t="s">
        <v>73</v>
      </c>
      <c r="C155" s="142"/>
      <c r="D155" s="142"/>
      <c r="E155" s="142"/>
      <c r="F155" s="47"/>
      <c r="G155" s="48"/>
      <c r="H155" s="183"/>
      <c r="I155" s="152">
        <v>0.05</v>
      </c>
      <c r="J155" s="152">
        <v>0.05</v>
      </c>
      <c r="K155" s="152">
        <v>0.05</v>
      </c>
      <c r="L155" s="152">
        <v>0.05</v>
      </c>
      <c r="M155" s="152">
        <v>0.05</v>
      </c>
      <c r="N155" s="152">
        <v>0.05</v>
      </c>
      <c r="O155" s="152">
        <v>0.05</v>
      </c>
      <c r="P155" s="152">
        <v>0.05</v>
      </c>
    </row>
    <row r="156" spans="1:21" ht="21.75" customHeight="1" x14ac:dyDescent="0.5">
      <c r="A156" s="75">
        <f>ROW()</f>
        <v>156</v>
      </c>
      <c r="B156" s="41" t="s">
        <v>74</v>
      </c>
      <c r="C156" s="142"/>
      <c r="D156" s="142"/>
      <c r="E156" s="142"/>
      <c r="F156" s="47"/>
      <c r="G156" s="48"/>
      <c r="H156" s="183"/>
      <c r="I156" s="152">
        <v>0.05</v>
      </c>
      <c r="J156" s="152">
        <v>0.05</v>
      </c>
      <c r="K156" s="152">
        <v>0.05</v>
      </c>
      <c r="L156" s="152">
        <v>0.05</v>
      </c>
      <c r="M156" s="152">
        <v>0.05</v>
      </c>
      <c r="N156" s="152">
        <v>0.05</v>
      </c>
      <c r="O156" s="152">
        <v>0.05</v>
      </c>
      <c r="P156" s="152">
        <v>0.05</v>
      </c>
      <c r="Q156" s="47"/>
      <c r="R156" s="47"/>
    </row>
    <row r="157" spans="1:21" ht="21.75" customHeight="1" x14ac:dyDescent="0.5">
      <c r="A157" s="75">
        <f>ROW()</f>
        <v>157</v>
      </c>
      <c r="B157" s="142"/>
      <c r="C157" s="142"/>
      <c r="D157" s="142"/>
      <c r="E157" s="142"/>
      <c r="F157" s="47"/>
      <c r="G157" s="48"/>
      <c r="H157" s="183"/>
      <c r="I157" s="153"/>
      <c r="J157" s="153"/>
      <c r="K157" s="153"/>
      <c r="L157" s="153"/>
      <c r="M157" s="153"/>
      <c r="N157" s="153"/>
      <c r="O157" s="153"/>
      <c r="P157" s="153"/>
      <c r="Q157" s="47"/>
      <c r="R157" s="47"/>
    </row>
    <row r="158" spans="1:21" ht="21.75" customHeight="1" x14ac:dyDescent="0.5">
      <c r="A158" s="75">
        <f>ROW()</f>
        <v>158</v>
      </c>
      <c r="B158" s="142" t="s">
        <v>75</v>
      </c>
      <c r="C158" s="142"/>
      <c r="D158" s="142"/>
      <c r="E158" s="142"/>
      <c r="F158" s="47"/>
      <c r="G158" s="48"/>
      <c r="H158" s="183"/>
      <c r="I158" s="153"/>
      <c r="J158" s="153"/>
      <c r="K158" s="153"/>
      <c r="L158" s="153"/>
      <c r="M158" s="153"/>
      <c r="N158" s="153"/>
      <c r="O158" s="153"/>
      <c r="P158" s="153"/>
      <c r="Q158" s="47"/>
      <c r="R158" s="47"/>
      <c r="S158" s="47"/>
    </row>
    <row r="159" spans="1:21" ht="21.75" customHeight="1" x14ac:dyDescent="0.5">
      <c r="A159" s="75">
        <f>ROW()</f>
        <v>159</v>
      </c>
      <c r="B159" s="41" t="s">
        <v>76</v>
      </c>
      <c r="C159" s="142"/>
      <c r="D159" s="142"/>
      <c r="E159" s="142"/>
      <c r="F159" s="47"/>
      <c r="G159" s="48"/>
      <c r="H159" s="183"/>
      <c r="I159" s="99">
        <v>30</v>
      </c>
      <c r="J159" s="99">
        <v>30</v>
      </c>
      <c r="K159" s="99">
        <v>30</v>
      </c>
      <c r="L159" s="99">
        <v>30</v>
      </c>
      <c r="M159" s="99">
        <v>30</v>
      </c>
      <c r="N159" s="99">
        <v>30</v>
      </c>
      <c r="O159" s="99">
        <v>30</v>
      </c>
      <c r="P159" s="99">
        <v>30</v>
      </c>
    </row>
    <row r="160" spans="1:21" ht="21.75" customHeight="1" x14ac:dyDescent="0.5">
      <c r="A160" s="75">
        <f>ROW()</f>
        <v>160</v>
      </c>
      <c r="B160" s="41" t="s">
        <v>77</v>
      </c>
      <c r="C160" s="142"/>
      <c r="D160" s="142"/>
      <c r="E160" s="142"/>
      <c r="F160" s="47"/>
      <c r="G160" s="48"/>
      <c r="H160" s="183"/>
      <c r="I160" s="99">
        <v>65</v>
      </c>
      <c r="J160" s="99">
        <v>65</v>
      </c>
      <c r="K160" s="99">
        <v>65</v>
      </c>
      <c r="L160" s="99">
        <v>65</v>
      </c>
      <c r="M160" s="99">
        <v>65</v>
      </c>
      <c r="N160" s="99">
        <v>65</v>
      </c>
      <c r="O160" s="99">
        <v>65</v>
      </c>
      <c r="P160" s="99">
        <v>65</v>
      </c>
    </row>
    <row r="161" spans="1:21" ht="21.75" customHeight="1" x14ac:dyDescent="0.5">
      <c r="A161" s="75">
        <f>ROW()</f>
        <v>161</v>
      </c>
      <c r="B161" s="41" t="s">
        <v>78</v>
      </c>
      <c r="C161" s="142"/>
      <c r="D161" s="142"/>
      <c r="E161" s="142"/>
      <c r="F161" s="47"/>
      <c r="G161" s="48"/>
      <c r="H161" s="183"/>
      <c r="I161" s="152">
        <v>0.01</v>
      </c>
      <c r="J161" s="152">
        <v>0.01</v>
      </c>
      <c r="K161" s="152">
        <v>0.01</v>
      </c>
      <c r="L161" s="152">
        <v>0.01</v>
      </c>
      <c r="M161" s="152">
        <v>0.01</v>
      </c>
      <c r="N161" s="152">
        <v>0.01</v>
      </c>
      <c r="O161" s="152">
        <v>0.01</v>
      </c>
      <c r="P161" s="152">
        <v>0.01</v>
      </c>
    </row>
    <row r="162" spans="1:21" ht="21.75" customHeight="1" x14ac:dyDescent="0.5">
      <c r="A162" s="75">
        <f>ROW()</f>
        <v>162</v>
      </c>
      <c r="B162" s="41" t="s">
        <v>79</v>
      </c>
      <c r="C162" s="142"/>
      <c r="D162" s="142"/>
      <c r="E162" s="142"/>
      <c r="F162" s="47"/>
      <c r="G162" s="48"/>
      <c r="H162" s="183"/>
      <c r="I162" s="99">
        <v>20</v>
      </c>
      <c r="J162" s="99">
        <v>20</v>
      </c>
      <c r="K162" s="99">
        <v>20</v>
      </c>
      <c r="L162" s="99">
        <v>20</v>
      </c>
      <c r="M162" s="99">
        <v>20</v>
      </c>
      <c r="N162" s="99">
        <v>20</v>
      </c>
      <c r="O162" s="99">
        <v>20</v>
      </c>
      <c r="P162" s="99">
        <v>20</v>
      </c>
    </row>
    <row r="163" spans="1:21" ht="21.75" customHeight="1" x14ac:dyDescent="0.5">
      <c r="A163" s="75">
        <f>ROW()</f>
        <v>163</v>
      </c>
      <c r="B163" s="41" t="s">
        <v>80</v>
      </c>
      <c r="C163" s="142"/>
      <c r="D163" s="142"/>
      <c r="E163" s="142"/>
      <c r="F163" s="47"/>
      <c r="G163" s="48"/>
      <c r="H163" s="183"/>
      <c r="I163" s="152">
        <v>1.4999999999999999E-2</v>
      </c>
      <c r="J163" s="152">
        <v>1.4999999999999999E-2</v>
      </c>
      <c r="K163" s="152">
        <v>1.4999999999999999E-2</v>
      </c>
      <c r="L163" s="152">
        <v>1.4999999999999999E-2</v>
      </c>
      <c r="M163" s="152">
        <v>1.4999999999999999E-2</v>
      </c>
      <c r="N163" s="152">
        <v>1.4999999999999999E-2</v>
      </c>
      <c r="O163" s="152">
        <v>1.4999999999999999E-2</v>
      </c>
      <c r="P163" s="152">
        <v>1.4999999999999999E-2</v>
      </c>
    </row>
    <row r="164" spans="1:21" ht="21.75" customHeight="1" x14ac:dyDescent="0.5">
      <c r="A164" s="75">
        <f>ROW()</f>
        <v>164</v>
      </c>
      <c r="B164" s="47"/>
      <c r="C164" s="47"/>
      <c r="D164" s="47"/>
      <c r="E164" s="47"/>
      <c r="F164" s="47"/>
      <c r="G164" s="48"/>
      <c r="H164" s="40"/>
      <c r="I164" s="40"/>
      <c r="J164" s="40"/>
      <c r="K164" s="40"/>
      <c r="L164" s="40"/>
      <c r="M164" s="40"/>
      <c r="N164" s="40"/>
      <c r="O164" s="40"/>
      <c r="P164" s="40"/>
    </row>
    <row r="165" spans="1:21" ht="21.75" customHeight="1" x14ac:dyDescent="0.5">
      <c r="A165" s="75">
        <f>ROW()</f>
        <v>165</v>
      </c>
      <c r="B165" s="79" t="s">
        <v>159</v>
      </c>
      <c r="C165" s="74" t="s">
        <v>160</v>
      </c>
      <c r="D165" s="74" t="s">
        <v>161</v>
      </c>
      <c r="E165" s="74" t="s">
        <v>162</v>
      </c>
      <c r="F165" s="74" t="s">
        <v>163</v>
      </c>
      <c r="G165" s="74" t="s">
        <v>164</v>
      </c>
      <c r="H165" s="74" t="s">
        <v>165</v>
      </c>
      <c r="I165" s="74" t="s">
        <v>166</v>
      </c>
      <c r="J165" s="74" t="s">
        <v>170</v>
      </c>
      <c r="K165" s="74" t="s">
        <v>171</v>
      </c>
      <c r="L165" s="74" t="s">
        <v>167</v>
      </c>
      <c r="M165" s="74" t="s">
        <v>168</v>
      </c>
      <c r="N165" s="74" t="s">
        <v>169</v>
      </c>
      <c r="O165" s="74" t="s">
        <v>181</v>
      </c>
      <c r="P165" s="74" t="s">
        <v>182</v>
      </c>
    </row>
    <row r="166" spans="1:21" ht="12" customHeight="1" x14ac:dyDescent="0.4">
      <c r="A166" s="75">
        <f>ROW()</f>
        <v>166</v>
      </c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21" ht="21.75" customHeight="1" thickBot="1" x14ac:dyDescent="0.6">
      <c r="A167" s="75">
        <f>ROW()</f>
        <v>167</v>
      </c>
      <c r="B167" s="24" t="s">
        <v>81</v>
      </c>
      <c r="C167" s="10"/>
      <c r="D167" s="10"/>
      <c r="E167" s="10"/>
      <c r="F167" s="10"/>
      <c r="G167" s="30"/>
      <c r="H167" s="30"/>
      <c r="I167" s="30"/>
      <c r="J167" s="30"/>
      <c r="K167" s="30"/>
      <c r="L167" s="30"/>
      <c r="M167" s="30"/>
      <c r="N167" s="30"/>
      <c r="O167" s="30"/>
      <c r="P167" s="30"/>
    </row>
    <row r="168" spans="1:21" ht="21.75" customHeight="1" x14ac:dyDescent="0.5">
      <c r="A168" s="75">
        <f>ROW()</f>
        <v>168</v>
      </c>
      <c r="B168" s="25" t="s">
        <v>18</v>
      </c>
      <c r="C168" s="26"/>
      <c r="D168" s="28"/>
      <c r="E168" s="26"/>
      <c r="F168" s="26"/>
      <c r="G168" s="31"/>
      <c r="H168" s="46" t="s">
        <v>19</v>
      </c>
      <c r="I168" s="72" t="s">
        <v>20</v>
      </c>
      <c r="J168" s="73"/>
      <c r="K168" s="73"/>
      <c r="L168" s="73"/>
      <c r="M168" s="73"/>
    </row>
    <row r="169" spans="1:21" ht="21.75" customHeight="1" x14ac:dyDescent="0.4">
      <c r="A169" s="75">
        <f>ROW()</f>
        <v>169</v>
      </c>
      <c r="C169" s="26"/>
      <c r="D169" s="28"/>
      <c r="E169" s="26"/>
      <c r="F169" s="26"/>
      <c r="G169" s="31"/>
      <c r="H169" s="78" t="str">
        <f>+H139</f>
        <v>Year 0</v>
      </c>
      <c r="I169" s="78" t="str">
        <f t="shared" ref="I169:P169" si="63">+I139</f>
        <v>Year 1</v>
      </c>
      <c r="J169" s="78" t="str">
        <f t="shared" si="63"/>
        <v>Year 2</v>
      </c>
      <c r="K169" s="78" t="str">
        <f t="shared" si="63"/>
        <v>Year 3</v>
      </c>
      <c r="L169" s="78" t="str">
        <f t="shared" si="63"/>
        <v>Year 4</v>
      </c>
      <c r="M169" s="78" t="str">
        <f t="shared" si="63"/>
        <v>Year 5</v>
      </c>
      <c r="N169" s="78" t="str">
        <f t="shared" si="63"/>
        <v>Year 6</v>
      </c>
      <c r="O169" s="78" t="str">
        <f t="shared" si="63"/>
        <v>Year 7</v>
      </c>
      <c r="P169" s="78" t="str">
        <f t="shared" si="63"/>
        <v>Year 8</v>
      </c>
    </row>
    <row r="170" spans="1:21" ht="21.75" customHeight="1" x14ac:dyDescent="0.4">
      <c r="A170" s="75">
        <f>ROW()</f>
        <v>170</v>
      </c>
      <c r="B170" s="18" t="s">
        <v>82</v>
      </c>
      <c r="C170" s="26"/>
      <c r="D170" s="28"/>
      <c r="E170" s="26"/>
      <c r="F170" s="26"/>
      <c r="G170" s="49"/>
      <c r="H170" s="190">
        <f>+H147</f>
        <v>1000000</v>
      </c>
      <c r="I170" s="100">
        <f t="shared" ref="I170:P170" si="64">+I147</f>
        <v>1081200</v>
      </c>
      <c r="J170" s="100">
        <f t="shared" si="64"/>
        <v>1168993.4400000002</v>
      </c>
      <c r="K170" s="100">
        <f t="shared" si="64"/>
        <v>1263915.7073280003</v>
      </c>
      <c r="L170" s="100">
        <f t="shared" si="64"/>
        <v>1366545.6627630342</v>
      </c>
      <c r="M170" s="100">
        <f t="shared" si="64"/>
        <v>1477509.1705793925</v>
      </c>
      <c r="N170" s="100">
        <f t="shared" si="64"/>
        <v>1597482.915230439</v>
      </c>
      <c r="O170" s="100">
        <f t="shared" si="64"/>
        <v>1727198.5279471509</v>
      </c>
      <c r="P170" s="100">
        <f t="shared" si="64"/>
        <v>1867447.0484164597</v>
      </c>
    </row>
    <row r="171" spans="1:21" ht="21.75" customHeight="1" x14ac:dyDescent="0.4">
      <c r="A171" s="75">
        <f>ROW()</f>
        <v>171</v>
      </c>
      <c r="B171" t="s">
        <v>83</v>
      </c>
      <c r="C171" s="26"/>
      <c r="D171" s="28"/>
      <c r="E171" s="26"/>
      <c r="F171" s="26"/>
      <c r="H171" s="191"/>
      <c r="I171" s="154">
        <f>+I170/H170-1</f>
        <v>8.1199999999999939E-2</v>
      </c>
      <c r="J171" s="154">
        <f t="shared" ref="J171:P171" si="65">+J170/I170-1</f>
        <v>8.1200000000000161E-2</v>
      </c>
      <c r="K171" s="154">
        <f t="shared" si="65"/>
        <v>8.1200000000000161E-2</v>
      </c>
      <c r="L171" s="154">
        <f t="shared" si="65"/>
        <v>8.1200000000000161E-2</v>
      </c>
      <c r="M171" s="154">
        <f t="shared" si="65"/>
        <v>8.1199999999999939E-2</v>
      </c>
      <c r="N171" s="154">
        <f t="shared" si="65"/>
        <v>8.1199999999999939E-2</v>
      </c>
      <c r="O171" s="154">
        <f t="shared" si="65"/>
        <v>8.1200000000000161E-2</v>
      </c>
      <c r="P171" s="154">
        <f t="shared" si="65"/>
        <v>8.1200000000000161E-2</v>
      </c>
    </row>
    <row r="172" spans="1:21" ht="21.75" customHeight="1" x14ac:dyDescent="0.4">
      <c r="A172" s="75">
        <f>ROW()</f>
        <v>172</v>
      </c>
      <c r="C172" s="26"/>
      <c r="D172" s="28"/>
      <c r="E172" s="26"/>
      <c r="F172" s="26"/>
      <c r="G172" s="31"/>
      <c r="H172" s="192"/>
      <c r="I172" s="155"/>
      <c r="J172" s="155"/>
      <c r="K172" s="155"/>
      <c r="L172" s="155"/>
      <c r="M172" s="155"/>
      <c r="N172" s="155"/>
      <c r="O172" s="155"/>
      <c r="P172" s="155"/>
      <c r="U172" s="26"/>
    </row>
    <row r="173" spans="1:21" ht="21.75" customHeight="1" x14ac:dyDescent="0.4">
      <c r="A173" s="75">
        <f>ROW()</f>
        <v>173</v>
      </c>
      <c r="B173" s="18" t="s">
        <v>84</v>
      </c>
      <c r="C173" s="26"/>
      <c r="D173" s="49"/>
      <c r="E173" s="49"/>
      <c r="F173" s="49"/>
      <c r="G173" s="49"/>
      <c r="H173" s="187">
        <f>+H149*H147</f>
        <v>600000</v>
      </c>
      <c r="I173" s="100">
        <f t="shared" ref="I173:P173" si="66">+I149*I147</f>
        <v>594660</v>
      </c>
      <c r="J173" s="100">
        <f t="shared" si="66"/>
        <v>642946.39200000011</v>
      </c>
      <c r="K173" s="100">
        <f t="shared" si="66"/>
        <v>695153.6390304002</v>
      </c>
      <c r="L173" s="100">
        <f t="shared" si="66"/>
        <v>751600.11451966886</v>
      </c>
      <c r="M173" s="100">
        <f t="shared" si="66"/>
        <v>812630.0438186659</v>
      </c>
      <c r="N173" s="100">
        <f t="shared" si="66"/>
        <v>878615.60337674152</v>
      </c>
      <c r="O173" s="100">
        <f t="shared" si="66"/>
        <v>949959.19037093304</v>
      </c>
      <c r="P173" s="100">
        <f t="shared" si="66"/>
        <v>1027095.8766290529</v>
      </c>
    </row>
    <row r="174" spans="1:21" ht="21.75" customHeight="1" x14ac:dyDescent="0.4">
      <c r="A174" s="75">
        <f>ROW()</f>
        <v>174</v>
      </c>
      <c r="B174" s="18" t="s">
        <v>85</v>
      </c>
      <c r="C174" s="26"/>
      <c r="H174" s="193">
        <f>+H170-H173</f>
        <v>400000</v>
      </c>
      <c r="I174" s="157">
        <f t="shared" ref="I174:P174" si="67">+I170-I173</f>
        <v>486540</v>
      </c>
      <c r="J174" s="157">
        <f t="shared" si="67"/>
        <v>526047.04800000007</v>
      </c>
      <c r="K174" s="157">
        <f t="shared" si="67"/>
        <v>568762.06829760014</v>
      </c>
      <c r="L174" s="157">
        <f t="shared" si="67"/>
        <v>614945.54824336537</v>
      </c>
      <c r="M174" s="157">
        <f t="shared" si="67"/>
        <v>664879.12676072656</v>
      </c>
      <c r="N174" s="157">
        <f t="shared" si="67"/>
        <v>718867.31185369752</v>
      </c>
      <c r="O174" s="157">
        <f t="shared" si="67"/>
        <v>777239.33757621783</v>
      </c>
      <c r="P174" s="157">
        <f t="shared" si="67"/>
        <v>840351.17178740678</v>
      </c>
    </row>
    <row r="175" spans="1:21" ht="21.75" customHeight="1" x14ac:dyDescent="0.4">
      <c r="A175" s="75">
        <f>ROW()</f>
        <v>175</v>
      </c>
      <c r="B175" t="s">
        <v>86</v>
      </c>
      <c r="C175" s="26"/>
      <c r="H175" s="194">
        <f>+H174/H170</f>
        <v>0.4</v>
      </c>
      <c r="I175" s="154">
        <f t="shared" ref="I175:P175" si="68">+I174/I170</f>
        <v>0.45</v>
      </c>
      <c r="J175" s="154">
        <f t="shared" si="68"/>
        <v>0.45</v>
      </c>
      <c r="K175" s="154">
        <f t="shared" si="68"/>
        <v>0.45</v>
      </c>
      <c r="L175" s="154">
        <f t="shared" si="68"/>
        <v>0.44999999999999996</v>
      </c>
      <c r="M175" s="154">
        <f t="shared" si="68"/>
        <v>0.44999999999999996</v>
      </c>
      <c r="N175" s="154">
        <f t="shared" si="68"/>
        <v>0.44999999999999996</v>
      </c>
      <c r="O175" s="154">
        <f t="shared" si="68"/>
        <v>0.44999999999999996</v>
      </c>
      <c r="P175" s="154">
        <f t="shared" si="68"/>
        <v>0.44999999999999996</v>
      </c>
    </row>
    <row r="176" spans="1:21" ht="21.75" customHeight="1" x14ac:dyDescent="0.4">
      <c r="A176" s="75">
        <f>ROW()</f>
        <v>176</v>
      </c>
      <c r="C176" s="26"/>
      <c r="H176" s="191"/>
      <c r="I176" s="115"/>
      <c r="J176" s="115"/>
      <c r="K176" s="115"/>
      <c r="L176" s="115"/>
      <c r="M176" s="115"/>
      <c r="N176" s="115"/>
      <c r="O176" s="115"/>
      <c r="P176" s="115"/>
    </row>
    <row r="177" spans="1:27" ht="21.75" customHeight="1" x14ac:dyDescent="0.4">
      <c r="A177" s="75">
        <f>ROW()</f>
        <v>177</v>
      </c>
      <c r="B177" s="18" t="s">
        <v>87</v>
      </c>
      <c r="C177" s="26"/>
      <c r="D177" s="49"/>
      <c r="E177" s="49"/>
      <c r="F177" s="49"/>
      <c r="G177" s="49"/>
      <c r="H177" s="161">
        <f>+H170*H150</f>
        <v>300000</v>
      </c>
      <c r="I177" s="156">
        <f t="shared" ref="I177:P177" si="69">+I170*I150</f>
        <v>324360</v>
      </c>
      <c r="J177" s="156">
        <f t="shared" si="69"/>
        <v>350698.03200000006</v>
      </c>
      <c r="K177" s="156">
        <f t="shared" si="69"/>
        <v>379174.71219840011</v>
      </c>
      <c r="L177" s="156">
        <f t="shared" si="69"/>
        <v>409963.69882891024</v>
      </c>
      <c r="M177" s="156">
        <f t="shared" si="69"/>
        <v>443252.75117381773</v>
      </c>
      <c r="N177" s="156">
        <f t="shared" si="69"/>
        <v>479244.8745691317</v>
      </c>
      <c r="O177" s="156">
        <f t="shared" si="69"/>
        <v>518159.55838414526</v>
      </c>
      <c r="P177" s="156">
        <f t="shared" si="69"/>
        <v>560234.11452493793</v>
      </c>
    </row>
    <row r="178" spans="1:27" ht="21.75" customHeight="1" x14ac:dyDescent="0.4">
      <c r="A178" s="75">
        <f>ROW()</f>
        <v>178</v>
      </c>
      <c r="B178" s="18" t="s">
        <v>88</v>
      </c>
      <c r="C178" s="26"/>
      <c r="H178" s="193">
        <f>+H174-H177</f>
        <v>100000</v>
      </c>
      <c r="I178" s="157">
        <f t="shared" ref="I178:P178" si="70">+I174-I177</f>
        <v>162180</v>
      </c>
      <c r="J178" s="157">
        <f t="shared" si="70"/>
        <v>175349.016</v>
      </c>
      <c r="K178" s="157">
        <f t="shared" si="70"/>
        <v>189587.35609920003</v>
      </c>
      <c r="L178" s="157">
        <f t="shared" si="70"/>
        <v>204981.84941445512</v>
      </c>
      <c r="M178" s="157">
        <f t="shared" si="70"/>
        <v>221626.37558690883</v>
      </c>
      <c r="N178" s="157">
        <f t="shared" si="70"/>
        <v>239622.43728456582</v>
      </c>
      <c r="O178" s="157">
        <f t="shared" si="70"/>
        <v>259079.77919207257</v>
      </c>
      <c r="P178" s="157">
        <f t="shared" si="70"/>
        <v>280117.05726246885</v>
      </c>
    </row>
    <row r="179" spans="1:27" ht="21.75" customHeight="1" x14ac:dyDescent="0.4">
      <c r="A179" s="75">
        <f>ROW()</f>
        <v>179</v>
      </c>
      <c r="B179" t="s">
        <v>89</v>
      </c>
      <c r="C179" s="26"/>
      <c r="D179" s="50"/>
      <c r="H179" s="194"/>
      <c r="I179" s="154">
        <f>+I178/I170</f>
        <v>0.15</v>
      </c>
      <c r="J179" s="154">
        <f t="shared" ref="J179:P179" si="71">+J178/J170</f>
        <v>0.14999999999999997</v>
      </c>
      <c r="K179" s="154">
        <f t="shared" si="71"/>
        <v>0.15</v>
      </c>
      <c r="L179" s="154">
        <f t="shared" si="71"/>
        <v>0.15</v>
      </c>
      <c r="M179" s="154">
        <f t="shared" si="71"/>
        <v>0.14999999999999997</v>
      </c>
      <c r="N179" s="154">
        <f t="shared" si="71"/>
        <v>0.14999999999999997</v>
      </c>
      <c r="O179" s="154">
        <f t="shared" si="71"/>
        <v>0.14999999999999997</v>
      </c>
      <c r="P179" s="154">
        <f t="shared" si="71"/>
        <v>0.14999999999999994</v>
      </c>
    </row>
    <row r="180" spans="1:27" ht="21.75" customHeight="1" x14ac:dyDescent="0.4">
      <c r="A180" s="75">
        <f>ROW()</f>
        <v>180</v>
      </c>
      <c r="C180" s="50"/>
      <c r="D180" s="50"/>
      <c r="H180" s="191"/>
      <c r="I180" s="115"/>
      <c r="J180" s="115"/>
      <c r="K180" s="115"/>
      <c r="L180" s="115"/>
      <c r="M180" s="115"/>
      <c r="N180" s="115"/>
      <c r="O180" s="115"/>
      <c r="P180" s="115"/>
    </row>
    <row r="181" spans="1:27" ht="21.75" customHeight="1" x14ac:dyDescent="0.4">
      <c r="A181" s="75">
        <f>ROW()</f>
        <v>181</v>
      </c>
      <c r="B181" t="s">
        <v>90</v>
      </c>
      <c r="C181" s="50"/>
      <c r="D181" s="50"/>
      <c r="H181" s="187"/>
      <c r="I181" s="100">
        <f>+I170*I151</f>
        <v>54060</v>
      </c>
      <c r="J181" s="100">
        <f t="shared" ref="J181:P181" si="72">+J170*J151</f>
        <v>58449.672000000013</v>
      </c>
      <c r="K181" s="100">
        <f t="shared" si="72"/>
        <v>63195.785366400021</v>
      </c>
      <c r="L181" s="100">
        <f t="shared" si="72"/>
        <v>68327.283138151717</v>
      </c>
      <c r="M181" s="100">
        <f t="shared" si="72"/>
        <v>73875.458528969626</v>
      </c>
      <c r="N181" s="100">
        <f t="shared" si="72"/>
        <v>79874.145761521955</v>
      </c>
      <c r="O181" s="100">
        <f t="shared" si="72"/>
        <v>86359.926397357543</v>
      </c>
      <c r="P181" s="100">
        <f t="shared" si="72"/>
        <v>93372.352420822994</v>
      </c>
    </row>
    <row r="182" spans="1:27" ht="21.75" customHeight="1" x14ac:dyDescent="0.4">
      <c r="A182" s="75">
        <f>ROW()</f>
        <v>182</v>
      </c>
      <c r="B182" s="18" t="s">
        <v>91</v>
      </c>
      <c r="C182" s="50"/>
      <c r="D182" s="50"/>
      <c r="H182" s="187"/>
      <c r="I182" s="158">
        <f>+I178-I181</f>
        <v>108120</v>
      </c>
      <c r="J182" s="158">
        <f t="shared" ref="J182:P182" si="73">+J178-J181</f>
        <v>116899.34399999998</v>
      </c>
      <c r="K182" s="158">
        <f t="shared" si="73"/>
        <v>126391.5707328</v>
      </c>
      <c r="L182" s="158">
        <f t="shared" si="73"/>
        <v>136654.56627630341</v>
      </c>
      <c r="M182" s="158">
        <f t="shared" si="73"/>
        <v>147750.91705793922</v>
      </c>
      <c r="N182" s="158">
        <f t="shared" si="73"/>
        <v>159748.29152304388</v>
      </c>
      <c r="O182" s="158">
        <f t="shared" si="73"/>
        <v>172719.85279471503</v>
      </c>
      <c r="P182" s="158">
        <f t="shared" si="73"/>
        <v>186744.70484164584</v>
      </c>
    </row>
    <row r="183" spans="1:27" ht="21.75" customHeight="1" x14ac:dyDescent="0.5">
      <c r="A183" s="75">
        <f>ROW()</f>
        <v>183</v>
      </c>
      <c r="B183" t="s">
        <v>92</v>
      </c>
      <c r="C183" s="50"/>
      <c r="D183" s="50"/>
      <c r="G183" s="51"/>
      <c r="H183" s="195"/>
      <c r="I183" s="156">
        <f>+$S$29/7</f>
        <v>7142.8571428571431</v>
      </c>
      <c r="J183" s="156">
        <f>+$S$29/7</f>
        <v>7142.8571428571431</v>
      </c>
      <c r="K183" s="156">
        <f>+$S$29/7</f>
        <v>7142.8571428571431</v>
      </c>
      <c r="L183" s="156">
        <f>+$S$29/7</f>
        <v>7142.8571428571431</v>
      </c>
      <c r="M183" s="156">
        <f>+$S$29/7</f>
        <v>7142.8571428571431</v>
      </c>
      <c r="N183" s="156">
        <f>+$S$29/7</f>
        <v>7142.8571428571431</v>
      </c>
      <c r="O183" s="156">
        <f>+$S$29/7</f>
        <v>7142.8571428571431</v>
      </c>
      <c r="P183" s="156"/>
    </row>
    <row r="184" spans="1:27" ht="21.75" customHeight="1" x14ac:dyDescent="0.4">
      <c r="A184" s="75">
        <f>ROW()</f>
        <v>184</v>
      </c>
      <c r="B184" s="18" t="s">
        <v>93</v>
      </c>
      <c r="C184" s="50"/>
      <c r="D184" s="50"/>
      <c r="H184" s="196"/>
      <c r="I184" s="159">
        <f>+I182-I183</f>
        <v>100977.14285714286</v>
      </c>
      <c r="J184" s="159">
        <f t="shared" ref="J184:P184" si="74">+J182-J183</f>
        <v>109756.48685714284</v>
      </c>
      <c r="K184" s="159">
        <f t="shared" si="74"/>
        <v>119248.71358994285</v>
      </c>
      <c r="L184" s="159">
        <f t="shared" si="74"/>
        <v>129511.70913344626</v>
      </c>
      <c r="M184" s="159">
        <f t="shared" si="74"/>
        <v>140608.05991508209</v>
      </c>
      <c r="N184" s="159">
        <f t="shared" si="74"/>
        <v>152605.43438018675</v>
      </c>
      <c r="O184" s="159">
        <f t="shared" si="74"/>
        <v>165576.9956518579</v>
      </c>
      <c r="P184" s="159">
        <f t="shared" si="74"/>
        <v>186744.70484164584</v>
      </c>
    </row>
    <row r="185" spans="1:27" ht="21.75" customHeight="1" x14ac:dyDescent="0.4">
      <c r="A185" s="75">
        <f>ROW()</f>
        <v>185</v>
      </c>
      <c r="C185" s="20"/>
      <c r="D185" s="20"/>
      <c r="E185" s="20"/>
      <c r="F185" s="20"/>
      <c r="G185" s="20"/>
      <c r="H185" s="196"/>
      <c r="I185" s="114"/>
      <c r="J185" s="114"/>
      <c r="K185" s="114"/>
      <c r="L185" s="114"/>
      <c r="M185" s="114"/>
      <c r="N185" s="114"/>
      <c r="O185" s="114"/>
      <c r="P185" s="114"/>
      <c r="U185" s="20"/>
      <c r="V185" s="20"/>
      <c r="W185" s="20"/>
      <c r="X185" s="20"/>
      <c r="Y185" s="20"/>
      <c r="Z185" s="20"/>
      <c r="AA185" s="20"/>
    </row>
    <row r="186" spans="1:27" ht="21.75" customHeight="1" x14ac:dyDescent="0.4">
      <c r="A186" s="75">
        <f>ROW()</f>
        <v>186</v>
      </c>
      <c r="B186" s="18" t="s">
        <v>94</v>
      </c>
      <c r="C186" s="20"/>
      <c r="H186" s="191"/>
      <c r="I186" s="115"/>
      <c r="J186" s="115"/>
      <c r="K186" s="115"/>
      <c r="L186" s="115"/>
      <c r="M186" s="115"/>
      <c r="N186" s="115"/>
      <c r="O186" s="115"/>
      <c r="P186" s="115"/>
    </row>
    <row r="187" spans="1:27" ht="21.75" customHeight="1" x14ac:dyDescent="0.4">
      <c r="A187" s="75">
        <f>ROW()</f>
        <v>187</v>
      </c>
      <c r="B187" t="str">
        <f>+B26</f>
        <v>Revolver ($100 million)</v>
      </c>
      <c r="C187" s="20"/>
      <c r="H187" s="191"/>
      <c r="I187" s="114">
        <f>+J53</f>
        <v>0</v>
      </c>
      <c r="J187" s="114">
        <f>+K53</f>
        <v>0</v>
      </c>
      <c r="K187" s="114">
        <f>+L53</f>
        <v>0</v>
      </c>
      <c r="L187" s="114">
        <f>+M53</f>
        <v>0</v>
      </c>
      <c r="M187" s="114">
        <f>+N53</f>
        <v>0</v>
      </c>
      <c r="N187" s="114">
        <f>+O53</f>
        <v>0</v>
      </c>
      <c r="O187" s="114">
        <f>+P53</f>
        <v>0</v>
      </c>
      <c r="P187" s="114">
        <f>+Q53</f>
        <v>0</v>
      </c>
    </row>
    <row r="188" spans="1:27" ht="21.75" customHeight="1" x14ac:dyDescent="0.4">
      <c r="A188" s="75">
        <f>ROW()</f>
        <v>188</v>
      </c>
      <c r="B188" t="str">
        <f>+B27</f>
        <v>Term Loan A</v>
      </c>
      <c r="C188" s="20"/>
      <c r="H188" s="191"/>
      <c r="I188" s="114">
        <f>+J61</f>
        <v>9000</v>
      </c>
      <c r="J188" s="114">
        <f>+K61</f>
        <v>9405.0000000000018</v>
      </c>
      <c r="K188" s="114">
        <f>+L61</f>
        <v>10530</v>
      </c>
      <c r="L188" s="114">
        <f>+M61</f>
        <v>9594</v>
      </c>
      <c r="M188" s="114">
        <f>+N61</f>
        <v>8424</v>
      </c>
      <c r="N188" s="114">
        <f>+O61</f>
        <v>7020</v>
      </c>
      <c r="O188" s="114">
        <f>+P61</f>
        <v>5265</v>
      </c>
      <c r="P188" s="114">
        <f>+Q61</f>
        <v>0</v>
      </c>
    </row>
    <row r="189" spans="1:27" ht="21.75" customHeight="1" x14ac:dyDescent="0.4">
      <c r="A189" s="75">
        <f>ROW()</f>
        <v>189</v>
      </c>
      <c r="B189" t="str">
        <f>+B28</f>
        <v>Term Loan B</v>
      </c>
      <c r="C189" s="20"/>
      <c r="H189" s="191"/>
      <c r="I189" s="114">
        <f>+J72</f>
        <v>11000</v>
      </c>
      <c r="J189" s="114">
        <f>+K72</f>
        <v>11880</v>
      </c>
      <c r="K189" s="114">
        <f>+L72</f>
        <v>13720.000000000002</v>
      </c>
      <c r="L189" s="114">
        <f>+M72</f>
        <v>13580.000000000002</v>
      </c>
      <c r="M189" s="114">
        <f>+N72</f>
        <v>13440.000000000002</v>
      </c>
      <c r="N189" s="114">
        <f>+O72</f>
        <v>13300.000000000002</v>
      </c>
      <c r="O189" s="114">
        <f>+P72</f>
        <v>13160.000000000002</v>
      </c>
      <c r="P189" s="114">
        <f>+Q72</f>
        <v>0</v>
      </c>
    </row>
    <row r="190" spans="1:27" ht="21.75" customHeight="1" x14ac:dyDescent="0.4">
      <c r="A190" s="75">
        <f>ROW()</f>
        <v>190</v>
      </c>
      <c r="B190" t="str">
        <f>+B30</f>
        <v>Senior Unsecured / Subordinated Notes</v>
      </c>
      <c r="C190" s="20"/>
      <c r="H190" s="191"/>
      <c r="I190" s="114">
        <f>+J83</f>
        <v>17000</v>
      </c>
      <c r="J190" s="114">
        <f>+K83</f>
        <v>17000</v>
      </c>
      <c r="K190" s="114">
        <f>+L83</f>
        <v>17000</v>
      </c>
      <c r="L190" s="114">
        <f>+M83</f>
        <v>17000</v>
      </c>
      <c r="M190" s="114">
        <f>+N83</f>
        <v>17000</v>
      </c>
      <c r="N190" s="114">
        <f>+O83</f>
        <v>17000</v>
      </c>
      <c r="O190" s="114">
        <f>+P83</f>
        <v>17000</v>
      </c>
      <c r="P190" s="114">
        <f>+Q83</f>
        <v>17000</v>
      </c>
    </row>
    <row r="191" spans="1:27" ht="21.75" customHeight="1" x14ac:dyDescent="0.4">
      <c r="A191" s="75">
        <f>ROW()</f>
        <v>191</v>
      </c>
      <c r="B191" t="s">
        <v>95</v>
      </c>
      <c r="C191" s="20"/>
      <c r="H191" s="191"/>
      <c r="I191" s="157">
        <f>SUM(I187:I190)</f>
        <v>37000</v>
      </c>
      <c r="J191" s="157">
        <f t="shared" ref="J191:P191" si="75">SUM(J187:J190)</f>
        <v>38285</v>
      </c>
      <c r="K191" s="157">
        <f t="shared" si="75"/>
        <v>41250</v>
      </c>
      <c r="L191" s="157">
        <f t="shared" si="75"/>
        <v>40174</v>
      </c>
      <c r="M191" s="157">
        <f t="shared" si="75"/>
        <v>38864</v>
      </c>
      <c r="N191" s="157">
        <f t="shared" si="75"/>
        <v>37320</v>
      </c>
      <c r="O191" s="157">
        <f t="shared" si="75"/>
        <v>35425</v>
      </c>
      <c r="P191" s="157">
        <f t="shared" si="75"/>
        <v>17000</v>
      </c>
    </row>
    <row r="192" spans="1:27" ht="21.75" customHeight="1" x14ac:dyDescent="0.4">
      <c r="A192" s="75">
        <f>ROW()</f>
        <v>192</v>
      </c>
      <c r="C192" s="20"/>
      <c r="H192" s="191"/>
      <c r="I192" s="115"/>
      <c r="J192" s="115"/>
      <c r="K192" s="115"/>
      <c r="L192" s="115"/>
      <c r="M192" s="115"/>
      <c r="N192" s="115"/>
      <c r="O192" s="115"/>
      <c r="P192" s="115"/>
    </row>
    <row r="193" spans="1:21" ht="21.75" customHeight="1" x14ac:dyDescent="0.4">
      <c r="A193" s="75">
        <f>ROW()</f>
        <v>193</v>
      </c>
      <c r="B193" s="16" t="s">
        <v>96</v>
      </c>
      <c r="C193" s="20"/>
      <c r="H193" s="191"/>
      <c r="I193" s="114">
        <f>+I184-I191</f>
        <v>63977.142857142855</v>
      </c>
      <c r="J193" s="114">
        <f t="shared" ref="J193:P193" si="76">+J184-J191</f>
        <v>71471.486857142838</v>
      </c>
      <c r="K193" s="114">
        <f t="shared" si="76"/>
        <v>77998.713589942854</v>
      </c>
      <c r="L193" s="114">
        <f t="shared" si="76"/>
        <v>89337.70913344626</v>
      </c>
      <c r="M193" s="114">
        <f t="shared" si="76"/>
        <v>101744.05991508209</v>
      </c>
      <c r="N193" s="114">
        <f t="shared" si="76"/>
        <v>115285.43438018675</v>
      </c>
      <c r="O193" s="114">
        <f t="shared" si="76"/>
        <v>130151.9956518579</v>
      </c>
      <c r="P193" s="114">
        <f t="shared" si="76"/>
        <v>169744.70484164584</v>
      </c>
    </row>
    <row r="194" spans="1:21" ht="21.75" customHeight="1" x14ac:dyDescent="0.5">
      <c r="A194" s="75">
        <f>ROW()</f>
        <v>194</v>
      </c>
      <c r="B194" t="s">
        <v>97</v>
      </c>
      <c r="C194" s="20"/>
      <c r="H194" s="191"/>
      <c r="I194" s="152">
        <v>0.34</v>
      </c>
      <c r="J194" s="152">
        <v>0.34</v>
      </c>
      <c r="K194" s="152">
        <v>0.34</v>
      </c>
      <c r="L194" s="152">
        <v>0.34</v>
      </c>
      <c r="M194" s="152">
        <v>0.34</v>
      </c>
      <c r="N194" s="152">
        <v>0.34</v>
      </c>
      <c r="O194" s="152">
        <v>0.34</v>
      </c>
      <c r="P194" s="152">
        <v>0.34</v>
      </c>
    </row>
    <row r="195" spans="1:21" ht="21.75" customHeight="1" x14ac:dyDescent="0.4">
      <c r="A195" s="75">
        <f>ROW()</f>
        <v>195</v>
      </c>
      <c r="B195" t="s">
        <v>98</v>
      </c>
      <c r="C195" s="20"/>
      <c r="H195" s="191"/>
      <c r="I195" s="156">
        <f>+I193*I194</f>
        <v>21752.228571428572</v>
      </c>
      <c r="J195" s="156">
        <f t="shared" ref="J195:P195" si="77">+J193*J194</f>
        <v>24300.305531428567</v>
      </c>
      <c r="K195" s="156">
        <f t="shared" si="77"/>
        <v>26519.562620580571</v>
      </c>
      <c r="L195" s="156">
        <f t="shared" si="77"/>
        <v>30374.821105371731</v>
      </c>
      <c r="M195" s="156">
        <f t="shared" si="77"/>
        <v>34592.980371127916</v>
      </c>
      <c r="N195" s="156">
        <f t="shared" si="77"/>
        <v>39197.047689263498</v>
      </c>
      <c r="O195" s="156">
        <f t="shared" si="77"/>
        <v>44251.678521631686</v>
      </c>
      <c r="P195" s="156">
        <f t="shared" si="77"/>
        <v>57713.199646159592</v>
      </c>
    </row>
    <row r="196" spans="1:21" ht="21.75" customHeight="1" thickBot="1" x14ac:dyDescent="0.45">
      <c r="A196" s="75">
        <f>ROW()</f>
        <v>196</v>
      </c>
      <c r="B196" s="18" t="s">
        <v>99</v>
      </c>
      <c r="C196" s="20"/>
      <c r="H196" s="191"/>
      <c r="I196" s="160">
        <f>+I193-I195</f>
        <v>42224.914285714287</v>
      </c>
      <c r="J196" s="160">
        <f t="shared" ref="J196:P196" si="78">+J193-J195</f>
        <v>47171.181325714271</v>
      </c>
      <c r="K196" s="160">
        <f t="shared" si="78"/>
        <v>51479.150969362279</v>
      </c>
      <c r="L196" s="160">
        <f t="shared" si="78"/>
        <v>58962.888028074529</v>
      </c>
      <c r="M196" s="160">
        <f t="shared" si="78"/>
        <v>67151.079543954169</v>
      </c>
      <c r="N196" s="160">
        <f t="shared" si="78"/>
        <v>76088.386690923246</v>
      </c>
      <c r="O196" s="160">
        <f t="shared" si="78"/>
        <v>85900.317130226205</v>
      </c>
      <c r="P196" s="160">
        <f t="shared" si="78"/>
        <v>112031.50519548624</v>
      </c>
    </row>
    <row r="197" spans="1:21" ht="21.75" customHeight="1" thickTop="1" x14ac:dyDescent="0.4">
      <c r="A197" s="75">
        <f>ROW()</f>
        <v>197</v>
      </c>
      <c r="C197" s="20"/>
    </row>
    <row r="198" spans="1:21" ht="12" customHeight="1" x14ac:dyDescent="0.4">
      <c r="A198" s="75">
        <f>ROW()</f>
        <v>198</v>
      </c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21" ht="21.75" customHeight="1" x14ac:dyDescent="0.55000000000000004">
      <c r="A199" s="75">
        <f>ROW()</f>
        <v>199</v>
      </c>
      <c r="B199" s="24" t="s">
        <v>100</v>
      </c>
      <c r="C199" s="10"/>
      <c r="D199" s="10"/>
      <c r="E199" s="10"/>
      <c r="F199" s="10"/>
      <c r="G199" s="30"/>
      <c r="H199" s="30"/>
      <c r="I199" s="30"/>
      <c r="J199" s="30"/>
      <c r="K199" s="30"/>
      <c r="L199" s="30"/>
      <c r="M199" s="30"/>
      <c r="N199" s="30"/>
      <c r="O199" s="30"/>
      <c r="P199" s="30"/>
    </row>
    <row r="200" spans="1:21" ht="21.75" customHeight="1" x14ac:dyDescent="0.5">
      <c r="A200" s="75">
        <f>ROW()</f>
        <v>200</v>
      </c>
      <c r="B200" s="25" t="s">
        <v>18</v>
      </c>
      <c r="C200" s="26"/>
      <c r="D200" s="28"/>
      <c r="E200" s="26"/>
      <c r="F200" s="26"/>
      <c r="G200" s="31"/>
      <c r="H200" s="31"/>
      <c r="I200" s="73" t="s">
        <v>20</v>
      </c>
      <c r="J200" s="73"/>
      <c r="K200" s="73"/>
      <c r="L200" s="73"/>
      <c r="M200" s="73"/>
    </row>
    <row r="201" spans="1:21" ht="21.75" customHeight="1" x14ac:dyDescent="0.4">
      <c r="A201" s="75">
        <f>ROW()</f>
        <v>201</v>
      </c>
      <c r="C201" s="26"/>
      <c r="D201" s="28"/>
      <c r="E201" s="26"/>
      <c r="F201" s="26"/>
      <c r="G201" s="31"/>
      <c r="H201" s="78" t="str">
        <f>+H169</f>
        <v>Year 0</v>
      </c>
      <c r="I201" s="78" t="str">
        <f t="shared" ref="I201:P201" si="79">+I169</f>
        <v>Year 1</v>
      </c>
      <c r="J201" s="78" t="str">
        <f t="shared" si="79"/>
        <v>Year 2</v>
      </c>
      <c r="K201" s="78" t="str">
        <f t="shared" si="79"/>
        <v>Year 3</v>
      </c>
      <c r="L201" s="78" t="str">
        <f t="shared" si="79"/>
        <v>Year 4</v>
      </c>
      <c r="M201" s="78" t="str">
        <f t="shared" si="79"/>
        <v>Year 5</v>
      </c>
      <c r="N201" s="78" t="str">
        <f t="shared" si="79"/>
        <v>Year 6</v>
      </c>
      <c r="O201" s="78" t="str">
        <f t="shared" si="79"/>
        <v>Year 7</v>
      </c>
      <c r="P201" s="78" t="str">
        <f t="shared" si="79"/>
        <v>Year 8</v>
      </c>
    </row>
    <row r="202" spans="1:21" ht="21.75" customHeight="1" x14ac:dyDescent="0.4">
      <c r="A202" s="75">
        <f>ROW()</f>
        <v>202</v>
      </c>
      <c r="B202" t="s">
        <v>101</v>
      </c>
      <c r="C202" s="26"/>
      <c r="D202" s="28"/>
      <c r="E202" s="26"/>
      <c r="F202" s="26"/>
      <c r="H202" s="100"/>
      <c r="I202" s="162">
        <f>+I196</f>
        <v>42224.914285714287</v>
      </c>
      <c r="J202" s="162">
        <f t="shared" ref="J202:P202" si="80">+J196</f>
        <v>47171.181325714271</v>
      </c>
      <c r="K202" s="162">
        <f t="shared" si="80"/>
        <v>51479.150969362279</v>
      </c>
      <c r="L202" s="162">
        <f t="shared" si="80"/>
        <v>58962.888028074529</v>
      </c>
      <c r="M202" s="162">
        <f t="shared" si="80"/>
        <v>67151.079543954169</v>
      </c>
      <c r="N202" s="162">
        <f t="shared" si="80"/>
        <v>76088.386690923246</v>
      </c>
      <c r="O202" s="162">
        <f t="shared" si="80"/>
        <v>85900.317130226205</v>
      </c>
      <c r="P202" s="162">
        <f t="shared" si="80"/>
        <v>112031.50519548624</v>
      </c>
    </row>
    <row r="203" spans="1:21" ht="21.75" customHeight="1" x14ac:dyDescent="0.4">
      <c r="A203" s="75">
        <f>ROW()</f>
        <v>203</v>
      </c>
      <c r="B203" t="s">
        <v>90</v>
      </c>
      <c r="C203" s="52"/>
      <c r="D203" s="28"/>
      <c r="E203" s="26"/>
      <c r="F203" s="26"/>
      <c r="H203" s="163"/>
      <c r="I203" s="156">
        <f>+I181</f>
        <v>54060</v>
      </c>
      <c r="J203" s="156">
        <f t="shared" ref="J203:P203" si="81">+J181</f>
        <v>58449.672000000013</v>
      </c>
      <c r="K203" s="156">
        <f t="shared" si="81"/>
        <v>63195.785366400021</v>
      </c>
      <c r="L203" s="156">
        <f t="shared" si="81"/>
        <v>68327.283138151717</v>
      </c>
      <c r="M203" s="156">
        <f t="shared" si="81"/>
        <v>73875.458528969626</v>
      </c>
      <c r="N203" s="156">
        <f t="shared" si="81"/>
        <v>79874.145761521955</v>
      </c>
      <c r="O203" s="156">
        <f t="shared" si="81"/>
        <v>86359.926397357543</v>
      </c>
      <c r="P203" s="156">
        <f t="shared" si="81"/>
        <v>93372.352420822994</v>
      </c>
    </row>
    <row r="204" spans="1:21" ht="21.75" customHeight="1" x14ac:dyDescent="0.4">
      <c r="A204" s="75">
        <f>ROW()</f>
        <v>204</v>
      </c>
      <c r="B204" t="s">
        <v>102</v>
      </c>
      <c r="C204" s="52"/>
      <c r="D204" s="28"/>
      <c r="E204" s="26"/>
      <c r="F204" s="26"/>
      <c r="H204" s="100"/>
      <c r="I204" s="156">
        <f>+I183</f>
        <v>7142.8571428571431</v>
      </c>
      <c r="J204" s="156">
        <f t="shared" ref="J204:P204" si="82">+J183</f>
        <v>7142.8571428571431</v>
      </c>
      <c r="K204" s="156">
        <f t="shared" si="82"/>
        <v>7142.8571428571431</v>
      </c>
      <c r="L204" s="156">
        <f t="shared" si="82"/>
        <v>7142.8571428571431</v>
      </c>
      <c r="M204" s="156">
        <f t="shared" si="82"/>
        <v>7142.8571428571431</v>
      </c>
      <c r="N204" s="156">
        <f t="shared" si="82"/>
        <v>7142.8571428571431</v>
      </c>
      <c r="O204" s="156">
        <f t="shared" si="82"/>
        <v>7142.8571428571431</v>
      </c>
      <c r="P204" s="156">
        <f t="shared" si="82"/>
        <v>0</v>
      </c>
    </row>
    <row r="205" spans="1:21" ht="21.75" customHeight="1" x14ac:dyDescent="0.4">
      <c r="A205" s="75">
        <f>ROW()</f>
        <v>205</v>
      </c>
      <c r="B205" t="s">
        <v>103</v>
      </c>
      <c r="C205" s="52"/>
      <c r="H205" s="155"/>
      <c r="I205" s="100">
        <f>+I195*I156</f>
        <v>1087.6114285714286</v>
      </c>
      <c r="J205" s="100">
        <f t="shared" ref="J205:P205" si="83">+J195*J156</f>
        <v>1215.0152765714283</v>
      </c>
      <c r="K205" s="100">
        <f t="shared" si="83"/>
        <v>1325.9781310290286</v>
      </c>
      <c r="L205" s="100">
        <f t="shared" si="83"/>
        <v>1518.7410552685867</v>
      </c>
      <c r="M205" s="100">
        <f t="shared" si="83"/>
        <v>1729.649018556396</v>
      </c>
      <c r="N205" s="100">
        <f t="shared" si="83"/>
        <v>1959.852384463175</v>
      </c>
      <c r="O205" s="100">
        <f t="shared" si="83"/>
        <v>2212.5839260815842</v>
      </c>
      <c r="P205" s="100">
        <f t="shared" si="83"/>
        <v>2885.6599823079796</v>
      </c>
    </row>
    <row r="206" spans="1:21" ht="21.75" customHeight="1" x14ac:dyDescent="0.4">
      <c r="A206" s="75">
        <f>ROW()</f>
        <v>206</v>
      </c>
      <c r="B206" s="18" t="s">
        <v>104</v>
      </c>
      <c r="C206" s="52"/>
      <c r="G206" s="40"/>
      <c r="H206" s="163"/>
      <c r="I206" s="157">
        <f>SUM(I202:I205)</f>
        <v>104515.38285714286</v>
      </c>
      <c r="J206" s="157">
        <f t="shared" ref="J206:P206" si="84">SUM(J202:J205)</f>
        <v>113978.72574514286</v>
      </c>
      <c r="K206" s="157">
        <f t="shared" si="84"/>
        <v>123143.77160964847</v>
      </c>
      <c r="L206" s="157">
        <f t="shared" si="84"/>
        <v>135951.76936435196</v>
      </c>
      <c r="M206" s="157">
        <f t="shared" si="84"/>
        <v>149899.04423433731</v>
      </c>
      <c r="N206" s="157">
        <f t="shared" si="84"/>
        <v>165065.2419797655</v>
      </c>
      <c r="O206" s="157">
        <f t="shared" si="84"/>
        <v>181615.68459652245</v>
      </c>
      <c r="P206" s="157">
        <f t="shared" si="84"/>
        <v>208289.51759861724</v>
      </c>
    </row>
    <row r="207" spans="1:21" ht="21.75" customHeight="1" x14ac:dyDescent="0.4">
      <c r="A207" s="75">
        <f>ROW()</f>
        <v>207</v>
      </c>
      <c r="C207" s="52"/>
      <c r="G207" s="40"/>
      <c r="H207" s="155"/>
      <c r="I207" s="155"/>
      <c r="J207" s="155"/>
      <c r="K207" s="155"/>
      <c r="L207" s="155"/>
      <c r="M207" s="155"/>
      <c r="N207" s="155"/>
      <c r="O207" s="155"/>
      <c r="P207" s="155"/>
      <c r="U207" s="26"/>
    </row>
    <row r="208" spans="1:21" ht="21.75" customHeight="1" x14ac:dyDescent="0.4">
      <c r="A208" s="75">
        <f>ROW()</f>
        <v>208</v>
      </c>
      <c r="B208" s="53" t="s">
        <v>105</v>
      </c>
      <c r="C208" s="52"/>
      <c r="G208" s="40"/>
      <c r="H208" s="155"/>
      <c r="I208" s="155"/>
      <c r="J208" s="155"/>
      <c r="K208" s="155"/>
      <c r="L208" s="155"/>
      <c r="M208" s="155"/>
      <c r="N208" s="155"/>
      <c r="O208" s="155"/>
      <c r="P208" s="155"/>
      <c r="U208" s="26"/>
    </row>
    <row r="209" spans="1:21" ht="21.75" customHeight="1" x14ac:dyDescent="0.4">
      <c r="A209" s="75">
        <f>ROW()</f>
        <v>209</v>
      </c>
      <c r="B209" t="s">
        <v>106</v>
      </c>
      <c r="C209" s="52"/>
      <c r="D209" s="54"/>
      <c r="E209" s="54"/>
      <c r="F209" s="54"/>
      <c r="H209" s="100"/>
      <c r="I209" s="162">
        <f>+H102-I102</f>
        <v>-8865.7534246575233</v>
      </c>
      <c r="J209" s="162">
        <f t="shared" ref="J209:P209" si="85">+I102-J102</f>
        <v>-7215.8991780822107</v>
      </c>
      <c r="K209" s="162">
        <f t="shared" si="85"/>
        <v>-7801.8301913424802</v>
      </c>
      <c r="L209" s="162">
        <f t="shared" si="85"/>
        <v>-8435.3388028795016</v>
      </c>
      <c r="M209" s="162">
        <f t="shared" si="85"/>
        <v>-9120.2883136732707</v>
      </c>
      <c r="N209" s="162">
        <f t="shared" si="85"/>
        <v>-9860.8557247435674</v>
      </c>
      <c r="O209" s="162">
        <f t="shared" si="85"/>
        <v>-10661.557209592749</v>
      </c>
      <c r="P209" s="162">
        <f t="shared" si="85"/>
        <v>-11527.275655011676</v>
      </c>
    </row>
    <row r="210" spans="1:21" ht="21.75" customHeight="1" x14ac:dyDescent="0.4">
      <c r="A210" s="75">
        <f>ROW()</f>
        <v>210</v>
      </c>
      <c r="B210" t="s">
        <v>107</v>
      </c>
      <c r="C210" s="52"/>
      <c r="D210" s="54"/>
      <c r="E210" s="54"/>
      <c r="F210" s="54"/>
      <c r="G210" s="40"/>
      <c r="H210" s="100"/>
      <c r="I210" s="162">
        <f>+H103-I103</f>
        <v>-898.35616438355646</v>
      </c>
      <c r="J210" s="162">
        <f>+I103-J103</f>
        <v>-8598.9465205479646</v>
      </c>
      <c r="K210" s="162">
        <f>+J103-K103</f>
        <v>-9297.1809780164476</v>
      </c>
      <c r="L210" s="162">
        <f>+K103-L103</f>
        <v>-10052.112073431417</v>
      </c>
      <c r="M210" s="162">
        <f>+L103-M103</f>
        <v>-10868.343573793973</v>
      </c>
      <c r="N210" s="162">
        <f>+M103-N103</f>
        <v>-11750.853071986086</v>
      </c>
      <c r="O210" s="162">
        <f>+N103-O103</f>
        <v>-12705.022341431351</v>
      </c>
      <c r="P210" s="162">
        <f>+O103-P103</f>
        <v>-13736.670155555592</v>
      </c>
    </row>
    <row r="211" spans="1:21" ht="21.75" customHeight="1" x14ac:dyDescent="0.4">
      <c r="A211" s="75">
        <f>ROW()</f>
        <v>211</v>
      </c>
      <c r="B211" t="s">
        <v>108</v>
      </c>
      <c r="C211" s="52"/>
      <c r="D211" s="54"/>
      <c r="E211" s="54"/>
      <c r="F211" s="54"/>
      <c r="G211" s="40"/>
      <c r="H211" s="100"/>
      <c r="I211" s="162">
        <f>+H104-I104</f>
        <v>-812</v>
      </c>
      <c r="J211" s="162">
        <f>+I104-J104</f>
        <v>-877.93440000000192</v>
      </c>
      <c r="K211" s="162">
        <f>+J104-K104</f>
        <v>-949.22267328000089</v>
      </c>
      <c r="L211" s="162">
        <f>+K104-L104</f>
        <v>-1026.2995543503403</v>
      </c>
      <c r="M211" s="162">
        <f>+L104-M104</f>
        <v>-1109.6350781635811</v>
      </c>
      <c r="N211" s="162">
        <f>+M104-N104</f>
        <v>-1199.7374465104658</v>
      </c>
      <c r="O211" s="162">
        <f>+N104-O104</f>
        <v>-1297.156127167118</v>
      </c>
      <c r="P211" s="162">
        <f>+O104-P104</f>
        <v>-1402.4852046930901</v>
      </c>
    </row>
    <row r="212" spans="1:21" ht="21.75" customHeight="1" x14ac:dyDescent="0.4">
      <c r="A212" s="75">
        <f>ROW()</f>
        <v>212</v>
      </c>
      <c r="B212" t="s">
        <v>109</v>
      </c>
      <c r="C212" s="52"/>
      <c r="D212" s="54"/>
      <c r="E212" s="54"/>
      <c r="F212" s="54"/>
      <c r="G212" s="40"/>
      <c r="H212" s="100"/>
      <c r="I212" s="156">
        <f>+I114-H114</f>
        <v>2584.1095890410943</v>
      </c>
      <c r="J212" s="156">
        <f t="shared" ref="J212:P212" si="86">+J114-I114</f>
        <v>2645.829698630143</v>
      </c>
      <c r="K212" s="156">
        <f t="shared" si="86"/>
        <v>2860.6710701589109</v>
      </c>
      <c r="L212" s="156">
        <f t="shared" si="86"/>
        <v>3092.9575610558168</v>
      </c>
      <c r="M212" s="156">
        <f t="shared" si="86"/>
        <v>3344.1057150135312</v>
      </c>
      <c r="N212" s="156">
        <f t="shared" si="86"/>
        <v>3615.6470990726375</v>
      </c>
      <c r="O212" s="156">
        <f t="shared" si="86"/>
        <v>3909.2376435173428</v>
      </c>
      <c r="P212" s="156">
        <f t="shared" si="86"/>
        <v>4226.667740170953</v>
      </c>
    </row>
    <row r="213" spans="1:21" ht="21.75" customHeight="1" x14ac:dyDescent="0.4">
      <c r="A213" s="75">
        <f>ROW()</f>
        <v>213</v>
      </c>
      <c r="B213" t="s">
        <v>110</v>
      </c>
      <c r="C213" s="52"/>
      <c r="D213" s="54"/>
      <c r="E213" s="54"/>
      <c r="F213" s="54"/>
      <c r="G213" s="40"/>
      <c r="H213" s="100"/>
      <c r="I213" s="156">
        <f>+I115-H115</f>
        <v>1218</v>
      </c>
      <c r="J213" s="156">
        <f t="shared" ref="J213:P213" si="87">+J115-I115</f>
        <v>1316.9016000000011</v>
      </c>
      <c r="K213" s="156">
        <f t="shared" si="87"/>
        <v>1423.8340099200032</v>
      </c>
      <c r="L213" s="156">
        <f t="shared" si="87"/>
        <v>1539.4493315255095</v>
      </c>
      <c r="M213" s="156">
        <f t="shared" si="87"/>
        <v>1664.4526172453734</v>
      </c>
      <c r="N213" s="156">
        <f t="shared" si="87"/>
        <v>1799.6061697656987</v>
      </c>
      <c r="O213" s="156">
        <f t="shared" si="87"/>
        <v>1945.734190750678</v>
      </c>
      <c r="P213" s="156">
        <f t="shared" si="87"/>
        <v>2103.7278070396314</v>
      </c>
    </row>
    <row r="214" spans="1:21" ht="21.75" customHeight="1" x14ac:dyDescent="0.5">
      <c r="A214" s="75">
        <f>ROW()</f>
        <v>214</v>
      </c>
      <c r="B214" s="55" t="s">
        <v>111</v>
      </c>
      <c r="C214" s="52"/>
      <c r="D214" s="54"/>
      <c r="E214" s="54"/>
      <c r="F214" s="54"/>
      <c r="G214" s="40"/>
      <c r="H214" s="155"/>
      <c r="I214" s="157">
        <f>SUM(I209:I213)</f>
        <v>-6773.9999999999854</v>
      </c>
      <c r="J214" s="157">
        <f t="shared" ref="J214:P214" si="88">SUM(J209:J213)</f>
        <v>-12730.048800000033</v>
      </c>
      <c r="K214" s="157">
        <f t="shared" si="88"/>
        <v>-13763.728762560015</v>
      </c>
      <c r="L214" s="157">
        <f t="shared" si="88"/>
        <v>-14881.343538079935</v>
      </c>
      <c r="M214" s="157">
        <f t="shared" si="88"/>
        <v>-16089.70863337192</v>
      </c>
      <c r="N214" s="157">
        <f t="shared" si="88"/>
        <v>-17396.192974401783</v>
      </c>
      <c r="O214" s="157">
        <f t="shared" si="88"/>
        <v>-18808.763843923196</v>
      </c>
      <c r="P214" s="157">
        <f t="shared" si="88"/>
        <v>-20336.035468049773</v>
      </c>
    </row>
    <row r="215" spans="1:21" ht="21.75" customHeight="1" x14ac:dyDescent="0.4">
      <c r="A215" s="75">
        <f>ROW()</f>
        <v>215</v>
      </c>
      <c r="C215" s="52"/>
      <c r="D215" s="54"/>
      <c r="E215" s="54"/>
      <c r="F215" s="54"/>
      <c r="H215" s="164"/>
      <c r="I215" s="155"/>
      <c r="J215" s="155"/>
      <c r="K215" s="155"/>
      <c r="L215" s="155"/>
      <c r="M215" s="155"/>
      <c r="N215" s="155"/>
      <c r="O215" s="155"/>
      <c r="P215" s="155"/>
    </row>
    <row r="216" spans="1:21" ht="21.75" customHeight="1" x14ac:dyDescent="0.4">
      <c r="A216" s="75">
        <f>ROW()</f>
        <v>216</v>
      </c>
      <c r="B216" s="18" t="s">
        <v>112</v>
      </c>
      <c r="C216" s="52"/>
      <c r="H216" s="155"/>
      <c r="I216" s="156">
        <f>+I206+I214</f>
        <v>97741.382857142875</v>
      </c>
      <c r="J216" s="156">
        <f t="shared" ref="J216:P216" si="89">+J206+J214</f>
        <v>101248.67694514283</v>
      </c>
      <c r="K216" s="156">
        <f t="shared" si="89"/>
        <v>109380.04284708845</v>
      </c>
      <c r="L216" s="156">
        <f t="shared" si="89"/>
        <v>121070.42582627203</v>
      </c>
      <c r="M216" s="156">
        <f t="shared" si="89"/>
        <v>133809.33560096539</v>
      </c>
      <c r="N216" s="156">
        <f t="shared" si="89"/>
        <v>147669.04900536372</v>
      </c>
      <c r="O216" s="156">
        <f t="shared" si="89"/>
        <v>162806.92075259925</v>
      </c>
      <c r="P216" s="156">
        <f t="shared" si="89"/>
        <v>187953.48213056746</v>
      </c>
    </row>
    <row r="217" spans="1:21" ht="21.75" customHeight="1" x14ac:dyDescent="0.4">
      <c r="A217" s="75">
        <f>ROW()</f>
        <v>217</v>
      </c>
      <c r="C217" s="52"/>
      <c r="G217" s="40"/>
      <c r="H217" s="155"/>
      <c r="I217" s="155"/>
      <c r="J217" s="155"/>
      <c r="K217" s="155"/>
      <c r="L217" s="155"/>
      <c r="M217" s="155"/>
      <c r="N217" s="155"/>
      <c r="O217" s="155"/>
      <c r="P217" s="155"/>
      <c r="U217" s="26"/>
    </row>
    <row r="218" spans="1:21" ht="21.75" customHeight="1" x14ac:dyDescent="0.4">
      <c r="A218" s="75">
        <f>ROW()</f>
        <v>218</v>
      </c>
      <c r="B218" s="53" t="s">
        <v>113</v>
      </c>
      <c r="C218" s="52"/>
      <c r="G218" s="40"/>
      <c r="H218" s="155"/>
      <c r="I218" s="155"/>
      <c r="J218" s="155"/>
      <c r="K218" s="155"/>
      <c r="L218" s="155"/>
      <c r="M218" s="155"/>
      <c r="N218" s="155"/>
      <c r="O218" s="155"/>
      <c r="P218" s="155"/>
      <c r="U218" s="26"/>
    </row>
    <row r="219" spans="1:21" ht="21.75" customHeight="1" x14ac:dyDescent="0.4">
      <c r="A219" s="75">
        <f>ROW()</f>
        <v>219</v>
      </c>
      <c r="B219" t="s">
        <v>114</v>
      </c>
      <c r="C219" s="52"/>
      <c r="D219" s="54"/>
      <c r="E219" s="54"/>
      <c r="G219" s="40"/>
      <c r="H219" s="163"/>
      <c r="I219" s="156">
        <f>-I155*I170</f>
        <v>-54060</v>
      </c>
      <c r="J219" s="156">
        <f t="shared" ref="J219:P219" si="90">-J155*J170</f>
        <v>-58449.672000000013</v>
      </c>
      <c r="K219" s="156">
        <f t="shared" si="90"/>
        <v>-63195.785366400021</v>
      </c>
      <c r="L219" s="156">
        <f t="shared" si="90"/>
        <v>-68327.283138151717</v>
      </c>
      <c r="M219" s="156">
        <f t="shared" si="90"/>
        <v>-73875.458528969626</v>
      </c>
      <c r="N219" s="156">
        <f t="shared" si="90"/>
        <v>-79874.145761521955</v>
      </c>
      <c r="O219" s="156">
        <f t="shared" si="90"/>
        <v>-86359.926397357543</v>
      </c>
      <c r="P219" s="156">
        <f t="shared" si="90"/>
        <v>-93372.352420822994</v>
      </c>
    </row>
    <row r="220" spans="1:21" ht="21.75" customHeight="1" x14ac:dyDescent="0.5">
      <c r="A220" s="75">
        <f>ROW()</f>
        <v>220</v>
      </c>
      <c r="B220" t="s">
        <v>115</v>
      </c>
      <c r="C220" s="52"/>
      <c r="D220" s="54"/>
      <c r="E220" s="54"/>
      <c r="G220" s="40"/>
      <c r="H220" s="155"/>
      <c r="I220" s="165">
        <v>0</v>
      </c>
      <c r="J220" s="165">
        <v>0</v>
      </c>
      <c r="K220" s="165">
        <v>0</v>
      </c>
      <c r="L220" s="165">
        <v>0</v>
      </c>
      <c r="M220" s="165">
        <v>0</v>
      </c>
      <c r="N220" s="165">
        <v>0</v>
      </c>
      <c r="O220" s="165">
        <v>0</v>
      </c>
      <c r="P220" s="165">
        <v>0</v>
      </c>
      <c r="Q220" s="56"/>
    </row>
    <row r="221" spans="1:21" ht="21.75" customHeight="1" x14ac:dyDescent="0.4">
      <c r="A221" s="75">
        <f>ROW()</f>
        <v>221</v>
      </c>
      <c r="B221" s="18" t="s">
        <v>116</v>
      </c>
      <c r="C221" s="52"/>
      <c r="G221" s="40"/>
      <c r="H221" s="155"/>
      <c r="I221" s="157">
        <f>+I220+I219</f>
        <v>-54060</v>
      </c>
      <c r="J221" s="157">
        <f t="shared" ref="J221:P221" si="91">+J220+J219</f>
        <v>-58449.672000000013</v>
      </c>
      <c r="K221" s="157">
        <f t="shared" si="91"/>
        <v>-63195.785366400021</v>
      </c>
      <c r="L221" s="157">
        <f t="shared" si="91"/>
        <v>-68327.283138151717</v>
      </c>
      <c r="M221" s="157">
        <f t="shared" si="91"/>
        <v>-73875.458528969626</v>
      </c>
      <c r="N221" s="157">
        <f t="shared" si="91"/>
        <v>-79874.145761521955</v>
      </c>
      <c r="O221" s="157">
        <f t="shared" si="91"/>
        <v>-86359.926397357543</v>
      </c>
      <c r="P221" s="157">
        <f t="shared" si="91"/>
        <v>-93372.352420822994</v>
      </c>
    </row>
    <row r="222" spans="1:21" ht="21.75" customHeight="1" x14ac:dyDescent="0.4">
      <c r="A222" s="75">
        <f>ROW()</f>
        <v>222</v>
      </c>
      <c r="C222" s="52"/>
      <c r="G222" s="40"/>
      <c r="H222" s="155"/>
      <c r="I222" s="155"/>
      <c r="J222" s="155"/>
      <c r="K222" s="155"/>
      <c r="L222" s="155"/>
      <c r="M222" s="155"/>
      <c r="N222" s="155"/>
      <c r="O222" s="155"/>
      <c r="P222" s="155"/>
      <c r="U222" s="26"/>
    </row>
    <row r="223" spans="1:21" ht="21.75" customHeight="1" x14ac:dyDescent="0.4">
      <c r="A223" s="75">
        <f>ROW()</f>
        <v>223</v>
      </c>
      <c r="B223" s="18" t="s">
        <v>117</v>
      </c>
      <c r="C223" s="52"/>
      <c r="G223" s="40"/>
      <c r="H223" s="155"/>
      <c r="I223" s="156">
        <f>+I216+I221</f>
        <v>43681.382857142875</v>
      </c>
      <c r="J223" s="156">
        <f t="shared" ref="J223:P223" si="92">+J216+J221</f>
        <v>42799.004945142813</v>
      </c>
      <c r="K223" s="156">
        <f t="shared" si="92"/>
        <v>46184.257480688429</v>
      </c>
      <c r="L223" s="156">
        <f t="shared" si="92"/>
        <v>52743.142688120308</v>
      </c>
      <c r="M223" s="156">
        <f t="shared" si="92"/>
        <v>59933.877071995768</v>
      </c>
      <c r="N223" s="156">
        <f t="shared" si="92"/>
        <v>67794.903243841763</v>
      </c>
      <c r="O223" s="156">
        <f t="shared" si="92"/>
        <v>76446.99435524171</v>
      </c>
      <c r="P223" s="156">
        <f t="shared" si="92"/>
        <v>94581.129709744462</v>
      </c>
    </row>
    <row r="224" spans="1:21" ht="21.75" customHeight="1" x14ac:dyDescent="0.4">
      <c r="A224" s="75">
        <f>ROW()</f>
        <v>224</v>
      </c>
      <c r="C224" s="52"/>
      <c r="G224" s="40"/>
      <c r="H224" s="155"/>
      <c r="I224" s="155"/>
      <c r="J224" s="155"/>
      <c r="K224" s="155"/>
      <c r="L224" s="155"/>
      <c r="M224" s="155"/>
      <c r="N224" s="155"/>
      <c r="O224" s="155"/>
      <c r="P224" s="155"/>
      <c r="U224" s="26"/>
    </row>
    <row r="225" spans="1:25" ht="21.75" customHeight="1" x14ac:dyDescent="0.4">
      <c r="A225" s="75">
        <f>ROW()</f>
        <v>225</v>
      </c>
      <c r="B225" s="53" t="s">
        <v>118</v>
      </c>
      <c r="C225" s="52"/>
      <c r="G225" s="40"/>
      <c r="H225" s="155"/>
      <c r="I225" s="155"/>
      <c r="J225" s="155"/>
      <c r="K225" s="155"/>
      <c r="L225" s="155"/>
      <c r="M225" s="155"/>
      <c r="N225" s="155"/>
      <c r="O225" s="155"/>
      <c r="P225" s="155"/>
      <c r="U225" s="26"/>
    </row>
    <row r="226" spans="1:25" ht="21.75" customHeight="1" x14ac:dyDescent="0.4">
      <c r="A226" s="75">
        <f>ROW()</f>
        <v>226</v>
      </c>
      <c r="B226" t="str">
        <f>+B26</f>
        <v>Revolver ($100 million)</v>
      </c>
      <c r="C226" s="52"/>
      <c r="G226" s="40"/>
      <c r="H226" s="155"/>
      <c r="I226" s="151">
        <f>-J52</f>
        <v>0</v>
      </c>
      <c r="J226" s="151">
        <f>-K52</f>
        <v>0</v>
      </c>
      <c r="K226" s="151">
        <f>-L52</f>
        <v>0</v>
      </c>
      <c r="L226" s="151">
        <f>-M52</f>
        <v>0</v>
      </c>
      <c r="M226" s="151">
        <f>-N52</f>
        <v>0</v>
      </c>
      <c r="N226" s="151">
        <f>-O52</f>
        <v>0</v>
      </c>
      <c r="O226" s="151">
        <f>-P52</f>
        <v>0</v>
      </c>
      <c r="P226" s="151">
        <f>-Q52</f>
        <v>0</v>
      </c>
    </row>
    <row r="227" spans="1:25" ht="21.75" customHeight="1" x14ac:dyDescent="0.4">
      <c r="A227" s="75">
        <f>ROW()</f>
        <v>227</v>
      </c>
      <c r="B227" t="str">
        <f>+B27</f>
        <v>Term Loan A</v>
      </c>
      <c r="C227" s="52"/>
      <c r="G227" s="40"/>
      <c r="H227" s="155"/>
      <c r="I227" s="151">
        <f>-J60</f>
        <v>-9000</v>
      </c>
      <c r="J227" s="151">
        <f>-K60</f>
        <v>-9000</v>
      </c>
      <c r="K227" s="151">
        <f>-L60</f>
        <v>-14400</v>
      </c>
      <c r="L227" s="151">
        <f>-M60</f>
        <v>-18000</v>
      </c>
      <c r="M227" s="151">
        <f>-N60</f>
        <v>-21600</v>
      </c>
      <c r="N227" s="151">
        <f>-O60</f>
        <v>-27000</v>
      </c>
      <c r="O227" s="151">
        <f>-P60</f>
        <v>-81000</v>
      </c>
      <c r="P227" s="151">
        <f>-Q60</f>
        <v>0</v>
      </c>
    </row>
    <row r="228" spans="1:25" ht="21.75" customHeight="1" x14ac:dyDescent="0.4">
      <c r="A228" s="75">
        <f>ROW()</f>
        <v>228</v>
      </c>
      <c r="B228" t="str">
        <f>+B28</f>
        <v>Term Loan B</v>
      </c>
      <c r="C228" s="52"/>
      <c r="G228" s="40"/>
      <c r="H228" s="155"/>
      <c r="I228" s="151">
        <f>-J71</f>
        <v>-2000</v>
      </c>
      <c r="J228" s="151">
        <f>-K71</f>
        <v>-2000</v>
      </c>
      <c r="K228" s="151">
        <f>-L71</f>
        <v>-2000</v>
      </c>
      <c r="L228" s="151">
        <f>-M71</f>
        <v>-2000</v>
      </c>
      <c r="M228" s="151">
        <f>-N71</f>
        <v>-2000</v>
      </c>
      <c r="N228" s="151">
        <f>-O71</f>
        <v>-2000</v>
      </c>
      <c r="O228" s="151">
        <f>-P71</f>
        <v>-188000</v>
      </c>
      <c r="P228" s="151">
        <f>-Q71</f>
        <v>0</v>
      </c>
    </row>
    <row r="229" spans="1:25" ht="21.75" customHeight="1" x14ac:dyDescent="0.4">
      <c r="A229" s="75">
        <f>ROW()</f>
        <v>229</v>
      </c>
      <c r="B229" t="str">
        <f>+B30</f>
        <v>Senior Unsecured / Subordinated Notes</v>
      </c>
      <c r="C229" s="52"/>
      <c r="G229" s="40"/>
      <c r="H229" s="155"/>
      <c r="I229" s="151">
        <f>-J82</f>
        <v>0</v>
      </c>
      <c r="J229" s="151">
        <f>-K82</f>
        <v>0</v>
      </c>
      <c r="K229" s="151">
        <f>-L82</f>
        <v>0</v>
      </c>
      <c r="L229" s="151">
        <f>-M82</f>
        <v>0</v>
      </c>
      <c r="M229" s="151">
        <f>-N82</f>
        <v>0</v>
      </c>
      <c r="N229" s="151">
        <f>-O82</f>
        <v>0</v>
      </c>
      <c r="O229" s="151">
        <f>-P82</f>
        <v>0</v>
      </c>
      <c r="P229" s="151">
        <f>-Q82</f>
        <v>-170000</v>
      </c>
    </row>
    <row r="230" spans="1:25" ht="21.75" customHeight="1" x14ac:dyDescent="0.4">
      <c r="A230" s="75">
        <f>ROW()</f>
        <v>230</v>
      </c>
      <c r="B230" s="18" t="s">
        <v>119</v>
      </c>
      <c r="C230" s="52"/>
      <c r="G230" s="40"/>
      <c r="H230" s="155"/>
      <c r="I230" s="157">
        <f>SUM(I226:I229)</f>
        <v>-11000</v>
      </c>
      <c r="J230" s="157">
        <f t="shared" ref="J230:P230" si="93">SUM(J226:J229)</f>
        <v>-11000</v>
      </c>
      <c r="K230" s="157">
        <f t="shared" si="93"/>
        <v>-16400</v>
      </c>
      <c r="L230" s="157">
        <f t="shared" si="93"/>
        <v>-20000</v>
      </c>
      <c r="M230" s="157">
        <f t="shared" si="93"/>
        <v>-23600</v>
      </c>
      <c r="N230" s="157">
        <f t="shared" si="93"/>
        <v>-29000</v>
      </c>
      <c r="O230" s="157">
        <f t="shared" si="93"/>
        <v>-269000</v>
      </c>
      <c r="P230" s="157">
        <f t="shared" si="93"/>
        <v>-170000</v>
      </c>
    </row>
    <row r="231" spans="1:25" ht="21.75" customHeight="1" x14ac:dyDescent="0.4">
      <c r="A231" s="75">
        <f>ROW()</f>
        <v>231</v>
      </c>
      <c r="C231" s="52"/>
      <c r="H231" s="155"/>
      <c r="I231" s="155"/>
      <c r="J231" s="155"/>
      <c r="K231" s="155"/>
      <c r="L231" s="155"/>
      <c r="M231" s="155"/>
      <c r="N231" s="155"/>
      <c r="O231" s="155"/>
      <c r="P231" s="155"/>
      <c r="U231" s="26"/>
    </row>
    <row r="232" spans="1:25" ht="21.75" customHeight="1" x14ac:dyDescent="0.4">
      <c r="A232" s="75">
        <f>ROW()</f>
        <v>232</v>
      </c>
      <c r="B232" s="16" t="s">
        <v>120</v>
      </c>
      <c r="C232" s="52"/>
      <c r="H232" s="155"/>
      <c r="I232" s="156">
        <v>0</v>
      </c>
      <c r="J232" s="156">
        <v>0</v>
      </c>
      <c r="K232" s="156">
        <v>0</v>
      </c>
      <c r="L232" s="156">
        <v>0</v>
      </c>
      <c r="M232" s="156">
        <v>0</v>
      </c>
      <c r="N232" s="156">
        <v>0</v>
      </c>
      <c r="O232" s="156">
        <v>0</v>
      </c>
      <c r="P232" s="156">
        <v>0</v>
      </c>
    </row>
    <row r="233" spans="1:25" ht="21.75" customHeight="1" x14ac:dyDescent="0.4">
      <c r="A233" s="75">
        <f>ROW()</f>
        <v>233</v>
      </c>
      <c r="B233" s="18" t="s">
        <v>121</v>
      </c>
      <c r="C233" s="52"/>
      <c r="H233" s="155"/>
      <c r="I233" s="157">
        <f>+I232+I230</f>
        <v>-11000</v>
      </c>
      <c r="J233" s="157">
        <f t="shared" ref="J233:P233" si="94">+J232+J230</f>
        <v>-11000</v>
      </c>
      <c r="K233" s="157">
        <f t="shared" si="94"/>
        <v>-16400</v>
      </c>
      <c r="L233" s="157">
        <f t="shared" si="94"/>
        <v>-20000</v>
      </c>
      <c r="M233" s="157">
        <f t="shared" si="94"/>
        <v>-23600</v>
      </c>
      <c r="N233" s="157">
        <f t="shared" si="94"/>
        <v>-29000</v>
      </c>
      <c r="O233" s="157">
        <f t="shared" si="94"/>
        <v>-269000</v>
      </c>
      <c r="P233" s="157">
        <f t="shared" si="94"/>
        <v>-170000</v>
      </c>
    </row>
    <row r="234" spans="1:25" ht="21.75" customHeight="1" x14ac:dyDescent="0.4">
      <c r="A234" s="75">
        <f>ROW()</f>
        <v>234</v>
      </c>
      <c r="B234" s="16"/>
      <c r="C234" s="52"/>
      <c r="H234" s="155"/>
      <c r="I234" s="155"/>
      <c r="J234" s="155"/>
      <c r="K234" s="155"/>
      <c r="L234" s="155"/>
      <c r="M234" s="155"/>
      <c r="N234" s="155"/>
      <c r="O234" s="155"/>
      <c r="P234" s="155"/>
      <c r="U234" s="26"/>
      <c r="V234" s="26"/>
      <c r="W234" s="26"/>
      <c r="X234" s="26"/>
      <c r="Y234" s="26"/>
    </row>
    <row r="235" spans="1:25" ht="21.75" customHeight="1" thickBot="1" x14ac:dyDescent="0.45">
      <c r="A235" s="75">
        <f>ROW()</f>
        <v>235</v>
      </c>
      <c r="B235" t="s">
        <v>122</v>
      </c>
      <c r="C235" s="52"/>
      <c r="H235" s="100"/>
      <c r="I235" s="166">
        <f>+I223+I233</f>
        <v>32681.382857142875</v>
      </c>
      <c r="J235" s="166">
        <f t="shared" ref="J235:P235" si="95">+J223+J233</f>
        <v>31799.004945142813</v>
      </c>
      <c r="K235" s="166">
        <f t="shared" si="95"/>
        <v>29784.257480688429</v>
      </c>
      <c r="L235" s="166">
        <f t="shared" si="95"/>
        <v>32743.142688120308</v>
      </c>
      <c r="M235" s="166">
        <f t="shared" si="95"/>
        <v>36333.877071995768</v>
      </c>
      <c r="N235" s="166">
        <f t="shared" si="95"/>
        <v>38794.903243841763</v>
      </c>
      <c r="O235" s="166">
        <f t="shared" si="95"/>
        <v>-192553.00564475829</v>
      </c>
      <c r="P235" s="166">
        <f t="shared" si="95"/>
        <v>-75418.870290255538</v>
      </c>
    </row>
    <row r="236" spans="1:25" ht="21.75" customHeight="1" thickTop="1" x14ac:dyDescent="0.4">
      <c r="A236" s="75">
        <f>ROW()</f>
        <v>236</v>
      </c>
      <c r="C236" s="52"/>
      <c r="H236" s="155"/>
      <c r="I236" s="155"/>
      <c r="J236" s="155"/>
      <c r="K236" s="155"/>
      <c r="L236" s="155"/>
      <c r="M236" s="155"/>
      <c r="N236" s="115"/>
      <c r="O236" s="115"/>
      <c r="P236" s="115"/>
      <c r="U236" s="26"/>
    </row>
    <row r="237" spans="1:25" ht="21.75" customHeight="1" x14ac:dyDescent="0.4">
      <c r="A237" s="75">
        <f>ROW()</f>
        <v>237</v>
      </c>
      <c r="C237" s="52"/>
    </row>
    <row r="238" spans="1:25" ht="12" customHeight="1" x14ac:dyDescent="0.4">
      <c r="A238" s="75">
        <f>ROW()</f>
        <v>238</v>
      </c>
      <c r="B238" s="5"/>
      <c r="C238" s="5"/>
      <c r="D238" s="5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25" ht="21.75" customHeight="1" x14ac:dyDescent="0.55000000000000004">
      <c r="A239" s="75">
        <f>ROW()</f>
        <v>239</v>
      </c>
      <c r="B239" s="24" t="s">
        <v>123</v>
      </c>
      <c r="C239" s="10"/>
      <c r="D239" s="10"/>
      <c r="E239" s="10"/>
      <c r="F239" s="10"/>
      <c r="G239" s="30"/>
      <c r="H239" s="30"/>
      <c r="I239" s="30"/>
      <c r="J239" s="30"/>
      <c r="K239" s="30"/>
      <c r="L239" s="30"/>
      <c r="M239" s="30"/>
      <c r="N239" s="30"/>
      <c r="O239" s="30"/>
      <c r="P239" s="30"/>
    </row>
    <row r="240" spans="1:25" ht="21.75" customHeight="1" x14ac:dyDescent="0.4">
      <c r="A240" s="75">
        <f>ROW()</f>
        <v>240</v>
      </c>
      <c r="C240" s="26"/>
      <c r="D240" s="28"/>
      <c r="E240" s="26"/>
      <c r="F240" s="26"/>
      <c r="G240" s="31"/>
      <c r="H240" s="31" t="s">
        <v>20</v>
      </c>
      <c r="I240" s="31"/>
      <c r="J240" s="31"/>
      <c r="K240" s="31"/>
      <c r="L240" s="31"/>
      <c r="M240" s="31"/>
    </row>
    <row r="241" spans="1:21" ht="21.75" customHeight="1" x14ac:dyDescent="0.4">
      <c r="A241" s="75">
        <f>ROW()</f>
        <v>241</v>
      </c>
      <c r="C241" s="26"/>
      <c r="D241" s="28"/>
      <c r="E241" s="26"/>
      <c r="F241" s="26"/>
      <c r="G241" s="31"/>
      <c r="H241" s="78" t="str">
        <f>+H201</f>
        <v>Year 0</v>
      </c>
      <c r="I241" s="78" t="str">
        <f t="shared" ref="I241:P241" si="96">+I201</f>
        <v>Year 1</v>
      </c>
      <c r="J241" s="78" t="str">
        <f t="shared" si="96"/>
        <v>Year 2</v>
      </c>
      <c r="K241" s="78" t="str">
        <f t="shared" si="96"/>
        <v>Year 3</v>
      </c>
      <c r="L241" s="78" t="str">
        <f t="shared" si="96"/>
        <v>Year 4</v>
      </c>
      <c r="M241" s="78" t="str">
        <f t="shared" si="96"/>
        <v>Year 5</v>
      </c>
      <c r="N241" s="78" t="str">
        <f t="shared" si="96"/>
        <v>Year 6</v>
      </c>
      <c r="O241" s="78" t="str">
        <f t="shared" si="96"/>
        <v>Year 7</v>
      </c>
      <c r="P241" s="78" t="str">
        <f t="shared" si="96"/>
        <v>Year 8</v>
      </c>
    </row>
    <row r="242" spans="1:21" ht="21.75" customHeight="1" x14ac:dyDescent="0.4">
      <c r="A242" s="75">
        <f>ROW()</f>
        <v>242</v>
      </c>
      <c r="C242" s="26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</row>
    <row r="243" spans="1:21" ht="21.75" customHeight="1" x14ac:dyDescent="0.4">
      <c r="A243" s="75">
        <f>ROW()</f>
        <v>243</v>
      </c>
      <c r="B243" s="16" t="s">
        <v>124</v>
      </c>
      <c r="C243" s="29"/>
      <c r="D243" s="29"/>
      <c r="E243" s="29"/>
      <c r="F243" s="29"/>
      <c r="G243" s="29"/>
      <c r="H243" s="29"/>
      <c r="I243" s="197">
        <f>+I178/I191</f>
        <v>4.3832432432432435</v>
      </c>
      <c r="J243" s="197">
        <f t="shared" ref="J243:P243" si="97">+J178/J191</f>
        <v>4.5800970615123413</v>
      </c>
      <c r="K243" s="197">
        <f t="shared" si="97"/>
        <v>4.5960571175563647</v>
      </c>
      <c r="L243" s="197">
        <f t="shared" si="97"/>
        <v>5.1023510084745141</v>
      </c>
      <c r="M243" s="197">
        <f t="shared" si="97"/>
        <v>5.7026136163778522</v>
      </c>
      <c r="N243" s="197">
        <f t="shared" si="97"/>
        <v>6.4207512670033715</v>
      </c>
      <c r="O243" s="197">
        <f t="shared" si="97"/>
        <v>7.3134729482589291</v>
      </c>
      <c r="P243" s="197">
        <f t="shared" si="97"/>
        <v>16.477473956615814</v>
      </c>
    </row>
    <row r="244" spans="1:21" ht="21.75" customHeight="1" x14ac:dyDescent="0.4">
      <c r="A244" s="75">
        <f>ROW()</f>
        <v>244</v>
      </c>
      <c r="B244" s="57" t="s">
        <v>125</v>
      </c>
      <c r="C244" s="29"/>
      <c r="D244" s="29"/>
      <c r="E244" s="29"/>
      <c r="F244" s="29"/>
      <c r="G244" s="29"/>
      <c r="H244" s="29"/>
      <c r="I244" s="198">
        <v>3</v>
      </c>
      <c r="J244" s="198">
        <f>+I244+0.25</f>
        <v>3.25</v>
      </c>
      <c r="K244" s="198">
        <f t="shared" ref="K244:P244" si="98">+J244+0.25</f>
        <v>3.5</v>
      </c>
      <c r="L244" s="198">
        <f t="shared" si="98"/>
        <v>3.75</v>
      </c>
      <c r="M244" s="198">
        <f t="shared" si="98"/>
        <v>4</v>
      </c>
      <c r="N244" s="198">
        <f t="shared" si="98"/>
        <v>4.25</v>
      </c>
      <c r="O244" s="198">
        <f t="shared" si="98"/>
        <v>4.5</v>
      </c>
      <c r="P244" s="198">
        <f t="shared" si="98"/>
        <v>4.75</v>
      </c>
    </row>
    <row r="245" spans="1:21" ht="21.75" customHeight="1" x14ac:dyDescent="0.4">
      <c r="A245" s="75">
        <f>ROW()</f>
        <v>245</v>
      </c>
      <c r="B245" s="16" t="s">
        <v>126</v>
      </c>
      <c r="C245" s="29"/>
      <c r="D245" s="29"/>
      <c r="E245" s="29"/>
      <c r="F245" s="29"/>
      <c r="G245" s="29"/>
      <c r="H245" s="29"/>
      <c r="I245" s="199">
        <f>+I178-(I191*I244)</f>
        <v>51180</v>
      </c>
      <c r="J245" s="199">
        <f t="shared" ref="J245:P245" si="99">+J178-(J191*J244)</f>
        <v>50922.766000000003</v>
      </c>
      <c r="K245" s="199">
        <f t="shared" si="99"/>
        <v>45212.356099200028</v>
      </c>
      <c r="L245" s="199">
        <f t="shared" si="99"/>
        <v>54329.349414455122</v>
      </c>
      <c r="M245" s="199">
        <f t="shared" si="99"/>
        <v>66170.375586908835</v>
      </c>
      <c r="N245" s="199">
        <f t="shared" si="99"/>
        <v>81012.437284565822</v>
      </c>
      <c r="O245" s="199">
        <f t="shared" si="99"/>
        <v>99667.279192072572</v>
      </c>
      <c r="P245" s="199">
        <f t="shared" si="99"/>
        <v>199367.05726246885</v>
      </c>
    </row>
    <row r="246" spans="1:21" ht="21.75" customHeight="1" x14ac:dyDescent="0.4">
      <c r="A246" s="75">
        <f>ROW()</f>
        <v>246</v>
      </c>
      <c r="B246" s="16" t="s">
        <v>154</v>
      </c>
      <c r="C246" s="29"/>
      <c r="D246" s="29"/>
      <c r="E246" s="29"/>
      <c r="F246" s="29"/>
      <c r="G246" s="29"/>
      <c r="H246" s="29"/>
      <c r="I246" s="108">
        <f>+I245/I178</f>
        <v>0.31557528671846097</v>
      </c>
      <c r="J246" s="108">
        <f t="shared" ref="J246:P246" si="100">+J245/J178</f>
        <v>0.29040805110648582</v>
      </c>
      <c r="K246" s="108">
        <f t="shared" si="100"/>
        <v>0.23847769719170003</v>
      </c>
      <c r="L246" s="108">
        <f t="shared" si="100"/>
        <v>0.26504468356418232</v>
      </c>
      <c r="M246" s="108">
        <f t="shared" si="100"/>
        <v>0.2985672414290812</v>
      </c>
      <c r="N246" s="108">
        <f t="shared" si="100"/>
        <v>0.33808368783244935</v>
      </c>
      <c r="O246" s="108">
        <f t="shared" si="100"/>
        <v>0.38469725234010943</v>
      </c>
      <c r="P246" s="108">
        <f t="shared" si="100"/>
        <v>0.7117276584683756</v>
      </c>
    </row>
    <row r="247" spans="1:21" ht="21.75" customHeight="1" x14ac:dyDescent="0.4">
      <c r="A247" s="75">
        <f>ROW()</f>
        <v>247</v>
      </c>
      <c r="C247" s="29"/>
      <c r="D247" s="29"/>
      <c r="E247" s="29"/>
      <c r="F247" s="29"/>
      <c r="G247" s="29"/>
      <c r="H247" s="29"/>
      <c r="I247" s="199"/>
      <c r="J247" s="199"/>
      <c r="K247" s="199"/>
      <c r="L247" s="199"/>
      <c r="M247" s="199"/>
      <c r="N247" s="199"/>
      <c r="O247" s="199"/>
      <c r="P247" s="199"/>
    </row>
    <row r="248" spans="1:21" ht="21.75" customHeight="1" x14ac:dyDescent="0.4">
      <c r="A248" s="75">
        <f>ROW()</f>
        <v>248</v>
      </c>
      <c r="B248" s="16" t="s">
        <v>127</v>
      </c>
      <c r="C248" s="29"/>
      <c r="D248" s="29"/>
      <c r="E248" s="29"/>
      <c r="F248" s="29"/>
      <c r="G248" s="29"/>
      <c r="H248" s="29"/>
      <c r="I248" s="197">
        <f>+J92/I178</f>
        <v>2.2752497225305217</v>
      </c>
      <c r="J248" s="197">
        <f>+K92/J178</f>
        <v>2.0416424806170568</v>
      </c>
      <c r="K248" s="197">
        <f>+L92/K178</f>
        <v>1.8018079213112745</v>
      </c>
      <c r="L248" s="197">
        <f>+M92/L178</f>
        <v>1.5689193990525148</v>
      </c>
      <c r="M248" s="197">
        <f>+N92/M178</f>
        <v>1.3446053034565009</v>
      </c>
      <c r="N248" s="197">
        <f>+O92/N178</f>
        <v>1.1225993819624938</v>
      </c>
      <c r="O248" s="197">
        <f>+P92/O178</f>
        <v>0</v>
      </c>
      <c r="P248" s="197">
        <f>+Q92/P178</f>
        <v>0</v>
      </c>
    </row>
    <row r="249" spans="1:21" ht="21.75" customHeight="1" x14ac:dyDescent="0.4">
      <c r="A249" s="75">
        <f>ROW()</f>
        <v>249</v>
      </c>
      <c r="B249" s="57" t="s">
        <v>125</v>
      </c>
      <c r="C249" s="29"/>
      <c r="D249" s="29"/>
      <c r="E249" s="29"/>
      <c r="F249" s="29"/>
      <c r="G249" s="29"/>
      <c r="H249" s="29"/>
      <c r="I249" s="198">
        <v>3</v>
      </c>
      <c r="J249" s="198">
        <f>+I249</f>
        <v>3</v>
      </c>
      <c r="K249" s="198">
        <f>+J249</f>
        <v>3</v>
      </c>
      <c r="L249" s="198">
        <f>+K249-0.5</f>
        <v>2.5</v>
      </c>
      <c r="M249" s="198">
        <f>+L249</f>
        <v>2.5</v>
      </c>
      <c r="N249" s="198">
        <f>+M249-0.5</f>
        <v>2</v>
      </c>
      <c r="O249" s="199"/>
      <c r="P249" s="199"/>
    </row>
    <row r="250" spans="1:21" ht="21.75" customHeight="1" x14ac:dyDescent="0.4">
      <c r="A250" s="75">
        <f>ROW()</f>
        <v>250</v>
      </c>
      <c r="B250" s="16" t="s">
        <v>126</v>
      </c>
      <c r="C250" s="29"/>
      <c r="D250" s="29"/>
      <c r="E250" s="29"/>
      <c r="F250" s="29"/>
      <c r="G250" s="29"/>
      <c r="H250" s="29"/>
      <c r="I250" s="199">
        <f>+I178-(J92/I249)</f>
        <v>39180</v>
      </c>
      <c r="J250" s="199">
        <f>+J178-(K92/J249)</f>
        <v>56015.682666666675</v>
      </c>
      <c r="K250" s="199">
        <f>+K178-(L92/K249)</f>
        <v>75720.689432533356</v>
      </c>
      <c r="L250" s="199">
        <f>+L178-(M92/L249)</f>
        <v>76341.849414455122</v>
      </c>
      <c r="M250" s="199">
        <f>+M178-(N92/M249)</f>
        <v>102426.37558690883</v>
      </c>
      <c r="N250" s="199">
        <f>+N178-(O92/N249)</f>
        <v>105122.43728456582</v>
      </c>
      <c r="O250" s="199"/>
      <c r="P250" s="199"/>
    </row>
    <row r="251" spans="1:21" ht="21.75" customHeight="1" x14ac:dyDescent="0.4">
      <c r="A251" s="75">
        <f>ROW()</f>
        <v>251</v>
      </c>
      <c r="B251" s="16" t="s">
        <v>154</v>
      </c>
      <c r="C251" s="29"/>
      <c r="D251" s="29"/>
      <c r="E251" s="29"/>
      <c r="F251" s="29"/>
      <c r="G251" s="29"/>
      <c r="H251" s="29"/>
      <c r="I251" s="108">
        <f>+I250/I178</f>
        <v>0.24158342582315945</v>
      </c>
      <c r="J251" s="108">
        <f t="shared" ref="J251:N251" si="101">+J250/J178</f>
        <v>0.31945250646098106</v>
      </c>
      <c r="K251" s="108">
        <f t="shared" si="101"/>
        <v>0.39939735956290845</v>
      </c>
      <c r="L251" s="108">
        <f t="shared" si="101"/>
        <v>0.37243224037899408</v>
      </c>
      <c r="M251" s="108">
        <f t="shared" si="101"/>
        <v>0.46215787861739965</v>
      </c>
      <c r="N251" s="108">
        <f t="shared" si="101"/>
        <v>0.43870030901875312</v>
      </c>
      <c r="O251" s="199"/>
      <c r="P251" s="199"/>
    </row>
    <row r="252" spans="1:21" ht="21.75" customHeight="1" x14ac:dyDescent="0.4">
      <c r="A252" s="75">
        <f>ROW()</f>
        <v>252</v>
      </c>
      <c r="C252" s="29"/>
      <c r="D252" s="29"/>
      <c r="E252" s="29"/>
      <c r="F252" s="29"/>
      <c r="G252" s="29"/>
      <c r="H252" s="29"/>
      <c r="I252" s="199"/>
      <c r="J252" s="199"/>
      <c r="K252" s="199"/>
      <c r="L252" s="199"/>
      <c r="M252" s="199"/>
      <c r="N252" s="199"/>
      <c r="O252" s="199"/>
      <c r="P252" s="199"/>
    </row>
    <row r="253" spans="1:21" ht="21.75" customHeight="1" x14ac:dyDescent="0.4">
      <c r="A253" s="75">
        <f>ROW()</f>
        <v>253</v>
      </c>
      <c r="B253" s="16" t="s">
        <v>128</v>
      </c>
      <c r="C253" s="29"/>
      <c r="D253" s="29"/>
      <c r="E253" s="29"/>
      <c r="F253" s="29"/>
      <c r="G253" s="29"/>
      <c r="H253" s="29"/>
      <c r="I253" s="197">
        <f>+J91/I178</f>
        <v>3.3234677518806266</v>
      </c>
      <c r="J253" s="197">
        <f>+K91/J178</f>
        <v>3.0111375133123075</v>
      </c>
      <c r="K253" s="197">
        <f>+L91/K178</f>
        <v>2.698492191284684</v>
      </c>
      <c r="L253" s="197">
        <f>+M91/L178</f>
        <v>2.3982611211884834</v>
      </c>
      <c r="M253" s="197">
        <f>+N91/M178</f>
        <v>2.1116620201934309</v>
      </c>
      <c r="N253" s="197">
        <f>+O91/N178</f>
        <v>1.8320488055075641</v>
      </c>
      <c r="O253" s="197">
        <f>+P91/O178</f>
        <v>0.65616853823998367</v>
      </c>
      <c r="P253" s="197">
        <f>+Q91/P178</f>
        <v>0</v>
      </c>
    </row>
    <row r="254" spans="1:21" ht="21.75" customHeight="1" x14ac:dyDescent="0.4">
      <c r="A254"/>
      <c r="B254" s="16"/>
      <c r="C254" s="49"/>
      <c r="H254" s="50"/>
      <c r="I254" s="50"/>
      <c r="J254" s="50"/>
      <c r="K254" s="50"/>
      <c r="L254" s="50"/>
      <c r="M254" s="50"/>
      <c r="U254" s="50"/>
    </row>
    <row r="255" spans="1:21" ht="21.75" customHeight="1" x14ac:dyDescent="0.4">
      <c r="A255"/>
    </row>
    <row r="256" spans="1:21" ht="21.75" customHeight="1" x14ac:dyDescent="0.4">
      <c r="A256"/>
    </row>
    <row r="257" spans="1:1" ht="21.75" customHeight="1" x14ac:dyDescent="0.4">
      <c r="A257"/>
    </row>
    <row r="258" spans="1:1" ht="21.75" customHeight="1" x14ac:dyDescent="0.4">
      <c r="A258"/>
    </row>
    <row r="259" spans="1:1" ht="21.75" customHeight="1" x14ac:dyDescent="0.4">
      <c r="A259"/>
    </row>
    <row r="260" spans="1:1" ht="21.75" customHeight="1" x14ac:dyDescent="0.4">
      <c r="A260"/>
    </row>
    <row r="261" spans="1:1" ht="21.75" customHeight="1" x14ac:dyDescent="0.4">
      <c r="A261"/>
    </row>
    <row r="262" spans="1:1" ht="21.75" customHeight="1" x14ac:dyDescent="0.4">
      <c r="A262"/>
    </row>
    <row r="263" spans="1:1" ht="21.75" customHeight="1" x14ac:dyDescent="0.4">
      <c r="A263"/>
    </row>
    <row r="264" spans="1:1" ht="21.75" customHeight="1" x14ac:dyDescent="0.4">
      <c r="A264"/>
    </row>
    <row r="265" spans="1:1" ht="21.75" customHeight="1" x14ac:dyDescent="0.4">
      <c r="A265"/>
    </row>
    <row r="266" spans="1:1" ht="21.75" customHeight="1" x14ac:dyDescent="0.4">
      <c r="A266"/>
    </row>
    <row r="267" spans="1:1" ht="21.75" customHeight="1" x14ac:dyDescent="0.4">
      <c r="A267"/>
    </row>
    <row r="268" spans="1:1" ht="21.75" customHeight="1" x14ac:dyDescent="0.4">
      <c r="A268"/>
    </row>
    <row r="269" spans="1:1" ht="21.75" customHeight="1" x14ac:dyDescent="0.4">
      <c r="A269"/>
    </row>
    <row r="270" spans="1:1" ht="21.75" customHeight="1" x14ac:dyDescent="0.4">
      <c r="A270"/>
    </row>
    <row r="271" spans="1:1" ht="21.75" customHeight="1" x14ac:dyDescent="0.4">
      <c r="A271"/>
    </row>
    <row r="272" spans="1:1" ht="21.75" customHeight="1" x14ac:dyDescent="0.4">
      <c r="A272"/>
    </row>
    <row r="273" spans="1:1" ht="21.75" customHeight="1" x14ac:dyDescent="0.4">
      <c r="A273"/>
    </row>
    <row r="274" spans="1:1" ht="21.75" customHeight="1" x14ac:dyDescent="0.4">
      <c r="A274"/>
    </row>
    <row r="275" spans="1:1" ht="21.75" customHeight="1" x14ac:dyDescent="0.4">
      <c r="A275"/>
    </row>
    <row r="276" spans="1:1" ht="21.75" customHeight="1" x14ac:dyDescent="0.4">
      <c r="A276"/>
    </row>
    <row r="277" spans="1:1" ht="21.75" customHeight="1" x14ac:dyDescent="0.4">
      <c r="A277"/>
    </row>
    <row r="278" spans="1:1" ht="21.75" customHeight="1" x14ac:dyDescent="0.4">
      <c r="A278"/>
    </row>
    <row r="279" spans="1:1" ht="21.75" customHeight="1" x14ac:dyDescent="0.4">
      <c r="A279"/>
    </row>
    <row r="280" spans="1:1" ht="21.75" customHeight="1" x14ac:dyDescent="0.4">
      <c r="A280"/>
    </row>
    <row r="281" spans="1:1" ht="21.75" customHeight="1" x14ac:dyDescent="0.4">
      <c r="A281"/>
    </row>
    <row r="282" spans="1:1" ht="21.75" customHeight="1" x14ac:dyDescent="0.4">
      <c r="A282"/>
    </row>
    <row r="283" spans="1:1" ht="21.75" customHeight="1" x14ac:dyDescent="0.4">
      <c r="A283"/>
    </row>
    <row r="284" spans="1:1" ht="21.75" customHeight="1" x14ac:dyDescent="0.4">
      <c r="A284"/>
    </row>
    <row r="285" spans="1:1" ht="21.75" customHeight="1" x14ac:dyDescent="0.4">
      <c r="A285"/>
    </row>
    <row r="286" spans="1:1" ht="21.75" customHeight="1" x14ac:dyDescent="0.4">
      <c r="A286"/>
    </row>
    <row r="287" spans="1:1" ht="21.75" customHeight="1" x14ac:dyDescent="0.4">
      <c r="A287"/>
    </row>
    <row r="288" spans="1:1" ht="21.75" customHeight="1" x14ac:dyDescent="0.4">
      <c r="A288"/>
    </row>
    <row r="289" spans="1:1" ht="21.75" customHeight="1" x14ac:dyDescent="0.4">
      <c r="A289"/>
    </row>
    <row r="290" spans="1:1" ht="21.75" customHeight="1" x14ac:dyDescent="0.4">
      <c r="A290"/>
    </row>
    <row r="291" spans="1:1" ht="21.75" customHeight="1" x14ac:dyDescent="0.4">
      <c r="A291"/>
    </row>
    <row r="292" spans="1:1" ht="21.75" customHeight="1" x14ac:dyDescent="0.4">
      <c r="A292"/>
    </row>
    <row r="293" spans="1:1" ht="21.75" customHeight="1" x14ac:dyDescent="0.4">
      <c r="A293"/>
    </row>
    <row r="294" spans="1:1" ht="21.75" customHeight="1" x14ac:dyDescent="0.4">
      <c r="A294"/>
    </row>
    <row r="295" spans="1:1" ht="21.75" customHeight="1" x14ac:dyDescent="0.4">
      <c r="A295"/>
    </row>
    <row r="296" spans="1:1" ht="21.75" customHeight="1" x14ac:dyDescent="0.4">
      <c r="A296"/>
    </row>
    <row r="297" spans="1:1" ht="21.75" customHeight="1" x14ac:dyDescent="0.4">
      <c r="A297"/>
    </row>
    <row r="298" spans="1:1" ht="21.75" customHeight="1" x14ac:dyDescent="0.4">
      <c r="A298"/>
    </row>
    <row r="299" spans="1:1" ht="21.75" customHeight="1" x14ac:dyDescent="0.4">
      <c r="A299"/>
    </row>
    <row r="300" spans="1:1" ht="21.75" customHeight="1" x14ac:dyDescent="0.4">
      <c r="A300"/>
    </row>
    <row r="301" spans="1:1" ht="21.75" customHeight="1" x14ac:dyDescent="0.4">
      <c r="A301"/>
    </row>
    <row r="302" spans="1:1" ht="21.75" customHeight="1" x14ac:dyDescent="0.4">
      <c r="A302"/>
    </row>
    <row r="303" spans="1:1" ht="21.75" customHeight="1" x14ac:dyDescent="0.4">
      <c r="A303"/>
    </row>
    <row r="304" spans="1:1" ht="21.75" customHeight="1" x14ac:dyDescent="0.4">
      <c r="A304"/>
    </row>
    <row r="305" spans="1:1" ht="21.75" customHeight="1" x14ac:dyDescent="0.4">
      <c r="A305"/>
    </row>
    <row r="306" spans="1:1" ht="21.75" customHeight="1" x14ac:dyDescent="0.4">
      <c r="A306"/>
    </row>
    <row r="307" spans="1:1" ht="21.75" customHeight="1" x14ac:dyDescent="0.4">
      <c r="A307"/>
    </row>
    <row r="308" spans="1:1" ht="21.75" customHeight="1" x14ac:dyDescent="0.4">
      <c r="A308"/>
    </row>
    <row r="309" spans="1:1" ht="21.75" customHeight="1" x14ac:dyDescent="0.4">
      <c r="A309"/>
    </row>
    <row r="310" spans="1:1" ht="21.75" customHeight="1" x14ac:dyDescent="0.4">
      <c r="A310"/>
    </row>
    <row r="311" spans="1:1" ht="21.75" customHeight="1" x14ac:dyDescent="0.4">
      <c r="A311"/>
    </row>
    <row r="312" spans="1:1" ht="21.75" customHeight="1" x14ac:dyDescent="0.4">
      <c r="A312"/>
    </row>
    <row r="313" spans="1:1" ht="21.75" customHeight="1" x14ac:dyDescent="0.4">
      <c r="A313"/>
    </row>
    <row r="314" spans="1:1" ht="21.75" customHeight="1" x14ac:dyDescent="0.4">
      <c r="A314"/>
    </row>
    <row r="315" spans="1:1" ht="21.75" customHeight="1" x14ac:dyDescent="0.4">
      <c r="A315"/>
    </row>
    <row r="316" spans="1:1" ht="21.75" customHeight="1" x14ac:dyDescent="0.4">
      <c r="A316"/>
    </row>
    <row r="317" spans="1:1" ht="21.75" customHeight="1" x14ac:dyDescent="0.4">
      <c r="A317"/>
    </row>
    <row r="318" spans="1:1" ht="21.75" customHeight="1" x14ac:dyDescent="0.4">
      <c r="A318"/>
    </row>
    <row r="319" spans="1:1" ht="21.75" customHeight="1" x14ac:dyDescent="0.4">
      <c r="A319"/>
    </row>
    <row r="320" spans="1:1" ht="21.75" customHeight="1" x14ac:dyDescent="0.4">
      <c r="A320"/>
    </row>
    <row r="321" spans="1:1" ht="21.75" customHeight="1" x14ac:dyDescent="0.4">
      <c r="A321"/>
    </row>
    <row r="322" spans="1:1" ht="21.75" customHeight="1" x14ac:dyDescent="0.4">
      <c r="A322"/>
    </row>
    <row r="323" spans="1:1" ht="21.75" customHeight="1" x14ac:dyDescent="0.4">
      <c r="A323"/>
    </row>
    <row r="324" spans="1:1" ht="21.75" customHeight="1" x14ac:dyDescent="0.4">
      <c r="A324"/>
    </row>
    <row r="325" spans="1:1" ht="21.75" customHeight="1" x14ac:dyDescent="0.4">
      <c r="A325"/>
    </row>
    <row r="326" spans="1:1" ht="21.75" customHeight="1" x14ac:dyDescent="0.4">
      <c r="A326"/>
    </row>
    <row r="327" spans="1:1" ht="21.75" customHeight="1" x14ac:dyDescent="0.4">
      <c r="A327"/>
    </row>
    <row r="328" spans="1:1" ht="21.75" customHeight="1" x14ac:dyDescent="0.4">
      <c r="A328"/>
    </row>
    <row r="329" spans="1:1" ht="21.75" customHeight="1" x14ac:dyDescent="0.4">
      <c r="A329"/>
    </row>
    <row r="330" spans="1:1" ht="21.75" customHeight="1" x14ac:dyDescent="0.4">
      <c r="A330"/>
    </row>
    <row r="331" spans="1:1" ht="21.75" customHeight="1" x14ac:dyDescent="0.4">
      <c r="A331"/>
    </row>
    <row r="332" spans="1:1" ht="21.75" customHeight="1" x14ac:dyDescent="0.4">
      <c r="A332"/>
    </row>
    <row r="333" spans="1:1" ht="21.75" customHeight="1" x14ac:dyDescent="0.4">
      <c r="A333"/>
    </row>
    <row r="334" spans="1:1" ht="21.75" customHeight="1" x14ac:dyDescent="0.4">
      <c r="A334"/>
    </row>
    <row r="335" spans="1:1" ht="21.75" customHeight="1" x14ac:dyDescent="0.4">
      <c r="A335"/>
    </row>
    <row r="336" spans="1:1" ht="21.75" customHeight="1" x14ac:dyDescent="0.4">
      <c r="A336"/>
    </row>
    <row r="337" spans="1:1" ht="21.75" customHeight="1" x14ac:dyDescent="0.4">
      <c r="A337"/>
    </row>
    <row r="338" spans="1:1" ht="21.75" customHeight="1" x14ac:dyDescent="0.4">
      <c r="A338"/>
    </row>
    <row r="339" spans="1:1" ht="21.75" customHeight="1" x14ac:dyDescent="0.4">
      <c r="A339"/>
    </row>
    <row r="340" spans="1:1" ht="21.75" customHeight="1" x14ac:dyDescent="0.4">
      <c r="A340"/>
    </row>
    <row r="341" spans="1:1" ht="21.75" customHeight="1" x14ac:dyDescent="0.4">
      <c r="A341"/>
    </row>
    <row r="342" spans="1:1" ht="21.75" customHeight="1" x14ac:dyDescent="0.4">
      <c r="A342"/>
    </row>
    <row r="343" spans="1:1" ht="21.75" customHeight="1" x14ac:dyDescent="0.4">
      <c r="A343"/>
    </row>
    <row r="344" spans="1:1" ht="21.75" customHeight="1" x14ac:dyDescent="0.4">
      <c r="A344"/>
    </row>
    <row r="345" spans="1:1" ht="21.75" customHeight="1" x14ac:dyDescent="0.4">
      <c r="A345"/>
    </row>
    <row r="346" spans="1:1" ht="21.75" customHeight="1" x14ac:dyDescent="0.4">
      <c r="A346"/>
    </row>
    <row r="347" spans="1:1" ht="21.75" customHeight="1" x14ac:dyDescent="0.4">
      <c r="A347"/>
    </row>
    <row r="348" spans="1:1" ht="21.75" customHeight="1" x14ac:dyDescent="0.4">
      <c r="A348"/>
    </row>
    <row r="349" spans="1:1" ht="21.75" customHeight="1" x14ac:dyDescent="0.4">
      <c r="A349"/>
    </row>
    <row r="350" spans="1:1" ht="21.75" customHeight="1" x14ac:dyDescent="0.4">
      <c r="A350"/>
    </row>
    <row r="351" spans="1:1" ht="21.75" customHeight="1" x14ac:dyDescent="0.4">
      <c r="A351"/>
    </row>
    <row r="352" spans="1:1" ht="21.75" customHeight="1" x14ac:dyDescent="0.4">
      <c r="A352"/>
    </row>
    <row r="353" spans="1:1" ht="21.75" customHeight="1" x14ac:dyDescent="0.4">
      <c r="A353"/>
    </row>
    <row r="354" spans="1:1" ht="21.75" customHeight="1" x14ac:dyDescent="0.4">
      <c r="A354"/>
    </row>
    <row r="355" spans="1:1" ht="21.75" customHeight="1" x14ac:dyDescent="0.4">
      <c r="A355"/>
    </row>
    <row r="356" spans="1:1" ht="21.75" customHeight="1" x14ac:dyDescent="0.4">
      <c r="A356"/>
    </row>
    <row r="357" spans="1:1" ht="21.75" customHeight="1" x14ac:dyDescent="0.4">
      <c r="A357"/>
    </row>
    <row r="358" spans="1:1" ht="21.75" customHeight="1" x14ac:dyDescent="0.4">
      <c r="A358"/>
    </row>
    <row r="359" spans="1:1" ht="21.75" customHeight="1" x14ac:dyDescent="0.4">
      <c r="A359"/>
    </row>
    <row r="360" spans="1:1" ht="21.75" customHeight="1" x14ac:dyDescent="0.4">
      <c r="A360"/>
    </row>
    <row r="361" spans="1:1" ht="21.75" customHeight="1" x14ac:dyDescent="0.4">
      <c r="A361"/>
    </row>
    <row r="362" spans="1:1" ht="21.75" customHeight="1" x14ac:dyDescent="0.4">
      <c r="A362"/>
    </row>
    <row r="363" spans="1:1" ht="21.75" customHeight="1" x14ac:dyDescent="0.4">
      <c r="A363"/>
    </row>
    <row r="364" spans="1:1" ht="21.75" customHeight="1" x14ac:dyDescent="0.4">
      <c r="A364"/>
    </row>
    <row r="365" spans="1:1" ht="21.75" customHeight="1" x14ac:dyDescent="0.4">
      <c r="A365"/>
    </row>
    <row r="366" spans="1:1" ht="21.75" customHeight="1" x14ac:dyDescent="0.4">
      <c r="A366"/>
    </row>
    <row r="367" spans="1:1" ht="21.75" customHeight="1" x14ac:dyDescent="0.4">
      <c r="A367"/>
    </row>
    <row r="368" spans="1:1" ht="21.75" customHeight="1" x14ac:dyDescent="0.4">
      <c r="A368"/>
    </row>
    <row r="369" spans="1:1" ht="21.75" customHeight="1" x14ac:dyDescent="0.4">
      <c r="A369"/>
    </row>
    <row r="370" spans="1:1" ht="21.75" customHeight="1" x14ac:dyDescent="0.4">
      <c r="A370"/>
    </row>
    <row r="371" spans="1:1" ht="21.75" customHeight="1" x14ac:dyDescent="0.4">
      <c r="A371"/>
    </row>
    <row r="372" spans="1:1" ht="21.75" customHeight="1" x14ac:dyDescent="0.4">
      <c r="A372"/>
    </row>
    <row r="373" spans="1:1" ht="21.75" customHeight="1" x14ac:dyDescent="0.4">
      <c r="A373"/>
    </row>
    <row r="374" spans="1:1" ht="21.75" customHeight="1" x14ac:dyDescent="0.4">
      <c r="A374"/>
    </row>
    <row r="375" spans="1:1" ht="21.75" customHeight="1" x14ac:dyDescent="0.4">
      <c r="A375"/>
    </row>
    <row r="376" spans="1:1" ht="21.75" customHeight="1" x14ac:dyDescent="0.4">
      <c r="A376"/>
    </row>
    <row r="377" spans="1:1" ht="21.75" customHeight="1" x14ac:dyDescent="0.4">
      <c r="A377"/>
    </row>
    <row r="378" spans="1:1" ht="21.75" customHeight="1" x14ac:dyDescent="0.4">
      <c r="A378"/>
    </row>
    <row r="379" spans="1:1" ht="21.75" customHeight="1" x14ac:dyDescent="0.4">
      <c r="A379"/>
    </row>
    <row r="380" spans="1:1" ht="21.75" customHeight="1" x14ac:dyDescent="0.4">
      <c r="A380"/>
    </row>
    <row r="381" spans="1:1" ht="21.75" customHeight="1" x14ac:dyDescent="0.4">
      <c r="A381"/>
    </row>
    <row r="382" spans="1:1" ht="21.75" customHeight="1" x14ac:dyDescent="0.4">
      <c r="A382"/>
    </row>
    <row r="383" spans="1:1" ht="21.75" customHeight="1" x14ac:dyDescent="0.4">
      <c r="A383"/>
    </row>
    <row r="384" spans="1:1" ht="21.75" customHeight="1" x14ac:dyDescent="0.4">
      <c r="A384"/>
    </row>
    <row r="385" spans="1:1" ht="21.75" customHeight="1" x14ac:dyDescent="0.4">
      <c r="A385"/>
    </row>
    <row r="386" spans="1:1" ht="21.75" customHeight="1" x14ac:dyDescent="0.4">
      <c r="A386"/>
    </row>
    <row r="387" spans="1:1" ht="21.75" customHeight="1" x14ac:dyDescent="0.4">
      <c r="A387"/>
    </row>
    <row r="388" spans="1:1" ht="21.75" customHeight="1" x14ac:dyDescent="0.4">
      <c r="A388"/>
    </row>
    <row r="389" spans="1:1" ht="21.75" customHeight="1" x14ac:dyDescent="0.4">
      <c r="A389"/>
    </row>
    <row r="390" spans="1:1" ht="21.75" customHeight="1" x14ac:dyDescent="0.4">
      <c r="A390"/>
    </row>
    <row r="391" spans="1:1" ht="21.75" customHeight="1" x14ac:dyDescent="0.4">
      <c r="A391"/>
    </row>
    <row r="392" spans="1:1" ht="21.75" customHeight="1" x14ac:dyDescent="0.4">
      <c r="A392"/>
    </row>
    <row r="393" spans="1:1" ht="21.75" customHeight="1" x14ac:dyDescent="0.4">
      <c r="A393"/>
    </row>
    <row r="394" spans="1:1" ht="21.75" customHeight="1" x14ac:dyDescent="0.4">
      <c r="A394"/>
    </row>
    <row r="395" spans="1:1" ht="21.75" customHeight="1" x14ac:dyDescent="0.4">
      <c r="A395"/>
    </row>
    <row r="396" spans="1:1" ht="21.75" customHeight="1" x14ac:dyDescent="0.4">
      <c r="A396"/>
    </row>
    <row r="397" spans="1:1" ht="21.75" customHeight="1" x14ac:dyDescent="0.4">
      <c r="A397"/>
    </row>
    <row r="398" spans="1:1" ht="21.75" customHeight="1" x14ac:dyDescent="0.4">
      <c r="A398"/>
    </row>
    <row r="399" spans="1:1" ht="21.75" customHeight="1" x14ac:dyDescent="0.4">
      <c r="A399"/>
    </row>
    <row r="400" spans="1:1" ht="21.75" customHeight="1" x14ac:dyDescent="0.4">
      <c r="A400"/>
    </row>
    <row r="401" spans="1:1" ht="21.75" customHeight="1" x14ac:dyDescent="0.4">
      <c r="A401"/>
    </row>
    <row r="402" spans="1:1" ht="21.75" customHeight="1" x14ac:dyDescent="0.4">
      <c r="A402"/>
    </row>
    <row r="403" spans="1:1" ht="21.75" customHeight="1" x14ac:dyDescent="0.4">
      <c r="A403"/>
    </row>
    <row r="404" spans="1:1" ht="21.75" customHeight="1" x14ac:dyDescent="0.4">
      <c r="A404"/>
    </row>
    <row r="405" spans="1:1" ht="21.75" customHeight="1" x14ac:dyDescent="0.4">
      <c r="A405"/>
    </row>
    <row r="406" spans="1:1" ht="21.75" customHeight="1" x14ac:dyDescent="0.4">
      <c r="A406"/>
    </row>
    <row r="407" spans="1:1" ht="21.75" customHeight="1" x14ac:dyDescent="0.4">
      <c r="A407"/>
    </row>
    <row r="408" spans="1:1" ht="21.75" customHeight="1" x14ac:dyDescent="0.4">
      <c r="A408"/>
    </row>
    <row r="409" spans="1:1" ht="21.75" customHeight="1" x14ac:dyDescent="0.4">
      <c r="A409"/>
    </row>
    <row r="410" spans="1:1" ht="21.75" customHeight="1" x14ac:dyDescent="0.4">
      <c r="A410"/>
    </row>
    <row r="411" spans="1:1" ht="21.75" customHeight="1" x14ac:dyDescent="0.4">
      <c r="A411"/>
    </row>
    <row r="412" spans="1:1" ht="21.75" customHeight="1" x14ac:dyDescent="0.4">
      <c r="A412"/>
    </row>
    <row r="413" spans="1:1" ht="21.75" customHeight="1" x14ac:dyDescent="0.4">
      <c r="A413"/>
    </row>
    <row r="414" spans="1:1" ht="21.75" customHeight="1" x14ac:dyDescent="0.4">
      <c r="A414"/>
    </row>
    <row r="415" spans="1:1" ht="21.75" customHeight="1" x14ac:dyDescent="0.4">
      <c r="A415"/>
    </row>
    <row r="416" spans="1:1" ht="21.75" customHeight="1" x14ac:dyDescent="0.4">
      <c r="A416"/>
    </row>
    <row r="417" spans="1:1" ht="21.75" customHeight="1" x14ac:dyDescent="0.4">
      <c r="A417"/>
    </row>
    <row r="418" spans="1:1" ht="21.75" customHeight="1" x14ac:dyDescent="0.4">
      <c r="A418"/>
    </row>
    <row r="419" spans="1:1" ht="21.75" customHeight="1" x14ac:dyDescent="0.4">
      <c r="A419"/>
    </row>
    <row r="420" spans="1:1" ht="21.75" customHeight="1" x14ac:dyDescent="0.4">
      <c r="A420"/>
    </row>
    <row r="421" spans="1:1" ht="21.75" customHeight="1" x14ac:dyDescent="0.4">
      <c r="A421"/>
    </row>
    <row r="422" spans="1:1" ht="21.75" customHeight="1" x14ac:dyDescent="0.4">
      <c r="A422"/>
    </row>
    <row r="423" spans="1:1" ht="21.75" customHeight="1" x14ac:dyDescent="0.4">
      <c r="A423"/>
    </row>
    <row r="424" spans="1:1" ht="21.75" customHeight="1" x14ac:dyDescent="0.4">
      <c r="A424"/>
    </row>
    <row r="425" spans="1:1" ht="21.75" customHeight="1" x14ac:dyDescent="0.4">
      <c r="A425"/>
    </row>
    <row r="426" spans="1:1" ht="21.75" customHeight="1" x14ac:dyDescent="0.4">
      <c r="A426"/>
    </row>
    <row r="427" spans="1:1" ht="21.75" customHeight="1" x14ac:dyDescent="0.4">
      <c r="A427"/>
    </row>
    <row r="428" spans="1:1" ht="21.75" customHeight="1" x14ac:dyDescent="0.4">
      <c r="A428"/>
    </row>
    <row r="429" spans="1:1" ht="21.75" customHeight="1" x14ac:dyDescent="0.4">
      <c r="A429"/>
    </row>
    <row r="430" spans="1:1" ht="21.75" customHeight="1" x14ac:dyDescent="0.4">
      <c r="A430"/>
    </row>
    <row r="431" spans="1:1" ht="21.75" customHeight="1" x14ac:dyDescent="0.4">
      <c r="A431"/>
    </row>
    <row r="432" spans="1:1" ht="21.75" customHeight="1" x14ac:dyDescent="0.4">
      <c r="A432"/>
    </row>
    <row r="433" spans="1:1" ht="21.75" customHeight="1" x14ac:dyDescent="0.4">
      <c r="A433"/>
    </row>
    <row r="434" spans="1:1" ht="21.75" customHeight="1" x14ac:dyDescent="0.4">
      <c r="A434"/>
    </row>
    <row r="435" spans="1:1" ht="21.75" customHeight="1" x14ac:dyDescent="0.4">
      <c r="A435"/>
    </row>
    <row r="436" spans="1:1" ht="21.75" customHeight="1" x14ac:dyDescent="0.4">
      <c r="A436"/>
    </row>
    <row r="437" spans="1:1" ht="21.75" customHeight="1" x14ac:dyDescent="0.4">
      <c r="A437"/>
    </row>
    <row r="438" spans="1:1" ht="21.75" customHeight="1" x14ac:dyDescent="0.4">
      <c r="A438"/>
    </row>
    <row r="439" spans="1:1" ht="21.75" customHeight="1" x14ac:dyDescent="0.4">
      <c r="A439"/>
    </row>
    <row r="440" spans="1:1" ht="21.75" customHeight="1" x14ac:dyDescent="0.4">
      <c r="A440"/>
    </row>
    <row r="441" spans="1:1" ht="21.75" customHeight="1" x14ac:dyDescent="0.4">
      <c r="A441"/>
    </row>
    <row r="442" spans="1:1" ht="21.75" customHeight="1" x14ac:dyDescent="0.4">
      <c r="A442"/>
    </row>
    <row r="443" spans="1:1" ht="21.75" customHeight="1" x14ac:dyDescent="0.4">
      <c r="A443"/>
    </row>
    <row r="444" spans="1:1" ht="21.75" customHeight="1" x14ac:dyDescent="0.4">
      <c r="A444"/>
    </row>
    <row r="445" spans="1:1" ht="21.75" customHeight="1" x14ac:dyDescent="0.4">
      <c r="A445"/>
    </row>
    <row r="446" spans="1:1" ht="21.75" customHeight="1" x14ac:dyDescent="0.4">
      <c r="A446"/>
    </row>
    <row r="447" spans="1:1" ht="21.75" customHeight="1" x14ac:dyDescent="0.4">
      <c r="A447"/>
    </row>
    <row r="448" spans="1:1" ht="21.75" customHeight="1" x14ac:dyDescent="0.4">
      <c r="A448"/>
    </row>
    <row r="449" spans="1:1" ht="21.75" customHeight="1" x14ac:dyDescent="0.4">
      <c r="A449"/>
    </row>
    <row r="450" spans="1:1" ht="21.75" customHeight="1" x14ac:dyDescent="0.4">
      <c r="A450"/>
    </row>
    <row r="451" spans="1:1" ht="21.75" customHeight="1" x14ac:dyDescent="0.4">
      <c r="A451"/>
    </row>
    <row r="452" spans="1:1" ht="21.75" customHeight="1" x14ac:dyDescent="0.4">
      <c r="A452"/>
    </row>
    <row r="453" spans="1:1" ht="21.75" customHeight="1" x14ac:dyDescent="0.4">
      <c r="A453"/>
    </row>
    <row r="454" spans="1:1" ht="21.75" customHeight="1" x14ac:dyDescent="0.4">
      <c r="A454"/>
    </row>
    <row r="455" spans="1:1" ht="21.75" customHeight="1" x14ac:dyDescent="0.4">
      <c r="A455"/>
    </row>
    <row r="456" spans="1:1" ht="21.75" customHeight="1" x14ac:dyDescent="0.4">
      <c r="A456"/>
    </row>
    <row r="457" spans="1:1" ht="21.75" customHeight="1" x14ac:dyDescent="0.4">
      <c r="A457"/>
    </row>
    <row r="458" spans="1:1" ht="21.75" customHeight="1" x14ac:dyDescent="0.4">
      <c r="A458"/>
    </row>
    <row r="459" spans="1:1" ht="21.75" customHeight="1" x14ac:dyDescent="0.4">
      <c r="A459"/>
    </row>
    <row r="460" spans="1:1" ht="21.75" customHeight="1" x14ac:dyDescent="0.4">
      <c r="A460"/>
    </row>
    <row r="461" spans="1:1" ht="21.75" customHeight="1" x14ac:dyDescent="0.4">
      <c r="A461"/>
    </row>
    <row r="462" spans="1:1" ht="21.75" customHeight="1" x14ac:dyDescent="0.4">
      <c r="A462"/>
    </row>
    <row r="463" spans="1:1" ht="21.75" customHeight="1" x14ac:dyDescent="0.4">
      <c r="A463"/>
    </row>
    <row r="464" spans="1:1" ht="21.75" customHeight="1" x14ac:dyDescent="0.4">
      <c r="A464"/>
    </row>
    <row r="465" spans="1:1" ht="21.75" customHeight="1" x14ac:dyDescent="0.4">
      <c r="A465"/>
    </row>
    <row r="466" spans="1:1" ht="21.75" customHeight="1" x14ac:dyDescent="0.4">
      <c r="A466"/>
    </row>
    <row r="467" spans="1:1" ht="21.75" customHeight="1" x14ac:dyDescent="0.4">
      <c r="A467"/>
    </row>
    <row r="468" spans="1:1" ht="21.75" customHeight="1" x14ac:dyDescent="0.4">
      <c r="A468"/>
    </row>
    <row r="469" spans="1:1" ht="21.75" customHeight="1" x14ac:dyDescent="0.4">
      <c r="A469"/>
    </row>
    <row r="470" spans="1:1" ht="21.75" customHeight="1" x14ac:dyDescent="0.4">
      <c r="A470"/>
    </row>
    <row r="471" spans="1:1" ht="21.75" customHeight="1" x14ac:dyDescent="0.4">
      <c r="A471"/>
    </row>
    <row r="472" spans="1:1" ht="21.75" customHeight="1" x14ac:dyDescent="0.4">
      <c r="A472"/>
    </row>
    <row r="473" spans="1:1" ht="21.75" customHeight="1" x14ac:dyDescent="0.4">
      <c r="A473"/>
    </row>
    <row r="474" spans="1:1" ht="21.75" customHeight="1" x14ac:dyDescent="0.4">
      <c r="A474"/>
    </row>
    <row r="475" spans="1:1" ht="21.75" customHeight="1" x14ac:dyDescent="0.4">
      <c r="A475"/>
    </row>
    <row r="476" spans="1:1" ht="21.75" customHeight="1" x14ac:dyDescent="0.4">
      <c r="A476"/>
    </row>
    <row r="477" spans="1:1" ht="21.75" customHeight="1" x14ac:dyDescent="0.4">
      <c r="A477"/>
    </row>
    <row r="478" spans="1:1" ht="21.75" customHeight="1" x14ac:dyDescent="0.4">
      <c r="A478"/>
    </row>
  </sheetData>
  <mergeCells count="5">
    <mergeCell ref="G25:H25"/>
    <mergeCell ref="I138:M138"/>
    <mergeCell ref="I168:M168"/>
    <mergeCell ref="I200:M200"/>
    <mergeCell ref="I6:M6"/>
  </mergeCells>
  <phoneticPr fontId="2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Sumitomo Mitsui Banking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Christakis Droussiotis</dc:creator>
  <cp:lastModifiedBy>Chris Droussiotis</cp:lastModifiedBy>
  <dcterms:created xsi:type="dcterms:W3CDTF">2017-08-04T11:17:03Z</dcterms:created>
  <dcterms:modified xsi:type="dcterms:W3CDTF">2020-04-16T14:51:36Z</dcterms:modified>
</cp:coreProperties>
</file>