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chool Work/SHU/FIN 4261 Private Equity/"/>
    </mc:Choice>
  </mc:AlternateContent>
  <xr:revisionPtr revIDLastSave="545" documentId="8_{D60BBCDA-3F40-4A0A-AA7C-431C187290FE}" xr6:coauthVersionLast="47" xr6:coauthVersionMax="47" xr10:uidLastSave="{CAE249A7-DB50-4101-BAAE-9DF9400D0A00}"/>
  <bookViews>
    <workbookView xWindow="-50520" yWindow="960" windowWidth="25440" windowHeight="15270" xr2:uid="{C293F538-FA28-447F-9070-FF4A9BA8467A}"/>
  </bookViews>
  <sheets>
    <sheet name="Carry Hurtle Rate and Waterfall" sheetId="1" r:id="rId1"/>
    <sheet name="Prac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26" i="1"/>
  <c r="E18" i="2"/>
  <c r="K7" i="2"/>
  <c r="K7" i="1"/>
  <c r="J28" i="1"/>
  <c r="I23" i="1"/>
  <c r="H23" i="1"/>
  <c r="J7" i="1"/>
  <c r="J6" i="1" s="1"/>
  <c r="E13" i="1"/>
  <c r="E14" i="1" s="1"/>
  <c r="E15" i="1" s="1"/>
  <c r="E18" i="1" l="1"/>
  <c r="E22" i="1"/>
  <c r="E24" i="1" s="1"/>
  <c r="E23" i="1"/>
  <c r="J5" i="1"/>
  <c r="J27" i="2" l="1"/>
  <c r="H22" i="1"/>
  <c r="I22" i="1"/>
  <c r="K24" i="1"/>
  <c r="J27" i="1" l="1"/>
  <c r="E32" i="1"/>
  <c r="J32" i="1" s="1"/>
  <c r="E29" i="1"/>
  <c r="E33" i="1" l="1"/>
  <c r="E35" i="1" s="1"/>
  <c r="E38" i="1" s="1"/>
  <c r="E39" i="1" s="1"/>
  <c r="J38" i="1"/>
  <c r="J39" i="1" s="1"/>
  <c r="J33" i="1"/>
  <c r="H35" i="1" l="1"/>
  <c r="I35" i="1"/>
  <c r="I36" i="1" l="1"/>
  <c r="I38" i="1"/>
  <c r="H36" i="1"/>
  <c r="H38" i="1"/>
  <c r="L5" i="1" l="1"/>
  <c r="N5" i="1" s="1"/>
  <c r="H39" i="1"/>
  <c r="I39" i="1"/>
  <c r="L6" i="1"/>
  <c r="N6" i="1" s="1"/>
  <c r="M6" i="1" l="1"/>
  <c r="O6" i="1"/>
  <c r="M5" i="1"/>
  <c r="O5" i="1"/>
  <c r="L7" i="1"/>
  <c r="O7" i="1" l="1"/>
  <c r="N7" i="1"/>
  <c r="M7" i="1"/>
</calcChain>
</file>

<file path=xl/sharedStrings.xml><?xml version="1.0" encoding="utf-8"?>
<sst xmlns="http://schemas.openxmlformats.org/spreadsheetml/2006/main" count="120" uniqueCount="59">
  <si>
    <t>How much carried interest would private equity fund managers earn on a $500 million dollar fund that triples in value? In this post we will walk through a basic distribution waterfall to explain how this calculation works.</t>
  </si>
  <si>
    <t>GP Investment</t>
  </si>
  <si>
    <t>years</t>
  </si>
  <si>
    <t>MOIC</t>
  </si>
  <si>
    <t>Distribution Waterfall</t>
  </si>
  <si>
    <t>First, 100% of all cash inflows to the LP until the cumulative distributions equal the original capital invested plus the preferred return.</t>
  </si>
  <si>
    <t>Comment</t>
  </si>
  <si>
    <t>Second, a “20% catch-up” to the GP equivalent to 20% of the value of the preferred return plus the distributions realized in this step.</t>
  </si>
  <si>
    <t>LP Investor</t>
  </si>
  <si>
    <t>GP Investor</t>
  </si>
  <si>
    <t>Amount</t>
  </si>
  <si>
    <t>Percentage</t>
  </si>
  <si>
    <t>LP</t>
  </si>
  <si>
    <t>GP</t>
  </si>
  <si>
    <t>GP Carry</t>
  </si>
  <si>
    <t>Step 1</t>
  </si>
  <si>
    <t>Step 2</t>
  </si>
  <si>
    <t>Step 3</t>
  </si>
  <si>
    <t>Total</t>
  </si>
  <si>
    <t>STEPS</t>
  </si>
  <si>
    <t>CARRY INTEREST CALCULATION</t>
  </si>
  <si>
    <t>Transaction Sources ($ 000'S)</t>
  </si>
  <si>
    <t>Assumptions ($ 000's)</t>
  </si>
  <si>
    <t>Hold Period (HP)</t>
  </si>
  <si>
    <t xml:space="preserve">   Total Invested (Inv)</t>
  </si>
  <si>
    <t>Preferred Return (PR%)</t>
  </si>
  <si>
    <t>Investment Proceeds (IP%)</t>
  </si>
  <si>
    <t>Carried Interest (CI%):</t>
  </si>
  <si>
    <t xml:space="preserve"> Excel Formula</t>
  </si>
  <si>
    <t>Final 
Distribution</t>
  </si>
  <si>
    <t>Profit</t>
  </si>
  <si>
    <t>IRR%</t>
  </si>
  <si>
    <t>Expected MOIC</t>
  </si>
  <si>
    <t>Value of the Preferred (Vpr)</t>
  </si>
  <si>
    <t>Expected Carry Interest $</t>
  </si>
  <si>
    <t>Expected Gain $</t>
  </si>
  <si>
    <t>Expected Results</t>
  </si>
  <si>
    <t>Initial und Investment (I):</t>
  </si>
  <si>
    <t>3 x I</t>
  </si>
  <si>
    <t>IP - I</t>
  </si>
  <si>
    <t>(IP - I)*CI%</t>
  </si>
  <si>
    <t xml:space="preserve"> Remaining</t>
  </si>
  <si>
    <t>FV to Preferred (FV1)</t>
  </si>
  <si>
    <t>Total Distribution</t>
  </si>
  <si>
    <t>ALLOCATION GP/LP</t>
  </si>
  <si>
    <t>=FV(PR%,HP,0,-I)</t>
  </si>
  <si>
    <t xml:space="preserve">  FV1 - Initial Investment</t>
  </si>
  <si>
    <t>Amount ("Catch up")</t>
  </si>
  <si>
    <t>Step 4</t>
  </si>
  <si>
    <t>Amount (Remaining of Carry)</t>
  </si>
  <si>
    <t>Amount (Balance)</t>
  </si>
  <si>
    <t>Fourth, the balance is paid out based on allocation %</t>
  </si>
  <si>
    <t>Third, distribution of the remaining carry</t>
  </si>
  <si>
    <t>I - FV1</t>
  </si>
  <si>
    <t>[ (IP-I)*CI% ] - Catch up to GP</t>
  </si>
  <si>
    <t>STEP 1 - Catch-up</t>
  </si>
  <si>
    <t>STEP 2 - STEP 3</t>
  </si>
  <si>
    <t>BALANCE</t>
  </si>
  <si>
    <t>Hurtle Rate x FV (Pref)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</si>
</sst>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0.0\x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rgb="FF333333"/>
      <name val="Georgia"/>
      <family val="1"/>
    </font>
    <font>
      <b/>
      <sz val="10"/>
      <color rgb="FF333333"/>
      <name val="Georgia"/>
      <family val="1"/>
    </font>
    <font>
      <b/>
      <sz val="10"/>
      <color theme="0"/>
      <name val="Georgia"/>
      <family val="1"/>
    </font>
    <font>
      <b/>
      <sz val="16"/>
      <color theme="1"/>
      <name val="Aptos Narrow"/>
      <family val="2"/>
      <scheme val="minor"/>
    </font>
    <font>
      <b/>
      <sz val="10"/>
      <color rgb="FF0066FF"/>
      <name val="Georgia"/>
      <family val="1"/>
    </font>
    <font>
      <b/>
      <sz val="11"/>
      <color rgb="FF0066FF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vertical="top" wrapText="1"/>
    </xf>
    <xf numFmtId="0" fontId="4" fillId="0" borderId="0" xfId="0" applyFont="1" applyAlignment="1">
      <alignment horizontal="left" vertical="center"/>
    </xf>
    <xf numFmtId="164" fontId="0" fillId="0" borderId="0" xfId="1" applyNumberFormat="1" applyFont="1"/>
    <xf numFmtId="164" fontId="0" fillId="0" borderId="0" xfId="0" applyNumberFormat="1"/>
    <xf numFmtId="164" fontId="0" fillId="0" borderId="2" xfId="0" applyNumberFormat="1" applyBorder="1"/>
    <xf numFmtId="0" fontId="3" fillId="2" borderId="2" xfId="0" applyFont="1" applyFill="1" applyBorder="1"/>
    <xf numFmtId="0" fontId="0" fillId="2" borderId="2" xfId="0" applyFill="1" applyBorder="1"/>
    <xf numFmtId="0" fontId="3" fillId="0" borderId="2" xfId="0" applyFont="1" applyBorder="1"/>
    <xf numFmtId="0" fontId="5" fillId="2" borderId="2" xfId="0" applyFont="1" applyFill="1" applyBorder="1" applyAlignment="1">
      <alignment horizontal="left" vertical="center"/>
    </xf>
    <xf numFmtId="0" fontId="3" fillId="2" borderId="3" xfId="0" applyFont="1" applyFill="1" applyBorder="1"/>
    <xf numFmtId="0" fontId="6" fillId="3" borderId="3" xfId="0" applyFont="1" applyFill="1" applyBorder="1" applyAlignment="1">
      <alignment horizontal="left" vertical="center"/>
    </xf>
    <xf numFmtId="0" fontId="2" fillId="3" borderId="3" xfId="0" applyFont="1" applyFill="1" applyBorder="1"/>
    <xf numFmtId="0" fontId="4" fillId="0" borderId="5" xfId="0" applyFont="1" applyBorder="1" applyAlignment="1">
      <alignment horizontal="left" vertical="center"/>
    </xf>
    <xf numFmtId="0" fontId="0" fillId="0" borderId="3" xfId="0" applyBorder="1"/>
    <xf numFmtId="0" fontId="4" fillId="0" borderId="7" xfId="0" applyFont="1" applyBorder="1" applyAlignment="1">
      <alignment horizontal="left" vertical="center"/>
    </xf>
    <xf numFmtId="0" fontId="0" fillId="0" borderId="1" xfId="0" applyBorder="1"/>
    <xf numFmtId="0" fontId="3" fillId="2" borderId="5" xfId="0" applyFont="1" applyFill="1" applyBorder="1"/>
    <xf numFmtId="0" fontId="0" fillId="0" borderId="7" xfId="0" applyBorder="1"/>
    <xf numFmtId="164" fontId="0" fillId="0" borderId="4" xfId="0" applyNumberFormat="1" applyBorder="1"/>
    <xf numFmtId="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3" fontId="0" fillId="0" borderId="0" xfId="0" applyNumberFormat="1"/>
    <xf numFmtId="0" fontId="7" fillId="0" borderId="0" xfId="0" applyFont="1"/>
    <xf numFmtId="0" fontId="4" fillId="0" borderId="9" xfId="0" applyFont="1" applyBorder="1" applyAlignment="1">
      <alignment horizontal="left" vertical="center"/>
    </xf>
    <xf numFmtId="164" fontId="3" fillId="0" borderId="2" xfId="0" applyNumberFormat="1" applyFont="1" applyBorder="1"/>
    <xf numFmtId="9" fontId="3" fillId="0" borderId="2" xfId="0" applyNumberFormat="1" applyFont="1" applyBorder="1"/>
    <xf numFmtId="164" fontId="0" fillId="0" borderId="4" xfId="0" quotePrefix="1" applyNumberFormat="1" applyBorder="1"/>
    <xf numFmtId="164" fontId="0" fillId="0" borderId="12" xfId="1" quotePrefix="1" applyNumberFormat="1" applyFont="1" applyBorder="1" applyAlignment="1">
      <alignment horizontal="center"/>
    </xf>
    <xf numFmtId="164" fontId="0" fillId="0" borderId="12" xfId="1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3" fillId="2" borderId="13" xfId="0" applyFont="1" applyFill="1" applyBorder="1"/>
    <xf numFmtId="0" fontId="3" fillId="2" borderId="13" xfId="0" applyFont="1" applyFill="1" applyBorder="1" applyAlignment="1">
      <alignment horizontal="center"/>
    </xf>
    <xf numFmtId="9" fontId="0" fillId="0" borderId="0" xfId="2" applyFont="1"/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165" fontId="0" fillId="0" borderId="0" xfId="2" applyNumberFormat="1" applyFont="1"/>
    <xf numFmtId="9" fontId="0" fillId="0" borderId="2" xfId="2" applyFont="1" applyBorder="1"/>
    <xf numFmtId="165" fontId="0" fillId="0" borderId="2" xfId="2" applyNumberFormat="1" applyFont="1" applyBorder="1"/>
    <xf numFmtId="9" fontId="0" fillId="0" borderId="10" xfId="0" applyNumberFormat="1" applyBorder="1" applyAlignment="1">
      <alignment horizontal="center"/>
    </xf>
    <xf numFmtId="164" fontId="0" fillId="0" borderId="10" xfId="0" applyNumberFormat="1" applyBorder="1"/>
    <xf numFmtId="0" fontId="3" fillId="2" borderId="6" xfId="0" applyFont="1" applyFill="1" applyBorder="1"/>
    <xf numFmtId="0" fontId="0" fillId="0" borderId="4" xfId="0" applyBorder="1" applyAlignment="1">
      <alignment vertical="top" wrapText="1"/>
    </xf>
    <xf numFmtId="0" fontId="3" fillId="0" borderId="14" xfId="0" applyFont="1" applyBorder="1"/>
    <xf numFmtId="0" fontId="3" fillId="0" borderId="12" xfId="0" applyFont="1" applyBorder="1"/>
    <xf numFmtId="0" fontId="3" fillId="0" borderId="11" xfId="0" applyFont="1" applyBorder="1"/>
    <xf numFmtId="164" fontId="0" fillId="0" borderId="13" xfId="0" applyNumberFormat="1" applyBorder="1"/>
    <xf numFmtId="164" fontId="8" fillId="0" borderId="0" xfId="1" applyNumberFormat="1" applyFont="1" applyAlignment="1">
      <alignment horizontal="left" vertical="center" wrapText="1" indent="1"/>
    </xf>
    <xf numFmtId="9" fontId="8" fillId="0" borderId="0" xfId="0" applyNumberFormat="1" applyFont="1" applyAlignment="1">
      <alignment horizontal="right" vertical="center" wrapText="1" indent="1"/>
    </xf>
    <xf numFmtId="0" fontId="8" fillId="0" borderId="0" xfId="0" applyFont="1" applyAlignment="1">
      <alignment horizontal="right" vertical="center" wrapText="1" indent="1"/>
    </xf>
    <xf numFmtId="9" fontId="9" fillId="0" borderId="0" xfId="0" applyNumberFormat="1" applyFont="1"/>
    <xf numFmtId="0" fontId="0" fillId="0" borderId="0" xfId="0" quotePrefix="1"/>
    <xf numFmtId="165" fontId="8" fillId="0" borderId="0" xfId="0" applyNumberFormat="1" applyFont="1" applyAlignment="1">
      <alignment horizontal="right" vertical="center" wrapText="1" indent="1"/>
    </xf>
    <xf numFmtId="0" fontId="0" fillId="0" borderId="12" xfId="0" applyBorder="1"/>
    <xf numFmtId="0" fontId="0" fillId="0" borderId="11" xfId="0" applyBorder="1"/>
    <xf numFmtId="6" fontId="0" fillId="0" borderId="18" xfId="0" applyNumberFormat="1" applyBorder="1"/>
    <xf numFmtId="0" fontId="0" fillId="0" borderId="0" xfId="0" applyAlignment="1">
      <alignment vertical="top"/>
    </xf>
    <xf numFmtId="8" fontId="0" fillId="0" borderId="0" xfId="0" applyNumberFormat="1" applyAlignment="1">
      <alignment vertical="top"/>
    </xf>
    <xf numFmtId="0" fontId="0" fillId="0" borderId="2" xfId="0" applyBorder="1" applyAlignment="1">
      <alignment vertical="top"/>
    </xf>
    <xf numFmtId="0" fontId="3" fillId="0" borderId="0" xfId="0" applyFont="1"/>
    <xf numFmtId="164" fontId="0" fillId="0" borderId="4" xfId="1" quotePrefix="1" applyNumberFormat="1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/>
    <xf numFmtId="6" fontId="0" fillId="0" borderId="0" xfId="0" applyNumberFormat="1"/>
    <xf numFmtId="9" fontId="0" fillId="0" borderId="12" xfId="0" applyNumberFormat="1" applyBorder="1" applyAlignment="1">
      <alignment horizontal="right" vertical="center"/>
    </xf>
    <xf numFmtId="0" fontId="0" fillId="0" borderId="4" xfId="0" quotePrefix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Alignment="1">
      <alignment wrapText="1"/>
    </xf>
    <xf numFmtId="8" fontId="0" fillId="0" borderId="0" xfId="0" applyNumberFormat="1" applyAlignment="1">
      <alignment vertical="top" wrapText="1"/>
    </xf>
    <xf numFmtId="0" fontId="0" fillId="0" borderId="11" xfId="0" quotePrefix="1" applyBorder="1" applyAlignment="1">
      <alignment wrapText="1"/>
    </xf>
    <xf numFmtId="6" fontId="0" fillId="0" borderId="4" xfId="0" applyNumberFormat="1" applyBorder="1"/>
    <xf numFmtId="164" fontId="0" fillId="0" borderId="11" xfId="0" applyNumberFormat="1" applyBorder="1"/>
    <xf numFmtId="0" fontId="0" fillId="0" borderId="0" xfId="0" quotePrefix="1" applyAlignment="1">
      <alignment wrapText="1"/>
    </xf>
    <xf numFmtId="164" fontId="0" fillId="0" borderId="0" xfId="0" quotePrefix="1" applyNumberFormat="1"/>
    <xf numFmtId="0" fontId="4" fillId="0" borderId="0" xfId="0" applyFont="1" applyAlignment="1">
      <alignment horizontal="left" vertical="top" wrapText="1"/>
    </xf>
    <xf numFmtId="0" fontId="3" fillId="0" borderId="4" xfId="0" applyFont="1" applyBorder="1"/>
    <xf numFmtId="0" fontId="3" fillId="0" borderId="10" xfId="0" applyFont="1" applyBorder="1"/>
    <xf numFmtId="0" fontId="0" fillId="0" borderId="17" xfId="0" applyBorder="1"/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9" fontId="0" fillId="0" borderId="4" xfId="0" quotePrefix="1" applyNumberFormat="1" applyBorder="1" applyAlignment="1">
      <alignment horizontal="center"/>
    </xf>
    <xf numFmtId="0" fontId="3" fillId="0" borderId="2" xfId="0" applyFont="1" applyBorder="1" applyAlignment="1">
      <alignment vertical="top"/>
    </xf>
    <xf numFmtId="6" fontId="3" fillId="0" borderId="13" xfId="0" applyNumberFormat="1" applyFont="1" applyBorder="1" applyAlignment="1">
      <alignment vertical="top"/>
    </xf>
    <xf numFmtId="0" fontId="3" fillId="0" borderId="19" xfId="0" applyFont="1" applyBorder="1" applyAlignment="1">
      <alignment vertical="top" wrapText="1"/>
    </xf>
    <xf numFmtId="164" fontId="3" fillId="0" borderId="0" xfId="0" applyNumberFormat="1" applyFont="1"/>
    <xf numFmtId="6" fontId="3" fillId="0" borderId="13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vertical="top"/>
    </xf>
    <xf numFmtId="9" fontId="3" fillId="0" borderId="13" xfId="0" quotePrefix="1" applyNumberFormat="1" applyFont="1" applyBorder="1" applyAlignment="1">
      <alignment horizontal="center"/>
    </xf>
    <xf numFmtId="0" fontId="5" fillId="0" borderId="10" xfId="0" applyFont="1" applyBorder="1" applyAlignment="1">
      <alignment horizontal="left" vertical="center"/>
    </xf>
    <xf numFmtId="0" fontId="3" fillId="0" borderId="17" xfId="0" applyFont="1" applyBorder="1"/>
    <xf numFmtId="164" fontId="3" fillId="0" borderId="17" xfId="0" applyNumberFormat="1" applyFont="1" applyBorder="1"/>
    <xf numFmtId="0" fontId="3" fillId="0" borderId="4" xfId="0" applyFont="1" applyBorder="1" applyAlignment="1">
      <alignment wrapText="1"/>
    </xf>
    <xf numFmtId="164" fontId="3" fillId="0" borderId="13" xfId="0" applyNumberFormat="1" applyFont="1" applyBorder="1"/>
    <xf numFmtId="0" fontId="5" fillId="0" borderId="7" xfId="0" applyFont="1" applyBorder="1" applyAlignment="1">
      <alignment horizontal="left" vertical="center"/>
    </xf>
    <xf numFmtId="0" fontId="3" fillId="0" borderId="1" xfId="0" applyFont="1" applyBorder="1"/>
    <xf numFmtId="9" fontId="3" fillId="0" borderId="12" xfId="2" applyFont="1" applyBorder="1"/>
    <xf numFmtId="10" fontId="3" fillId="0" borderId="15" xfId="0" quotePrefix="1" applyNumberFormat="1" applyFont="1" applyBorder="1"/>
    <xf numFmtId="0" fontId="3" fillId="0" borderId="19" xfId="0" quotePrefix="1" applyFont="1" applyBorder="1" applyAlignment="1">
      <alignment vertical="top" wrapText="1"/>
    </xf>
    <xf numFmtId="0" fontId="3" fillId="0" borderId="19" xfId="0" applyFont="1" applyBorder="1" applyAlignment="1">
      <alignment horizontal="left" vertical="center" wrapText="1"/>
    </xf>
    <xf numFmtId="0" fontId="3" fillId="0" borderId="4" xfId="0" quotePrefix="1" applyFont="1" applyBorder="1" applyAlignment="1">
      <alignment wrapText="1"/>
    </xf>
    <xf numFmtId="9" fontId="0" fillId="0" borderId="11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164" fontId="3" fillId="4" borderId="21" xfId="0" applyNumberFormat="1" applyFont="1" applyFill="1" applyBorder="1"/>
    <xf numFmtId="0" fontId="0" fillId="0" borderId="20" xfId="0" applyBorder="1" applyAlignment="1">
      <alignment vertical="top"/>
    </xf>
    <xf numFmtId="0" fontId="3" fillId="0" borderId="19" xfId="0" applyFont="1" applyBorder="1" applyAlignment="1">
      <alignment vertical="top"/>
    </xf>
    <xf numFmtId="0" fontId="3" fillId="0" borderId="20" xfId="0" applyFont="1" applyBorder="1" applyAlignment="1">
      <alignment vertical="top"/>
    </xf>
    <xf numFmtId="0" fontId="5" fillId="0" borderId="2" xfId="0" applyFont="1" applyBorder="1" applyAlignment="1">
      <alignment horizontal="left" vertical="center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4" fillId="0" borderId="10" xfId="0" applyFont="1" applyBorder="1" applyAlignment="1">
      <alignment horizontal="left"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164" fontId="0" fillId="0" borderId="4" xfId="1" quotePrefix="1" applyNumberFormat="1" applyFont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18</xdr:row>
      <xdr:rowOff>15875</xdr:rowOff>
    </xdr:from>
    <xdr:to>
      <xdr:col>1</xdr:col>
      <xdr:colOff>339725</xdr:colOff>
      <xdr:row>19</xdr:row>
      <xdr:rowOff>158750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D12910EA-6091-4F37-95DD-FA93F98E1304}"/>
            </a:ext>
          </a:extLst>
        </xdr:cNvPr>
        <xdr:cNvSpPr/>
      </xdr:nvSpPr>
      <xdr:spPr>
        <a:xfrm>
          <a:off x="200025" y="3854450"/>
          <a:ext cx="320675" cy="33337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320675</xdr:colOff>
      <xdr:row>25</xdr:row>
      <xdr:rowOff>152400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78DDAF39-4B8F-4A5A-A399-93A2772F0502}"/>
            </a:ext>
          </a:extLst>
        </xdr:cNvPr>
        <xdr:cNvSpPr/>
      </xdr:nvSpPr>
      <xdr:spPr>
        <a:xfrm>
          <a:off x="180975" y="5305425"/>
          <a:ext cx="320675" cy="33337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320675</xdr:colOff>
      <xdr:row>30</xdr:row>
      <xdr:rowOff>0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6BCF1F4F-8D0B-448C-A0BB-733B004556DA}"/>
            </a:ext>
          </a:extLst>
        </xdr:cNvPr>
        <xdr:cNvSpPr/>
      </xdr:nvSpPr>
      <xdr:spPr>
        <a:xfrm>
          <a:off x="180975" y="6724650"/>
          <a:ext cx="320675" cy="33337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33</xdr:row>
      <xdr:rowOff>0</xdr:rowOff>
    </xdr:from>
    <xdr:to>
      <xdr:col>1</xdr:col>
      <xdr:colOff>320675</xdr:colOff>
      <xdr:row>33</xdr:row>
      <xdr:rowOff>333375</xdr:rowOff>
    </xdr:to>
    <xdr:sp macro="" textlink="">
      <xdr:nvSpPr>
        <xdr:cNvPr id="9" name="Arrow: Down 8">
          <a:extLst>
            <a:ext uri="{FF2B5EF4-FFF2-40B4-BE49-F238E27FC236}">
              <a16:creationId xmlns:a16="http://schemas.microsoft.com/office/drawing/2014/main" id="{877AF9ED-B654-4F1C-8061-596E65B31E18}"/>
            </a:ext>
          </a:extLst>
        </xdr:cNvPr>
        <xdr:cNvSpPr/>
      </xdr:nvSpPr>
      <xdr:spPr>
        <a:xfrm>
          <a:off x="180975" y="7905750"/>
          <a:ext cx="320675" cy="33337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92075</xdr:colOff>
      <xdr:row>24</xdr:row>
      <xdr:rowOff>28575</xdr:rowOff>
    </xdr:from>
    <xdr:to>
      <xdr:col>1</xdr:col>
      <xdr:colOff>428625</xdr:colOff>
      <xdr:row>25</xdr:row>
      <xdr:rowOff>254000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2D47507C-21CF-46AD-BED4-774C09B9DF80}"/>
            </a:ext>
          </a:extLst>
        </xdr:cNvPr>
        <xdr:cNvSpPr/>
      </xdr:nvSpPr>
      <xdr:spPr>
        <a:xfrm>
          <a:off x="273050" y="5330825"/>
          <a:ext cx="333375" cy="41275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133350</xdr:colOff>
      <xdr:row>18</xdr:row>
      <xdr:rowOff>28575</xdr:rowOff>
    </xdr:from>
    <xdr:to>
      <xdr:col>1</xdr:col>
      <xdr:colOff>454025</xdr:colOff>
      <xdr:row>19</xdr:row>
      <xdr:rowOff>168275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2143C9EC-F044-49ED-B26E-620549489161}"/>
            </a:ext>
          </a:extLst>
        </xdr:cNvPr>
        <xdr:cNvSpPr/>
      </xdr:nvSpPr>
      <xdr:spPr>
        <a:xfrm>
          <a:off x="314325" y="3863975"/>
          <a:ext cx="320675" cy="33337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73026</xdr:colOff>
      <xdr:row>29</xdr:row>
      <xdr:rowOff>25401</xdr:rowOff>
    </xdr:from>
    <xdr:to>
      <xdr:col>1</xdr:col>
      <xdr:colOff>447676</xdr:colOff>
      <xdr:row>30</xdr:row>
      <xdr:rowOff>133351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551A8397-0111-4AAE-BD2F-72950763CD30}"/>
            </a:ext>
          </a:extLst>
        </xdr:cNvPr>
        <xdr:cNvSpPr/>
      </xdr:nvSpPr>
      <xdr:spPr>
        <a:xfrm>
          <a:off x="254001" y="6753226"/>
          <a:ext cx="371475" cy="43815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34925</xdr:colOff>
      <xdr:row>33</xdr:row>
      <xdr:rowOff>19051</xdr:rowOff>
    </xdr:from>
    <xdr:to>
      <xdr:col>1</xdr:col>
      <xdr:colOff>409575</xdr:colOff>
      <xdr:row>33</xdr:row>
      <xdr:rowOff>495301</xdr:rowOff>
    </xdr:to>
    <xdr:sp macro="" textlink="">
      <xdr:nvSpPr>
        <xdr:cNvPr id="5" name="Arrow: Down 4">
          <a:extLst>
            <a:ext uri="{FF2B5EF4-FFF2-40B4-BE49-F238E27FC236}">
              <a16:creationId xmlns:a16="http://schemas.microsoft.com/office/drawing/2014/main" id="{A5F3810D-EC90-4292-8769-FEFA62EC9071}"/>
            </a:ext>
          </a:extLst>
        </xdr:cNvPr>
        <xdr:cNvSpPr/>
      </xdr:nvSpPr>
      <xdr:spPr>
        <a:xfrm>
          <a:off x="215900" y="7924801"/>
          <a:ext cx="371475" cy="47625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54AC3-A98B-4E62-96FD-C0A876FECABF}">
  <dimension ref="B2:P44"/>
  <sheetViews>
    <sheetView showGridLines="0" tabSelected="1" workbookViewId="0">
      <selection activeCell="O12" sqref="O12"/>
    </sheetView>
  </sheetViews>
  <sheetFormatPr defaultRowHeight="14.5" x14ac:dyDescent="0.35"/>
  <cols>
    <col min="1" max="1" width="2.6328125" customWidth="1"/>
    <col min="2" max="2" width="11.6328125" customWidth="1"/>
    <col min="3" max="3" width="13.36328125" customWidth="1"/>
    <col min="4" max="4" width="13.81640625" customWidth="1"/>
    <col min="5" max="5" width="12.7265625" bestFit="1" customWidth="1"/>
    <col min="6" max="6" width="30.1796875" customWidth="1"/>
    <col min="7" max="7" width="2.6328125" customWidth="1"/>
    <col min="8" max="8" width="12.6328125" customWidth="1"/>
    <col min="9" max="9" width="11.08984375" customWidth="1"/>
    <col min="10" max="10" width="9.81640625" bestFit="1" customWidth="1"/>
    <col min="12" max="12" width="11.36328125" customWidth="1"/>
    <col min="13" max="13" width="16.90625" customWidth="1"/>
    <col min="14" max="14" width="10.36328125" customWidth="1"/>
    <col min="15" max="15" width="11.36328125" customWidth="1"/>
    <col min="16" max="16" width="10.1796875" bestFit="1" customWidth="1"/>
    <col min="19" max="19" width="11.81640625" customWidth="1"/>
    <col min="20" max="20" width="12.1796875" customWidth="1"/>
  </cols>
  <sheetData>
    <row r="2" spans="2:15" ht="21" x14ac:dyDescent="0.5">
      <c r="B2" s="23" t="s">
        <v>20</v>
      </c>
    </row>
    <row r="3" spans="2:15" ht="33.5" customHeight="1" x14ac:dyDescent="0.35">
      <c r="B3" s="116" t="s">
        <v>0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"/>
    </row>
    <row r="4" spans="2:15" ht="29.5" thickBot="1" x14ac:dyDescent="0.4">
      <c r="B4" s="6" t="s">
        <v>22</v>
      </c>
      <c r="C4" s="7"/>
      <c r="D4" s="7"/>
      <c r="E4" s="7"/>
      <c r="F4" s="7"/>
      <c r="H4" s="6" t="s">
        <v>21</v>
      </c>
      <c r="I4" s="7"/>
      <c r="J4" s="7"/>
      <c r="K4" s="7"/>
      <c r="L4" s="34" t="s">
        <v>29</v>
      </c>
      <c r="M4" s="35" t="s">
        <v>30</v>
      </c>
      <c r="N4" s="35" t="s">
        <v>3</v>
      </c>
      <c r="O4" s="35" t="s">
        <v>31</v>
      </c>
    </row>
    <row r="5" spans="2:15" ht="15" thickTop="1" x14ac:dyDescent="0.35">
      <c r="B5" s="2" t="s">
        <v>37</v>
      </c>
      <c r="E5" s="47">
        <v>500000</v>
      </c>
      <c r="H5" t="s">
        <v>8</v>
      </c>
      <c r="J5" s="4">
        <f>K5*J7</f>
        <v>475000</v>
      </c>
      <c r="K5" s="50">
        <v>0.95</v>
      </c>
      <c r="L5" s="4">
        <f>H38</f>
        <v>1235000</v>
      </c>
      <c r="M5" s="4">
        <f>+L5-J5</f>
        <v>760000</v>
      </c>
      <c r="N5" s="36">
        <f>L5/J5</f>
        <v>2.6</v>
      </c>
      <c r="O5" s="33">
        <f>RATE($E$9,0,-J5,L5)</f>
        <v>0.21058327510759325</v>
      </c>
    </row>
    <row r="6" spans="2:15" x14ac:dyDescent="0.35">
      <c r="B6" s="2" t="s">
        <v>1</v>
      </c>
      <c r="E6" s="48">
        <v>0.05</v>
      </c>
      <c r="H6" t="s">
        <v>9</v>
      </c>
      <c r="J6" s="4">
        <f>+K6*J7</f>
        <v>25000</v>
      </c>
      <c r="K6" s="50">
        <v>0.05</v>
      </c>
      <c r="L6" s="4">
        <f>J38+I38</f>
        <v>265000</v>
      </c>
      <c r="M6" s="4">
        <f>L6-J6</f>
        <v>240000</v>
      </c>
      <c r="N6" s="36">
        <f>L6/J6</f>
        <v>10.6</v>
      </c>
      <c r="O6" s="33">
        <f>RATE($E$9,0,-J6,L6)</f>
        <v>0.60347123358434218</v>
      </c>
    </row>
    <row r="7" spans="2:15" ht="15" thickBot="1" x14ac:dyDescent="0.4">
      <c r="B7" s="2" t="s">
        <v>25</v>
      </c>
      <c r="E7" s="48">
        <v>0.08</v>
      </c>
      <c r="H7" s="8" t="s">
        <v>24</v>
      </c>
      <c r="I7" s="8"/>
      <c r="J7" s="25">
        <f>E5</f>
        <v>500000</v>
      </c>
      <c r="K7" s="26">
        <f>K5+K6</f>
        <v>1</v>
      </c>
      <c r="L7" s="5">
        <f>SUM(L5:L6)</f>
        <v>1500000</v>
      </c>
      <c r="M7" s="5">
        <f>+M6+M5</f>
        <v>1000000</v>
      </c>
      <c r="N7" s="38">
        <f>L7/J7</f>
        <v>3</v>
      </c>
      <c r="O7" s="37">
        <f>RATE($E$9,0,-J7,L7)</f>
        <v>0.24573093961551737</v>
      </c>
    </row>
    <row r="8" spans="2:15" ht="15" thickTop="1" x14ac:dyDescent="0.35">
      <c r="B8" s="2" t="s">
        <v>27</v>
      </c>
      <c r="E8" s="48">
        <v>0.2</v>
      </c>
    </row>
    <row r="9" spans="2:15" x14ac:dyDescent="0.35">
      <c r="B9" s="2" t="s">
        <v>23</v>
      </c>
      <c r="E9" s="49">
        <v>5</v>
      </c>
      <c r="F9" t="s">
        <v>2</v>
      </c>
    </row>
    <row r="10" spans="2:15" x14ac:dyDescent="0.35">
      <c r="B10" s="2" t="s">
        <v>32</v>
      </c>
      <c r="E10" s="52">
        <v>3</v>
      </c>
    </row>
    <row r="11" spans="2:15" x14ac:dyDescent="0.35">
      <c r="B11" s="2"/>
      <c r="E11" s="49"/>
    </row>
    <row r="12" spans="2:15" ht="15" thickBot="1" x14ac:dyDescent="0.4">
      <c r="B12" s="6" t="s">
        <v>36</v>
      </c>
      <c r="C12" s="7"/>
      <c r="D12" s="7"/>
      <c r="E12" s="7"/>
      <c r="F12" s="7"/>
    </row>
    <row r="13" spans="2:15" ht="15" thickTop="1" x14ac:dyDescent="0.35">
      <c r="B13" s="2" t="s">
        <v>26</v>
      </c>
      <c r="E13" s="3">
        <f>+E10*E5</f>
        <v>1500000</v>
      </c>
      <c r="F13" s="51" t="s">
        <v>38</v>
      </c>
    </row>
    <row r="14" spans="2:15" x14ac:dyDescent="0.35">
      <c r="B14" s="2" t="s">
        <v>35</v>
      </c>
      <c r="E14" s="3">
        <f>E13-E5</f>
        <v>1000000</v>
      </c>
      <c r="F14" t="s">
        <v>39</v>
      </c>
    </row>
    <row r="15" spans="2:15" x14ac:dyDescent="0.35">
      <c r="B15" s="2" t="s">
        <v>34</v>
      </c>
      <c r="E15" s="3">
        <f>+E14*E8</f>
        <v>200000</v>
      </c>
      <c r="F15" s="51" t="s">
        <v>40</v>
      </c>
    </row>
    <row r="16" spans="2:15" x14ac:dyDescent="0.35">
      <c r="N16" s="4"/>
    </row>
    <row r="17" spans="2:16" x14ac:dyDescent="0.35">
      <c r="B17" s="11" t="s">
        <v>4</v>
      </c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2:16" ht="15" thickBot="1" x14ac:dyDescent="0.4">
      <c r="B18" s="106" t="s">
        <v>43</v>
      </c>
      <c r="C18" s="8"/>
      <c r="D18" s="8"/>
      <c r="E18" s="92">
        <f>+E13</f>
        <v>1500000</v>
      </c>
      <c r="F18" s="4"/>
      <c r="G18" s="4"/>
    </row>
    <row r="19" spans="2:16" ht="15" thickTop="1" x14ac:dyDescent="0.35">
      <c r="G19" s="4"/>
    </row>
    <row r="20" spans="2:16" x14ac:dyDescent="0.35">
      <c r="G20" s="4"/>
      <c r="H20" s="59" t="s">
        <v>44</v>
      </c>
    </row>
    <row r="21" spans="2:16" ht="15" thickBot="1" x14ac:dyDescent="0.4">
      <c r="B21" s="31" t="s">
        <v>19</v>
      </c>
      <c r="C21" s="9"/>
      <c r="D21" s="6"/>
      <c r="E21" s="32" t="s">
        <v>18</v>
      </c>
      <c r="F21" s="41" t="s">
        <v>28</v>
      </c>
      <c r="G21" s="4"/>
      <c r="H21" s="30" t="s">
        <v>12</v>
      </c>
      <c r="I21" s="30" t="s">
        <v>13</v>
      </c>
      <c r="J21" s="32" t="s">
        <v>14</v>
      </c>
      <c r="K21" s="17" t="s">
        <v>6</v>
      </c>
      <c r="L21" s="10"/>
      <c r="M21" s="10"/>
      <c r="N21" s="10"/>
      <c r="O21" s="41"/>
    </row>
    <row r="22" spans="2:16" ht="26.5" customHeight="1" thickTop="1" x14ac:dyDescent="0.35">
      <c r="B22" s="43" t="s">
        <v>15</v>
      </c>
      <c r="C22" s="24" t="s">
        <v>42</v>
      </c>
      <c r="E22" s="55">
        <f>FV(E7,E9,0,-J7)</f>
        <v>734664.03840000019</v>
      </c>
      <c r="F22" s="65" t="s">
        <v>45</v>
      </c>
      <c r="G22" s="4"/>
      <c r="H22" s="28">
        <f>MIN(E22,$E$13)*H23</f>
        <v>697930.83648000017</v>
      </c>
      <c r="I22" s="29">
        <f>MIN(E22,$E$13)*I23</f>
        <v>36733.201920000014</v>
      </c>
      <c r="J22" s="18"/>
      <c r="K22" s="110" t="s">
        <v>5</v>
      </c>
      <c r="L22" s="111"/>
      <c r="M22" s="111"/>
      <c r="N22" s="111"/>
      <c r="O22" s="112"/>
    </row>
    <row r="23" spans="2:16" ht="26.5" customHeight="1" x14ac:dyDescent="0.35">
      <c r="B23" s="44"/>
      <c r="C23" s="15" t="s">
        <v>11</v>
      </c>
      <c r="D23" s="16"/>
      <c r="E23" s="64">
        <f>+H23+I23</f>
        <v>1</v>
      </c>
      <c r="F23" s="66"/>
      <c r="G23" s="4"/>
      <c r="H23" s="100">
        <f>K5</f>
        <v>0.95</v>
      </c>
      <c r="I23" s="100">
        <f>K6</f>
        <v>0.05</v>
      </c>
      <c r="J23" s="101">
        <v>0</v>
      </c>
      <c r="K23" s="118"/>
      <c r="L23" s="119"/>
      <c r="M23" s="119"/>
      <c r="N23" s="119"/>
      <c r="O23" s="120"/>
    </row>
    <row r="24" spans="2:16" ht="19" customHeight="1" thickBot="1" x14ac:dyDescent="0.4">
      <c r="B24" s="81" t="s">
        <v>41</v>
      </c>
      <c r="C24" s="81"/>
      <c r="D24" s="81"/>
      <c r="E24" s="82">
        <f>+E13-E22</f>
        <v>765335.96159999981</v>
      </c>
      <c r="F24" s="97" t="s">
        <v>53</v>
      </c>
      <c r="G24" s="84"/>
      <c r="H24" s="103" t="s">
        <v>33</v>
      </c>
      <c r="I24" s="58"/>
      <c r="J24" s="58"/>
      <c r="K24" s="102">
        <f>E22-J7</f>
        <v>234664.03840000019</v>
      </c>
      <c r="L24" s="58" t="s">
        <v>46</v>
      </c>
      <c r="M24" s="58"/>
      <c r="N24" s="81"/>
      <c r="O24" s="104"/>
    </row>
    <row r="25" spans="2:16" ht="14.5" customHeight="1" thickTop="1" x14ac:dyDescent="0.35">
      <c r="F25" s="67"/>
      <c r="G25" s="4"/>
      <c r="N25" s="56"/>
      <c r="O25" s="56"/>
    </row>
    <row r="26" spans="2:16" ht="26.5" customHeight="1" x14ac:dyDescent="0.35">
      <c r="B26" s="56"/>
      <c r="C26" s="56"/>
      <c r="D26" s="56"/>
      <c r="E26" s="57">
        <f>+E27/E7</f>
        <v>734664.03840000019</v>
      </c>
      <c r="F26" s="68"/>
      <c r="G26" s="57"/>
      <c r="H26" s="57"/>
      <c r="I26" s="57"/>
      <c r="J26" s="57"/>
      <c r="K26" s="57"/>
      <c r="L26" s="57"/>
      <c r="M26" s="57"/>
      <c r="N26" s="57"/>
      <c r="O26" s="57"/>
    </row>
    <row r="27" spans="2:16" ht="26.5" customHeight="1" x14ac:dyDescent="0.35">
      <c r="B27" s="45" t="s">
        <v>16</v>
      </c>
      <c r="C27" s="13" t="s">
        <v>47</v>
      </c>
      <c r="D27" s="14"/>
      <c r="E27" s="60">
        <f>+E22*E7</f>
        <v>58773.123072000017</v>
      </c>
      <c r="F27" s="122" t="s">
        <v>58</v>
      </c>
      <c r="G27" s="4"/>
      <c r="H27" s="21"/>
      <c r="I27" s="21"/>
      <c r="J27" s="19">
        <f>+E27</f>
        <v>58773.123072000017</v>
      </c>
      <c r="K27" s="110" t="s">
        <v>7</v>
      </c>
      <c r="L27" s="111"/>
      <c r="M27" s="111"/>
      <c r="N27" s="111"/>
      <c r="O27" s="112"/>
    </row>
    <row r="28" spans="2:16" ht="26.5" customHeight="1" x14ac:dyDescent="0.35">
      <c r="B28" s="44"/>
      <c r="C28" s="15" t="s">
        <v>11</v>
      </c>
      <c r="D28" s="16"/>
      <c r="E28" s="53"/>
      <c r="F28" s="66"/>
      <c r="G28" s="4"/>
      <c r="H28" s="20">
        <v>0</v>
      </c>
      <c r="I28" s="20">
        <v>0</v>
      </c>
      <c r="J28" s="39">
        <f>E8</f>
        <v>0.2</v>
      </c>
      <c r="K28" s="121"/>
      <c r="L28" s="111"/>
      <c r="M28" s="111"/>
      <c r="N28" s="111"/>
      <c r="O28" s="112"/>
    </row>
    <row r="29" spans="2:16" ht="19" customHeight="1" thickBot="1" x14ac:dyDescent="0.4">
      <c r="B29" s="81" t="s">
        <v>41</v>
      </c>
      <c r="C29" s="81"/>
      <c r="D29" s="81"/>
      <c r="E29" s="82">
        <f>+E24-E27</f>
        <v>706562.83852799982</v>
      </c>
      <c r="F29" s="83" t="s">
        <v>55</v>
      </c>
      <c r="G29" s="84"/>
      <c r="H29" s="105"/>
      <c r="I29" s="81"/>
      <c r="J29" s="81"/>
      <c r="K29" s="81"/>
      <c r="L29" s="81"/>
      <c r="M29" s="81"/>
      <c r="N29" s="81"/>
      <c r="O29" s="104"/>
    </row>
    <row r="30" spans="2:16" ht="26.5" customHeight="1" thickTop="1" x14ac:dyDescent="0.35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</row>
    <row r="32" spans="2:16" ht="26.5" customHeight="1" x14ac:dyDescent="0.35">
      <c r="B32" s="45" t="s">
        <v>17</v>
      </c>
      <c r="C32" s="13" t="s">
        <v>49</v>
      </c>
      <c r="D32" s="14"/>
      <c r="E32" s="71">
        <f>+E15-E27</f>
        <v>141226.87692799998</v>
      </c>
      <c r="F32" s="69" t="s">
        <v>54</v>
      </c>
      <c r="G32" s="4"/>
      <c r="H32" s="27"/>
      <c r="I32" s="19"/>
      <c r="J32" s="40">
        <f>+E32</f>
        <v>141226.87692799998</v>
      </c>
      <c r="K32" s="110" t="s">
        <v>52</v>
      </c>
      <c r="L32" s="111"/>
      <c r="M32" s="111"/>
      <c r="N32" s="111"/>
      <c r="O32" s="112"/>
    </row>
    <row r="33" spans="2:15" ht="26.5" customHeight="1" thickBot="1" x14ac:dyDescent="0.4">
      <c r="B33" s="81" t="s">
        <v>41</v>
      </c>
      <c r="C33" s="81"/>
      <c r="D33" s="81"/>
      <c r="E33" s="85">
        <f>+E29-E32</f>
        <v>565335.96159999981</v>
      </c>
      <c r="F33" s="98" t="s">
        <v>56</v>
      </c>
      <c r="G33" s="84"/>
      <c r="H33" s="86"/>
      <c r="I33" s="86"/>
      <c r="J33" s="87">
        <f>+J32/E29</f>
        <v>0.19987872164664292</v>
      </c>
      <c r="K33" s="113"/>
      <c r="L33" s="114"/>
      <c r="M33" s="114"/>
      <c r="N33" s="114"/>
      <c r="O33" s="115"/>
    </row>
    <row r="34" spans="2:15" ht="44.5" customHeight="1" thickTop="1" x14ac:dyDescent="0.35">
      <c r="B34" s="59"/>
      <c r="C34" s="2"/>
      <c r="E34" s="63"/>
      <c r="F34" s="72"/>
      <c r="G34" s="4"/>
      <c r="H34" s="73"/>
      <c r="I34" s="4"/>
      <c r="J34" s="4"/>
      <c r="K34" s="74"/>
      <c r="L34" s="1"/>
      <c r="M34" s="1"/>
      <c r="N34" s="1"/>
      <c r="O34" s="1"/>
    </row>
    <row r="35" spans="2:15" ht="26.5" customHeight="1" x14ac:dyDescent="0.35">
      <c r="B35" s="75" t="s">
        <v>48</v>
      </c>
      <c r="C35" s="78" t="s">
        <v>50</v>
      </c>
      <c r="D35" s="54"/>
      <c r="E35" s="70">
        <f>+E33</f>
        <v>565335.96159999981</v>
      </c>
      <c r="F35" s="99" t="s">
        <v>57</v>
      </c>
      <c r="G35" s="4"/>
      <c r="H35" s="27">
        <f>+E35*$K$5</f>
        <v>537069.16351999983</v>
      </c>
      <c r="I35" s="19">
        <f>+E35*$K$6</f>
        <v>28266.798079999993</v>
      </c>
      <c r="J35" s="19"/>
      <c r="K35" s="110" t="s">
        <v>51</v>
      </c>
      <c r="L35" s="111"/>
      <c r="M35" s="111"/>
      <c r="N35" s="111"/>
      <c r="O35" s="112"/>
    </row>
    <row r="36" spans="2:15" ht="26.5" customHeight="1" x14ac:dyDescent="0.35">
      <c r="B36" s="76"/>
      <c r="C36" s="79" t="s">
        <v>11</v>
      </c>
      <c r="D36" s="77"/>
      <c r="E36" s="77"/>
      <c r="F36" s="42"/>
      <c r="G36" s="4"/>
      <c r="H36" s="80">
        <f>+H35/E29</f>
        <v>0.76011521443568919</v>
      </c>
      <c r="I36" s="80">
        <f>+I35/E29</f>
        <v>4.0006063917667853E-2</v>
      </c>
      <c r="J36" s="77"/>
      <c r="K36" s="107"/>
      <c r="L36" s="108"/>
      <c r="M36" s="108"/>
      <c r="N36" s="108"/>
      <c r="O36" s="109"/>
    </row>
    <row r="37" spans="2:15" ht="16.5" customHeight="1" x14ac:dyDescent="0.35">
      <c r="N37" s="1"/>
      <c r="O37" s="1"/>
    </row>
    <row r="38" spans="2:15" ht="23.5" customHeight="1" thickBot="1" x14ac:dyDescent="0.4">
      <c r="B38" s="76" t="s">
        <v>18</v>
      </c>
      <c r="C38" s="88" t="s">
        <v>10</v>
      </c>
      <c r="D38" s="89"/>
      <c r="E38" s="90">
        <f>+E35+E32+E27+E22</f>
        <v>1500000</v>
      </c>
      <c r="F38" s="91"/>
      <c r="G38" s="84"/>
      <c r="H38" s="92">
        <f>+H35+H32+H27+H22</f>
        <v>1235000</v>
      </c>
      <c r="I38" s="92">
        <f t="shared" ref="I38:J38" si="0">+I35+I32+I27+I22</f>
        <v>65000.000000000007</v>
      </c>
      <c r="J38" s="92">
        <f t="shared" si="0"/>
        <v>200000</v>
      </c>
    </row>
    <row r="39" spans="2:15" ht="23.5" customHeight="1" thickTop="1" thickBot="1" x14ac:dyDescent="0.4">
      <c r="B39" s="44"/>
      <c r="C39" s="93" t="s">
        <v>11</v>
      </c>
      <c r="D39" s="94"/>
      <c r="E39" s="95">
        <f>+E38/$E$13</f>
        <v>1</v>
      </c>
      <c r="F39" s="91"/>
      <c r="G39" s="84"/>
      <c r="H39" s="96">
        <f>H38/$E$13</f>
        <v>0.82333333333333336</v>
      </c>
      <c r="I39" s="96">
        <f>I38/$E$13</f>
        <v>4.3333333333333335E-2</v>
      </c>
      <c r="J39" s="96">
        <f>J38/$E$13</f>
        <v>0.13333333333333333</v>
      </c>
    </row>
    <row r="40" spans="2:15" ht="15" thickTop="1" x14ac:dyDescent="0.35">
      <c r="G40" s="4"/>
    </row>
    <row r="41" spans="2:15" x14ac:dyDescent="0.35">
      <c r="G41" s="4"/>
    </row>
    <row r="42" spans="2:15" x14ac:dyDescent="0.35">
      <c r="G42" s="4"/>
    </row>
    <row r="43" spans="2:15" x14ac:dyDescent="0.35">
      <c r="E43" s="22"/>
      <c r="F43" s="22"/>
      <c r="G43" s="4"/>
    </row>
    <row r="44" spans="2:15" x14ac:dyDescent="0.35">
      <c r="G44" s="4"/>
      <c r="I44" s="4"/>
    </row>
  </sheetData>
  <mergeCells count="9">
    <mergeCell ref="K36:O36"/>
    <mergeCell ref="K35:O35"/>
    <mergeCell ref="K33:O33"/>
    <mergeCell ref="B3:N3"/>
    <mergeCell ref="K22:O22"/>
    <mergeCell ref="K23:O23"/>
    <mergeCell ref="K27:O27"/>
    <mergeCell ref="K32:O32"/>
    <mergeCell ref="K28:O2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39C67-7AB4-4794-A95C-0270528E8239}">
  <dimension ref="B2:P44"/>
  <sheetViews>
    <sheetView showGridLines="0" workbookViewId="0">
      <selection activeCell="Q32" sqref="Q32"/>
    </sheetView>
  </sheetViews>
  <sheetFormatPr defaultRowHeight="14.5" x14ac:dyDescent="0.35"/>
  <cols>
    <col min="1" max="1" width="2.6328125" customWidth="1"/>
    <col min="2" max="2" width="11.6328125" customWidth="1"/>
    <col min="3" max="3" width="13.36328125" customWidth="1"/>
    <col min="4" max="4" width="13.81640625" customWidth="1"/>
    <col min="5" max="5" width="12.7265625" bestFit="1" customWidth="1"/>
    <col min="6" max="6" width="30.1796875" customWidth="1"/>
    <col min="7" max="7" width="2.6328125" customWidth="1"/>
    <col min="8" max="8" width="12.6328125" customWidth="1"/>
    <col min="9" max="9" width="11.08984375" customWidth="1"/>
    <col min="10" max="10" width="9.81640625" bestFit="1" customWidth="1"/>
    <col min="12" max="12" width="11.36328125" customWidth="1"/>
    <col min="13" max="13" width="16.90625" customWidth="1"/>
    <col min="14" max="14" width="10.36328125" customWidth="1"/>
    <col min="15" max="15" width="11.36328125" customWidth="1"/>
    <col min="16" max="16" width="10.1796875" bestFit="1" customWidth="1"/>
    <col min="19" max="19" width="11.81640625" customWidth="1"/>
    <col min="20" max="20" width="12.1796875" customWidth="1"/>
  </cols>
  <sheetData>
    <row r="2" spans="2:15" ht="21" x14ac:dyDescent="0.5">
      <c r="B2" s="23" t="s">
        <v>20</v>
      </c>
    </row>
    <row r="3" spans="2:15" ht="33.5" customHeight="1" x14ac:dyDescent="0.35">
      <c r="B3" s="116" t="s">
        <v>0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"/>
    </row>
    <row r="4" spans="2:15" ht="29.5" thickBot="1" x14ac:dyDescent="0.4">
      <c r="B4" s="6" t="s">
        <v>22</v>
      </c>
      <c r="C4" s="7"/>
      <c r="D4" s="7"/>
      <c r="E4" s="7"/>
      <c r="F4" s="7"/>
      <c r="H4" s="6" t="s">
        <v>21</v>
      </c>
      <c r="I4" s="7"/>
      <c r="J4" s="7"/>
      <c r="K4" s="7"/>
      <c r="L4" s="34" t="s">
        <v>29</v>
      </c>
      <c r="M4" s="35" t="s">
        <v>30</v>
      </c>
      <c r="N4" s="35" t="s">
        <v>3</v>
      </c>
      <c r="O4" s="35" t="s">
        <v>31</v>
      </c>
    </row>
    <row r="5" spans="2:15" ht="15" thickTop="1" x14ac:dyDescent="0.35">
      <c r="B5" s="2" t="s">
        <v>37</v>
      </c>
      <c r="E5" s="47">
        <v>500000</v>
      </c>
      <c r="H5" t="s">
        <v>8</v>
      </c>
      <c r="J5" s="4"/>
      <c r="K5" s="50">
        <v>0.95</v>
      </c>
      <c r="L5" s="4"/>
      <c r="M5" s="4"/>
      <c r="N5" s="36"/>
      <c r="O5" s="33"/>
    </row>
    <row r="6" spans="2:15" x14ac:dyDescent="0.35">
      <c r="B6" s="2" t="s">
        <v>1</v>
      </c>
      <c r="E6" s="48">
        <v>0.05</v>
      </c>
      <c r="H6" t="s">
        <v>9</v>
      </c>
      <c r="J6" s="4"/>
      <c r="K6" s="50">
        <v>0.05</v>
      </c>
      <c r="L6" s="4"/>
      <c r="M6" s="4"/>
      <c r="N6" s="36"/>
      <c r="O6" s="33"/>
    </row>
    <row r="7" spans="2:15" ht="15" thickBot="1" x14ac:dyDescent="0.4">
      <c r="B7" s="2" t="s">
        <v>25</v>
      </c>
      <c r="E7" s="48">
        <v>0.08</v>
      </c>
      <c r="H7" s="8" t="s">
        <v>24</v>
      </c>
      <c r="I7" s="8"/>
      <c r="J7" s="25"/>
      <c r="K7" s="26">
        <f>K5+K6</f>
        <v>1</v>
      </c>
      <c r="L7" s="5"/>
      <c r="M7" s="5"/>
      <c r="N7" s="38"/>
      <c r="O7" s="37"/>
    </row>
    <row r="8" spans="2:15" ht="15" thickTop="1" x14ac:dyDescent="0.35">
      <c r="B8" s="2" t="s">
        <v>27</v>
      </c>
      <c r="E8" s="48">
        <v>0.2</v>
      </c>
    </row>
    <row r="9" spans="2:15" x14ac:dyDescent="0.35">
      <c r="B9" s="2" t="s">
        <v>23</v>
      </c>
      <c r="E9" s="49">
        <v>5</v>
      </c>
      <c r="F9" t="s">
        <v>2</v>
      </c>
    </row>
    <row r="10" spans="2:15" x14ac:dyDescent="0.35">
      <c r="B10" s="2" t="s">
        <v>32</v>
      </c>
      <c r="E10" s="52">
        <v>3</v>
      </c>
    </row>
    <row r="11" spans="2:15" x14ac:dyDescent="0.35">
      <c r="B11" s="2"/>
      <c r="E11" s="49"/>
    </row>
    <row r="12" spans="2:15" ht="15" thickBot="1" x14ac:dyDescent="0.4">
      <c r="B12" s="6" t="s">
        <v>36</v>
      </c>
      <c r="C12" s="7"/>
      <c r="D12" s="7"/>
      <c r="E12" s="7"/>
      <c r="F12" s="7"/>
    </row>
    <row r="13" spans="2:15" ht="15" thickTop="1" x14ac:dyDescent="0.35">
      <c r="B13" s="2" t="s">
        <v>26</v>
      </c>
      <c r="E13" s="3"/>
      <c r="F13" s="51"/>
    </row>
    <row r="14" spans="2:15" x14ac:dyDescent="0.35">
      <c r="B14" s="2" t="s">
        <v>35</v>
      </c>
      <c r="E14" s="3"/>
    </row>
    <row r="15" spans="2:15" x14ac:dyDescent="0.35">
      <c r="B15" s="2" t="s">
        <v>34</v>
      </c>
      <c r="E15" s="3"/>
      <c r="F15" s="51"/>
    </row>
    <row r="16" spans="2:15" x14ac:dyDescent="0.35">
      <c r="N16" s="4"/>
    </row>
    <row r="17" spans="2:16" x14ac:dyDescent="0.35">
      <c r="B17" s="11" t="s">
        <v>4</v>
      </c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2:16" ht="15" thickBot="1" x14ac:dyDescent="0.4">
      <c r="B18" s="61" t="s">
        <v>43</v>
      </c>
      <c r="C18" s="62"/>
      <c r="D18" s="62"/>
      <c r="E18" s="46">
        <f>+E13</f>
        <v>0</v>
      </c>
      <c r="F18" s="4"/>
      <c r="G18" s="4"/>
    </row>
    <row r="19" spans="2:16" ht="15" thickTop="1" x14ac:dyDescent="0.35">
      <c r="G19" s="4"/>
    </row>
    <row r="20" spans="2:16" x14ac:dyDescent="0.35">
      <c r="G20" s="4"/>
      <c r="H20" s="59" t="s">
        <v>44</v>
      </c>
    </row>
    <row r="21" spans="2:16" ht="15" thickBot="1" x14ac:dyDescent="0.4">
      <c r="B21" s="31" t="s">
        <v>19</v>
      </c>
      <c r="C21" s="9"/>
      <c r="D21" s="6"/>
      <c r="E21" s="32" t="s">
        <v>18</v>
      </c>
      <c r="F21" s="41" t="s">
        <v>28</v>
      </c>
      <c r="G21" s="4"/>
      <c r="H21" s="30" t="s">
        <v>12</v>
      </c>
      <c r="I21" s="30" t="s">
        <v>13</v>
      </c>
      <c r="J21" s="32" t="s">
        <v>14</v>
      </c>
      <c r="K21" s="17" t="s">
        <v>6</v>
      </c>
      <c r="L21" s="10"/>
      <c r="M21" s="10"/>
      <c r="N21" s="10"/>
      <c r="O21" s="41"/>
    </row>
    <row r="22" spans="2:16" ht="26.5" customHeight="1" thickTop="1" x14ac:dyDescent="0.35">
      <c r="B22" s="43" t="s">
        <v>15</v>
      </c>
      <c r="C22" s="24" t="s">
        <v>42</v>
      </c>
      <c r="E22" s="55"/>
      <c r="F22" s="65"/>
      <c r="G22" s="4"/>
      <c r="H22" s="28"/>
      <c r="I22" s="29"/>
      <c r="J22" s="18"/>
      <c r="K22" s="110" t="s">
        <v>5</v>
      </c>
      <c r="L22" s="111"/>
      <c r="M22" s="111"/>
      <c r="N22" s="111"/>
      <c r="O22" s="112"/>
    </row>
    <row r="23" spans="2:16" ht="26.5" customHeight="1" x14ac:dyDescent="0.35">
      <c r="B23" s="44"/>
      <c r="C23" s="15" t="s">
        <v>11</v>
      </c>
      <c r="D23" s="16"/>
      <c r="E23" s="64"/>
      <c r="F23" s="66"/>
      <c r="G23" s="4"/>
      <c r="H23" s="100"/>
      <c r="I23" s="100"/>
      <c r="J23" s="101"/>
      <c r="K23" s="118"/>
      <c r="L23" s="119"/>
      <c r="M23" s="119"/>
      <c r="N23" s="119"/>
      <c r="O23" s="120"/>
    </row>
    <row r="24" spans="2:16" ht="19" customHeight="1" thickBot="1" x14ac:dyDescent="0.4">
      <c r="B24" s="81" t="s">
        <v>41</v>
      </c>
      <c r="C24" s="81"/>
      <c r="D24" s="81"/>
      <c r="E24" s="82"/>
      <c r="F24" s="97"/>
      <c r="G24" s="84"/>
      <c r="H24" s="103" t="s">
        <v>33</v>
      </c>
      <c r="I24" s="58"/>
      <c r="J24" s="58"/>
      <c r="K24" s="102"/>
      <c r="L24" s="58" t="s">
        <v>46</v>
      </c>
      <c r="M24" s="58"/>
      <c r="N24" s="81"/>
      <c r="O24" s="104"/>
    </row>
    <row r="25" spans="2:16" ht="14.5" customHeight="1" thickTop="1" x14ac:dyDescent="0.35">
      <c r="F25" s="67"/>
      <c r="G25" s="4"/>
      <c r="N25" s="56"/>
      <c r="O25" s="56"/>
    </row>
    <row r="26" spans="2:16" ht="26.5" customHeight="1" x14ac:dyDescent="0.35">
      <c r="B26" s="56"/>
      <c r="C26" s="56"/>
      <c r="D26" s="56"/>
      <c r="E26" s="57"/>
      <c r="F26" s="68"/>
      <c r="G26" s="57"/>
      <c r="H26" s="57"/>
      <c r="I26" s="57"/>
      <c r="J26" s="57"/>
      <c r="K26" s="57"/>
      <c r="L26" s="57"/>
      <c r="M26" s="57"/>
      <c r="N26" s="57"/>
      <c r="O26" s="57"/>
    </row>
    <row r="27" spans="2:16" ht="26.5" customHeight="1" x14ac:dyDescent="0.35">
      <c r="B27" s="45" t="s">
        <v>16</v>
      </c>
      <c r="C27" s="13" t="s">
        <v>47</v>
      </c>
      <c r="D27" s="14"/>
      <c r="E27" s="60"/>
      <c r="F27" s="60"/>
      <c r="G27" s="4"/>
      <c r="H27" s="21"/>
      <c r="I27" s="21"/>
      <c r="J27" s="19">
        <f>+E27</f>
        <v>0</v>
      </c>
      <c r="K27" s="110" t="s">
        <v>7</v>
      </c>
      <c r="L27" s="111"/>
      <c r="M27" s="111"/>
      <c r="N27" s="111"/>
      <c r="O27" s="112"/>
    </row>
    <row r="28" spans="2:16" ht="26.5" customHeight="1" x14ac:dyDescent="0.35">
      <c r="B28" s="44"/>
      <c r="C28" s="15" t="s">
        <v>11</v>
      </c>
      <c r="D28" s="16"/>
      <c r="E28" s="53"/>
      <c r="F28" s="66"/>
      <c r="G28" s="4"/>
      <c r="H28" s="20"/>
      <c r="I28" s="20"/>
      <c r="J28" s="39"/>
      <c r="K28" s="121"/>
      <c r="L28" s="111"/>
      <c r="M28" s="111"/>
      <c r="N28" s="111"/>
      <c r="O28" s="112"/>
    </row>
    <row r="29" spans="2:16" ht="19" customHeight="1" thickBot="1" x14ac:dyDescent="0.4">
      <c r="B29" s="81" t="s">
        <v>41</v>
      </c>
      <c r="C29" s="81"/>
      <c r="D29" s="81"/>
      <c r="E29" s="82"/>
      <c r="F29" s="83"/>
      <c r="G29" s="84"/>
      <c r="H29" s="105"/>
      <c r="I29" s="81"/>
      <c r="J29" s="81"/>
      <c r="K29" s="81"/>
      <c r="L29" s="81"/>
      <c r="M29" s="81"/>
      <c r="N29" s="81"/>
      <c r="O29" s="104"/>
    </row>
    <row r="30" spans="2:16" ht="26.5" customHeight="1" thickTop="1" x14ac:dyDescent="0.35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</row>
    <row r="32" spans="2:16" ht="26.5" customHeight="1" x14ac:dyDescent="0.35">
      <c r="B32" s="45" t="s">
        <v>17</v>
      </c>
      <c r="C32" s="13" t="s">
        <v>49</v>
      </c>
      <c r="D32" s="14"/>
      <c r="E32" s="71"/>
      <c r="F32" s="69"/>
      <c r="G32" s="4"/>
      <c r="H32" s="27"/>
      <c r="I32" s="19"/>
      <c r="J32" s="40"/>
      <c r="K32" s="110" t="s">
        <v>52</v>
      </c>
      <c r="L32" s="111"/>
      <c r="M32" s="111"/>
      <c r="N32" s="111"/>
      <c r="O32" s="112"/>
    </row>
    <row r="33" spans="2:15" ht="26.5" customHeight="1" thickBot="1" x14ac:dyDescent="0.4">
      <c r="B33" s="81" t="s">
        <v>41</v>
      </c>
      <c r="C33" s="81"/>
      <c r="D33" s="81"/>
      <c r="E33" s="85"/>
      <c r="F33" s="98"/>
      <c r="G33" s="84"/>
      <c r="H33" s="86"/>
      <c r="I33" s="86"/>
      <c r="J33" s="87"/>
      <c r="K33" s="113"/>
      <c r="L33" s="114"/>
      <c r="M33" s="114"/>
      <c r="N33" s="114"/>
      <c r="O33" s="115"/>
    </row>
    <row r="34" spans="2:15" ht="44.5" customHeight="1" thickTop="1" x14ac:dyDescent="0.35">
      <c r="B34" s="59"/>
      <c r="C34" s="2"/>
      <c r="E34" s="63"/>
      <c r="F34" s="72"/>
      <c r="G34" s="4"/>
      <c r="H34" s="73"/>
      <c r="I34" s="4"/>
      <c r="J34" s="4"/>
      <c r="K34" s="74"/>
      <c r="L34" s="1"/>
      <c r="M34" s="1"/>
      <c r="N34" s="1"/>
      <c r="O34" s="1"/>
    </row>
    <row r="35" spans="2:15" ht="26.5" customHeight="1" x14ac:dyDescent="0.35">
      <c r="B35" s="75" t="s">
        <v>48</v>
      </c>
      <c r="C35" s="78" t="s">
        <v>50</v>
      </c>
      <c r="D35" s="54"/>
      <c r="E35" s="70"/>
      <c r="F35" s="99"/>
      <c r="G35" s="4"/>
      <c r="H35" s="27"/>
      <c r="I35" s="19"/>
      <c r="J35" s="19"/>
      <c r="K35" s="110" t="s">
        <v>51</v>
      </c>
      <c r="L35" s="111"/>
      <c r="M35" s="111"/>
      <c r="N35" s="111"/>
      <c r="O35" s="112"/>
    </row>
    <row r="36" spans="2:15" ht="26.5" customHeight="1" x14ac:dyDescent="0.35">
      <c r="B36" s="76"/>
      <c r="C36" s="79" t="s">
        <v>11</v>
      </c>
      <c r="D36" s="77"/>
      <c r="E36" s="77"/>
      <c r="F36" s="42"/>
      <c r="G36" s="4"/>
      <c r="H36" s="80"/>
      <c r="I36" s="80"/>
      <c r="J36" s="77"/>
      <c r="K36" s="107"/>
      <c r="L36" s="108"/>
      <c r="M36" s="108"/>
      <c r="N36" s="108"/>
      <c r="O36" s="109"/>
    </row>
    <row r="37" spans="2:15" ht="16.5" customHeight="1" x14ac:dyDescent="0.35">
      <c r="N37" s="1"/>
      <c r="O37" s="1"/>
    </row>
    <row r="38" spans="2:15" ht="23.5" customHeight="1" thickBot="1" x14ac:dyDescent="0.4">
      <c r="B38" s="76" t="s">
        <v>18</v>
      </c>
      <c r="C38" s="88" t="s">
        <v>10</v>
      </c>
      <c r="D38" s="89"/>
      <c r="E38" s="90"/>
      <c r="F38" s="91"/>
      <c r="G38" s="84"/>
      <c r="H38" s="92"/>
      <c r="I38" s="92"/>
      <c r="J38" s="92"/>
    </row>
    <row r="39" spans="2:15" ht="23.5" customHeight="1" thickTop="1" thickBot="1" x14ac:dyDescent="0.4">
      <c r="B39" s="44"/>
      <c r="C39" s="93" t="s">
        <v>11</v>
      </c>
      <c r="D39" s="94"/>
      <c r="E39" s="95"/>
      <c r="F39" s="91"/>
      <c r="G39" s="84"/>
      <c r="H39" s="96"/>
      <c r="I39" s="96"/>
      <c r="J39" s="96"/>
    </row>
    <row r="40" spans="2:15" ht="15" thickTop="1" x14ac:dyDescent="0.35">
      <c r="G40" s="4"/>
    </row>
    <row r="41" spans="2:15" x14ac:dyDescent="0.35">
      <c r="G41" s="4"/>
    </row>
    <row r="42" spans="2:15" x14ac:dyDescent="0.35">
      <c r="G42" s="4"/>
    </row>
    <row r="43" spans="2:15" x14ac:dyDescent="0.35">
      <c r="E43" s="22"/>
      <c r="F43" s="22"/>
      <c r="G43" s="4"/>
    </row>
    <row r="44" spans="2:15" x14ac:dyDescent="0.35">
      <c r="G44" s="4"/>
      <c r="I44" s="4"/>
    </row>
  </sheetData>
  <mergeCells count="9">
    <mergeCell ref="B3:N3"/>
    <mergeCell ref="K22:O22"/>
    <mergeCell ref="K36:O36"/>
    <mergeCell ref="K23:O23"/>
    <mergeCell ref="K27:O27"/>
    <mergeCell ref="K28:O28"/>
    <mergeCell ref="K32:O32"/>
    <mergeCell ref="K33:O33"/>
    <mergeCell ref="K35:O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Carry Hurtle Rate and Waterfall</vt:lpstr>
      <vt:lpstr>Practice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2025-01-15T11:14:34Z</dcterms:created>
  <dcterms:modified xsi:type="dcterms:W3CDTF">2025-02-21T22:36:22Z</dcterms:modified>
</cp:coreProperties>
</file>