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roussch\Dropbox\File requests\INVESTMENTS FINANCE CREDIT\Chapters\ACTIVE LEARNING\PART III - SECONDARY MARKETS\PROBLEMS\"/>
    </mc:Choice>
  </mc:AlternateContent>
  <xr:revisionPtr revIDLastSave="0" documentId="8_{A7AF1EB8-5B9E-454A-ADA2-AF78E5B41AF7}" xr6:coauthVersionLast="47" xr6:coauthVersionMax="47" xr10:uidLastSave="{00000000-0000-0000-0000-000000000000}"/>
  <bookViews>
    <workbookView xWindow="28680" yWindow="-120" windowWidth="29040" windowHeight="15720" activeTab="1" xr2:uid="{C70F06E0-8E77-439C-B9F3-A650E7D1FE50}"/>
  </bookViews>
  <sheets>
    <sheet name="Answers" sheetId="1" r:id="rId1"/>
    <sheet name="Pract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0" i="2" l="1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J133" i="2"/>
  <c r="J134" i="2" s="1"/>
  <c r="J135" i="2" s="1"/>
  <c r="J136" i="2" s="1"/>
  <c r="J137" i="2" s="1"/>
  <c r="J138" i="2" s="1"/>
  <c r="J139" i="2" s="1"/>
  <c r="J140" i="2" s="1"/>
  <c r="J141" i="2" s="1"/>
  <c r="J142" i="2" s="1"/>
  <c r="J143" i="2" s="1"/>
  <c r="J144" i="2" s="1"/>
  <c r="J145" i="2" s="1"/>
  <c r="J146" i="2" s="1"/>
  <c r="J147" i="2" s="1"/>
  <c r="J148" i="2" s="1"/>
  <c r="J149" i="2" s="1"/>
  <c r="J150" i="2" s="1"/>
  <c r="J151" i="2" s="1"/>
  <c r="C133" i="2"/>
  <c r="C134" i="2" s="1"/>
  <c r="C135" i="2" s="1"/>
  <c r="C136" i="2" s="1"/>
  <c r="C137" i="2" s="1"/>
  <c r="C138" i="2" s="1"/>
  <c r="C139" i="2" s="1"/>
  <c r="C140" i="2" s="1"/>
  <c r="C141" i="2" s="1"/>
  <c r="C142" i="2" s="1"/>
  <c r="C143" i="2" s="1"/>
  <c r="C144" i="2" s="1"/>
  <c r="C145" i="2" s="1"/>
  <c r="C146" i="2" s="1"/>
  <c r="C147" i="2" s="1"/>
  <c r="C148" i="2" s="1"/>
  <c r="C149" i="2" s="1"/>
  <c r="C150" i="2" s="1"/>
  <c r="C151" i="2" s="1"/>
  <c r="C152" i="2" s="1"/>
  <c r="C153" i="2" s="1"/>
  <c r="C154" i="2" s="1"/>
  <c r="C155" i="2" s="1"/>
  <c r="C156" i="2" s="1"/>
  <c r="C157" i="2" s="1"/>
  <c r="C158" i="2" s="1"/>
  <c r="C159" i="2" s="1"/>
  <c r="C160" i="2" s="1"/>
  <c r="C161" i="2" s="1"/>
  <c r="C162" i="2" s="1"/>
  <c r="C163" i="2" s="1"/>
  <c r="C164" i="2" s="1"/>
  <c r="C165" i="2" s="1"/>
  <c r="C166" i="2" s="1"/>
  <c r="C167" i="2" s="1"/>
  <c r="C168" i="2" s="1"/>
  <c r="C169" i="2" s="1"/>
  <c r="C170" i="2" s="1"/>
  <c r="C171" i="2" s="1"/>
  <c r="A133" i="2"/>
  <c r="A132" i="2"/>
  <c r="F131" i="2"/>
  <c r="A131" i="2"/>
  <c r="A130" i="2"/>
  <c r="A129" i="2"/>
  <c r="A128" i="2"/>
  <c r="E127" i="2"/>
  <c r="A127" i="2"/>
  <c r="A126" i="2"/>
  <c r="A125" i="2"/>
  <c r="E124" i="2"/>
  <c r="A124" i="2"/>
  <c r="A123" i="2"/>
  <c r="A122" i="2"/>
  <c r="M121" i="2"/>
  <c r="G121" i="2"/>
  <c r="A121" i="2"/>
  <c r="M120" i="2"/>
  <c r="M127" i="2" s="1"/>
  <c r="G120" i="2"/>
  <c r="A120" i="2"/>
  <c r="G119" i="2"/>
  <c r="A119" i="2"/>
  <c r="A118" i="2"/>
  <c r="A117" i="2"/>
  <c r="A115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K87" i="2"/>
  <c r="A87" i="2"/>
  <c r="A86" i="2"/>
  <c r="E85" i="2"/>
  <c r="C92" i="2" s="1"/>
  <c r="A85" i="2"/>
  <c r="A84" i="2"/>
  <c r="A83" i="2"/>
  <c r="A82" i="2"/>
  <c r="A81" i="2"/>
  <c r="A80" i="2"/>
  <c r="A79" i="2"/>
  <c r="A78" i="2"/>
  <c r="A77" i="2"/>
  <c r="A76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0" i="2"/>
  <c r="E49" i="2"/>
  <c r="A49" i="2"/>
  <c r="A48" i="2"/>
  <c r="A47" i="2"/>
  <c r="A46" i="2"/>
  <c r="A45" i="2"/>
  <c r="A44" i="2"/>
  <c r="A43" i="2"/>
  <c r="I42" i="2"/>
  <c r="J42" i="2" s="1"/>
  <c r="A42" i="2"/>
  <c r="A41" i="2"/>
  <c r="L40" i="2"/>
  <c r="K40" i="2"/>
  <c r="J40" i="2"/>
  <c r="I40" i="2"/>
  <c r="H40" i="2"/>
  <c r="A40" i="2"/>
  <c r="H39" i="2"/>
  <c r="A39" i="2"/>
  <c r="L38" i="2"/>
  <c r="K38" i="2"/>
  <c r="J38" i="2"/>
  <c r="I38" i="2"/>
  <c r="H38" i="2"/>
  <c r="A38" i="2"/>
  <c r="L37" i="2"/>
  <c r="K37" i="2"/>
  <c r="J37" i="2"/>
  <c r="I37" i="2"/>
  <c r="H37" i="2"/>
  <c r="A37" i="2"/>
  <c r="E36" i="2"/>
  <c r="E50" i="2" s="1"/>
  <c r="A36" i="2"/>
  <c r="D35" i="2"/>
  <c r="A35" i="2"/>
  <c r="A34" i="2"/>
  <c r="L33" i="2"/>
  <c r="K33" i="2"/>
  <c r="J33" i="2"/>
  <c r="I33" i="2"/>
  <c r="H33" i="2"/>
  <c r="A33" i="2"/>
  <c r="L32" i="2"/>
  <c r="L36" i="2" s="1"/>
  <c r="K32" i="2"/>
  <c r="K36" i="2" s="1"/>
  <c r="J32" i="2"/>
  <c r="J36" i="2" s="1"/>
  <c r="I32" i="2"/>
  <c r="I36" i="2" s="1"/>
  <c r="H32" i="2"/>
  <c r="H36" i="2" s="1"/>
  <c r="A32" i="2"/>
  <c r="A31" i="2"/>
  <c r="A30" i="2"/>
  <c r="A29" i="2"/>
  <c r="A28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E8" i="2"/>
  <c r="E9" i="2" s="1"/>
  <c r="A8" i="2"/>
  <c r="A7" i="2"/>
  <c r="A6" i="2"/>
  <c r="A5" i="2"/>
  <c r="A4" i="2"/>
  <c r="A3" i="2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3" i="1"/>
  <c r="A172" i="1"/>
  <c r="A171" i="1"/>
  <c r="A170" i="1"/>
  <c r="F169" i="1"/>
  <c r="A169" i="1"/>
  <c r="A168" i="1"/>
  <c r="A167" i="1"/>
  <c r="A166" i="1"/>
  <c r="A165" i="1"/>
  <c r="A164" i="1"/>
  <c r="A163" i="1"/>
  <c r="A162" i="1"/>
  <c r="D161" i="1"/>
  <c r="F161" i="1" s="1"/>
  <c r="A161" i="1"/>
  <c r="A160" i="1"/>
  <c r="A159" i="1"/>
  <c r="A158" i="1"/>
  <c r="A157" i="1"/>
  <c r="A155" i="1"/>
  <c r="A154" i="1"/>
  <c r="A153" i="1"/>
  <c r="D152" i="1"/>
  <c r="F152" i="1" s="1"/>
  <c r="A152" i="1"/>
  <c r="K151" i="1"/>
  <c r="M151" i="1" s="1"/>
  <c r="A151" i="1"/>
  <c r="K150" i="1"/>
  <c r="M150" i="1" s="1"/>
  <c r="A150" i="1"/>
  <c r="K149" i="1"/>
  <c r="M149" i="1" s="1"/>
  <c r="A149" i="1"/>
  <c r="K148" i="1"/>
  <c r="M148" i="1" s="1"/>
  <c r="D148" i="1"/>
  <c r="F148" i="1" s="1"/>
  <c r="A148" i="1"/>
  <c r="K147" i="1"/>
  <c r="M147" i="1" s="1"/>
  <c r="D147" i="1"/>
  <c r="F147" i="1" s="1"/>
  <c r="A147" i="1"/>
  <c r="M146" i="1"/>
  <c r="K146" i="1"/>
  <c r="A146" i="1"/>
  <c r="K145" i="1"/>
  <c r="M145" i="1" s="1"/>
  <c r="A145" i="1"/>
  <c r="K144" i="1"/>
  <c r="M144" i="1" s="1"/>
  <c r="A144" i="1"/>
  <c r="K143" i="1"/>
  <c r="M143" i="1" s="1"/>
  <c r="A143" i="1"/>
  <c r="M142" i="1"/>
  <c r="K142" i="1"/>
  <c r="A142" i="1"/>
  <c r="K141" i="1"/>
  <c r="M141" i="1" s="1"/>
  <c r="A141" i="1"/>
  <c r="K140" i="1"/>
  <c r="M140" i="1" s="1"/>
  <c r="A140" i="1"/>
  <c r="K139" i="1"/>
  <c r="M139" i="1" s="1"/>
  <c r="A139" i="1"/>
  <c r="K138" i="1"/>
  <c r="M138" i="1" s="1"/>
  <c r="A138" i="1"/>
  <c r="K137" i="1"/>
  <c r="M137" i="1" s="1"/>
  <c r="A137" i="1"/>
  <c r="K136" i="1"/>
  <c r="M136" i="1" s="1"/>
  <c r="J136" i="1"/>
  <c r="J137" i="1" s="1"/>
  <c r="J138" i="1" s="1"/>
  <c r="J139" i="1" s="1"/>
  <c r="J140" i="1" s="1"/>
  <c r="J141" i="1" s="1"/>
  <c r="J142" i="1" s="1"/>
  <c r="J143" i="1" s="1"/>
  <c r="J144" i="1" s="1"/>
  <c r="J145" i="1" s="1"/>
  <c r="J146" i="1" s="1"/>
  <c r="J147" i="1" s="1"/>
  <c r="J148" i="1" s="1"/>
  <c r="J149" i="1" s="1"/>
  <c r="J150" i="1" s="1"/>
  <c r="J151" i="1" s="1"/>
  <c r="A136" i="1"/>
  <c r="K135" i="1"/>
  <c r="M135" i="1" s="1"/>
  <c r="D135" i="1"/>
  <c r="F135" i="1" s="1"/>
  <c r="C135" i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A135" i="1"/>
  <c r="M134" i="1"/>
  <c r="K134" i="1"/>
  <c r="A134" i="1"/>
  <c r="K133" i="1"/>
  <c r="M133" i="1" s="1"/>
  <c r="J133" i="1"/>
  <c r="J134" i="1" s="1"/>
  <c r="J135" i="1" s="1"/>
  <c r="C133" i="1"/>
  <c r="C134" i="1" s="1"/>
  <c r="A133" i="1"/>
  <c r="K132" i="1"/>
  <c r="M132" i="1" s="1"/>
  <c r="A132" i="1"/>
  <c r="M131" i="1"/>
  <c r="F131" i="1"/>
  <c r="A131" i="1"/>
  <c r="A130" i="1"/>
  <c r="A129" i="1"/>
  <c r="A128" i="1"/>
  <c r="E127" i="1"/>
  <c r="A127" i="1"/>
  <c r="A126" i="1"/>
  <c r="A125" i="1"/>
  <c r="E124" i="1"/>
  <c r="A124" i="1"/>
  <c r="A123" i="1"/>
  <c r="A122" i="1"/>
  <c r="M121" i="1"/>
  <c r="G121" i="1"/>
  <c r="E123" i="1" s="1"/>
  <c r="E125" i="1" s="1"/>
  <c r="A121" i="1"/>
  <c r="M120" i="1"/>
  <c r="G120" i="1"/>
  <c r="D169" i="1" s="1"/>
  <c r="A120" i="1"/>
  <c r="G119" i="1"/>
  <c r="A119" i="1"/>
  <c r="A118" i="1"/>
  <c r="A117" i="1"/>
  <c r="A115" i="1"/>
  <c r="A113" i="1"/>
  <c r="I112" i="1"/>
  <c r="C112" i="1"/>
  <c r="D112" i="1" s="1"/>
  <c r="A112" i="1"/>
  <c r="I111" i="1"/>
  <c r="C111" i="1"/>
  <c r="D111" i="1" s="1"/>
  <c r="A111" i="1"/>
  <c r="I110" i="1"/>
  <c r="D110" i="1"/>
  <c r="C110" i="1"/>
  <c r="A110" i="1"/>
  <c r="I109" i="1"/>
  <c r="C109" i="1"/>
  <c r="D109" i="1" s="1"/>
  <c r="A109" i="1"/>
  <c r="I108" i="1"/>
  <c r="C108" i="1"/>
  <c r="D108" i="1" s="1"/>
  <c r="A108" i="1"/>
  <c r="I107" i="1"/>
  <c r="C107" i="1"/>
  <c r="D107" i="1" s="1"/>
  <c r="A107" i="1"/>
  <c r="I106" i="1"/>
  <c r="C106" i="1"/>
  <c r="D106" i="1" s="1"/>
  <c r="A106" i="1"/>
  <c r="I105" i="1"/>
  <c r="C105" i="1"/>
  <c r="D105" i="1" s="1"/>
  <c r="A105" i="1"/>
  <c r="I104" i="1"/>
  <c r="C104" i="1"/>
  <c r="D104" i="1" s="1"/>
  <c r="A104" i="1"/>
  <c r="I103" i="1"/>
  <c r="C103" i="1"/>
  <c r="D103" i="1" s="1"/>
  <c r="A103" i="1"/>
  <c r="I102" i="1"/>
  <c r="C102" i="1"/>
  <c r="D102" i="1" s="1"/>
  <c r="A102" i="1"/>
  <c r="I101" i="1"/>
  <c r="C101" i="1"/>
  <c r="D101" i="1" s="1"/>
  <c r="A101" i="1"/>
  <c r="I100" i="1"/>
  <c r="C100" i="1"/>
  <c r="D100" i="1" s="1"/>
  <c r="A100" i="1"/>
  <c r="I99" i="1"/>
  <c r="C99" i="1"/>
  <c r="D99" i="1" s="1"/>
  <c r="A99" i="1"/>
  <c r="I98" i="1"/>
  <c r="D98" i="1"/>
  <c r="C98" i="1"/>
  <c r="A98" i="1"/>
  <c r="I97" i="1"/>
  <c r="C97" i="1"/>
  <c r="D97" i="1" s="1"/>
  <c r="A97" i="1"/>
  <c r="I96" i="1"/>
  <c r="J96" i="1" s="1"/>
  <c r="D96" i="1"/>
  <c r="C96" i="1"/>
  <c r="A96" i="1"/>
  <c r="I95" i="1"/>
  <c r="C95" i="1"/>
  <c r="D95" i="1" s="1"/>
  <c r="A95" i="1"/>
  <c r="I94" i="1"/>
  <c r="C94" i="1"/>
  <c r="D94" i="1" s="1"/>
  <c r="A94" i="1"/>
  <c r="I93" i="1"/>
  <c r="C93" i="1"/>
  <c r="D93" i="1" s="1"/>
  <c r="A93" i="1"/>
  <c r="A92" i="1"/>
  <c r="A91" i="1"/>
  <c r="A90" i="1"/>
  <c r="A89" i="1"/>
  <c r="A88" i="1"/>
  <c r="K87" i="1"/>
  <c r="A87" i="1"/>
  <c r="A86" i="1"/>
  <c r="E85" i="1"/>
  <c r="K81" i="1" s="1"/>
  <c r="L81" i="1" s="1"/>
  <c r="A85" i="1"/>
  <c r="A84" i="1"/>
  <c r="A83" i="1"/>
  <c r="A82" i="1"/>
  <c r="A81" i="1"/>
  <c r="A80" i="1"/>
  <c r="A79" i="1"/>
  <c r="A78" i="1"/>
  <c r="A77" i="1"/>
  <c r="A76" i="1"/>
  <c r="A74" i="1"/>
  <c r="A73" i="1"/>
  <c r="A72" i="1"/>
  <c r="I71" i="1"/>
  <c r="C71" i="1"/>
  <c r="D71" i="1" s="1"/>
  <c r="A71" i="1"/>
  <c r="I70" i="1"/>
  <c r="C70" i="1"/>
  <c r="D70" i="1" s="1"/>
  <c r="A70" i="1"/>
  <c r="I69" i="1"/>
  <c r="J69" i="1" s="1"/>
  <c r="C69" i="1"/>
  <c r="D69" i="1" s="1"/>
  <c r="A69" i="1"/>
  <c r="I68" i="1"/>
  <c r="C68" i="1"/>
  <c r="D68" i="1" s="1"/>
  <c r="A68" i="1"/>
  <c r="I67" i="1"/>
  <c r="C67" i="1"/>
  <c r="D67" i="1" s="1"/>
  <c r="A67" i="1"/>
  <c r="I66" i="1"/>
  <c r="D66" i="1"/>
  <c r="C66" i="1"/>
  <c r="A66" i="1"/>
  <c r="I65" i="1"/>
  <c r="C65" i="1"/>
  <c r="D65" i="1" s="1"/>
  <c r="A65" i="1"/>
  <c r="I64" i="1"/>
  <c r="C64" i="1"/>
  <c r="D64" i="1" s="1"/>
  <c r="A64" i="1"/>
  <c r="I63" i="1"/>
  <c r="J63" i="1" s="1"/>
  <c r="C63" i="1"/>
  <c r="D63" i="1" s="1"/>
  <c r="A63" i="1"/>
  <c r="I62" i="1"/>
  <c r="D62" i="1"/>
  <c r="C62" i="1"/>
  <c r="A62" i="1"/>
  <c r="A61" i="1"/>
  <c r="A60" i="1"/>
  <c r="A59" i="1"/>
  <c r="A58" i="1"/>
  <c r="A57" i="1"/>
  <c r="A56" i="1"/>
  <c r="A55" i="1"/>
  <c r="A54" i="1"/>
  <c r="A53" i="1"/>
  <c r="A52" i="1"/>
  <c r="A50" i="1"/>
  <c r="E49" i="1"/>
  <c r="A49" i="1"/>
  <c r="A48" i="1"/>
  <c r="A47" i="1"/>
  <c r="H46" i="1"/>
  <c r="A46" i="1"/>
  <c r="A45" i="1"/>
  <c r="A44" i="1"/>
  <c r="A43" i="1"/>
  <c r="I42" i="1"/>
  <c r="J42" i="1" s="1"/>
  <c r="A42" i="1"/>
  <c r="A41" i="1"/>
  <c r="L40" i="1"/>
  <c r="K40" i="1"/>
  <c r="J40" i="1"/>
  <c r="I40" i="1"/>
  <c r="H40" i="1"/>
  <c r="A40" i="1"/>
  <c r="I39" i="1"/>
  <c r="H39" i="1"/>
  <c r="A39" i="1"/>
  <c r="L38" i="1"/>
  <c r="K38" i="1"/>
  <c r="J38" i="1"/>
  <c r="I38" i="1"/>
  <c r="H38" i="1"/>
  <c r="A38" i="1"/>
  <c r="L37" i="1"/>
  <c r="K37" i="1"/>
  <c r="J37" i="1"/>
  <c r="I37" i="1"/>
  <c r="H37" i="1"/>
  <c r="A37" i="1"/>
  <c r="H36" i="1"/>
  <c r="E36" i="1"/>
  <c r="E50" i="1" s="1"/>
  <c r="A36" i="1"/>
  <c r="D35" i="1"/>
  <c r="L35" i="1" s="1"/>
  <c r="A35" i="1"/>
  <c r="A34" i="1"/>
  <c r="L33" i="1"/>
  <c r="K33" i="1"/>
  <c r="J33" i="1"/>
  <c r="I33" i="1"/>
  <c r="H33" i="1"/>
  <c r="A33" i="1"/>
  <c r="L32" i="1"/>
  <c r="L36" i="1" s="1"/>
  <c r="K32" i="1"/>
  <c r="K36" i="1" s="1"/>
  <c r="J32" i="1"/>
  <c r="J36" i="1" s="1"/>
  <c r="I32" i="1"/>
  <c r="I36" i="1" s="1"/>
  <c r="H32" i="1"/>
  <c r="A32" i="1"/>
  <c r="A31" i="1"/>
  <c r="A30" i="1"/>
  <c r="A29" i="1"/>
  <c r="A28" i="1"/>
  <c r="C26" i="1"/>
  <c r="E17" i="1" s="1"/>
  <c r="E18" i="1" s="1"/>
  <c r="A26" i="1"/>
  <c r="A25" i="1"/>
  <c r="A24" i="1"/>
  <c r="A23" i="1"/>
  <c r="A22" i="1"/>
  <c r="I21" i="1"/>
  <c r="C21" i="1"/>
  <c r="A21" i="1"/>
  <c r="A20" i="1"/>
  <c r="A19" i="1"/>
  <c r="A18" i="1"/>
  <c r="A17" i="1"/>
  <c r="E16" i="1"/>
  <c r="A16" i="1"/>
  <c r="A15" i="1"/>
  <c r="A14" i="1"/>
  <c r="A13" i="1"/>
  <c r="A12" i="1"/>
  <c r="A11" i="1"/>
  <c r="A10" i="1"/>
  <c r="A9" i="1"/>
  <c r="E8" i="1"/>
  <c r="E9" i="1" s="1"/>
  <c r="A8" i="1"/>
  <c r="A7" i="1"/>
  <c r="A6" i="1"/>
  <c r="A5" i="1"/>
  <c r="A4" i="1"/>
  <c r="A3" i="1"/>
  <c r="J108" i="1" l="1"/>
  <c r="J110" i="1"/>
  <c r="D145" i="1"/>
  <c r="F145" i="1" s="1"/>
  <c r="D154" i="1"/>
  <c r="F154" i="1" s="1"/>
  <c r="J105" i="1"/>
  <c r="D149" i="1"/>
  <c r="F149" i="1" s="1"/>
  <c r="D164" i="1"/>
  <c r="F164" i="1" s="1"/>
  <c r="H35" i="1"/>
  <c r="H44" i="1" s="1"/>
  <c r="J103" i="1"/>
  <c r="I35" i="1"/>
  <c r="I44" i="1" s="1"/>
  <c r="J67" i="1"/>
  <c r="J93" i="1"/>
  <c r="D136" i="1"/>
  <c r="F136" i="1" s="1"/>
  <c r="D170" i="1"/>
  <c r="F170" i="1" s="1"/>
  <c r="M127" i="1"/>
  <c r="D137" i="1"/>
  <c r="F137" i="1" s="1"/>
  <c r="D155" i="1"/>
  <c r="F155" i="1" s="1"/>
  <c r="J62" i="1"/>
  <c r="J98" i="1"/>
  <c r="D142" i="1"/>
  <c r="F142" i="1" s="1"/>
  <c r="J35" i="1"/>
  <c r="K35" i="1"/>
  <c r="D140" i="1"/>
  <c r="F140" i="1" s="1"/>
  <c r="D133" i="1"/>
  <c r="F133" i="1" s="1"/>
  <c r="D150" i="1"/>
  <c r="F150" i="1" s="1"/>
  <c r="J112" i="1"/>
  <c r="D138" i="1"/>
  <c r="F138" i="1" s="1"/>
  <c r="D158" i="1"/>
  <c r="F158" i="1" s="1"/>
  <c r="D167" i="1"/>
  <c r="F167" i="1" s="1"/>
  <c r="E123" i="2"/>
  <c r="E125" i="2" s="1"/>
  <c r="L35" i="2"/>
  <c r="K35" i="2"/>
  <c r="J35" i="2"/>
  <c r="I35" i="2"/>
  <c r="H35" i="2"/>
  <c r="J39" i="2"/>
  <c r="K42" i="2"/>
  <c r="I39" i="2"/>
  <c r="L78" i="2"/>
  <c r="K81" i="2"/>
  <c r="L81" i="2" s="1"/>
  <c r="K42" i="1"/>
  <c r="J39" i="1"/>
  <c r="F109" i="1"/>
  <c r="G109" i="1" s="1"/>
  <c r="F107" i="1"/>
  <c r="G107" i="1" s="1"/>
  <c r="F105" i="1"/>
  <c r="G105" i="1" s="1"/>
  <c r="J71" i="1"/>
  <c r="J66" i="1"/>
  <c r="J99" i="1"/>
  <c r="J102" i="1"/>
  <c r="J70" i="1"/>
  <c r="J106" i="1"/>
  <c r="F106" i="1"/>
  <c r="G106" i="1" s="1"/>
  <c r="J68" i="1"/>
  <c r="J100" i="1"/>
  <c r="J111" i="1"/>
  <c r="M152" i="1"/>
  <c r="N152" i="1" s="1"/>
  <c r="J94" i="1"/>
  <c r="J107" i="1"/>
  <c r="J97" i="1"/>
  <c r="J64" i="1"/>
  <c r="D115" i="1"/>
  <c r="F112" i="1" s="1"/>
  <c r="G112" i="1" s="1"/>
  <c r="F111" i="1"/>
  <c r="G111" i="1" s="1"/>
  <c r="F93" i="1"/>
  <c r="J95" i="1"/>
  <c r="F98" i="1"/>
  <c r="G98" i="1" s="1"/>
  <c r="J65" i="1"/>
  <c r="F101" i="1"/>
  <c r="G101" i="1" s="1"/>
  <c r="J104" i="1"/>
  <c r="J101" i="1"/>
  <c r="J109" i="1"/>
  <c r="E44" i="1"/>
  <c r="D144" i="1"/>
  <c r="F144" i="1" s="1"/>
  <c r="D132" i="1"/>
  <c r="D139" i="1"/>
  <c r="F139" i="1" s="1"/>
  <c r="D151" i="1"/>
  <c r="F151" i="1" s="1"/>
  <c r="D156" i="1"/>
  <c r="F156" i="1" s="1"/>
  <c r="D159" i="1"/>
  <c r="F159" i="1" s="1"/>
  <c r="D162" i="1"/>
  <c r="F162" i="1" s="1"/>
  <c r="D165" i="1"/>
  <c r="F165" i="1" s="1"/>
  <c r="D168" i="1"/>
  <c r="F168" i="1" s="1"/>
  <c r="D171" i="1"/>
  <c r="F171" i="1" s="1"/>
  <c r="C92" i="1"/>
  <c r="L78" i="1" s="1"/>
  <c r="D134" i="1"/>
  <c r="F134" i="1" s="1"/>
  <c r="D146" i="1"/>
  <c r="F146" i="1" s="1"/>
  <c r="D153" i="1"/>
  <c r="F153" i="1" s="1"/>
  <c r="D141" i="1"/>
  <c r="F141" i="1" s="1"/>
  <c r="D73" i="1"/>
  <c r="F69" i="1" s="1"/>
  <c r="G69" i="1" s="1"/>
  <c r="D143" i="1"/>
  <c r="F143" i="1" s="1"/>
  <c r="D157" i="1"/>
  <c r="F157" i="1" s="1"/>
  <c r="D160" i="1"/>
  <c r="F160" i="1" s="1"/>
  <c r="D163" i="1"/>
  <c r="F163" i="1" s="1"/>
  <c r="D166" i="1"/>
  <c r="F166" i="1" s="1"/>
  <c r="J44" i="1" l="1"/>
  <c r="J72" i="1"/>
  <c r="J73" i="1" s="1"/>
  <c r="F108" i="1"/>
  <c r="G108" i="1" s="1"/>
  <c r="F95" i="1"/>
  <c r="G95" i="1" s="1"/>
  <c r="F96" i="1"/>
  <c r="G96" i="1" s="1"/>
  <c r="J113" i="1"/>
  <c r="J115" i="1" s="1"/>
  <c r="E89" i="1" s="1"/>
  <c r="K84" i="1" s="1"/>
  <c r="F64" i="1"/>
  <c r="G64" i="1" s="1"/>
  <c r="F104" i="1"/>
  <c r="G104" i="1" s="1"/>
  <c r="F99" i="1"/>
  <c r="G99" i="1" s="1"/>
  <c r="F94" i="1"/>
  <c r="G94" i="1" s="1"/>
  <c r="L42" i="2"/>
  <c r="L39" i="2" s="1"/>
  <c r="K39" i="2"/>
  <c r="D127" i="2"/>
  <c r="E89" i="2"/>
  <c r="K84" i="2" s="1"/>
  <c r="F132" i="1"/>
  <c r="D127" i="1"/>
  <c r="G93" i="1"/>
  <c r="F70" i="1"/>
  <c r="G70" i="1" s="1"/>
  <c r="F65" i="1"/>
  <c r="G65" i="1" s="1"/>
  <c r="F71" i="1"/>
  <c r="G71" i="1" s="1"/>
  <c r="F66" i="1"/>
  <c r="G66" i="1" s="1"/>
  <c r="F63" i="1"/>
  <c r="G63" i="1" s="1"/>
  <c r="F110" i="1"/>
  <c r="G110" i="1" s="1"/>
  <c r="F102" i="1"/>
  <c r="G102" i="1" s="1"/>
  <c r="F62" i="1"/>
  <c r="F68" i="1"/>
  <c r="G68" i="1" s="1"/>
  <c r="L42" i="1"/>
  <c r="L39" i="1" s="1"/>
  <c r="L44" i="1" s="1"/>
  <c r="K39" i="1"/>
  <c r="K44" i="1" s="1"/>
  <c r="F67" i="1"/>
  <c r="G67" i="1" s="1"/>
  <c r="F103" i="1"/>
  <c r="G103" i="1" s="1"/>
  <c r="F100" i="1"/>
  <c r="G100" i="1" s="1"/>
  <c r="F97" i="1"/>
  <c r="G97" i="1" s="1"/>
  <c r="E46" i="1" l="1"/>
  <c r="E87" i="2"/>
  <c r="E88" i="2" s="1"/>
  <c r="K83" i="2" s="1"/>
  <c r="K85" i="2" s="1"/>
  <c r="K88" i="2" s="1"/>
  <c r="K89" i="2" s="1"/>
  <c r="F127" i="2"/>
  <c r="F172" i="2"/>
  <c r="G113" i="1"/>
  <c r="G115" i="1" s="1"/>
  <c r="E87" i="1" s="1"/>
  <c r="E88" i="1" s="1"/>
  <c r="K83" i="1" s="1"/>
  <c r="K85" i="1" s="1"/>
  <c r="K88" i="1" s="1"/>
  <c r="K89" i="1" s="1"/>
  <c r="F113" i="1"/>
  <c r="F72" i="1"/>
  <c r="G62" i="1"/>
  <c r="G73" i="1" s="1"/>
  <c r="F127" i="1"/>
  <c r="F172" i="1"/>
</calcChain>
</file>

<file path=xl/sharedStrings.xml><?xml version="1.0" encoding="utf-8"?>
<sst xmlns="http://schemas.openxmlformats.org/spreadsheetml/2006/main" count="427" uniqueCount="143">
  <si>
    <t>BOND VALUATION &amp; ANALYSIS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</si>
  <si>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</si>
  <si>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</si>
  <si>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</si>
  <si>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</si>
  <si>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</si>
  <si>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</si>
  <si>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</si>
  <si>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</si>
  <si>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</si>
  <si>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</si>
  <si>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</si>
  <si>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</si>
  <si>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</si>
  <si>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MARKET PRICE/INVOICE PRICE (Manual)</t>
  </si>
  <si>
    <t>Manual Example:</t>
  </si>
  <si>
    <t>Bought (Traded) F&amp;A the 7.50% Corporate Bond at 98.50 on Thursday, January 17, 2019</t>
  </si>
  <si>
    <t>Trading Date  =</t>
  </si>
  <si>
    <t>Settlement Date (T+3 BD) =</t>
  </si>
  <si>
    <t>Market Price =</t>
  </si>
  <si>
    <t>=PRICE(M4,M5,M6,M7,M8,M9)</t>
  </si>
  <si>
    <t>Coupon Rate =</t>
  </si>
  <si>
    <t>=COUPDAYBS(M4,M5,2,1)</t>
  </si>
  <si>
    <t>Coupon Dates =</t>
  </si>
  <si>
    <t xml:space="preserve"> F&amp;A</t>
  </si>
  <si>
    <t>(Feb 28 and Aug 31)</t>
  </si>
  <si>
    <t>=COUPDAYS(M4,M5,2,1)</t>
  </si>
  <si>
    <t>Face Value =</t>
  </si>
  <si>
    <t>=(M12/M13)*M6*100/2</t>
  </si>
  <si>
    <t>Accrued Basis=</t>
  </si>
  <si>
    <t>Days</t>
  </si>
  <si>
    <t>=+M11+M14</t>
  </si>
  <si>
    <t>Market Price Paid =</t>
  </si>
  <si>
    <t>Accrued Expenses =</t>
  </si>
  <si>
    <t xml:space="preserve">Invoice Price = </t>
  </si>
  <si>
    <t>1/22</t>
  </si>
  <si>
    <t>8/31</t>
  </si>
  <si>
    <t>9/30</t>
  </si>
  <si>
    <t>10/31</t>
  </si>
  <si>
    <t>11/30</t>
  </si>
  <si>
    <t>12/31</t>
  </si>
  <si>
    <t>1/31</t>
  </si>
  <si>
    <t>2/28</t>
  </si>
  <si>
    <t>DAYS =</t>
  </si>
  <si>
    <t>Total Days=</t>
  </si>
  <si>
    <t>Settlement Date=</t>
  </si>
  <si>
    <t>Maturity Date=</t>
  </si>
  <si>
    <t>Coupon Rate=</t>
  </si>
  <si>
    <t>Yield to Maturity=</t>
  </si>
  <si>
    <t>YIELD TO MAURITY (YTM), YIELD TO CALL (YTC), YIELD TO WORSE (YTW) and CURRENT YIELD (CY)</t>
  </si>
  <si>
    <t>YTM</t>
  </si>
  <si>
    <t>YTC1</t>
  </si>
  <si>
    <t>YTC2</t>
  </si>
  <si>
    <t>YTC3</t>
  </si>
  <si>
    <t>YTC4</t>
  </si>
  <si>
    <t>YTC5</t>
  </si>
  <si>
    <t>Issuance Date =</t>
  </si>
  <si>
    <t>Trading Date =</t>
  </si>
  <si>
    <t>Settlement Date (T+3)</t>
  </si>
  <si>
    <t>Maturity Date / Call Date</t>
  </si>
  <si>
    <t>Coupon Rate</t>
  </si>
  <si>
    <t xml:space="preserve">Market Price </t>
  </si>
  <si>
    <t>Redemption (Final payment % of Par)</t>
  </si>
  <si>
    <t>Frequency (payments per year)</t>
  </si>
  <si>
    <t>Call Provision</t>
  </si>
  <si>
    <t>YTM=</t>
  </si>
  <si>
    <t>YTC=</t>
  </si>
  <si>
    <t>YTW=</t>
  </si>
  <si>
    <t>CY=</t>
  </si>
  <si>
    <t>Face Value</t>
  </si>
  <si>
    <t>Coupon Payment $</t>
  </si>
  <si>
    <t>Years (Term)</t>
  </si>
  <si>
    <t>Years</t>
  </si>
  <si>
    <t>PRICE, ANNUAL DURATION AND CONVEXITY</t>
  </si>
  <si>
    <t>Coup. Rate=</t>
  </si>
  <si>
    <t>Int.Rate =</t>
  </si>
  <si>
    <t>Frequency =</t>
  </si>
  <si>
    <t>Time  until</t>
  </si>
  <si>
    <t>CF</t>
  </si>
  <si>
    <t>PV of CF</t>
  </si>
  <si>
    <t>%</t>
  </si>
  <si>
    <t>Payments</t>
  </si>
  <si>
    <t>Weight</t>
  </si>
  <si>
    <t>Duration</t>
  </si>
  <si>
    <t>t + t^2</t>
  </si>
  <si>
    <t>(t+t^2) x PV(CF)</t>
  </si>
  <si>
    <t>Price=</t>
  </si>
  <si>
    <t>Duration=</t>
  </si>
  <si>
    <t>Convexity =</t>
  </si>
  <si>
    <t>MACAULAY SEMI-ANNUAL DURATION AND CONVEXITY</t>
  </si>
  <si>
    <t>Sensitivity to interest rate movements</t>
  </si>
  <si>
    <t>IRR=</t>
  </si>
  <si>
    <t>If Yield Changes By</t>
  </si>
  <si>
    <t>Bond Price Will Change By</t>
  </si>
  <si>
    <t>Life in Years</t>
  </si>
  <si>
    <t>Yield</t>
  </si>
  <si>
    <t>Modified Duration Predicts</t>
  </si>
  <si>
    <t>Frequency</t>
  </si>
  <si>
    <t>Convexity Adjustment</t>
  </si>
  <si>
    <t>Bond Price</t>
  </si>
  <si>
    <t>Total Predicted Change</t>
  </si>
  <si>
    <t>Macaulay Duration</t>
  </si>
  <si>
    <t>Actual New Price</t>
  </si>
  <si>
    <t>Modified Duration</t>
  </si>
  <si>
    <t>Predicted New Price</t>
  </si>
  <si>
    <t>Convexity</t>
  </si>
  <si>
    <t>Difference</t>
  </si>
  <si>
    <t>Period</t>
  </si>
  <si>
    <t>Cash 
Flow</t>
  </si>
  <si>
    <t>PV Cash Flow</t>
  </si>
  <si>
    <t>Weighted</t>
  </si>
  <si>
    <t>Duration Calc</t>
  </si>
  <si>
    <t>Factor years</t>
  </si>
  <si>
    <t>Convexity
 Calc</t>
  </si>
  <si>
    <t>DURATION AND CONVEXITY FORMULAS</t>
  </si>
  <si>
    <t>PRICE</t>
  </si>
  <si>
    <t xml:space="preserve"> DURATION</t>
  </si>
  <si>
    <t>CONVEXITY</t>
  </si>
  <si>
    <t>BOND PRICING</t>
  </si>
  <si>
    <t>YIELD TO MATURITY</t>
  </si>
  <si>
    <t>Par/Face Value</t>
  </si>
  <si>
    <t>Semi-Annual Coupon =</t>
  </si>
  <si>
    <t>Coupon % =</t>
  </si>
  <si>
    <t>Semi-Annual Payment =</t>
  </si>
  <si>
    <t>every 6 mnts</t>
  </si>
  <si>
    <t>Maturity/Term =</t>
  </si>
  <si>
    <t>yrs</t>
  </si>
  <si>
    <t>Semi-Annual # Paymants =</t>
  </si>
  <si>
    <t>pmts</t>
  </si>
  <si>
    <t>Present Value of Coupon Pmts=</t>
  </si>
  <si>
    <t>=PV(B4/2,G5,-G4)</t>
  </si>
  <si>
    <t>Bond Pricing=</t>
  </si>
  <si>
    <t>Present Value of Principal Pmt=</t>
  </si>
  <si>
    <t>=PV(B4/2,G5,0,-B3,0)</t>
  </si>
  <si>
    <t>Redemption Value=</t>
  </si>
  <si>
    <t xml:space="preserve"> Total</t>
  </si>
  <si>
    <t>Coupon pmts per yr=</t>
  </si>
  <si>
    <t>Net Present Value</t>
  </si>
  <si>
    <t>Long-Form</t>
  </si>
  <si>
    <t>Coupon
Payment</t>
  </si>
  <si>
    <t>Principal
Payment</t>
  </si>
  <si>
    <t>Total Payment</t>
  </si>
  <si>
    <t>IRR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</si>
</sst>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F800]dddd\,\ mmmm\ dd\,\ yyyy"/>
    <numFmt numFmtId="165" formatCode="0.000"/>
    <numFmt numFmtId="166" formatCode="0.000%"/>
    <numFmt numFmtId="168" formatCode="0.0000%"/>
    <numFmt numFmtId="169" formatCode="_(* #,##0_);_(* \(#,##0\);_(* &quot;-&quot;??_);_(@_)"/>
    <numFmt numFmtId="170" formatCode="0.0000"/>
    <numFmt numFmtId="171" formatCode="0.00000"/>
  </numFmts>
  <fonts count="1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22"/>
      <name val="Arial"/>
      <family val="2"/>
    </font>
    <font>
      <sz val="1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b/>
      <u/>
      <sz val="10"/>
      <name val="Arial"/>
      <family val="2"/>
    </font>
    <font>
      <i/>
      <sz val="10"/>
      <color indexed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Times New Roman"/>
      <family val="1"/>
    </font>
    <font>
      <i/>
      <sz val="10"/>
      <name val="Times New Roman"/>
      <family val="1"/>
    </font>
    <font>
      <b/>
      <sz val="11"/>
      <color indexed="12"/>
      <name val="Times New Roman"/>
      <family val="1"/>
    </font>
    <font>
      <b/>
      <sz val="11"/>
      <name val="Times New Roman"/>
      <family val="1"/>
    </font>
    <font>
      <i/>
      <sz val="10"/>
      <color indexed="9"/>
      <name val="Times New Roman"/>
      <family val="1"/>
    </font>
    <font>
      <sz val="10"/>
      <name val="Times New Roman"/>
      <family val="1"/>
    </font>
    <font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0" fillId="0" borderId="0"/>
  </cellStyleXfs>
  <cellXfs count="154">
    <xf numFmtId="0" fontId="0" fillId="0" borderId="0" xfId="0"/>
    <xf numFmtId="0" fontId="2" fillId="0" borderId="0" xfId="0" applyFont="1"/>
    <xf numFmtId="0" fontId="0" fillId="2" borderId="0" xfId="0" applyFill="1" applyAlignment="1">
      <alignment horizontal="center"/>
    </xf>
    <xf numFmtId="0" fontId="3" fillId="2" borderId="0" xfId="4" applyFill="1" applyAlignment="1">
      <alignment horizontal="center"/>
    </xf>
    <xf numFmtId="0" fontId="4" fillId="3" borderId="0" xfId="4" applyFont="1" applyFill="1"/>
    <xf numFmtId="0" fontId="5" fillId="3" borderId="0" xfId="0" applyFont="1" applyFill="1"/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164" fontId="0" fillId="0" borderId="0" xfId="0" applyNumberFormat="1"/>
    <xf numFmtId="0" fontId="0" fillId="0" borderId="0" xfId="0"/>
    <xf numFmtId="43" fontId="0" fillId="0" borderId="0" xfId="1" applyFont="1"/>
    <xf numFmtId="165" fontId="7" fillId="0" borderId="0" xfId="0" quotePrefix="1" applyNumberFormat="1" applyFont="1"/>
    <xf numFmtId="166" fontId="0" fillId="0" borderId="0" xfId="3" applyNumberFormat="1" applyFont="1"/>
    <xf numFmtId="0" fontId="7" fillId="0" borderId="0" xfId="0" quotePrefix="1" applyFont="1"/>
    <xf numFmtId="6" fontId="0" fillId="0" borderId="0" xfId="0" applyNumberFormat="1"/>
    <xf numFmtId="8" fontId="0" fillId="0" borderId="0" xfId="0" applyNumberFormat="1"/>
    <xf numFmtId="8" fontId="0" fillId="4" borderId="1" xfId="0" applyNumberFormat="1" applyFill="1" applyBorder="1"/>
    <xf numFmtId="0" fontId="3" fillId="0" borderId="0" xfId="0" quotePrefix="1" applyFont="1" applyAlignment="1">
      <alignment horizontal="center"/>
    </xf>
    <xf numFmtId="8" fontId="8" fillId="0" borderId="0" xfId="0" applyNumberFormat="1" applyFont="1" applyAlignment="1">
      <alignment horizontal="left"/>
    </xf>
    <xf numFmtId="0" fontId="0" fillId="0" borderId="2" xfId="0" applyBorder="1"/>
    <xf numFmtId="0" fontId="0" fillId="0" borderId="3" xfId="0" applyBorder="1"/>
    <xf numFmtId="0" fontId="8" fillId="0" borderId="0" xfId="0" quotePrefix="1" applyFont="1"/>
    <xf numFmtId="0" fontId="3" fillId="0" borderId="0" xfId="0" quotePrefix="1" applyFont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4" xfId="0" applyFont="1" applyBorder="1" applyAlignment="1">
      <alignment horizontal="right"/>
    </xf>
    <xf numFmtId="0" fontId="8" fillId="0" borderId="5" xfId="0" applyFont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4" fillId="3" borderId="0" xfId="0" applyFont="1" applyFill="1"/>
    <xf numFmtId="0" fontId="8" fillId="5" borderId="6" xfId="0" applyFont="1" applyFill="1" applyBorder="1" applyAlignment="1">
      <alignment horizontal="center"/>
    </xf>
    <xf numFmtId="14" fontId="0" fillId="0" borderId="0" xfId="0" applyNumberFormat="1" applyAlignment="1">
      <alignment horizontal="right"/>
    </xf>
    <xf numFmtId="14" fontId="0" fillId="0" borderId="0" xfId="0" applyNumberFormat="1"/>
    <xf numFmtId="0" fontId="0" fillId="0" borderId="0" xfId="0" applyAlignment="1">
      <alignment horizontal="right"/>
    </xf>
    <xf numFmtId="14" fontId="8" fillId="0" borderId="0" xfId="0" applyNumberFormat="1" applyFont="1"/>
    <xf numFmtId="14" fontId="8" fillId="0" borderId="0" xfId="0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10" fontId="8" fillId="0" borderId="0" xfId="0" applyNumberFormat="1" applyFont="1"/>
    <xf numFmtId="43" fontId="8" fillId="0" borderId="0" xfId="1" applyFont="1" applyAlignment="1">
      <alignment horizontal="right"/>
    </xf>
    <xf numFmtId="43" fontId="8" fillId="0" borderId="0" xfId="1" applyFont="1"/>
    <xf numFmtId="43" fontId="0" fillId="0" borderId="0" xfId="1" applyFont="1" applyAlignment="1">
      <alignment horizontal="right"/>
    </xf>
    <xf numFmtId="43" fontId="0" fillId="0" borderId="0" xfId="0" applyNumberFormat="1"/>
    <xf numFmtId="166" fontId="8" fillId="4" borderId="1" xfId="3" applyNumberFormat="1" applyFont="1" applyFill="1" applyBorder="1" applyAlignment="1">
      <alignment horizontal="center"/>
    </xf>
    <xf numFmtId="168" fontId="8" fillId="4" borderId="6" xfId="3" applyNumberFormat="1" applyFont="1" applyFill="1" applyBorder="1" applyAlignment="1">
      <alignment horizontal="center"/>
    </xf>
    <xf numFmtId="166" fontId="8" fillId="4" borderId="6" xfId="3" applyNumberFormat="1" applyFont="1" applyFill="1" applyBorder="1" applyAlignment="1">
      <alignment horizontal="center"/>
    </xf>
    <xf numFmtId="166" fontId="0" fillId="0" borderId="0" xfId="0" applyNumberFormat="1" applyAlignment="1">
      <alignment horizontal="center"/>
    </xf>
    <xf numFmtId="166" fontId="8" fillId="4" borderId="1" xfId="0" applyNumberFormat="1" applyFont="1" applyFill="1" applyBorder="1" applyAlignment="1">
      <alignment horizontal="center"/>
    </xf>
    <xf numFmtId="168" fontId="8" fillId="4" borderId="1" xfId="0" applyNumberFormat="1" applyFont="1" applyFill="1" applyBorder="1" applyAlignment="1">
      <alignment horizontal="center"/>
    </xf>
    <xf numFmtId="1" fontId="0" fillId="0" borderId="0" xfId="0" applyNumberFormat="1"/>
    <xf numFmtId="169" fontId="0" fillId="0" borderId="0" xfId="1" applyNumberFormat="1" applyFont="1"/>
    <xf numFmtId="10" fontId="0" fillId="0" borderId="0" xfId="0" applyNumberFormat="1"/>
    <xf numFmtId="0" fontId="0" fillId="0" borderId="0" xfId="0" applyAlignment="1">
      <alignment horizontal="center"/>
    </xf>
    <xf numFmtId="44" fontId="0" fillId="0" borderId="0" xfId="0" applyNumberFormat="1"/>
    <xf numFmtId="44" fontId="0" fillId="0" borderId="0" xfId="2" applyFont="1"/>
    <xf numFmtId="0" fontId="8" fillId="5" borderId="0" xfId="0" applyFont="1" applyFill="1"/>
    <xf numFmtId="0" fontId="8" fillId="5" borderId="0" xfId="0" applyFont="1" applyFill="1" applyAlignment="1">
      <alignment horizontal="center"/>
    </xf>
    <xf numFmtId="14" fontId="8" fillId="5" borderId="0" xfId="0" applyNumberFormat="1" applyFont="1" applyFill="1" applyAlignment="1">
      <alignment horizontal="center"/>
    </xf>
    <xf numFmtId="0" fontId="8" fillId="5" borderId="0" xfId="0" quotePrefix="1" applyFont="1" applyFill="1" applyAlignment="1">
      <alignment horizontal="center"/>
    </xf>
    <xf numFmtId="0" fontId="8" fillId="5" borderId="7" xfId="0" applyFont="1" applyFill="1" applyBorder="1"/>
    <xf numFmtId="0" fontId="8" fillId="5" borderId="7" xfId="0" applyFont="1" applyFill="1" applyBorder="1" applyAlignment="1">
      <alignment horizontal="center"/>
    </xf>
    <xf numFmtId="14" fontId="8" fillId="5" borderId="7" xfId="0" applyNumberFormat="1" applyFont="1" applyFill="1" applyBorder="1" applyAlignment="1">
      <alignment horizontal="center"/>
    </xf>
    <xf numFmtId="0" fontId="8" fillId="5" borderId="7" xfId="0" quotePrefix="1" applyFont="1" applyFill="1" applyBorder="1" applyAlignment="1">
      <alignment horizontal="center" shrinkToFit="1"/>
    </xf>
    <xf numFmtId="0" fontId="3" fillId="0" borderId="0" xfId="0" applyFont="1" applyAlignment="1">
      <alignment horizontal="center"/>
    </xf>
    <xf numFmtId="165" fontId="8" fillId="0" borderId="0" xfId="0" applyNumberFormat="1" applyFont="1"/>
    <xf numFmtId="170" fontId="0" fillId="0" borderId="0" xfId="0" applyNumberFormat="1"/>
    <xf numFmtId="1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43" fontId="3" fillId="0" borderId="0" xfId="0" applyNumberFormat="1" applyFont="1" applyAlignment="1">
      <alignment horizontal="center"/>
    </xf>
    <xf numFmtId="10" fontId="0" fillId="0" borderId="8" xfId="0" applyNumberFormat="1" applyBorder="1"/>
    <xf numFmtId="0" fontId="8" fillId="4" borderId="9" xfId="0" applyFont="1" applyFill="1" applyBorder="1" applyAlignment="1">
      <alignment horizontal="right"/>
    </xf>
    <xf numFmtId="165" fontId="8" fillId="4" borderId="10" xfId="0" applyNumberFormat="1" applyFont="1" applyFill="1" applyBorder="1"/>
    <xf numFmtId="170" fontId="8" fillId="4" borderId="10" xfId="0" applyNumberFormat="1" applyFont="1" applyFill="1" applyBorder="1"/>
    <xf numFmtId="0" fontId="8" fillId="4" borderId="9" xfId="0" applyFont="1" applyFill="1" applyBorder="1"/>
    <xf numFmtId="165" fontId="8" fillId="4" borderId="10" xfId="0" applyNumberFormat="1" applyFont="1" applyFill="1" applyBorder="1" applyAlignment="1">
      <alignment horizontal="center"/>
    </xf>
    <xf numFmtId="0" fontId="9" fillId="0" borderId="0" xfId="0" applyFont="1"/>
    <xf numFmtId="0" fontId="8" fillId="5" borderId="9" xfId="0" quotePrefix="1" applyFont="1" applyFill="1" applyBorder="1" applyAlignment="1">
      <alignment horizontal="center"/>
    </xf>
    <xf numFmtId="168" fontId="8" fillId="5" borderId="10" xfId="0" applyNumberFormat="1" applyFont="1" applyFill="1" applyBorder="1" applyAlignment="1">
      <alignment horizontal="center"/>
    </xf>
    <xf numFmtId="8" fontId="11" fillId="0" borderId="0" xfId="7" quotePrefix="1" applyNumberFormat="1" applyFont="1"/>
    <xf numFmtId="4" fontId="10" fillId="0" borderId="0" xfId="1" quotePrefix="1" applyNumberFormat="1" applyFont="1"/>
    <xf numFmtId="0" fontId="10" fillId="0" borderId="0" xfId="7"/>
    <xf numFmtId="169" fontId="12" fillId="0" borderId="0" xfId="1" applyNumberFormat="1" applyFont="1" applyProtection="1">
      <protection locked="0"/>
    </xf>
    <xf numFmtId="0" fontId="13" fillId="0" borderId="11" xfId="7" applyFont="1" applyBorder="1"/>
    <xf numFmtId="10" fontId="12" fillId="0" borderId="11" xfId="7" applyNumberFormat="1" applyFont="1" applyBorder="1" applyProtection="1">
      <protection locked="0"/>
    </xf>
    <xf numFmtId="10" fontId="12" fillId="0" borderId="0" xfId="7" applyNumberFormat="1" applyFont="1" applyProtection="1">
      <protection locked="0"/>
    </xf>
    <xf numFmtId="0" fontId="14" fillId="0" borderId="0" xfId="7" applyFont="1" applyProtection="1">
      <protection locked="0"/>
    </xf>
    <xf numFmtId="10" fontId="10" fillId="0" borderId="0" xfId="3" quotePrefix="1" applyNumberFormat="1" applyFont="1"/>
    <xf numFmtId="4" fontId="11" fillId="0" borderId="0" xfId="7" quotePrefix="1" applyNumberFormat="1" applyFont="1"/>
    <xf numFmtId="0" fontId="12" fillId="0" borderId="0" xfId="7" applyFont="1" applyProtection="1">
      <protection locked="0"/>
    </xf>
    <xf numFmtId="9" fontId="14" fillId="0" borderId="0" xfId="7" applyNumberFormat="1" applyFont="1" applyProtection="1">
      <protection locked="0"/>
    </xf>
    <xf numFmtId="4" fontId="15" fillId="0" borderId="0" xfId="1" quotePrefix="1" applyNumberFormat="1" applyFont="1"/>
    <xf numFmtId="0" fontId="11" fillId="0" borderId="0" xfId="7" applyFont="1"/>
    <xf numFmtId="169" fontId="11" fillId="0" borderId="0" xfId="1" applyNumberFormat="1" applyFont="1" applyProtection="1">
      <protection locked="0"/>
    </xf>
    <xf numFmtId="8" fontId="11" fillId="0" borderId="0" xfId="1" applyNumberFormat="1" applyFont="1" applyProtection="1">
      <protection locked="0"/>
    </xf>
    <xf numFmtId="4" fontId="10" fillId="0" borderId="11" xfId="1" quotePrefix="1" applyNumberFormat="1" applyFont="1" applyBorder="1"/>
    <xf numFmtId="4" fontId="11" fillId="0" borderId="11" xfId="1" quotePrefix="1" applyNumberFormat="1" applyFont="1" applyBorder="1"/>
    <xf numFmtId="0" fontId="13" fillId="4" borderId="9" xfId="7" applyFont="1" applyFill="1" applyBorder="1"/>
    <xf numFmtId="0" fontId="8" fillId="4" borderId="12" xfId="0" applyFont="1" applyFill="1" applyBorder="1"/>
    <xf numFmtId="8" fontId="13" fillId="4" borderId="10" xfId="7" quotePrefix="1" applyNumberFormat="1" applyFont="1" applyFill="1" applyBorder="1"/>
    <xf numFmtId="4" fontId="10" fillId="0" borderId="0" xfId="7" quotePrefix="1" applyNumberFormat="1"/>
    <xf numFmtId="43" fontId="13" fillId="4" borderId="10" xfId="1" quotePrefix="1" applyFont="1" applyFill="1" applyBorder="1"/>
    <xf numFmtId="8" fontId="10" fillId="0" borderId="0" xfId="7" quotePrefix="1" applyNumberFormat="1"/>
    <xf numFmtId="43" fontId="10" fillId="0" borderId="0" xfId="1" quotePrefix="1" applyFont="1"/>
    <xf numFmtId="8" fontId="10" fillId="0" borderId="11" xfId="7" quotePrefix="1" applyNumberFormat="1" applyBorder="1"/>
    <xf numFmtId="8" fontId="11" fillId="0" borderId="11" xfId="7" quotePrefix="1" applyNumberFormat="1" applyFont="1" applyBorder="1"/>
    <xf numFmtId="43" fontId="11" fillId="0" borderId="0" xfId="1" quotePrefix="1" applyFont="1"/>
    <xf numFmtId="0" fontId="10" fillId="0" borderId="12" xfId="7" applyBorder="1"/>
    <xf numFmtId="43" fontId="11" fillId="0" borderId="0" xfId="7" quotePrefix="1" applyNumberFormat="1" applyFont="1"/>
    <xf numFmtId="0" fontId="13" fillId="5" borderId="7" xfId="7" applyFont="1" applyFill="1" applyBorder="1" applyAlignment="1">
      <alignment horizontal="center" wrapText="1"/>
    </xf>
    <xf numFmtId="0" fontId="13" fillId="5" borderId="12" xfId="7" applyFont="1" applyFill="1" applyBorder="1" applyAlignment="1">
      <alignment horizontal="center" wrapText="1"/>
    </xf>
    <xf numFmtId="0" fontId="10" fillId="0" borderId="0" xfId="7" applyAlignment="1">
      <alignment horizontal="center"/>
    </xf>
    <xf numFmtId="8" fontId="10" fillId="0" borderId="0" xfId="1" applyNumberFormat="1" applyFont="1"/>
    <xf numFmtId="43" fontId="10" fillId="0" borderId="0" xfId="1" applyFont="1"/>
    <xf numFmtId="0" fontId="15" fillId="0" borderId="0" xfId="7" applyFont="1"/>
    <xf numFmtId="166" fontId="0" fillId="0" borderId="0" xfId="3" applyNumberFormat="1" applyFont="1" applyAlignment="1">
      <alignment horizontal="center"/>
    </xf>
    <xf numFmtId="171" fontId="0" fillId="0" borderId="0" xfId="0" applyNumberFormat="1"/>
    <xf numFmtId="165" fontId="0" fillId="0" borderId="0" xfId="0" applyNumberFormat="1"/>
    <xf numFmtId="43" fontId="10" fillId="0" borderId="0" xfId="7" applyNumberFormat="1"/>
    <xf numFmtId="43" fontId="10" fillId="0" borderId="11" xfId="1" quotePrefix="1" applyFont="1" applyBorder="1"/>
    <xf numFmtId="171" fontId="0" fillId="0" borderId="11" xfId="0" applyNumberFormat="1" applyBorder="1"/>
    <xf numFmtId="43" fontId="10" fillId="0" borderId="11" xfId="7" applyNumberFormat="1" applyBorder="1"/>
    <xf numFmtId="43" fontId="13" fillId="0" borderId="0" xfId="1" applyFont="1" applyAlignment="1">
      <alignment horizontal="right"/>
    </xf>
    <xf numFmtId="8" fontId="10" fillId="0" borderId="0" xfId="7" applyNumberFormat="1"/>
    <xf numFmtId="43" fontId="13" fillId="4" borderId="10" xfId="7" applyNumberFormat="1" applyFont="1" applyFill="1" applyBorder="1"/>
    <xf numFmtId="171" fontId="8" fillId="4" borderId="10" xfId="0" applyNumberFormat="1" applyFont="1" applyFill="1" applyBorder="1"/>
    <xf numFmtId="43" fontId="11" fillId="0" borderId="0" xfId="1" applyFont="1"/>
    <xf numFmtId="0" fontId="0" fillId="0" borderId="13" xfId="0" applyBorder="1"/>
    <xf numFmtId="0" fontId="0" fillId="0" borderId="14" xfId="0" applyBorder="1"/>
    <xf numFmtId="10" fontId="0" fillId="0" borderId="0" xfId="3" applyNumberFormat="1" applyFont="1"/>
    <xf numFmtId="8" fontId="0" fillId="0" borderId="0" xfId="0" quotePrefix="1" applyNumberFormat="1"/>
    <xf numFmtId="8" fontId="7" fillId="6" borderId="0" xfId="0" quotePrefix="1" applyNumberFormat="1" applyFont="1" applyFill="1"/>
    <xf numFmtId="8" fontId="0" fillId="0" borderId="6" xfId="0" quotePrefix="1" applyNumberFormat="1" applyBorder="1"/>
    <xf numFmtId="0" fontId="0" fillId="0" borderId="11" xfId="0" applyBorder="1"/>
    <xf numFmtId="8" fontId="0" fillId="0" borderId="11" xfId="0" quotePrefix="1" applyNumberFormat="1" applyBorder="1"/>
    <xf numFmtId="166" fontId="0" fillId="0" borderId="0" xfId="3" quotePrefix="1" applyNumberFormat="1" applyFont="1"/>
    <xf numFmtId="8" fontId="16" fillId="0" borderId="0" xfId="0" quotePrefix="1" applyNumberFormat="1" applyFont="1"/>
    <xf numFmtId="0" fontId="8" fillId="0" borderId="9" xfId="0" applyFont="1" applyBorder="1" applyAlignment="1">
      <alignment horizontal="center"/>
    </xf>
    <xf numFmtId="0" fontId="0" fillId="0" borderId="12" xfId="0" applyBorder="1"/>
    <xf numFmtId="0" fontId="0" fillId="0" borderId="10" xfId="0" applyBorder="1"/>
    <xf numFmtId="0" fontId="8" fillId="5" borderId="15" xfId="0" applyFont="1" applyFill="1" applyBorder="1" applyAlignment="1">
      <alignment horizontal="center"/>
    </xf>
    <xf numFmtId="0" fontId="8" fillId="5" borderId="7" xfId="0" applyFont="1" applyFill="1" applyBorder="1" applyAlignment="1">
      <alignment wrapText="1"/>
    </xf>
    <xf numFmtId="0" fontId="8" fillId="5" borderId="16" xfId="0" applyFont="1" applyFill="1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18" xfId="0" applyBorder="1"/>
    <xf numFmtId="44" fontId="8" fillId="0" borderId="19" xfId="2" applyFont="1" applyBorder="1"/>
    <xf numFmtId="0" fontId="0" fillId="0" borderId="13" xfId="0" applyBorder="1" applyAlignment="1">
      <alignment horizontal="center"/>
    </xf>
    <xf numFmtId="44" fontId="0" fillId="0" borderId="14" xfId="0" applyNumberFormat="1" applyBorder="1"/>
    <xf numFmtId="0" fontId="6" fillId="0" borderId="9" xfId="0" applyFont="1" applyBorder="1"/>
    <xf numFmtId="0" fontId="6" fillId="0" borderId="12" xfId="0" applyFont="1" applyBorder="1"/>
    <xf numFmtId="168" fontId="6" fillId="0" borderId="1" xfId="3" applyNumberFormat="1" applyFont="1" applyBorder="1"/>
    <xf numFmtId="166" fontId="0" fillId="0" borderId="10" xfId="3" applyNumberFormat="1" applyFont="1" applyBorder="1"/>
    <xf numFmtId="0" fontId="8" fillId="5" borderId="9" xfId="0" applyFont="1" applyFill="1" applyBorder="1"/>
    <xf numFmtId="0" fontId="8" fillId="5" borderId="12" xfId="0" applyFont="1" applyFill="1" applyBorder="1"/>
    <xf numFmtId="10" fontId="8" fillId="5" borderId="10" xfId="0" applyNumberFormat="1" applyFont="1" applyFill="1" applyBorder="1" applyAlignment="1">
      <alignment horizontal="center"/>
    </xf>
  </cellXfs>
  <cellStyles count="8">
    <cellStyle name="Comma" xfId="1" builtinId="3"/>
    <cellStyle name="Comma 2" xfId="6" xr:uid="{56E05B47-D597-4DA1-BA8A-B0546A6210E9}"/>
    <cellStyle name="Currency" xfId="2" builtinId="4"/>
    <cellStyle name="Normal" xfId="0" builtinId="0"/>
    <cellStyle name="Normal 2" xfId="4" xr:uid="{33B11818-2D79-4122-B0A5-4544C543B2E2}"/>
    <cellStyle name="Normal_Sheet1" xfId="7" xr:uid="{A4C0AB06-8327-40AE-9A44-F44904A6D805}"/>
    <cellStyle name="Percent" xfId="3" builtinId="5"/>
    <cellStyle name="Percent 2" xfId="5" xr:uid="{8329E5AA-C1B5-46BB-8F33-38985724C4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262467</xdr:colOff>
      <xdr:row>127</xdr:row>
      <xdr:rowOff>38100</xdr:rowOff>
    </xdr:from>
    <xdr:to>
      <xdr:col>1</xdr:col>
      <xdr:colOff>270933</xdr:colOff>
      <xdr:row>138</xdr:row>
      <xdr:rowOff>4233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31729DB-4ADB-4846-A5BB-91302C893BEE}"/>
            </a:ext>
          </a:extLst>
        </xdr:cNvPr>
        <xdr:cNvSpPr>
          <a:spLocks noChangeShapeType="1"/>
        </xdr:cNvSpPr>
      </xdr:nvSpPr>
      <xdr:spPr bwMode="auto">
        <a:xfrm flipH="1">
          <a:off x="548217" y="28670250"/>
          <a:ext cx="8466" cy="223308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10</xdr:col>
      <xdr:colOff>266700</xdr:colOff>
      <xdr:row>90</xdr:row>
      <xdr:rowOff>152400</xdr:rowOff>
    </xdr:from>
    <xdr:to>
      <xdr:col>15</xdr:col>
      <xdr:colOff>28574</xdr:colOff>
      <xdr:row>105</xdr:row>
      <xdr:rowOff>152397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11E8C928-9D24-44D5-A52E-96851E3E4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2900" y="21450300"/>
          <a:ext cx="3105149" cy="2857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485775</xdr:colOff>
      <xdr:row>19</xdr:row>
      <xdr:rowOff>0</xdr:rowOff>
    </xdr:from>
    <xdr:to>
      <xdr:col>6</xdr:col>
      <xdr:colOff>493185</xdr:colOff>
      <xdr:row>21</xdr:row>
      <xdr:rowOff>154516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5FF1A967-5D44-440D-A609-D6D17559AD31}"/>
            </a:ext>
          </a:extLst>
        </xdr:cNvPr>
        <xdr:cNvCxnSpPr/>
      </xdr:nvCxnSpPr>
      <xdr:spPr>
        <a:xfrm>
          <a:off x="5238750" y="3638550"/>
          <a:ext cx="7410" cy="516466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10583</xdr:colOff>
      <xdr:row>22</xdr:row>
      <xdr:rowOff>66675</xdr:rowOff>
    </xdr:from>
    <xdr:to>
      <xdr:col>3</xdr:col>
      <xdr:colOff>9528</xdr:colOff>
      <xdr:row>23</xdr:row>
      <xdr:rowOff>114300</xdr:rowOff>
    </xdr:to>
    <xdr:sp macro="" textlink="">
      <xdr:nvSpPr>
        <xdr:cNvPr id="5" name="Left Brace 4">
          <a:extLst>
            <a:ext uri="{FF2B5EF4-FFF2-40B4-BE49-F238E27FC236}">
              <a16:creationId xmlns:a16="http://schemas.microsoft.com/office/drawing/2014/main" id="{189351B3-6BD4-4684-B637-67926ED9737F}"/>
            </a:ext>
          </a:extLst>
        </xdr:cNvPr>
        <xdr:cNvSpPr/>
      </xdr:nvSpPr>
      <xdr:spPr>
        <a:xfrm rot="16200000">
          <a:off x="1743606" y="4020077"/>
          <a:ext cx="228600" cy="684745"/>
        </a:xfrm>
        <a:prstGeom prst="leftBrace">
          <a:avLst>
            <a:gd name="adj1" fmla="val 8333"/>
            <a:gd name="adj2" fmla="val 55974"/>
          </a:avLst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</xdr:col>
      <xdr:colOff>28575</xdr:colOff>
      <xdr:row>22</xdr:row>
      <xdr:rowOff>85725</xdr:rowOff>
    </xdr:from>
    <xdr:to>
      <xdr:col>4</xdr:col>
      <xdr:colOff>28578</xdr:colOff>
      <xdr:row>23</xdr:row>
      <xdr:rowOff>135466</xdr:rowOff>
    </xdr:to>
    <xdr:sp macro="" textlink="">
      <xdr:nvSpPr>
        <xdr:cNvPr id="6" name="Left Brace 5">
          <a:extLst>
            <a:ext uri="{FF2B5EF4-FFF2-40B4-BE49-F238E27FC236}">
              <a16:creationId xmlns:a16="http://schemas.microsoft.com/office/drawing/2014/main" id="{F8E3C5D9-7BAB-41E8-A2B1-370E9B86F323}"/>
            </a:ext>
          </a:extLst>
        </xdr:cNvPr>
        <xdr:cNvSpPr/>
      </xdr:nvSpPr>
      <xdr:spPr>
        <a:xfrm rot="16200000">
          <a:off x="2484969" y="4001556"/>
          <a:ext cx="230716" cy="762003"/>
        </a:xfrm>
        <a:prstGeom prst="leftBrace">
          <a:avLst>
            <a:gd name="adj1" fmla="val 8333"/>
            <a:gd name="adj2" fmla="val 55974"/>
          </a:avLst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4</xdr:col>
      <xdr:colOff>28575</xdr:colOff>
      <xdr:row>22</xdr:row>
      <xdr:rowOff>95250</xdr:rowOff>
    </xdr:from>
    <xdr:to>
      <xdr:col>5</xdr:col>
      <xdr:colOff>28578</xdr:colOff>
      <xdr:row>23</xdr:row>
      <xdr:rowOff>144991</xdr:rowOff>
    </xdr:to>
    <xdr:sp macro="" textlink="">
      <xdr:nvSpPr>
        <xdr:cNvPr id="7" name="Left Brace 6">
          <a:extLst>
            <a:ext uri="{FF2B5EF4-FFF2-40B4-BE49-F238E27FC236}">
              <a16:creationId xmlns:a16="http://schemas.microsoft.com/office/drawing/2014/main" id="{8C13A2D2-8300-4266-91B0-6BDCF55ADE8E}"/>
            </a:ext>
          </a:extLst>
        </xdr:cNvPr>
        <xdr:cNvSpPr/>
      </xdr:nvSpPr>
      <xdr:spPr>
        <a:xfrm rot="16200000">
          <a:off x="3346981" y="3911069"/>
          <a:ext cx="230716" cy="962028"/>
        </a:xfrm>
        <a:prstGeom prst="leftBrace">
          <a:avLst>
            <a:gd name="adj1" fmla="val 8333"/>
            <a:gd name="adj2" fmla="val 55974"/>
          </a:avLst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5</xdr:col>
      <xdr:colOff>19050</xdr:colOff>
      <xdr:row>22</xdr:row>
      <xdr:rowOff>104775</xdr:rowOff>
    </xdr:from>
    <xdr:to>
      <xdr:col>6</xdr:col>
      <xdr:colOff>19053</xdr:colOff>
      <xdr:row>23</xdr:row>
      <xdr:rowOff>154516</xdr:rowOff>
    </xdr:to>
    <xdr:sp macro="" textlink="">
      <xdr:nvSpPr>
        <xdr:cNvPr id="8" name="Left Brace 7">
          <a:extLst>
            <a:ext uri="{FF2B5EF4-FFF2-40B4-BE49-F238E27FC236}">
              <a16:creationId xmlns:a16="http://schemas.microsoft.com/office/drawing/2014/main" id="{9BE25C74-918F-4785-9897-3B5E73419FB1}"/>
            </a:ext>
          </a:extLst>
        </xdr:cNvPr>
        <xdr:cNvSpPr/>
      </xdr:nvSpPr>
      <xdr:spPr>
        <a:xfrm rot="16200000">
          <a:off x="4237569" y="3982506"/>
          <a:ext cx="230716" cy="838203"/>
        </a:xfrm>
        <a:prstGeom prst="leftBrace">
          <a:avLst>
            <a:gd name="adj1" fmla="val 8333"/>
            <a:gd name="adj2" fmla="val 55974"/>
          </a:avLst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6</xdr:col>
      <xdr:colOff>38101</xdr:colOff>
      <xdr:row>22</xdr:row>
      <xdr:rowOff>85725</xdr:rowOff>
    </xdr:from>
    <xdr:to>
      <xdr:col>6</xdr:col>
      <xdr:colOff>504828</xdr:colOff>
      <xdr:row>24</xdr:row>
      <xdr:rowOff>9525</xdr:rowOff>
    </xdr:to>
    <xdr:sp macro="" textlink="">
      <xdr:nvSpPr>
        <xdr:cNvPr id="9" name="Left Brace 8">
          <a:extLst>
            <a:ext uri="{FF2B5EF4-FFF2-40B4-BE49-F238E27FC236}">
              <a16:creationId xmlns:a16="http://schemas.microsoft.com/office/drawing/2014/main" id="{A1C7EF3C-F3E3-4D98-91C3-B0A63434105D}"/>
            </a:ext>
          </a:extLst>
        </xdr:cNvPr>
        <xdr:cNvSpPr/>
      </xdr:nvSpPr>
      <xdr:spPr>
        <a:xfrm rot="16200000">
          <a:off x="4881565" y="4176711"/>
          <a:ext cx="285750" cy="466727"/>
        </a:xfrm>
        <a:prstGeom prst="leftBrace">
          <a:avLst>
            <a:gd name="adj1" fmla="val 8333"/>
            <a:gd name="adj2" fmla="val 55974"/>
          </a:avLst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 editAs="oneCell">
    <xdr:from>
      <xdr:col>10</xdr:col>
      <xdr:colOff>447675</xdr:colOff>
      <xdr:row>58</xdr:row>
      <xdr:rowOff>161925</xdr:rowOff>
    </xdr:from>
    <xdr:to>
      <xdr:col>15</xdr:col>
      <xdr:colOff>86783</xdr:colOff>
      <xdr:row>68</xdr:row>
      <xdr:rowOff>38100</xdr:rowOff>
    </xdr:to>
    <xdr:pic>
      <xdr:nvPicPr>
        <xdr:cNvPr id="10" name="Picture 3">
          <a:extLst>
            <a:ext uri="{FF2B5EF4-FFF2-40B4-BE49-F238E27FC236}">
              <a16:creationId xmlns:a16="http://schemas.microsoft.com/office/drawing/2014/main" id="{2C5D08DA-C625-45AE-930C-FEE536D07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43875" y="15220950"/>
          <a:ext cx="2982383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262467</xdr:colOff>
      <xdr:row>127</xdr:row>
      <xdr:rowOff>38100</xdr:rowOff>
    </xdr:from>
    <xdr:to>
      <xdr:col>1</xdr:col>
      <xdr:colOff>270933</xdr:colOff>
      <xdr:row>138</xdr:row>
      <xdr:rowOff>4233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A34C1FFC-A56A-4590-8C21-30EEA80061A4}"/>
            </a:ext>
          </a:extLst>
        </xdr:cNvPr>
        <xdr:cNvSpPr>
          <a:spLocks noChangeShapeType="1"/>
        </xdr:cNvSpPr>
      </xdr:nvSpPr>
      <xdr:spPr bwMode="auto">
        <a:xfrm flipH="1">
          <a:off x="548217" y="28670250"/>
          <a:ext cx="8466" cy="223308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10</xdr:col>
      <xdr:colOff>266700</xdr:colOff>
      <xdr:row>90</xdr:row>
      <xdr:rowOff>152400</xdr:rowOff>
    </xdr:from>
    <xdr:to>
      <xdr:col>15</xdr:col>
      <xdr:colOff>28574</xdr:colOff>
      <xdr:row>106</xdr:row>
      <xdr:rowOff>152397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B2000CC7-414F-484A-B816-8FCF5A28E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2900" y="21450300"/>
          <a:ext cx="3105149" cy="3047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447675</xdr:colOff>
      <xdr:row>58</xdr:row>
      <xdr:rowOff>161925</xdr:rowOff>
    </xdr:from>
    <xdr:to>
      <xdr:col>15</xdr:col>
      <xdr:colOff>86783</xdr:colOff>
      <xdr:row>68</xdr:row>
      <xdr:rowOff>47625</xdr:rowOff>
    </xdr:to>
    <xdr:pic>
      <xdr:nvPicPr>
        <xdr:cNvPr id="10" name="Picture 3">
          <a:extLst>
            <a:ext uri="{FF2B5EF4-FFF2-40B4-BE49-F238E27FC236}">
              <a16:creationId xmlns:a16="http://schemas.microsoft.com/office/drawing/2014/main" id="{F46DC3C2-49CF-471A-A48F-05F348398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43875" y="15220950"/>
          <a:ext cx="2982383" cy="179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BD9B8-08F1-4A25-9F65-0F9C1ACA823A}">
  <dimension ref="A1:AT210"/>
  <sheetViews>
    <sheetView topLeftCell="A15" workbookViewId="0">
      <selection activeCell="N20" sqref="N20"/>
    </sheetView>
  </sheetViews>
  <sheetFormatPr defaultRowHeight="15" x14ac:dyDescent="0.25"/>
  <cols>
    <col min="1" max="1" width="4.28515625" customWidth="1"/>
    <col min="2" max="2" width="18.28515625" customWidth="1"/>
    <col min="3" max="3" width="10.28515625" bestFit="1" customWidth="1"/>
    <col min="4" max="4" width="11.42578125" customWidth="1"/>
    <col min="5" max="5" width="14.42578125" customWidth="1"/>
    <col min="6" max="6" width="12.5703125" customWidth="1"/>
    <col min="7" max="7" width="10.28515625" bestFit="1" customWidth="1"/>
    <col min="8" max="13" width="11.28515625" customWidth="1"/>
    <col min="14" max="14" width="12.140625" customWidth="1"/>
    <col min="15" max="15" width="4.140625" customWidth="1"/>
    <col min="16" max="16" width="4.85546875" customWidth="1"/>
    <col min="17" max="17" width="11.28515625" customWidth="1"/>
    <col min="18" max="18" width="12" customWidth="1"/>
    <col min="19" max="19" width="12.28515625" customWidth="1"/>
    <col min="20" max="20" width="11" customWidth="1"/>
    <col min="21" max="21" width="10.85546875" customWidth="1"/>
    <col min="22" max="22" width="12" customWidth="1"/>
    <col min="23" max="23" width="14.85546875" customWidth="1"/>
    <col min="24" max="24" width="13.7109375" customWidth="1"/>
    <col min="25" max="25" width="13.85546875" customWidth="1"/>
    <col min="29" max="29" width="12.5703125" customWidth="1"/>
    <col min="30" max="30" width="13.140625" customWidth="1"/>
    <col min="257" max="257" width="4.28515625" customWidth="1"/>
    <col min="258" max="258" width="18.28515625" customWidth="1"/>
    <col min="259" max="259" width="10.28515625" bestFit="1" customWidth="1"/>
    <col min="260" max="260" width="11.42578125" customWidth="1"/>
    <col min="261" max="262" width="12.5703125" customWidth="1"/>
    <col min="263" max="263" width="10.28515625" bestFit="1" customWidth="1"/>
    <col min="264" max="269" width="11.28515625" customWidth="1"/>
    <col min="270" max="270" width="12.140625" customWidth="1"/>
    <col min="271" max="271" width="4.140625" customWidth="1"/>
    <col min="272" max="272" width="4.85546875" customWidth="1"/>
    <col min="273" max="273" width="11.28515625" customWidth="1"/>
    <col min="274" max="274" width="12" customWidth="1"/>
    <col min="275" max="275" width="12.28515625" customWidth="1"/>
    <col min="276" max="276" width="11" customWidth="1"/>
    <col min="277" max="277" width="10.85546875" customWidth="1"/>
    <col min="278" max="278" width="12" customWidth="1"/>
    <col min="279" max="279" width="14.85546875" customWidth="1"/>
    <col min="280" max="280" width="13.7109375" customWidth="1"/>
    <col min="281" max="281" width="13.85546875" customWidth="1"/>
    <col min="285" max="285" width="12.5703125" customWidth="1"/>
    <col min="286" max="286" width="13.140625" customWidth="1"/>
    <col min="513" max="513" width="4.28515625" customWidth="1"/>
    <col min="514" max="514" width="18.28515625" customWidth="1"/>
    <col min="515" max="515" width="10.28515625" bestFit="1" customWidth="1"/>
    <col min="516" max="516" width="11.42578125" customWidth="1"/>
    <col min="517" max="518" width="12.5703125" customWidth="1"/>
    <col min="519" max="519" width="10.28515625" bestFit="1" customWidth="1"/>
    <col min="520" max="525" width="11.28515625" customWidth="1"/>
    <col min="526" max="526" width="12.140625" customWidth="1"/>
    <col min="527" max="527" width="4.140625" customWidth="1"/>
    <col min="528" max="528" width="4.85546875" customWidth="1"/>
    <col min="529" max="529" width="11.28515625" customWidth="1"/>
    <col min="530" max="530" width="12" customWidth="1"/>
    <col min="531" max="531" width="12.28515625" customWidth="1"/>
    <col min="532" max="532" width="11" customWidth="1"/>
    <col min="533" max="533" width="10.85546875" customWidth="1"/>
    <col min="534" max="534" width="12" customWidth="1"/>
    <col min="535" max="535" width="14.85546875" customWidth="1"/>
    <col min="536" max="536" width="13.7109375" customWidth="1"/>
    <col min="537" max="537" width="13.85546875" customWidth="1"/>
    <col min="541" max="541" width="12.5703125" customWidth="1"/>
    <col min="542" max="542" width="13.140625" customWidth="1"/>
    <col min="769" max="769" width="4.28515625" customWidth="1"/>
    <col min="770" max="770" width="18.28515625" customWidth="1"/>
    <col min="771" max="771" width="10.28515625" bestFit="1" customWidth="1"/>
    <col min="772" max="772" width="11.42578125" customWidth="1"/>
    <col min="773" max="774" width="12.5703125" customWidth="1"/>
    <col min="775" max="775" width="10.28515625" bestFit="1" customWidth="1"/>
    <col min="776" max="781" width="11.28515625" customWidth="1"/>
    <col min="782" max="782" width="12.140625" customWidth="1"/>
    <col min="783" max="783" width="4.140625" customWidth="1"/>
    <col min="784" max="784" width="4.85546875" customWidth="1"/>
    <col min="785" max="785" width="11.28515625" customWidth="1"/>
    <col min="786" max="786" width="12" customWidth="1"/>
    <col min="787" max="787" width="12.28515625" customWidth="1"/>
    <col min="788" max="788" width="11" customWidth="1"/>
    <col min="789" max="789" width="10.85546875" customWidth="1"/>
    <col min="790" max="790" width="12" customWidth="1"/>
    <col min="791" max="791" width="14.85546875" customWidth="1"/>
    <col min="792" max="792" width="13.7109375" customWidth="1"/>
    <col min="793" max="793" width="13.85546875" customWidth="1"/>
    <col min="797" max="797" width="12.5703125" customWidth="1"/>
    <col min="798" max="798" width="13.140625" customWidth="1"/>
    <col min="1025" max="1025" width="4.28515625" customWidth="1"/>
    <col min="1026" max="1026" width="18.28515625" customWidth="1"/>
    <col min="1027" max="1027" width="10.28515625" bestFit="1" customWidth="1"/>
    <col min="1028" max="1028" width="11.42578125" customWidth="1"/>
    <col min="1029" max="1030" width="12.5703125" customWidth="1"/>
    <col min="1031" max="1031" width="10.28515625" bestFit="1" customWidth="1"/>
    <col min="1032" max="1037" width="11.28515625" customWidth="1"/>
    <col min="1038" max="1038" width="12.140625" customWidth="1"/>
    <col min="1039" max="1039" width="4.140625" customWidth="1"/>
    <col min="1040" max="1040" width="4.85546875" customWidth="1"/>
    <col min="1041" max="1041" width="11.28515625" customWidth="1"/>
    <col min="1042" max="1042" width="12" customWidth="1"/>
    <col min="1043" max="1043" width="12.28515625" customWidth="1"/>
    <col min="1044" max="1044" width="11" customWidth="1"/>
    <col min="1045" max="1045" width="10.85546875" customWidth="1"/>
    <col min="1046" max="1046" width="12" customWidth="1"/>
    <col min="1047" max="1047" width="14.85546875" customWidth="1"/>
    <col min="1048" max="1048" width="13.7109375" customWidth="1"/>
    <col min="1049" max="1049" width="13.85546875" customWidth="1"/>
    <col min="1053" max="1053" width="12.5703125" customWidth="1"/>
    <col min="1054" max="1054" width="13.140625" customWidth="1"/>
    <col min="1281" max="1281" width="4.28515625" customWidth="1"/>
    <col min="1282" max="1282" width="18.28515625" customWidth="1"/>
    <col min="1283" max="1283" width="10.28515625" bestFit="1" customWidth="1"/>
    <col min="1284" max="1284" width="11.42578125" customWidth="1"/>
    <col min="1285" max="1286" width="12.5703125" customWidth="1"/>
    <col min="1287" max="1287" width="10.28515625" bestFit="1" customWidth="1"/>
    <col min="1288" max="1293" width="11.28515625" customWidth="1"/>
    <col min="1294" max="1294" width="12.140625" customWidth="1"/>
    <col min="1295" max="1295" width="4.140625" customWidth="1"/>
    <col min="1296" max="1296" width="4.85546875" customWidth="1"/>
    <col min="1297" max="1297" width="11.28515625" customWidth="1"/>
    <col min="1298" max="1298" width="12" customWidth="1"/>
    <col min="1299" max="1299" width="12.28515625" customWidth="1"/>
    <col min="1300" max="1300" width="11" customWidth="1"/>
    <col min="1301" max="1301" width="10.85546875" customWidth="1"/>
    <col min="1302" max="1302" width="12" customWidth="1"/>
    <col min="1303" max="1303" width="14.85546875" customWidth="1"/>
    <col min="1304" max="1304" width="13.7109375" customWidth="1"/>
    <col min="1305" max="1305" width="13.85546875" customWidth="1"/>
    <col min="1309" max="1309" width="12.5703125" customWidth="1"/>
    <col min="1310" max="1310" width="13.140625" customWidth="1"/>
    <col min="1537" max="1537" width="4.28515625" customWidth="1"/>
    <col min="1538" max="1538" width="18.28515625" customWidth="1"/>
    <col min="1539" max="1539" width="10.28515625" bestFit="1" customWidth="1"/>
    <col min="1540" max="1540" width="11.42578125" customWidth="1"/>
    <col min="1541" max="1542" width="12.5703125" customWidth="1"/>
    <col min="1543" max="1543" width="10.28515625" bestFit="1" customWidth="1"/>
    <col min="1544" max="1549" width="11.28515625" customWidth="1"/>
    <col min="1550" max="1550" width="12.140625" customWidth="1"/>
    <col min="1551" max="1551" width="4.140625" customWidth="1"/>
    <col min="1552" max="1552" width="4.85546875" customWidth="1"/>
    <col min="1553" max="1553" width="11.28515625" customWidth="1"/>
    <col min="1554" max="1554" width="12" customWidth="1"/>
    <col min="1555" max="1555" width="12.28515625" customWidth="1"/>
    <col min="1556" max="1556" width="11" customWidth="1"/>
    <col min="1557" max="1557" width="10.85546875" customWidth="1"/>
    <col min="1558" max="1558" width="12" customWidth="1"/>
    <col min="1559" max="1559" width="14.85546875" customWidth="1"/>
    <col min="1560" max="1560" width="13.7109375" customWidth="1"/>
    <col min="1561" max="1561" width="13.85546875" customWidth="1"/>
    <col min="1565" max="1565" width="12.5703125" customWidth="1"/>
    <col min="1566" max="1566" width="13.140625" customWidth="1"/>
    <col min="1793" max="1793" width="4.28515625" customWidth="1"/>
    <col min="1794" max="1794" width="18.28515625" customWidth="1"/>
    <col min="1795" max="1795" width="10.28515625" bestFit="1" customWidth="1"/>
    <col min="1796" max="1796" width="11.42578125" customWidth="1"/>
    <col min="1797" max="1798" width="12.5703125" customWidth="1"/>
    <col min="1799" max="1799" width="10.28515625" bestFit="1" customWidth="1"/>
    <col min="1800" max="1805" width="11.28515625" customWidth="1"/>
    <col min="1806" max="1806" width="12.140625" customWidth="1"/>
    <col min="1807" max="1807" width="4.140625" customWidth="1"/>
    <col min="1808" max="1808" width="4.85546875" customWidth="1"/>
    <col min="1809" max="1809" width="11.28515625" customWidth="1"/>
    <col min="1810" max="1810" width="12" customWidth="1"/>
    <col min="1811" max="1811" width="12.28515625" customWidth="1"/>
    <col min="1812" max="1812" width="11" customWidth="1"/>
    <col min="1813" max="1813" width="10.85546875" customWidth="1"/>
    <col min="1814" max="1814" width="12" customWidth="1"/>
    <col min="1815" max="1815" width="14.85546875" customWidth="1"/>
    <col min="1816" max="1816" width="13.7109375" customWidth="1"/>
    <col min="1817" max="1817" width="13.85546875" customWidth="1"/>
    <col min="1821" max="1821" width="12.5703125" customWidth="1"/>
    <col min="1822" max="1822" width="13.140625" customWidth="1"/>
    <col min="2049" max="2049" width="4.28515625" customWidth="1"/>
    <col min="2050" max="2050" width="18.28515625" customWidth="1"/>
    <col min="2051" max="2051" width="10.28515625" bestFit="1" customWidth="1"/>
    <col min="2052" max="2052" width="11.42578125" customWidth="1"/>
    <col min="2053" max="2054" width="12.5703125" customWidth="1"/>
    <col min="2055" max="2055" width="10.28515625" bestFit="1" customWidth="1"/>
    <col min="2056" max="2061" width="11.28515625" customWidth="1"/>
    <col min="2062" max="2062" width="12.140625" customWidth="1"/>
    <col min="2063" max="2063" width="4.140625" customWidth="1"/>
    <col min="2064" max="2064" width="4.85546875" customWidth="1"/>
    <col min="2065" max="2065" width="11.28515625" customWidth="1"/>
    <col min="2066" max="2066" width="12" customWidth="1"/>
    <col min="2067" max="2067" width="12.28515625" customWidth="1"/>
    <col min="2068" max="2068" width="11" customWidth="1"/>
    <col min="2069" max="2069" width="10.85546875" customWidth="1"/>
    <col min="2070" max="2070" width="12" customWidth="1"/>
    <col min="2071" max="2071" width="14.85546875" customWidth="1"/>
    <col min="2072" max="2072" width="13.7109375" customWidth="1"/>
    <col min="2073" max="2073" width="13.85546875" customWidth="1"/>
    <col min="2077" max="2077" width="12.5703125" customWidth="1"/>
    <col min="2078" max="2078" width="13.140625" customWidth="1"/>
    <col min="2305" max="2305" width="4.28515625" customWidth="1"/>
    <col min="2306" max="2306" width="18.28515625" customWidth="1"/>
    <col min="2307" max="2307" width="10.28515625" bestFit="1" customWidth="1"/>
    <col min="2308" max="2308" width="11.42578125" customWidth="1"/>
    <col min="2309" max="2310" width="12.5703125" customWidth="1"/>
    <col min="2311" max="2311" width="10.28515625" bestFit="1" customWidth="1"/>
    <col min="2312" max="2317" width="11.28515625" customWidth="1"/>
    <col min="2318" max="2318" width="12.140625" customWidth="1"/>
    <col min="2319" max="2319" width="4.140625" customWidth="1"/>
    <col min="2320" max="2320" width="4.85546875" customWidth="1"/>
    <col min="2321" max="2321" width="11.28515625" customWidth="1"/>
    <col min="2322" max="2322" width="12" customWidth="1"/>
    <col min="2323" max="2323" width="12.28515625" customWidth="1"/>
    <col min="2324" max="2324" width="11" customWidth="1"/>
    <col min="2325" max="2325" width="10.85546875" customWidth="1"/>
    <col min="2326" max="2326" width="12" customWidth="1"/>
    <col min="2327" max="2327" width="14.85546875" customWidth="1"/>
    <col min="2328" max="2328" width="13.7109375" customWidth="1"/>
    <col min="2329" max="2329" width="13.85546875" customWidth="1"/>
    <col min="2333" max="2333" width="12.5703125" customWidth="1"/>
    <col min="2334" max="2334" width="13.140625" customWidth="1"/>
    <col min="2561" max="2561" width="4.28515625" customWidth="1"/>
    <col min="2562" max="2562" width="18.28515625" customWidth="1"/>
    <col min="2563" max="2563" width="10.28515625" bestFit="1" customWidth="1"/>
    <col min="2564" max="2564" width="11.42578125" customWidth="1"/>
    <col min="2565" max="2566" width="12.5703125" customWidth="1"/>
    <col min="2567" max="2567" width="10.28515625" bestFit="1" customWidth="1"/>
    <col min="2568" max="2573" width="11.28515625" customWidth="1"/>
    <col min="2574" max="2574" width="12.140625" customWidth="1"/>
    <col min="2575" max="2575" width="4.140625" customWidth="1"/>
    <col min="2576" max="2576" width="4.85546875" customWidth="1"/>
    <col min="2577" max="2577" width="11.28515625" customWidth="1"/>
    <col min="2578" max="2578" width="12" customWidth="1"/>
    <col min="2579" max="2579" width="12.28515625" customWidth="1"/>
    <col min="2580" max="2580" width="11" customWidth="1"/>
    <col min="2581" max="2581" width="10.85546875" customWidth="1"/>
    <col min="2582" max="2582" width="12" customWidth="1"/>
    <col min="2583" max="2583" width="14.85546875" customWidth="1"/>
    <col min="2584" max="2584" width="13.7109375" customWidth="1"/>
    <col min="2585" max="2585" width="13.85546875" customWidth="1"/>
    <col min="2589" max="2589" width="12.5703125" customWidth="1"/>
    <col min="2590" max="2590" width="13.140625" customWidth="1"/>
    <col min="2817" max="2817" width="4.28515625" customWidth="1"/>
    <col min="2818" max="2818" width="18.28515625" customWidth="1"/>
    <col min="2819" max="2819" width="10.28515625" bestFit="1" customWidth="1"/>
    <col min="2820" max="2820" width="11.42578125" customWidth="1"/>
    <col min="2821" max="2822" width="12.5703125" customWidth="1"/>
    <col min="2823" max="2823" width="10.28515625" bestFit="1" customWidth="1"/>
    <col min="2824" max="2829" width="11.28515625" customWidth="1"/>
    <col min="2830" max="2830" width="12.140625" customWidth="1"/>
    <col min="2831" max="2831" width="4.140625" customWidth="1"/>
    <col min="2832" max="2832" width="4.85546875" customWidth="1"/>
    <col min="2833" max="2833" width="11.28515625" customWidth="1"/>
    <col min="2834" max="2834" width="12" customWidth="1"/>
    <col min="2835" max="2835" width="12.28515625" customWidth="1"/>
    <col min="2836" max="2836" width="11" customWidth="1"/>
    <col min="2837" max="2837" width="10.85546875" customWidth="1"/>
    <col min="2838" max="2838" width="12" customWidth="1"/>
    <col min="2839" max="2839" width="14.85546875" customWidth="1"/>
    <col min="2840" max="2840" width="13.7109375" customWidth="1"/>
    <col min="2841" max="2841" width="13.85546875" customWidth="1"/>
    <col min="2845" max="2845" width="12.5703125" customWidth="1"/>
    <col min="2846" max="2846" width="13.140625" customWidth="1"/>
    <col min="3073" max="3073" width="4.28515625" customWidth="1"/>
    <col min="3074" max="3074" width="18.28515625" customWidth="1"/>
    <col min="3075" max="3075" width="10.28515625" bestFit="1" customWidth="1"/>
    <col min="3076" max="3076" width="11.42578125" customWidth="1"/>
    <col min="3077" max="3078" width="12.5703125" customWidth="1"/>
    <col min="3079" max="3079" width="10.28515625" bestFit="1" customWidth="1"/>
    <col min="3080" max="3085" width="11.28515625" customWidth="1"/>
    <col min="3086" max="3086" width="12.140625" customWidth="1"/>
    <col min="3087" max="3087" width="4.140625" customWidth="1"/>
    <col min="3088" max="3088" width="4.85546875" customWidth="1"/>
    <col min="3089" max="3089" width="11.28515625" customWidth="1"/>
    <col min="3090" max="3090" width="12" customWidth="1"/>
    <col min="3091" max="3091" width="12.28515625" customWidth="1"/>
    <col min="3092" max="3092" width="11" customWidth="1"/>
    <col min="3093" max="3093" width="10.85546875" customWidth="1"/>
    <col min="3094" max="3094" width="12" customWidth="1"/>
    <col min="3095" max="3095" width="14.85546875" customWidth="1"/>
    <col min="3096" max="3096" width="13.7109375" customWidth="1"/>
    <col min="3097" max="3097" width="13.85546875" customWidth="1"/>
    <col min="3101" max="3101" width="12.5703125" customWidth="1"/>
    <col min="3102" max="3102" width="13.140625" customWidth="1"/>
    <col min="3329" max="3329" width="4.28515625" customWidth="1"/>
    <col min="3330" max="3330" width="18.28515625" customWidth="1"/>
    <col min="3331" max="3331" width="10.28515625" bestFit="1" customWidth="1"/>
    <col min="3332" max="3332" width="11.42578125" customWidth="1"/>
    <col min="3333" max="3334" width="12.5703125" customWidth="1"/>
    <col min="3335" max="3335" width="10.28515625" bestFit="1" customWidth="1"/>
    <col min="3336" max="3341" width="11.28515625" customWidth="1"/>
    <col min="3342" max="3342" width="12.140625" customWidth="1"/>
    <col min="3343" max="3343" width="4.140625" customWidth="1"/>
    <col min="3344" max="3344" width="4.85546875" customWidth="1"/>
    <col min="3345" max="3345" width="11.28515625" customWidth="1"/>
    <col min="3346" max="3346" width="12" customWidth="1"/>
    <col min="3347" max="3347" width="12.28515625" customWidth="1"/>
    <col min="3348" max="3348" width="11" customWidth="1"/>
    <col min="3349" max="3349" width="10.85546875" customWidth="1"/>
    <col min="3350" max="3350" width="12" customWidth="1"/>
    <col min="3351" max="3351" width="14.85546875" customWidth="1"/>
    <col min="3352" max="3352" width="13.7109375" customWidth="1"/>
    <col min="3353" max="3353" width="13.85546875" customWidth="1"/>
    <col min="3357" max="3357" width="12.5703125" customWidth="1"/>
    <col min="3358" max="3358" width="13.140625" customWidth="1"/>
    <col min="3585" max="3585" width="4.28515625" customWidth="1"/>
    <col min="3586" max="3586" width="18.28515625" customWidth="1"/>
    <col min="3587" max="3587" width="10.28515625" bestFit="1" customWidth="1"/>
    <col min="3588" max="3588" width="11.42578125" customWidth="1"/>
    <col min="3589" max="3590" width="12.5703125" customWidth="1"/>
    <col min="3591" max="3591" width="10.28515625" bestFit="1" customWidth="1"/>
    <col min="3592" max="3597" width="11.28515625" customWidth="1"/>
    <col min="3598" max="3598" width="12.140625" customWidth="1"/>
    <col min="3599" max="3599" width="4.140625" customWidth="1"/>
    <col min="3600" max="3600" width="4.85546875" customWidth="1"/>
    <col min="3601" max="3601" width="11.28515625" customWidth="1"/>
    <col min="3602" max="3602" width="12" customWidth="1"/>
    <col min="3603" max="3603" width="12.28515625" customWidth="1"/>
    <col min="3604" max="3604" width="11" customWidth="1"/>
    <col min="3605" max="3605" width="10.85546875" customWidth="1"/>
    <col min="3606" max="3606" width="12" customWidth="1"/>
    <col min="3607" max="3607" width="14.85546875" customWidth="1"/>
    <col min="3608" max="3608" width="13.7109375" customWidth="1"/>
    <col min="3609" max="3609" width="13.85546875" customWidth="1"/>
    <col min="3613" max="3613" width="12.5703125" customWidth="1"/>
    <col min="3614" max="3614" width="13.140625" customWidth="1"/>
    <col min="3841" max="3841" width="4.28515625" customWidth="1"/>
    <col min="3842" max="3842" width="18.28515625" customWidth="1"/>
    <col min="3843" max="3843" width="10.28515625" bestFit="1" customWidth="1"/>
    <col min="3844" max="3844" width="11.42578125" customWidth="1"/>
    <col min="3845" max="3846" width="12.5703125" customWidth="1"/>
    <col min="3847" max="3847" width="10.28515625" bestFit="1" customWidth="1"/>
    <col min="3848" max="3853" width="11.28515625" customWidth="1"/>
    <col min="3854" max="3854" width="12.140625" customWidth="1"/>
    <col min="3855" max="3855" width="4.140625" customWidth="1"/>
    <col min="3856" max="3856" width="4.85546875" customWidth="1"/>
    <col min="3857" max="3857" width="11.28515625" customWidth="1"/>
    <col min="3858" max="3858" width="12" customWidth="1"/>
    <col min="3859" max="3859" width="12.28515625" customWidth="1"/>
    <col min="3860" max="3860" width="11" customWidth="1"/>
    <col min="3861" max="3861" width="10.85546875" customWidth="1"/>
    <col min="3862" max="3862" width="12" customWidth="1"/>
    <col min="3863" max="3863" width="14.85546875" customWidth="1"/>
    <col min="3864" max="3864" width="13.7109375" customWidth="1"/>
    <col min="3865" max="3865" width="13.85546875" customWidth="1"/>
    <col min="3869" max="3869" width="12.5703125" customWidth="1"/>
    <col min="3870" max="3870" width="13.140625" customWidth="1"/>
    <col min="4097" max="4097" width="4.28515625" customWidth="1"/>
    <col min="4098" max="4098" width="18.28515625" customWidth="1"/>
    <col min="4099" max="4099" width="10.28515625" bestFit="1" customWidth="1"/>
    <col min="4100" max="4100" width="11.42578125" customWidth="1"/>
    <col min="4101" max="4102" width="12.5703125" customWidth="1"/>
    <col min="4103" max="4103" width="10.28515625" bestFit="1" customWidth="1"/>
    <col min="4104" max="4109" width="11.28515625" customWidth="1"/>
    <col min="4110" max="4110" width="12.140625" customWidth="1"/>
    <col min="4111" max="4111" width="4.140625" customWidth="1"/>
    <col min="4112" max="4112" width="4.85546875" customWidth="1"/>
    <col min="4113" max="4113" width="11.28515625" customWidth="1"/>
    <col min="4114" max="4114" width="12" customWidth="1"/>
    <col min="4115" max="4115" width="12.28515625" customWidth="1"/>
    <col min="4116" max="4116" width="11" customWidth="1"/>
    <col min="4117" max="4117" width="10.85546875" customWidth="1"/>
    <col min="4118" max="4118" width="12" customWidth="1"/>
    <col min="4119" max="4119" width="14.85546875" customWidth="1"/>
    <col min="4120" max="4120" width="13.7109375" customWidth="1"/>
    <col min="4121" max="4121" width="13.85546875" customWidth="1"/>
    <col min="4125" max="4125" width="12.5703125" customWidth="1"/>
    <col min="4126" max="4126" width="13.140625" customWidth="1"/>
    <col min="4353" max="4353" width="4.28515625" customWidth="1"/>
    <col min="4354" max="4354" width="18.28515625" customWidth="1"/>
    <col min="4355" max="4355" width="10.28515625" bestFit="1" customWidth="1"/>
    <col min="4356" max="4356" width="11.42578125" customWidth="1"/>
    <col min="4357" max="4358" width="12.5703125" customWidth="1"/>
    <col min="4359" max="4359" width="10.28515625" bestFit="1" customWidth="1"/>
    <col min="4360" max="4365" width="11.28515625" customWidth="1"/>
    <col min="4366" max="4366" width="12.140625" customWidth="1"/>
    <col min="4367" max="4367" width="4.140625" customWidth="1"/>
    <col min="4368" max="4368" width="4.85546875" customWidth="1"/>
    <col min="4369" max="4369" width="11.28515625" customWidth="1"/>
    <col min="4370" max="4370" width="12" customWidth="1"/>
    <col min="4371" max="4371" width="12.28515625" customWidth="1"/>
    <col min="4372" max="4372" width="11" customWidth="1"/>
    <col min="4373" max="4373" width="10.85546875" customWidth="1"/>
    <col min="4374" max="4374" width="12" customWidth="1"/>
    <col min="4375" max="4375" width="14.85546875" customWidth="1"/>
    <col min="4376" max="4376" width="13.7109375" customWidth="1"/>
    <col min="4377" max="4377" width="13.85546875" customWidth="1"/>
    <col min="4381" max="4381" width="12.5703125" customWidth="1"/>
    <col min="4382" max="4382" width="13.140625" customWidth="1"/>
    <col min="4609" max="4609" width="4.28515625" customWidth="1"/>
    <col min="4610" max="4610" width="18.28515625" customWidth="1"/>
    <col min="4611" max="4611" width="10.28515625" bestFit="1" customWidth="1"/>
    <col min="4612" max="4612" width="11.42578125" customWidth="1"/>
    <col min="4613" max="4614" width="12.5703125" customWidth="1"/>
    <col min="4615" max="4615" width="10.28515625" bestFit="1" customWidth="1"/>
    <col min="4616" max="4621" width="11.28515625" customWidth="1"/>
    <col min="4622" max="4622" width="12.140625" customWidth="1"/>
    <col min="4623" max="4623" width="4.140625" customWidth="1"/>
    <col min="4624" max="4624" width="4.85546875" customWidth="1"/>
    <col min="4625" max="4625" width="11.28515625" customWidth="1"/>
    <col min="4626" max="4626" width="12" customWidth="1"/>
    <col min="4627" max="4627" width="12.28515625" customWidth="1"/>
    <col min="4628" max="4628" width="11" customWidth="1"/>
    <col min="4629" max="4629" width="10.85546875" customWidth="1"/>
    <col min="4630" max="4630" width="12" customWidth="1"/>
    <col min="4631" max="4631" width="14.85546875" customWidth="1"/>
    <col min="4632" max="4632" width="13.7109375" customWidth="1"/>
    <col min="4633" max="4633" width="13.85546875" customWidth="1"/>
    <col min="4637" max="4637" width="12.5703125" customWidth="1"/>
    <col min="4638" max="4638" width="13.140625" customWidth="1"/>
    <col min="4865" max="4865" width="4.28515625" customWidth="1"/>
    <col min="4866" max="4866" width="18.28515625" customWidth="1"/>
    <col min="4867" max="4867" width="10.28515625" bestFit="1" customWidth="1"/>
    <col min="4868" max="4868" width="11.42578125" customWidth="1"/>
    <col min="4869" max="4870" width="12.5703125" customWidth="1"/>
    <col min="4871" max="4871" width="10.28515625" bestFit="1" customWidth="1"/>
    <col min="4872" max="4877" width="11.28515625" customWidth="1"/>
    <col min="4878" max="4878" width="12.140625" customWidth="1"/>
    <col min="4879" max="4879" width="4.140625" customWidth="1"/>
    <col min="4880" max="4880" width="4.85546875" customWidth="1"/>
    <col min="4881" max="4881" width="11.28515625" customWidth="1"/>
    <col min="4882" max="4882" width="12" customWidth="1"/>
    <col min="4883" max="4883" width="12.28515625" customWidth="1"/>
    <col min="4884" max="4884" width="11" customWidth="1"/>
    <col min="4885" max="4885" width="10.85546875" customWidth="1"/>
    <col min="4886" max="4886" width="12" customWidth="1"/>
    <col min="4887" max="4887" width="14.85546875" customWidth="1"/>
    <col min="4888" max="4888" width="13.7109375" customWidth="1"/>
    <col min="4889" max="4889" width="13.85546875" customWidth="1"/>
    <col min="4893" max="4893" width="12.5703125" customWidth="1"/>
    <col min="4894" max="4894" width="13.140625" customWidth="1"/>
    <col min="5121" max="5121" width="4.28515625" customWidth="1"/>
    <col min="5122" max="5122" width="18.28515625" customWidth="1"/>
    <col min="5123" max="5123" width="10.28515625" bestFit="1" customWidth="1"/>
    <col min="5124" max="5124" width="11.42578125" customWidth="1"/>
    <col min="5125" max="5126" width="12.5703125" customWidth="1"/>
    <col min="5127" max="5127" width="10.28515625" bestFit="1" customWidth="1"/>
    <col min="5128" max="5133" width="11.28515625" customWidth="1"/>
    <col min="5134" max="5134" width="12.140625" customWidth="1"/>
    <col min="5135" max="5135" width="4.140625" customWidth="1"/>
    <col min="5136" max="5136" width="4.85546875" customWidth="1"/>
    <col min="5137" max="5137" width="11.28515625" customWidth="1"/>
    <col min="5138" max="5138" width="12" customWidth="1"/>
    <col min="5139" max="5139" width="12.28515625" customWidth="1"/>
    <col min="5140" max="5140" width="11" customWidth="1"/>
    <col min="5141" max="5141" width="10.85546875" customWidth="1"/>
    <col min="5142" max="5142" width="12" customWidth="1"/>
    <col min="5143" max="5143" width="14.85546875" customWidth="1"/>
    <col min="5144" max="5144" width="13.7109375" customWidth="1"/>
    <col min="5145" max="5145" width="13.85546875" customWidth="1"/>
    <col min="5149" max="5149" width="12.5703125" customWidth="1"/>
    <col min="5150" max="5150" width="13.140625" customWidth="1"/>
    <col min="5377" max="5377" width="4.28515625" customWidth="1"/>
    <col min="5378" max="5378" width="18.28515625" customWidth="1"/>
    <col min="5379" max="5379" width="10.28515625" bestFit="1" customWidth="1"/>
    <col min="5380" max="5380" width="11.42578125" customWidth="1"/>
    <col min="5381" max="5382" width="12.5703125" customWidth="1"/>
    <col min="5383" max="5383" width="10.28515625" bestFit="1" customWidth="1"/>
    <col min="5384" max="5389" width="11.28515625" customWidth="1"/>
    <col min="5390" max="5390" width="12.140625" customWidth="1"/>
    <col min="5391" max="5391" width="4.140625" customWidth="1"/>
    <col min="5392" max="5392" width="4.85546875" customWidth="1"/>
    <col min="5393" max="5393" width="11.28515625" customWidth="1"/>
    <col min="5394" max="5394" width="12" customWidth="1"/>
    <col min="5395" max="5395" width="12.28515625" customWidth="1"/>
    <col min="5396" max="5396" width="11" customWidth="1"/>
    <col min="5397" max="5397" width="10.85546875" customWidth="1"/>
    <col min="5398" max="5398" width="12" customWidth="1"/>
    <col min="5399" max="5399" width="14.85546875" customWidth="1"/>
    <col min="5400" max="5400" width="13.7109375" customWidth="1"/>
    <col min="5401" max="5401" width="13.85546875" customWidth="1"/>
    <col min="5405" max="5405" width="12.5703125" customWidth="1"/>
    <col min="5406" max="5406" width="13.140625" customWidth="1"/>
    <col min="5633" max="5633" width="4.28515625" customWidth="1"/>
    <col min="5634" max="5634" width="18.28515625" customWidth="1"/>
    <col min="5635" max="5635" width="10.28515625" bestFit="1" customWidth="1"/>
    <col min="5636" max="5636" width="11.42578125" customWidth="1"/>
    <col min="5637" max="5638" width="12.5703125" customWidth="1"/>
    <col min="5639" max="5639" width="10.28515625" bestFit="1" customWidth="1"/>
    <col min="5640" max="5645" width="11.28515625" customWidth="1"/>
    <col min="5646" max="5646" width="12.140625" customWidth="1"/>
    <col min="5647" max="5647" width="4.140625" customWidth="1"/>
    <col min="5648" max="5648" width="4.85546875" customWidth="1"/>
    <col min="5649" max="5649" width="11.28515625" customWidth="1"/>
    <col min="5650" max="5650" width="12" customWidth="1"/>
    <col min="5651" max="5651" width="12.28515625" customWidth="1"/>
    <col min="5652" max="5652" width="11" customWidth="1"/>
    <col min="5653" max="5653" width="10.85546875" customWidth="1"/>
    <col min="5654" max="5654" width="12" customWidth="1"/>
    <col min="5655" max="5655" width="14.85546875" customWidth="1"/>
    <col min="5656" max="5656" width="13.7109375" customWidth="1"/>
    <col min="5657" max="5657" width="13.85546875" customWidth="1"/>
    <col min="5661" max="5661" width="12.5703125" customWidth="1"/>
    <col min="5662" max="5662" width="13.140625" customWidth="1"/>
    <col min="5889" max="5889" width="4.28515625" customWidth="1"/>
    <col min="5890" max="5890" width="18.28515625" customWidth="1"/>
    <col min="5891" max="5891" width="10.28515625" bestFit="1" customWidth="1"/>
    <col min="5892" max="5892" width="11.42578125" customWidth="1"/>
    <col min="5893" max="5894" width="12.5703125" customWidth="1"/>
    <col min="5895" max="5895" width="10.28515625" bestFit="1" customWidth="1"/>
    <col min="5896" max="5901" width="11.28515625" customWidth="1"/>
    <col min="5902" max="5902" width="12.140625" customWidth="1"/>
    <col min="5903" max="5903" width="4.140625" customWidth="1"/>
    <col min="5904" max="5904" width="4.85546875" customWidth="1"/>
    <col min="5905" max="5905" width="11.28515625" customWidth="1"/>
    <col min="5906" max="5906" width="12" customWidth="1"/>
    <col min="5907" max="5907" width="12.28515625" customWidth="1"/>
    <col min="5908" max="5908" width="11" customWidth="1"/>
    <col min="5909" max="5909" width="10.85546875" customWidth="1"/>
    <col min="5910" max="5910" width="12" customWidth="1"/>
    <col min="5911" max="5911" width="14.85546875" customWidth="1"/>
    <col min="5912" max="5912" width="13.7109375" customWidth="1"/>
    <col min="5913" max="5913" width="13.85546875" customWidth="1"/>
    <col min="5917" max="5917" width="12.5703125" customWidth="1"/>
    <col min="5918" max="5918" width="13.140625" customWidth="1"/>
    <col min="6145" max="6145" width="4.28515625" customWidth="1"/>
    <col min="6146" max="6146" width="18.28515625" customWidth="1"/>
    <col min="6147" max="6147" width="10.28515625" bestFit="1" customWidth="1"/>
    <col min="6148" max="6148" width="11.42578125" customWidth="1"/>
    <col min="6149" max="6150" width="12.5703125" customWidth="1"/>
    <col min="6151" max="6151" width="10.28515625" bestFit="1" customWidth="1"/>
    <col min="6152" max="6157" width="11.28515625" customWidth="1"/>
    <col min="6158" max="6158" width="12.140625" customWidth="1"/>
    <col min="6159" max="6159" width="4.140625" customWidth="1"/>
    <col min="6160" max="6160" width="4.85546875" customWidth="1"/>
    <col min="6161" max="6161" width="11.28515625" customWidth="1"/>
    <col min="6162" max="6162" width="12" customWidth="1"/>
    <col min="6163" max="6163" width="12.28515625" customWidth="1"/>
    <col min="6164" max="6164" width="11" customWidth="1"/>
    <col min="6165" max="6165" width="10.85546875" customWidth="1"/>
    <col min="6166" max="6166" width="12" customWidth="1"/>
    <col min="6167" max="6167" width="14.85546875" customWidth="1"/>
    <col min="6168" max="6168" width="13.7109375" customWidth="1"/>
    <col min="6169" max="6169" width="13.85546875" customWidth="1"/>
    <col min="6173" max="6173" width="12.5703125" customWidth="1"/>
    <col min="6174" max="6174" width="13.140625" customWidth="1"/>
    <col min="6401" max="6401" width="4.28515625" customWidth="1"/>
    <col min="6402" max="6402" width="18.28515625" customWidth="1"/>
    <col min="6403" max="6403" width="10.28515625" bestFit="1" customWidth="1"/>
    <col min="6404" max="6404" width="11.42578125" customWidth="1"/>
    <col min="6405" max="6406" width="12.5703125" customWidth="1"/>
    <col min="6407" max="6407" width="10.28515625" bestFit="1" customWidth="1"/>
    <col min="6408" max="6413" width="11.28515625" customWidth="1"/>
    <col min="6414" max="6414" width="12.140625" customWidth="1"/>
    <col min="6415" max="6415" width="4.140625" customWidth="1"/>
    <col min="6416" max="6416" width="4.85546875" customWidth="1"/>
    <col min="6417" max="6417" width="11.28515625" customWidth="1"/>
    <col min="6418" max="6418" width="12" customWidth="1"/>
    <col min="6419" max="6419" width="12.28515625" customWidth="1"/>
    <col min="6420" max="6420" width="11" customWidth="1"/>
    <col min="6421" max="6421" width="10.85546875" customWidth="1"/>
    <col min="6422" max="6422" width="12" customWidth="1"/>
    <col min="6423" max="6423" width="14.85546875" customWidth="1"/>
    <col min="6424" max="6424" width="13.7109375" customWidth="1"/>
    <col min="6425" max="6425" width="13.85546875" customWidth="1"/>
    <col min="6429" max="6429" width="12.5703125" customWidth="1"/>
    <col min="6430" max="6430" width="13.140625" customWidth="1"/>
    <col min="6657" max="6657" width="4.28515625" customWidth="1"/>
    <col min="6658" max="6658" width="18.28515625" customWidth="1"/>
    <col min="6659" max="6659" width="10.28515625" bestFit="1" customWidth="1"/>
    <col min="6660" max="6660" width="11.42578125" customWidth="1"/>
    <col min="6661" max="6662" width="12.5703125" customWidth="1"/>
    <col min="6663" max="6663" width="10.28515625" bestFit="1" customWidth="1"/>
    <col min="6664" max="6669" width="11.28515625" customWidth="1"/>
    <col min="6670" max="6670" width="12.140625" customWidth="1"/>
    <col min="6671" max="6671" width="4.140625" customWidth="1"/>
    <col min="6672" max="6672" width="4.85546875" customWidth="1"/>
    <col min="6673" max="6673" width="11.28515625" customWidth="1"/>
    <col min="6674" max="6674" width="12" customWidth="1"/>
    <col min="6675" max="6675" width="12.28515625" customWidth="1"/>
    <col min="6676" max="6676" width="11" customWidth="1"/>
    <col min="6677" max="6677" width="10.85546875" customWidth="1"/>
    <col min="6678" max="6678" width="12" customWidth="1"/>
    <col min="6679" max="6679" width="14.85546875" customWidth="1"/>
    <col min="6680" max="6680" width="13.7109375" customWidth="1"/>
    <col min="6681" max="6681" width="13.85546875" customWidth="1"/>
    <col min="6685" max="6685" width="12.5703125" customWidth="1"/>
    <col min="6686" max="6686" width="13.140625" customWidth="1"/>
    <col min="6913" max="6913" width="4.28515625" customWidth="1"/>
    <col min="6914" max="6914" width="18.28515625" customWidth="1"/>
    <col min="6915" max="6915" width="10.28515625" bestFit="1" customWidth="1"/>
    <col min="6916" max="6916" width="11.42578125" customWidth="1"/>
    <col min="6917" max="6918" width="12.5703125" customWidth="1"/>
    <col min="6919" max="6919" width="10.28515625" bestFit="1" customWidth="1"/>
    <col min="6920" max="6925" width="11.28515625" customWidth="1"/>
    <col min="6926" max="6926" width="12.140625" customWidth="1"/>
    <col min="6927" max="6927" width="4.140625" customWidth="1"/>
    <col min="6928" max="6928" width="4.85546875" customWidth="1"/>
    <col min="6929" max="6929" width="11.28515625" customWidth="1"/>
    <col min="6930" max="6930" width="12" customWidth="1"/>
    <col min="6931" max="6931" width="12.28515625" customWidth="1"/>
    <col min="6932" max="6932" width="11" customWidth="1"/>
    <col min="6933" max="6933" width="10.85546875" customWidth="1"/>
    <col min="6934" max="6934" width="12" customWidth="1"/>
    <col min="6935" max="6935" width="14.85546875" customWidth="1"/>
    <col min="6936" max="6936" width="13.7109375" customWidth="1"/>
    <col min="6937" max="6937" width="13.85546875" customWidth="1"/>
    <col min="6941" max="6941" width="12.5703125" customWidth="1"/>
    <col min="6942" max="6942" width="13.140625" customWidth="1"/>
    <col min="7169" max="7169" width="4.28515625" customWidth="1"/>
    <col min="7170" max="7170" width="18.28515625" customWidth="1"/>
    <col min="7171" max="7171" width="10.28515625" bestFit="1" customWidth="1"/>
    <col min="7172" max="7172" width="11.42578125" customWidth="1"/>
    <col min="7173" max="7174" width="12.5703125" customWidth="1"/>
    <col min="7175" max="7175" width="10.28515625" bestFit="1" customWidth="1"/>
    <col min="7176" max="7181" width="11.28515625" customWidth="1"/>
    <col min="7182" max="7182" width="12.140625" customWidth="1"/>
    <col min="7183" max="7183" width="4.140625" customWidth="1"/>
    <col min="7184" max="7184" width="4.85546875" customWidth="1"/>
    <col min="7185" max="7185" width="11.28515625" customWidth="1"/>
    <col min="7186" max="7186" width="12" customWidth="1"/>
    <col min="7187" max="7187" width="12.28515625" customWidth="1"/>
    <col min="7188" max="7188" width="11" customWidth="1"/>
    <col min="7189" max="7189" width="10.85546875" customWidth="1"/>
    <col min="7190" max="7190" width="12" customWidth="1"/>
    <col min="7191" max="7191" width="14.85546875" customWidth="1"/>
    <col min="7192" max="7192" width="13.7109375" customWidth="1"/>
    <col min="7193" max="7193" width="13.85546875" customWidth="1"/>
    <col min="7197" max="7197" width="12.5703125" customWidth="1"/>
    <col min="7198" max="7198" width="13.140625" customWidth="1"/>
    <col min="7425" max="7425" width="4.28515625" customWidth="1"/>
    <col min="7426" max="7426" width="18.28515625" customWidth="1"/>
    <col min="7427" max="7427" width="10.28515625" bestFit="1" customWidth="1"/>
    <col min="7428" max="7428" width="11.42578125" customWidth="1"/>
    <col min="7429" max="7430" width="12.5703125" customWidth="1"/>
    <col min="7431" max="7431" width="10.28515625" bestFit="1" customWidth="1"/>
    <col min="7432" max="7437" width="11.28515625" customWidth="1"/>
    <col min="7438" max="7438" width="12.140625" customWidth="1"/>
    <col min="7439" max="7439" width="4.140625" customWidth="1"/>
    <col min="7440" max="7440" width="4.85546875" customWidth="1"/>
    <col min="7441" max="7441" width="11.28515625" customWidth="1"/>
    <col min="7442" max="7442" width="12" customWidth="1"/>
    <col min="7443" max="7443" width="12.28515625" customWidth="1"/>
    <col min="7444" max="7444" width="11" customWidth="1"/>
    <col min="7445" max="7445" width="10.85546875" customWidth="1"/>
    <col min="7446" max="7446" width="12" customWidth="1"/>
    <col min="7447" max="7447" width="14.85546875" customWidth="1"/>
    <col min="7448" max="7448" width="13.7109375" customWidth="1"/>
    <col min="7449" max="7449" width="13.85546875" customWidth="1"/>
    <col min="7453" max="7453" width="12.5703125" customWidth="1"/>
    <col min="7454" max="7454" width="13.140625" customWidth="1"/>
    <col min="7681" max="7681" width="4.28515625" customWidth="1"/>
    <col min="7682" max="7682" width="18.28515625" customWidth="1"/>
    <col min="7683" max="7683" width="10.28515625" bestFit="1" customWidth="1"/>
    <col min="7684" max="7684" width="11.42578125" customWidth="1"/>
    <col min="7685" max="7686" width="12.5703125" customWidth="1"/>
    <col min="7687" max="7687" width="10.28515625" bestFit="1" customWidth="1"/>
    <col min="7688" max="7693" width="11.28515625" customWidth="1"/>
    <col min="7694" max="7694" width="12.140625" customWidth="1"/>
    <col min="7695" max="7695" width="4.140625" customWidth="1"/>
    <col min="7696" max="7696" width="4.85546875" customWidth="1"/>
    <col min="7697" max="7697" width="11.28515625" customWidth="1"/>
    <col min="7698" max="7698" width="12" customWidth="1"/>
    <col min="7699" max="7699" width="12.28515625" customWidth="1"/>
    <col min="7700" max="7700" width="11" customWidth="1"/>
    <col min="7701" max="7701" width="10.85546875" customWidth="1"/>
    <col min="7702" max="7702" width="12" customWidth="1"/>
    <col min="7703" max="7703" width="14.85546875" customWidth="1"/>
    <col min="7704" max="7704" width="13.7109375" customWidth="1"/>
    <col min="7705" max="7705" width="13.85546875" customWidth="1"/>
    <col min="7709" max="7709" width="12.5703125" customWidth="1"/>
    <col min="7710" max="7710" width="13.140625" customWidth="1"/>
    <col min="7937" max="7937" width="4.28515625" customWidth="1"/>
    <col min="7938" max="7938" width="18.28515625" customWidth="1"/>
    <col min="7939" max="7939" width="10.28515625" bestFit="1" customWidth="1"/>
    <col min="7940" max="7940" width="11.42578125" customWidth="1"/>
    <col min="7941" max="7942" width="12.5703125" customWidth="1"/>
    <col min="7943" max="7943" width="10.28515625" bestFit="1" customWidth="1"/>
    <col min="7944" max="7949" width="11.28515625" customWidth="1"/>
    <col min="7950" max="7950" width="12.140625" customWidth="1"/>
    <col min="7951" max="7951" width="4.140625" customWidth="1"/>
    <col min="7952" max="7952" width="4.85546875" customWidth="1"/>
    <col min="7953" max="7953" width="11.28515625" customWidth="1"/>
    <col min="7954" max="7954" width="12" customWidth="1"/>
    <col min="7955" max="7955" width="12.28515625" customWidth="1"/>
    <col min="7956" max="7956" width="11" customWidth="1"/>
    <col min="7957" max="7957" width="10.85546875" customWidth="1"/>
    <col min="7958" max="7958" width="12" customWidth="1"/>
    <col min="7959" max="7959" width="14.85546875" customWidth="1"/>
    <col min="7960" max="7960" width="13.7109375" customWidth="1"/>
    <col min="7961" max="7961" width="13.85546875" customWidth="1"/>
    <col min="7965" max="7965" width="12.5703125" customWidth="1"/>
    <col min="7966" max="7966" width="13.140625" customWidth="1"/>
    <col min="8193" max="8193" width="4.28515625" customWidth="1"/>
    <col min="8194" max="8194" width="18.28515625" customWidth="1"/>
    <col min="8195" max="8195" width="10.28515625" bestFit="1" customWidth="1"/>
    <col min="8196" max="8196" width="11.42578125" customWidth="1"/>
    <col min="8197" max="8198" width="12.5703125" customWidth="1"/>
    <col min="8199" max="8199" width="10.28515625" bestFit="1" customWidth="1"/>
    <col min="8200" max="8205" width="11.28515625" customWidth="1"/>
    <col min="8206" max="8206" width="12.140625" customWidth="1"/>
    <col min="8207" max="8207" width="4.140625" customWidth="1"/>
    <col min="8208" max="8208" width="4.85546875" customWidth="1"/>
    <col min="8209" max="8209" width="11.28515625" customWidth="1"/>
    <col min="8210" max="8210" width="12" customWidth="1"/>
    <col min="8211" max="8211" width="12.28515625" customWidth="1"/>
    <col min="8212" max="8212" width="11" customWidth="1"/>
    <col min="8213" max="8213" width="10.85546875" customWidth="1"/>
    <col min="8214" max="8214" width="12" customWidth="1"/>
    <col min="8215" max="8215" width="14.85546875" customWidth="1"/>
    <col min="8216" max="8216" width="13.7109375" customWidth="1"/>
    <col min="8217" max="8217" width="13.85546875" customWidth="1"/>
    <col min="8221" max="8221" width="12.5703125" customWidth="1"/>
    <col min="8222" max="8222" width="13.140625" customWidth="1"/>
    <col min="8449" max="8449" width="4.28515625" customWidth="1"/>
    <col min="8450" max="8450" width="18.28515625" customWidth="1"/>
    <col min="8451" max="8451" width="10.28515625" bestFit="1" customWidth="1"/>
    <col min="8452" max="8452" width="11.42578125" customWidth="1"/>
    <col min="8453" max="8454" width="12.5703125" customWidth="1"/>
    <col min="8455" max="8455" width="10.28515625" bestFit="1" customWidth="1"/>
    <col min="8456" max="8461" width="11.28515625" customWidth="1"/>
    <col min="8462" max="8462" width="12.140625" customWidth="1"/>
    <col min="8463" max="8463" width="4.140625" customWidth="1"/>
    <col min="8464" max="8464" width="4.85546875" customWidth="1"/>
    <col min="8465" max="8465" width="11.28515625" customWidth="1"/>
    <col min="8466" max="8466" width="12" customWidth="1"/>
    <col min="8467" max="8467" width="12.28515625" customWidth="1"/>
    <col min="8468" max="8468" width="11" customWidth="1"/>
    <col min="8469" max="8469" width="10.85546875" customWidth="1"/>
    <col min="8470" max="8470" width="12" customWidth="1"/>
    <col min="8471" max="8471" width="14.85546875" customWidth="1"/>
    <col min="8472" max="8472" width="13.7109375" customWidth="1"/>
    <col min="8473" max="8473" width="13.85546875" customWidth="1"/>
    <col min="8477" max="8477" width="12.5703125" customWidth="1"/>
    <col min="8478" max="8478" width="13.140625" customWidth="1"/>
    <col min="8705" max="8705" width="4.28515625" customWidth="1"/>
    <col min="8706" max="8706" width="18.28515625" customWidth="1"/>
    <col min="8707" max="8707" width="10.28515625" bestFit="1" customWidth="1"/>
    <col min="8708" max="8708" width="11.42578125" customWidth="1"/>
    <col min="8709" max="8710" width="12.5703125" customWidth="1"/>
    <col min="8711" max="8711" width="10.28515625" bestFit="1" customWidth="1"/>
    <col min="8712" max="8717" width="11.28515625" customWidth="1"/>
    <col min="8718" max="8718" width="12.140625" customWidth="1"/>
    <col min="8719" max="8719" width="4.140625" customWidth="1"/>
    <col min="8720" max="8720" width="4.85546875" customWidth="1"/>
    <col min="8721" max="8721" width="11.28515625" customWidth="1"/>
    <col min="8722" max="8722" width="12" customWidth="1"/>
    <col min="8723" max="8723" width="12.28515625" customWidth="1"/>
    <col min="8724" max="8724" width="11" customWidth="1"/>
    <col min="8725" max="8725" width="10.85546875" customWidth="1"/>
    <col min="8726" max="8726" width="12" customWidth="1"/>
    <col min="8727" max="8727" width="14.85546875" customWidth="1"/>
    <col min="8728" max="8728" width="13.7109375" customWidth="1"/>
    <col min="8729" max="8729" width="13.85546875" customWidth="1"/>
    <col min="8733" max="8733" width="12.5703125" customWidth="1"/>
    <col min="8734" max="8734" width="13.140625" customWidth="1"/>
    <col min="8961" max="8961" width="4.28515625" customWidth="1"/>
    <col min="8962" max="8962" width="18.28515625" customWidth="1"/>
    <col min="8963" max="8963" width="10.28515625" bestFit="1" customWidth="1"/>
    <col min="8964" max="8964" width="11.42578125" customWidth="1"/>
    <col min="8965" max="8966" width="12.5703125" customWidth="1"/>
    <col min="8967" max="8967" width="10.28515625" bestFit="1" customWidth="1"/>
    <col min="8968" max="8973" width="11.28515625" customWidth="1"/>
    <col min="8974" max="8974" width="12.140625" customWidth="1"/>
    <col min="8975" max="8975" width="4.140625" customWidth="1"/>
    <col min="8976" max="8976" width="4.85546875" customWidth="1"/>
    <col min="8977" max="8977" width="11.28515625" customWidth="1"/>
    <col min="8978" max="8978" width="12" customWidth="1"/>
    <col min="8979" max="8979" width="12.28515625" customWidth="1"/>
    <col min="8980" max="8980" width="11" customWidth="1"/>
    <col min="8981" max="8981" width="10.85546875" customWidth="1"/>
    <col min="8982" max="8982" width="12" customWidth="1"/>
    <col min="8983" max="8983" width="14.85546875" customWidth="1"/>
    <col min="8984" max="8984" width="13.7109375" customWidth="1"/>
    <col min="8985" max="8985" width="13.85546875" customWidth="1"/>
    <col min="8989" max="8989" width="12.5703125" customWidth="1"/>
    <col min="8990" max="8990" width="13.140625" customWidth="1"/>
    <col min="9217" max="9217" width="4.28515625" customWidth="1"/>
    <col min="9218" max="9218" width="18.28515625" customWidth="1"/>
    <col min="9219" max="9219" width="10.28515625" bestFit="1" customWidth="1"/>
    <col min="9220" max="9220" width="11.42578125" customWidth="1"/>
    <col min="9221" max="9222" width="12.5703125" customWidth="1"/>
    <col min="9223" max="9223" width="10.28515625" bestFit="1" customWidth="1"/>
    <col min="9224" max="9229" width="11.28515625" customWidth="1"/>
    <col min="9230" max="9230" width="12.140625" customWidth="1"/>
    <col min="9231" max="9231" width="4.140625" customWidth="1"/>
    <col min="9232" max="9232" width="4.85546875" customWidth="1"/>
    <col min="9233" max="9233" width="11.28515625" customWidth="1"/>
    <col min="9234" max="9234" width="12" customWidth="1"/>
    <col min="9235" max="9235" width="12.28515625" customWidth="1"/>
    <col min="9236" max="9236" width="11" customWidth="1"/>
    <col min="9237" max="9237" width="10.85546875" customWidth="1"/>
    <col min="9238" max="9238" width="12" customWidth="1"/>
    <col min="9239" max="9239" width="14.85546875" customWidth="1"/>
    <col min="9240" max="9240" width="13.7109375" customWidth="1"/>
    <col min="9241" max="9241" width="13.85546875" customWidth="1"/>
    <col min="9245" max="9245" width="12.5703125" customWidth="1"/>
    <col min="9246" max="9246" width="13.140625" customWidth="1"/>
    <col min="9473" max="9473" width="4.28515625" customWidth="1"/>
    <col min="9474" max="9474" width="18.28515625" customWidth="1"/>
    <col min="9475" max="9475" width="10.28515625" bestFit="1" customWidth="1"/>
    <col min="9476" max="9476" width="11.42578125" customWidth="1"/>
    <col min="9477" max="9478" width="12.5703125" customWidth="1"/>
    <col min="9479" max="9479" width="10.28515625" bestFit="1" customWidth="1"/>
    <col min="9480" max="9485" width="11.28515625" customWidth="1"/>
    <col min="9486" max="9486" width="12.140625" customWidth="1"/>
    <col min="9487" max="9487" width="4.140625" customWidth="1"/>
    <col min="9488" max="9488" width="4.85546875" customWidth="1"/>
    <col min="9489" max="9489" width="11.28515625" customWidth="1"/>
    <col min="9490" max="9490" width="12" customWidth="1"/>
    <col min="9491" max="9491" width="12.28515625" customWidth="1"/>
    <col min="9492" max="9492" width="11" customWidth="1"/>
    <col min="9493" max="9493" width="10.85546875" customWidth="1"/>
    <col min="9494" max="9494" width="12" customWidth="1"/>
    <col min="9495" max="9495" width="14.85546875" customWidth="1"/>
    <col min="9496" max="9496" width="13.7109375" customWidth="1"/>
    <col min="9497" max="9497" width="13.85546875" customWidth="1"/>
    <col min="9501" max="9501" width="12.5703125" customWidth="1"/>
    <col min="9502" max="9502" width="13.140625" customWidth="1"/>
    <col min="9729" max="9729" width="4.28515625" customWidth="1"/>
    <col min="9730" max="9730" width="18.28515625" customWidth="1"/>
    <col min="9731" max="9731" width="10.28515625" bestFit="1" customWidth="1"/>
    <col min="9732" max="9732" width="11.42578125" customWidth="1"/>
    <col min="9733" max="9734" width="12.5703125" customWidth="1"/>
    <col min="9735" max="9735" width="10.28515625" bestFit="1" customWidth="1"/>
    <col min="9736" max="9741" width="11.28515625" customWidth="1"/>
    <col min="9742" max="9742" width="12.140625" customWidth="1"/>
    <col min="9743" max="9743" width="4.140625" customWidth="1"/>
    <col min="9744" max="9744" width="4.85546875" customWidth="1"/>
    <col min="9745" max="9745" width="11.28515625" customWidth="1"/>
    <col min="9746" max="9746" width="12" customWidth="1"/>
    <col min="9747" max="9747" width="12.28515625" customWidth="1"/>
    <col min="9748" max="9748" width="11" customWidth="1"/>
    <col min="9749" max="9749" width="10.85546875" customWidth="1"/>
    <col min="9750" max="9750" width="12" customWidth="1"/>
    <col min="9751" max="9751" width="14.85546875" customWidth="1"/>
    <col min="9752" max="9752" width="13.7109375" customWidth="1"/>
    <col min="9753" max="9753" width="13.85546875" customWidth="1"/>
    <col min="9757" max="9757" width="12.5703125" customWidth="1"/>
    <col min="9758" max="9758" width="13.140625" customWidth="1"/>
    <col min="9985" max="9985" width="4.28515625" customWidth="1"/>
    <col min="9986" max="9986" width="18.28515625" customWidth="1"/>
    <col min="9987" max="9987" width="10.28515625" bestFit="1" customWidth="1"/>
    <col min="9988" max="9988" width="11.42578125" customWidth="1"/>
    <col min="9989" max="9990" width="12.5703125" customWidth="1"/>
    <col min="9991" max="9991" width="10.28515625" bestFit="1" customWidth="1"/>
    <col min="9992" max="9997" width="11.28515625" customWidth="1"/>
    <col min="9998" max="9998" width="12.140625" customWidth="1"/>
    <col min="9999" max="9999" width="4.140625" customWidth="1"/>
    <col min="10000" max="10000" width="4.85546875" customWidth="1"/>
    <col min="10001" max="10001" width="11.28515625" customWidth="1"/>
    <col min="10002" max="10002" width="12" customWidth="1"/>
    <col min="10003" max="10003" width="12.28515625" customWidth="1"/>
    <col min="10004" max="10004" width="11" customWidth="1"/>
    <col min="10005" max="10005" width="10.85546875" customWidth="1"/>
    <col min="10006" max="10006" width="12" customWidth="1"/>
    <col min="10007" max="10007" width="14.85546875" customWidth="1"/>
    <col min="10008" max="10008" width="13.7109375" customWidth="1"/>
    <col min="10009" max="10009" width="13.85546875" customWidth="1"/>
    <col min="10013" max="10013" width="12.5703125" customWidth="1"/>
    <col min="10014" max="10014" width="13.140625" customWidth="1"/>
    <col min="10241" max="10241" width="4.28515625" customWidth="1"/>
    <col min="10242" max="10242" width="18.28515625" customWidth="1"/>
    <col min="10243" max="10243" width="10.28515625" bestFit="1" customWidth="1"/>
    <col min="10244" max="10244" width="11.42578125" customWidth="1"/>
    <col min="10245" max="10246" width="12.5703125" customWidth="1"/>
    <col min="10247" max="10247" width="10.28515625" bestFit="1" customWidth="1"/>
    <col min="10248" max="10253" width="11.28515625" customWidth="1"/>
    <col min="10254" max="10254" width="12.140625" customWidth="1"/>
    <col min="10255" max="10255" width="4.140625" customWidth="1"/>
    <col min="10256" max="10256" width="4.85546875" customWidth="1"/>
    <col min="10257" max="10257" width="11.28515625" customWidth="1"/>
    <col min="10258" max="10258" width="12" customWidth="1"/>
    <col min="10259" max="10259" width="12.28515625" customWidth="1"/>
    <col min="10260" max="10260" width="11" customWidth="1"/>
    <col min="10261" max="10261" width="10.85546875" customWidth="1"/>
    <col min="10262" max="10262" width="12" customWidth="1"/>
    <col min="10263" max="10263" width="14.85546875" customWidth="1"/>
    <col min="10264" max="10264" width="13.7109375" customWidth="1"/>
    <col min="10265" max="10265" width="13.85546875" customWidth="1"/>
    <col min="10269" max="10269" width="12.5703125" customWidth="1"/>
    <col min="10270" max="10270" width="13.140625" customWidth="1"/>
    <col min="10497" max="10497" width="4.28515625" customWidth="1"/>
    <col min="10498" max="10498" width="18.28515625" customWidth="1"/>
    <col min="10499" max="10499" width="10.28515625" bestFit="1" customWidth="1"/>
    <col min="10500" max="10500" width="11.42578125" customWidth="1"/>
    <col min="10501" max="10502" width="12.5703125" customWidth="1"/>
    <col min="10503" max="10503" width="10.28515625" bestFit="1" customWidth="1"/>
    <col min="10504" max="10509" width="11.28515625" customWidth="1"/>
    <col min="10510" max="10510" width="12.140625" customWidth="1"/>
    <col min="10511" max="10511" width="4.140625" customWidth="1"/>
    <col min="10512" max="10512" width="4.85546875" customWidth="1"/>
    <col min="10513" max="10513" width="11.28515625" customWidth="1"/>
    <col min="10514" max="10514" width="12" customWidth="1"/>
    <col min="10515" max="10515" width="12.28515625" customWidth="1"/>
    <col min="10516" max="10516" width="11" customWidth="1"/>
    <col min="10517" max="10517" width="10.85546875" customWidth="1"/>
    <col min="10518" max="10518" width="12" customWidth="1"/>
    <col min="10519" max="10519" width="14.85546875" customWidth="1"/>
    <col min="10520" max="10520" width="13.7109375" customWidth="1"/>
    <col min="10521" max="10521" width="13.85546875" customWidth="1"/>
    <col min="10525" max="10525" width="12.5703125" customWidth="1"/>
    <col min="10526" max="10526" width="13.140625" customWidth="1"/>
    <col min="10753" max="10753" width="4.28515625" customWidth="1"/>
    <col min="10754" max="10754" width="18.28515625" customWidth="1"/>
    <col min="10755" max="10755" width="10.28515625" bestFit="1" customWidth="1"/>
    <col min="10756" max="10756" width="11.42578125" customWidth="1"/>
    <col min="10757" max="10758" width="12.5703125" customWidth="1"/>
    <col min="10759" max="10759" width="10.28515625" bestFit="1" customWidth="1"/>
    <col min="10760" max="10765" width="11.28515625" customWidth="1"/>
    <col min="10766" max="10766" width="12.140625" customWidth="1"/>
    <col min="10767" max="10767" width="4.140625" customWidth="1"/>
    <col min="10768" max="10768" width="4.85546875" customWidth="1"/>
    <col min="10769" max="10769" width="11.28515625" customWidth="1"/>
    <col min="10770" max="10770" width="12" customWidth="1"/>
    <col min="10771" max="10771" width="12.28515625" customWidth="1"/>
    <col min="10772" max="10772" width="11" customWidth="1"/>
    <col min="10773" max="10773" width="10.85546875" customWidth="1"/>
    <col min="10774" max="10774" width="12" customWidth="1"/>
    <col min="10775" max="10775" width="14.85546875" customWidth="1"/>
    <col min="10776" max="10776" width="13.7109375" customWidth="1"/>
    <col min="10777" max="10777" width="13.85546875" customWidth="1"/>
    <col min="10781" max="10781" width="12.5703125" customWidth="1"/>
    <col min="10782" max="10782" width="13.140625" customWidth="1"/>
    <col min="11009" max="11009" width="4.28515625" customWidth="1"/>
    <col min="11010" max="11010" width="18.28515625" customWidth="1"/>
    <col min="11011" max="11011" width="10.28515625" bestFit="1" customWidth="1"/>
    <col min="11012" max="11012" width="11.42578125" customWidth="1"/>
    <col min="11013" max="11014" width="12.5703125" customWidth="1"/>
    <col min="11015" max="11015" width="10.28515625" bestFit="1" customWidth="1"/>
    <col min="11016" max="11021" width="11.28515625" customWidth="1"/>
    <col min="11022" max="11022" width="12.140625" customWidth="1"/>
    <col min="11023" max="11023" width="4.140625" customWidth="1"/>
    <col min="11024" max="11024" width="4.85546875" customWidth="1"/>
    <col min="11025" max="11025" width="11.28515625" customWidth="1"/>
    <col min="11026" max="11026" width="12" customWidth="1"/>
    <col min="11027" max="11027" width="12.28515625" customWidth="1"/>
    <col min="11028" max="11028" width="11" customWidth="1"/>
    <col min="11029" max="11029" width="10.85546875" customWidth="1"/>
    <col min="11030" max="11030" width="12" customWidth="1"/>
    <col min="11031" max="11031" width="14.85546875" customWidth="1"/>
    <col min="11032" max="11032" width="13.7109375" customWidth="1"/>
    <col min="11033" max="11033" width="13.85546875" customWidth="1"/>
    <col min="11037" max="11037" width="12.5703125" customWidth="1"/>
    <col min="11038" max="11038" width="13.140625" customWidth="1"/>
    <col min="11265" max="11265" width="4.28515625" customWidth="1"/>
    <col min="11266" max="11266" width="18.28515625" customWidth="1"/>
    <col min="11267" max="11267" width="10.28515625" bestFit="1" customWidth="1"/>
    <col min="11268" max="11268" width="11.42578125" customWidth="1"/>
    <col min="11269" max="11270" width="12.5703125" customWidth="1"/>
    <col min="11271" max="11271" width="10.28515625" bestFit="1" customWidth="1"/>
    <col min="11272" max="11277" width="11.28515625" customWidth="1"/>
    <col min="11278" max="11278" width="12.140625" customWidth="1"/>
    <col min="11279" max="11279" width="4.140625" customWidth="1"/>
    <col min="11280" max="11280" width="4.85546875" customWidth="1"/>
    <col min="11281" max="11281" width="11.28515625" customWidth="1"/>
    <col min="11282" max="11282" width="12" customWidth="1"/>
    <col min="11283" max="11283" width="12.28515625" customWidth="1"/>
    <col min="11284" max="11284" width="11" customWidth="1"/>
    <col min="11285" max="11285" width="10.85546875" customWidth="1"/>
    <col min="11286" max="11286" width="12" customWidth="1"/>
    <col min="11287" max="11287" width="14.85546875" customWidth="1"/>
    <col min="11288" max="11288" width="13.7109375" customWidth="1"/>
    <col min="11289" max="11289" width="13.85546875" customWidth="1"/>
    <col min="11293" max="11293" width="12.5703125" customWidth="1"/>
    <col min="11294" max="11294" width="13.140625" customWidth="1"/>
    <col min="11521" max="11521" width="4.28515625" customWidth="1"/>
    <col min="11522" max="11522" width="18.28515625" customWidth="1"/>
    <col min="11523" max="11523" width="10.28515625" bestFit="1" customWidth="1"/>
    <col min="11524" max="11524" width="11.42578125" customWidth="1"/>
    <col min="11525" max="11526" width="12.5703125" customWidth="1"/>
    <col min="11527" max="11527" width="10.28515625" bestFit="1" customWidth="1"/>
    <col min="11528" max="11533" width="11.28515625" customWidth="1"/>
    <col min="11534" max="11534" width="12.140625" customWidth="1"/>
    <col min="11535" max="11535" width="4.140625" customWidth="1"/>
    <col min="11536" max="11536" width="4.85546875" customWidth="1"/>
    <col min="11537" max="11537" width="11.28515625" customWidth="1"/>
    <col min="11538" max="11538" width="12" customWidth="1"/>
    <col min="11539" max="11539" width="12.28515625" customWidth="1"/>
    <col min="11540" max="11540" width="11" customWidth="1"/>
    <col min="11541" max="11541" width="10.85546875" customWidth="1"/>
    <col min="11542" max="11542" width="12" customWidth="1"/>
    <col min="11543" max="11543" width="14.85546875" customWidth="1"/>
    <col min="11544" max="11544" width="13.7109375" customWidth="1"/>
    <col min="11545" max="11545" width="13.85546875" customWidth="1"/>
    <col min="11549" max="11549" width="12.5703125" customWidth="1"/>
    <col min="11550" max="11550" width="13.140625" customWidth="1"/>
    <col min="11777" max="11777" width="4.28515625" customWidth="1"/>
    <col min="11778" max="11778" width="18.28515625" customWidth="1"/>
    <col min="11779" max="11779" width="10.28515625" bestFit="1" customWidth="1"/>
    <col min="11780" max="11780" width="11.42578125" customWidth="1"/>
    <col min="11781" max="11782" width="12.5703125" customWidth="1"/>
    <col min="11783" max="11783" width="10.28515625" bestFit="1" customWidth="1"/>
    <col min="11784" max="11789" width="11.28515625" customWidth="1"/>
    <col min="11790" max="11790" width="12.140625" customWidth="1"/>
    <col min="11791" max="11791" width="4.140625" customWidth="1"/>
    <col min="11792" max="11792" width="4.85546875" customWidth="1"/>
    <col min="11793" max="11793" width="11.28515625" customWidth="1"/>
    <col min="11794" max="11794" width="12" customWidth="1"/>
    <col min="11795" max="11795" width="12.28515625" customWidth="1"/>
    <col min="11796" max="11796" width="11" customWidth="1"/>
    <col min="11797" max="11797" width="10.85546875" customWidth="1"/>
    <col min="11798" max="11798" width="12" customWidth="1"/>
    <col min="11799" max="11799" width="14.85546875" customWidth="1"/>
    <col min="11800" max="11800" width="13.7109375" customWidth="1"/>
    <col min="11801" max="11801" width="13.85546875" customWidth="1"/>
    <col min="11805" max="11805" width="12.5703125" customWidth="1"/>
    <col min="11806" max="11806" width="13.140625" customWidth="1"/>
    <col min="12033" max="12033" width="4.28515625" customWidth="1"/>
    <col min="12034" max="12034" width="18.28515625" customWidth="1"/>
    <col min="12035" max="12035" width="10.28515625" bestFit="1" customWidth="1"/>
    <col min="12036" max="12036" width="11.42578125" customWidth="1"/>
    <col min="12037" max="12038" width="12.5703125" customWidth="1"/>
    <col min="12039" max="12039" width="10.28515625" bestFit="1" customWidth="1"/>
    <col min="12040" max="12045" width="11.28515625" customWidth="1"/>
    <col min="12046" max="12046" width="12.140625" customWidth="1"/>
    <col min="12047" max="12047" width="4.140625" customWidth="1"/>
    <col min="12048" max="12048" width="4.85546875" customWidth="1"/>
    <col min="12049" max="12049" width="11.28515625" customWidth="1"/>
    <col min="12050" max="12050" width="12" customWidth="1"/>
    <col min="12051" max="12051" width="12.28515625" customWidth="1"/>
    <col min="12052" max="12052" width="11" customWidth="1"/>
    <col min="12053" max="12053" width="10.85546875" customWidth="1"/>
    <col min="12054" max="12054" width="12" customWidth="1"/>
    <col min="12055" max="12055" width="14.85546875" customWidth="1"/>
    <col min="12056" max="12056" width="13.7109375" customWidth="1"/>
    <col min="12057" max="12057" width="13.85546875" customWidth="1"/>
    <col min="12061" max="12061" width="12.5703125" customWidth="1"/>
    <col min="12062" max="12062" width="13.140625" customWidth="1"/>
    <col min="12289" max="12289" width="4.28515625" customWidth="1"/>
    <col min="12290" max="12290" width="18.28515625" customWidth="1"/>
    <col min="12291" max="12291" width="10.28515625" bestFit="1" customWidth="1"/>
    <col min="12292" max="12292" width="11.42578125" customWidth="1"/>
    <col min="12293" max="12294" width="12.5703125" customWidth="1"/>
    <col min="12295" max="12295" width="10.28515625" bestFit="1" customWidth="1"/>
    <col min="12296" max="12301" width="11.28515625" customWidth="1"/>
    <col min="12302" max="12302" width="12.140625" customWidth="1"/>
    <col min="12303" max="12303" width="4.140625" customWidth="1"/>
    <col min="12304" max="12304" width="4.85546875" customWidth="1"/>
    <col min="12305" max="12305" width="11.28515625" customWidth="1"/>
    <col min="12306" max="12306" width="12" customWidth="1"/>
    <col min="12307" max="12307" width="12.28515625" customWidth="1"/>
    <col min="12308" max="12308" width="11" customWidth="1"/>
    <col min="12309" max="12309" width="10.85546875" customWidth="1"/>
    <col min="12310" max="12310" width="12" customWidth="1"/>
    <col min="12311" max="12311" width="14.85546875" customWidth="1"/>
    <col min="12312" max="12312" width="13.7109375" customWidth="1"/>
    <col min="12313" max="12313" width="13.85546875" customWidth="1"/>
    <col min="12317" max="12317" width="12.5703125" customWidth="1"/>
    <col min="12318" max="12318" width="13.140625" customWidth="1"/>
    <col min="12545" max="12545" width="4.28515625" customWidth="1"/>
    <col min="12546" max="12546" width="18.28515625" customWidth="1"/>
    <col min="12547" max="12547" width="10.28515625" bestFit="1" customWidth="1"/>
    <col min="12548" max="12548" width="11.42578125" customWidth="1"/>
    <col min="12549" max="12550" width="12.5703125" customWidth="1"/>
    <col min="12551" max="12551" width="10.28515625" bestFit="1" customWidth="1"/>
    <col min="12552" max="12557" width="11.28515625" customWidth="1"/>
    <col min="12558" max="12558" width="12.140625" customWidth="1"/>
    <col min="12559" max="12559" width="4.140625" customWidth="1"/>
    <col min="12560" max="12560" width="4.85546875" customWidth="1"/>
    <col min="12561" max="12561" width="11.28515625" customWidth="1"/>
    <col min="12562" max="12562" width="12" customWidth="1"/>
    <col min="12563" max="12563" width="12.28515625" customWidth="1"/>
    <col min="12564" max="12564" width="11" customWidth="1"/>
    <col min="12565" max="12565" width="10.85546875" customWidth="1"/>
    <col min="12566" max="12566" width="12" customWidth="1"/>
    <col min="12567" max="12567" width="14.85546875" customWidth="1"/>
    <col min="12568" max="12568" width="13.7109375" customWidth="1"/>
    <col min="12569" max="12569" width="13.85546875" customWidth="1"/>
    <col min="12573" max="12573" width="12.5703125" customWidth="1"/>
    <col min="12574" max="12574" width="13.140625" customWidth="1"/>
    <col min="12801" max="12801" width="4.28515625" customWidth="1"/>
    <col min="12802" max="12802" width="18.28515625" customWidth="1"/>
    <col min="12803" max="12803" width="10.28515625" bestFit="1" customWidth="1"/>
    <col min="12804" max="12804" width="11.42578125" customWidth="1"/>
    <col min="12805" max="12806" width="12.5703125" customWidth="1"/>
    <col min="12807" max="12807" width="10.28515625" bestFit="1" customWidth="1"/>
    <col min="12808" max="12813" width="11.28515625" customWidth="1"/>
    <col min="12814" max="12814" width="12.140625" customWidth="1"/>
    <col min="12815" max="12815" width="4.140625" customWidth="1"/>
    <col min="12816" max="12816" width="4.85546875" customWidth="1"/>
    <col min="12817" max="12817" width="11.28515625" customWidth="1"/>
    <col min="12818" max="12818" width="12" customWidth="1"/>
    <col min="12819" max="12819" width="12.28515625" customWidth="1"/>
    <col min="12820" max="12820" width="11" customWidth="1"/>
    <col min="12821" max="12821" width="10.85546875" customWidth="1"/>
    <col min="12822" max="12822" width="12" customWidth="1"/>
    <col min="12823" max="12823" width="14.85546875" customWidth="1"/>
    <col min="12824" max="12824" width="13.7109375" customWidth="1"/>
    <col min="12825" max="12825" width="13.85546875" customWidth="1"/>
    <col min="12829" max="12829" width="12.5703125" customWidth="1"/>
    <col min="12830" max="12830" width="13.140625" customWidth="1"/>
    <col min="13057" max="13057" width="4.28515625" customWidth="1"/>
    <col min="13058" max="13058" width="18.28515625" customWidth="1"/>
    <col min="13059" max="13059" width="10.28515625" bestFit="1" customWidth="1"/>
    <col min="13060" max="13060" width="11.42578125" customWidth="1"/>
    <col min="13061" max="13062" width="12.5703125" customWidth="1"/>
    <col min="13063" max="13063" width="10.28515625" bestFit="1" customWidth="1"/>
    <col min="13064" max="13069" width="11.28515625" customWidth="1"/>
    <col min="13070" max="13070" width="12.140625" customWidth="1"/>
    <col min="13071" max="13071" width="4.140625" customWidth="1"/>
    <col min="13072" max="13072" width="4.85546875" customWidth="1"/>
    <col min="13073" max="13073" width="11.28515625" customWidth="1"/>
    <col min="13074" max="13074" width="12" customWidth="1"/>
    <col min="13075" max="13075" width="12.28515625" customWidth="1"/>
    <col min="13076" max="13076" width="11" customWidth="1"/>
    <col min="13077" max="13077" width="10.85546875" customWidth="1"/>
    <col min="13078" max="13078" width="12" customWidth="1"/>
    <col min="13079" max="13079" width="14.85546875" customWidth="1"/>
    <col min="13080" max="13080" width="13.7109375" customWidth="1"/>
    <col min="13081" max="13081" width="13.85546875" customWidth="1"/>
    <col min="13085" max="13085" width="12.5703125" customWidth="1"/>
    <col min="13086" max="13086" width="13.140625" customWidth="1"/>
    <col min="13313" max="13313" width="4.28515625" customWidth="1"/>
    <col min="13314" max="13314" width="18.28515625" customWidth="1"/>
    <col min="13315" max="13315" width="10.28515625" bestFit="1" customWidth="1"/>
    <col min="13316" max="13316" width="11.42578125" customWidth="1"/>
    <col min="13317" max="13318" width="12.5703125" customWidth="1"/>
    <col min="13319" max="13319" width="10.28515625" bestFit="1" customWidth="1"/>
    <col min="13320" max="13325" width="11.28515625" customWidth="1"/>
    <col min="13326" max="13326" width="12.140625" customWidth="1"/>
    <col min="13327" max="13327" width="4.140625" customWidth="1"/>
    <col min="13328" max="13328" width="4.85546875" customWidth="1"/>
    <col min="13329" max="13329" width="11.28515625" customWidth="1"/>
    <col min="13330" max="13330" width="12" customWidth="1"/>
    <col min="13331" max="13331" width="12.28515625" customWidth="1"/>
    <col min="13332" max="13332" width="11" customWidth="1"/>
    <col min="13333" max="13333" width="10.85546875" customWidth="1"/>
    <col min="13334" max="13334" width="12" customWidth="1"/>
    <col min="13335" max="13335" width="14.85546875" customWidth="1"/>
    <col min="13336" max="13336" width="13.7109375" customWidth="1"/>
    <col min="13337" max="13337" width="13.85546875" customWidth="1"/>
    <col min="13341" max="13341" width="12.5703125" customWidth="1"/>
    <col min="13342" max="13342" width="13.140625" customWidth="1"/>
    <col min="13569" max="13569" width="4.28515625" customWidth="1"/>
    <col min="13570" max="13570" width="18.28515625" customWidth="1"/>
    <col min="13571" max="13571" width="10.28515625" bestFit="1" customWidth="1"/>
    <col min="13572" max="13572" width="11.42578125" customWidth="1"/>
    <col min="13573" max="13574" width="12.5703125" customWidth="1"/>
    <col min="13575" max="13575" width="10.28515625" bestFit="1" customWidth="1"/>
    <col min="13576" max="13581" width="11.28515625" customWidth="1"/>
    <col min="13582" max="13582" width="12.140625" customWidth="1"/>
    <col min="13583" max="13583" width="4.140625" customWidth="1"/>
    <col min="13584" max="13584" width="4.85546875" customWidth="1"/>
    <col min="13585" max="13585" width="11.28515625" customWidth="1"/>
    <col min="13586" max="13586" width="12" customWidth="1"/>
    <col min="13587" max="13587" width="12.28515625" customWidth="1"/>
    <col min="13588" max="13588" width="11" customWidth="1"/>
    <col min="13589" max="13589" width="10.85546875" customWidth="1"/>
    <col min="13590" max="13590" width="12" customWidth="1"/>
    <col min="13591" max="13591" width="14.85546875" customWidth="1"/>
    <col min="13592" max="13592" width="13.7109375" customWidth="1"/>
    <col min="13593" max="13593" width="13.85546875" customWidth="1"/>
    <col min="13597" max="13597" width="12.5703125" customWidth="1"/>
    <col min="13598" max="13598" width="13.140625" customWidth="1"/>
    <col min="13825" max="13825" width="4.28515625" customWidth="1"/>
    <col min="13826" max="13826" width="18.28515625" customWidth="1"/>
    <col min="13827" max="13827" width="10.28515625" bestFit="1" customWidth="1"/>
    <col min="13828" max="13828" width="11.42578125" customWidth="1"/>
    <col min="13829" max="13830" width="12.5703125" customWidth="1"/>
    <col min="13831" max="13831" width="10.28515625" bestFit="1" customWidth="1"/>
    <col min="13832" max="13837" width="11.28515625" customWidth="1"/>
    <col min="13838" max="13838" width="12.140625" customWidth="1"/>
    <col min="13839" max="13839" width="4.140625" customWidth="1"/>
    <col min="13840" max="13840" width="4.85546875" customWidth="1"/>
    <col min="13841" max="13841" width="11.28515625" customWidth="1"/>
    <col min="13842" max="13842" width="12" customWidth="1"/>
    <col min="13843" max="13843" width="12.28515625" customWidth="1"/>
    <col min="13844" max="13844" width="11" customWidth="1"/>
    <col min="13845" max="13845" width="10.85546875" customWidth="1"/>
    <col min="13846" max="13846" width="12" customWidth="1"/>
    <col min="13847" max="13847" width="14.85546875" customWidth="1"/>
    <col min="13848" max="13848" width="13.7109375" customWidth="1"/>
    <col min="13849" max="13849" width="13.85546875" customWidth="1"/>
    <col min="13853" max="13853" width="12.5703125" customWidth="1"/>
    <col min="13854" max="13854" width="13.140625" customWidth="1"/>
    <col min="14081" max="14081" width="4.28515625" customWidth="1"/>
    <col min="14082" max="14082" width="18.28515625" customWidth="1"/>
    <col min="14083" max="14083" width="10.28515625" bestFit="1" customWidth="1"/>
    <col min="14084" max="14084" width="11.42578125" customWidth="1"/>
    <col min="14085" max="14086" width="12.5703125" customWidth="1"/>
    <col min="14087" max="14087" width="10.28515625" bestFit="1" customWidth="1"/>
    <col min="14088" max="14093" width="11.28515625" customWidth="1"/>
    <col min="14094" max="14094" width="12.140625" customWidth="1"/>
    <col min="14095" max="14095" width="4.140625" customWidth="1"/>
    <col min="14096" max="14096" width="4.85546875" customWidth="1"/>
    <col min="14097" max="14097" width="11.28515625" customWidth="1"/>
    <col min="14098" max="14098" width="12" customWidth="1"/>
    <col min="14099" max="14099" width="12.28515625" customWidth="1"/>
    <col min="14100" max="14100" width="11" customWidth="1"/>
    <col min="14101" max="14101" width="10.85546875" customWidth="1"/>
    <col min="14102" max="14102" width="12" customWidth="1"/>
    <col min="14103" max="14103" width="14.85546875" customWidth="1"/>
    <col min="14104" max="14104" width="13.7109375" customWidth="1"/>
    <col min="14105" max="14105" width="13.85546875" customWidth="1"/>
    <col min="14109" max="14109" width="12.5703125" customWidth="1"/>
    <col min="14110" max="14110" width="13.140625" customWidth="1"/>
    <col min="14337" max="14337" width="4.28515625" customWidth="1"/>
    <col min="14338" max="14338" width="18.28515625" customWidth="1"/>
    <col min="14339" max="14339" width="10.28515625" bestFit="1" customWidth="1"/>
    <col min="14340" max="14340" width="11.42578125" customWidth="1"/>
    <col min="14341" max="14342" width="12.5703125" customWidth="1"/>
    <col min="14343" max="14343" width="10.28515625" bestFit="1" customWidth="1"/>
    <col min="14344" max="14349" width="11.28515625" customWidth="1"/>
    <col min="14350" max="14350" width="12.140625" customWidth="1"/>
    <col min="14351" max="14351" width="4.140625" customWidth="1"/>
    <col min="14352" max="14352" width="4.85546875" customWidth="1"/>
    <col min="14353" max="14353" width="11.28515625" customWidth="1"/>
    <col min="14354" max="14354" width="12" customWidth="1"/>
    <col min="14355" max="14355" width="12.28515625" customWidth="1"/>
    <col min="14356" max="14356" width="11" customWidth="1"/>
    <col min="14357" max="14357" width="10.85546875" customWidth="1"/>
    <col min="14358" max="14358" width="12" customWidth="1"/>
    <col min="14359" max="14359" width="14.85546875" customWidth="1"/>
    <col min="14360" max="14360" width="13.7109375" customWidth="1"/>
    <col min="14361" max="14361" width="13.85546875" customWidth="1"/>
    <col min="14365" max="14365" width="12.5703125" customWidth="1"/>
    <col min="14366" max="14366" width="13.140625" customWidth="1"/>
    <col min="14593" max="14593" width="4.28515625" customWidth="1"/>
    <col min="14594" max="14594" width="18.28515625" customWidth="1"/>
    <col min="14595" max="14595" width="10.28515625" bestFit="1" customWidth="1"/>
    <col min="14596" max="14596" width="11.42578125" customWidth="1"/>
    <col min="14597" max="14598" width="12.5703125" customWidth="1"/>
    <col min="14599" max="14599" width="10.28515625" bestFit="1" customWidth="1"/>
    <col min="14600" max="14605" width="11.28515625" customWidth="1"/>
    <col min="14606" max="14606" width="12.140625" customWidth="1"/>
    <col min="14607" max="14607" width="4.140625" customWidth="1"/>
    <col min="14608" max="14608" width="4.85546875" customWidth="1"/>
    <col min="14609" max="14609" width="11.28515625" customWidth="1"/>
    <col min="14610" max="14610" width="12" customWidth="1"/>
    <col min="14611" max="14611" width="12.28515625" customWidth="1"/>
    <col min="14612" max="14612" width="11" customWidth="1"/>
    <col min="14613" max="14613" width="10.85546875" customWidth="1"/>
    <col min="14614" max="14614" width="12" customWidth="1"/>
    <col min="14615" max="14615" width="14.85546875" customWidth="1"/>
    <col min="14616" max="14616" width="13.7109375" customWidth="1"/>
    <col min="14617" max="14617" width="13.85546875" customWidth="1"/>
    <col min="14621" max="14621" width="12.5703125" customWidth="1"/>
    <col min="14622" max="14622" width="13.140625" customWidth="1"/>
    <col min="14849" max="14849" width="4.28515625" customWidth="1"/>
    <col min="14850" max="14850" width="18.28515625" customWidth="1"/>
    <col min="14851" max="14851" width="10.28515625" bestFit="1" customWidth="1"/>
    <col min="14852" max="14852" width="11.42578125" customWidth="1"/>
    <col min="14853" max="14854" width="12.5703125" customWidth="1"/>
    <col min="14855" max="14855" width="10.28515625" bestFit="1" customWidth="1"/>
    <col min="14856" max="14861" width="11.28515625" customWidth="1"/>
    <col min="14862" max="14862" width="12.140625" customWidth="1"/>
    <col min="14863" max="14863" width="4.140625" customWidth="1"/>
    <col min="14864" max="14864" width="4.85546875" customWidth="1"/>
    <col min="14865" max="14865" width="11.28515625" customWidth="1"/>
    <col min="14866" max="14866" width="12" customWidth="1"/>
    <col min="14867" max="14867" width="12.28515625" customWidth="1"/>
    <col min="14868" max="14868" width="11" customWidth="1"/>
    <col min="14869" max="14869" width="10.85546875" customWidth="1"/>
    <col min="14870" max="14870" width="12" customWidth="1"/>
    <col min="14871" max="14871" width="14.85546875" customWidth="1"/>
    <col min="14872" max="14872" width="13.7109375" customWidth="1"/>
    <col min="14873" max="14873" width="13.85546875" customWidth="1"/>
    <col min="14877" max="14877" width="12.5703125" customWidth="1"/>
    <col min="14878" max="14878" width="13.140625" customWidth="1"/>
    <col min="15105" max="15105" width="4.28515625" customWidth="1"/>
    <col min="15106" max="15106" width="18.28515625" customWidth="1"/>
    <col min="15107" max="15107" width="10.28515625" bestFit="1" customWidth="1"/>
    <col min="15108" max="15108" width="11.42578125" customWidth="1"/>
    <col min="15109" max="15110" width="12.5703125" customWidth="1"/>
    <col min="15111" max="15111" width="10.28515625" bestFit="1" customWidth="1"/>
    <col min="15112" max="15117" width="11.28515625" customWidth="1"/>
    <col min="15118" max="15118" width="12.140625" customWidth="1"/>
    <col min="15119" max="15119" width="4.140625" customWidth="1"/>
    <col min="15120" max="15120" width="4.85546875" customWidth="1"/>
    <col min="15121" max="15121" width="11.28515625" customWidth="1"/>
    <col min="15122" max="15122" width="12" customWidth="1"/>
    <col min="15123" max="15123" width="12.28515625" customWidth="1"/>
    <col min="15124" max="15124" width="11" customWidth="1"/>
    <col min="15125" max="15125" width="10.85546875" customWidth="1"/>
    <col min="15126" max="15126" width="12" customWidth="1"/>
    <col min="15127" max="15127" width="14.85546875" customWidth="1"/>
    <col min="15128" max="15128" width="13.7109375" customWidth="1"/>
    <col min="15129" max="15129" width="13.85546875" customWidth="1"/>
    <col min="15133" max="15133" width="12.5703125" customWidth="1"/>
    <col min="15134" max="15134" width="13.140625" customWidth="1"/>
    <col min="15361" max="15361" width="4.28515625" customWidth="1"/>
    <col min="15362" max="15362" width="18.28515625" customWidth="1"/>
    <col min="15363" max="15363" width="10.28515625" bestFit="1" customWidth="1"/>
    <col min="15364" max="15364" width="11.42578125" customWidth="1"/>
    <col min="15365" max="15366" width="12.5703125" customWidth="1"/>
    <col min="15367" max="15367" width="10.28515625" bestFit="1" customWidth="1"/>
    <col min="15368" max="15373" width="11.28515625" customWidth="1"/>
    <col min="15374" max="15374" width="12.140625" customWidth="1"/>
    <col min="15375" max="15375" width="4.140625" customWidth="1"/>
    <col min="15376" max="15376" width="4.85546875" customWidth="1"/>
    <col min="15377" max="15377" width="11.28515625" customWidth="1"/>
    <col min="15378" max="15378" width="12" customWidth="1"/>
    <col min="15379" max="15379" width="12.28515625" customWidth="1"/>
    <col min="15380" max="15380" width="11" customWidth="1"/>
    <col min="15381" max="15381" width="10.85546875" customWidth="1"/>
    <col min="15382" max="15382" width="12" customWidth="1"/>
    <col min="15383" max="15383" width="14.85546875" customWidth="1"/>
    <col min="15384" max="15384" width="13.7109375" customWidth="1"/>
    <col min="15385" max="15385" width="13.85546875" customWidth="1"/>
    <col min="15389" max="15389" width="12.5703125" customWidth="1"/>
    <col min="15390" max="15390" width="13.140625" customWidth="1"/>
    <col min="15617" max="15617" width="4.28515625" customWidth="1"/>
    <col min="15618" max="15618" width="18.28515625" customWidth="1"/>
    <col min="15619" max="15619" width="10.28515625" bestFit="1" customWidth="1"/>
    <col min="15620" max="15620" width="11.42578125" customWidth="1"/>
    <col min="15621" max="15622" width="12.5703125" customWidth="1"/>
    <col min="15623" max="15623" width="10.28515625" bestFit="1" customWidth="1"/>
    <col min="15624" max="15629" width="11.28515625" customWidth="1"/>
    <col min="15630" max="15630" width="12.140625" customWidth="1"/>
    <col min="15631" max="15631" width="4.140625" customWidth="1"/>
    <col min="15632" max="15632" width="4.85546875" customWidth="1"/>
    <col min="15633" max="15633" width="11.28515625" customWidth="1"/>
    <col min="15634" max="15634" width="12" customWidth="1"/>
    <col min="15635" max="15635" width="12.28515625" customWidth="1"/>
    <col min="15636" max="15636" width="11" customWidth="1"/>
    <col min="15637" max="15637" width="10.85546875" customWidth="1"/>
    <col min="15638" max="15638" width="12" customWidth="1"/>
    <col min="15639" max="15639" width="14.85546875" customWidth="1"/>
    <col min="15640" max="15640" width="13.7109375" customWidth="1"/>
    <col min="15641" max="15641" width="13.85546875" customWidth="1"/>
    <col min="15645" max="15645" width="12.5703125" customWidth="1"/>
    <col min="15646" max="15646" width="13.140625" customWidth="1"/>
    <col min="15873" max="15873" width="4.28515625" customWidth="1"/>
    <col min="15874" max="15874" width="18.28515625" customWidth="1"/>
    <col min="15875" max="15875" width="10.28515625" bestFit="1" customWidth="1"/>
    <col min="15876" max="15876" width="11.42578125" customWidth="1"/>
    <col min="15877" max="15878" width="12.5703125" customWidth="1"/>
    <col min="15879" max="15879" width="10.28515625" bestFit="1" customWidth="1"/>
    <col min="15880" max="15885" width="11.28515625" customWidth="1"/>
    <col min="15886" max="15886" width="12.140625" customWidth="1"/>
    <col min="15887" max="15887" width="4.140625" customWidth="1"/>
    <col min="15888" max="15888" width="4.85546875" customWidth="1"/>
    <col min="15889" max="15889" width="11.28515625" customWidth="1"/>
    <col min="15890" max="15890" width="12" customWidth="1"/>
    <col min="15891" max="15891" width="12.28515625" customWidth="1"/>
    <col min="15892" max="15892" width="11" customWidth="1"/>
    <col min="15893" max="15893" width="10.85546875" customWidth="1"/>
    <col min="15894" max="15894" width="12" customWidth="1"/>
    <col min="15895" max="15895" width="14.85546875" customWidth="1"/>
    <col min="15896" max="15896" width="13.7109375" customWidth="1"/>
    <col min="15897" max="15897" width="13.85546875" customWidth="1"/>
    <col min="15901" max="15901" width="12.5703125" customWidth="1"/>
    <col min="15902" max="15902" width="13.140625" customWidth="1"/>
    <col min="16129" max="16129" width="4.28515625" customWidth="1"/>
    <col min="16130" max="16130" width="18.28515625" customWidth="1"/>
    <col min="16131" max="16131" width="10.28515625" bestFit="1" customWidth="1"/>
    <col min="16132" max="16132" width="11.42578125" customWidth="1"/>
    <col min="16133" max="16134" width="12.5703125" customWidth="1"/>
    <col min="16135" max="16135" width="10.28515625" bestFit="1" customWidth="1"/>
    <col min="16136" max="16141" width="11.28515625" customWidth="1"/>
    <col min="16142" max="16142" width="12.140625" customWidth="1"/>
    <col min="16143" max="16143" width="4.140625" customWidth="1"/>
    <col min="16144" max="16144" width="4.85546875" customWidth="1"/>
    <col min="16145" max="16145" width="11.28515625" customWidth="1"/>
    <col min="16146" max="16146" width="12" customWidth="1"/>
    <col min="16147" max="16147" width="12.28515625" customWidth="1"/>
    <col min="16148" max="16148" width="11" customWidth="1"/>
    <col min="16149" max="16149" width="10.85546875" customWidth="1"/>
    <col min="16150" max="16150" width="12" customWidth="1"/>
    <col min="16151" max="16151" width="14.85546875" customWidth="1"/>
    <col min="16152" max="16152" width="13.7109375" customWidth="1"/>
    <col min="16153" max="16153" width="13.85546875" customWidth="1"/>
    <col min="16157" max="16157" width="12.5703125" customWidth="1"/>
    <col min="16158" max="16158" width="13.140625" customWidth="1"/>
  </cols>
  <sheetData>
    <row r="1" spans="1:14" ht="24" customHeight="1" x14ac:dyDescent="0.4">
      <c r="A1" s="1" t="s">
        <v>0</v>
      </c>
    </row>
    <row r="2" spans="1:14" ht="14.45" customHeight="1" x14ac:dyDescent="0.25"/>
    <row r="3" spans="1:14" ht="14.45" customHeight="1" x14ac:dyDescent="0.25">
      <c r="A3" s="2">
        <f>ROW()</f>
        <v>3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</row>
    <row r="4" spans="1:14" ht="20.45" customHeight="1" x14ac:dyDescent="0.25">
      <c r="A4" s="2">
        <f>ROW()</f>
        <v>4</v>
      </c>
      <c r="B4" s="4" t="s">
        <v>14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4.45" customHeight="1" x14ac:dyDescent="0.25">
      <c r="A5" s="2">
        <f>ROW()</f>
        <v>5</v>
      </c>
      <c r="C5" s="6" t="s">
        <v>15</v>
      </c>
    </row>
    <row r="6" spans="1:14" ht="14.45" customHeight="1" x14ac:dyDescent="0.25">
      <c r="A6" s="2">
        <f>ROW()</f>
        <v>6</v>
      </c>
      <c r="C6" s="7" t="s">
        <v>16</v>
      </c>
    </row>
    <row r="7" spans="1:14" ht="14.45" customHeight="1" x14ac:dyDescent="0.25">
      <c r="A7" s="2">
        <f>ROW()</f>
        <v>7</v>
      </c>
    </row>
    <row r="8" spans="1:14" ht="14.45" customHeight="1" x14ac:dyDescent="0.25">
      <c r="A8" s="2">
        <f>ROW()</f>
        <v>8</v>
      </c>
      <c r="D8" s="8" t="s">
        <v>17</v>
      </c>
      <c r="E8" s="9">
        <f>DATE(2019,1,17)</f>
        <v>43482</v>
      </c>
      <c r="F8" s="10"/>
    </row>
    <row r="9" spans="1:14" ht="14.45" customHeight="1" x14ac:dyDescent="0.25">
      <c r="A9" s="2">
        <f>ROW()</f>
        <v>9</v>
      </c>
      <c r="D9" s="8" t="s">
        <v>18</v>
      </c>
      <c r="E9" s="9">
        <f>+E8+5</f>
        <v>43487</v>
      </c>
      <c r="F9" s="10"/>
    </row>
    <row r="10" spans="1:14" ht="14.45" customHeight="1" x14ac:dyDescent="0.25">
      <c r="A10" s="2">
        <f>ROW()</f>
        <v>10</v>
      </c>
      <c r="D10" s="8" t="s">
        <v>19</v>
      </c>
      <c r="E10" s="11">
        <v>98.5</v>
      </c>
    </row>
    <row r="11" spans="1:14" ht="14.45" customHeight="1" x14ac:dyDescent="0.25">
      <c r="A11" s="2">
        <f>ROW()</f>
        <v>11</v>
      </c>
      <c r="B11" s="12" t="s">
        <v>20</v>
      </c>
      <c r="D11" s="8" t="s">
        <v>21</v>
      </c>
      <c r="E11" s="13">
        <v>7.4999999999999997E-2</v>
      </c>
    </row>
    <row r="12" spans="1:14" ht="14.45" customHeight="1" x14ac:dyDescent="0.25">
      <c r="A12" s="2">
        <f>ROW()</f>
        <v>12</v>
      </c>
      <c r="B12" s="14" t="s">
        <v>22</v>
      </c>
      <c r="D12" s="8" t="s">
        <v>23</v>
      </c>
      <c r="E12" s="8" t="s">
        <v>24</v>
      </c>
      <c r="F12" s="7" t="s">
        <v>25</v>
      </c>
    </row>
    <row r="13" spans="1:14" ht="14.45" customHeight="1" x14ac:dyDescent="0.25">
      <c r="A13" s="2">
        <f>ROW()</f>
        <v>13</v>
      </c>
      <c r="B13" s="14" t="s">
        <v>26</v>
      </c>
      <c r="D13" s="8" t="s">
        <v>27</v>
      </c>
      <c r="E13" s="15">
        <v>1000</v>
      </c>
    </row>
    <row r="14" spans="1:14" ht="14.45" customHeight="1" x14ac:dyDescent="0.25">
      <c r="A14" s="2">
        <f>ROW()</f>
        <v>14</v>
      </c>
      <c r="B14" s="14" t="s">
        <v>28</v>
      </c>
      <c r="D14" s="8" t="s">
        <v>29</v>
      </c>
      <c r="E14">
        <v>360</v>
      </c>
      <c r="F14" s="7" t="s">
        <v>30</v>
      </c>
    </row>
    <row r="15" spans="1:14" ht="14.45" customHeight="1" x14ac:dyDescent="0.25">
      <c r="A15" s="2">
        <f>ROW()</f>
        <v>15</v>
      </c>
      <c r="B15" s="12" t="s">
        <v>31</v>
      </c>
    </row>
    <row r="16" spans="1:14" ht="14.45" customHeight="1" x14ac:dyDescent="0.25">
      <c r="A16" s="2">
        <f>ROW()</f>
        <v>16</v>
      </c>
      <c r="D16" s="8" t="s">
        <v>32</v>
      </c>
      <c r="E16" s="16">
        <f>+E10*10</f>
        <v>985</v>
      </c>
    </row>
    <row r="17" spans="1:14" ht="14.45" customHeight="1" thickBot="1" x14ac:dyDescent="0.3">
      <c r="A17" s="2">
        <f>ROW()</f>
        <v>17</v>
      </c>
      <c r="D17" s="8" t="s">
        <v>33</v>
      </c>
      <c r="E17" s="16">
        <f>+(C26/E14)*(E11*E13)</f>
        <v>29.583333333333332</v>
      </c>
    </row>
    <row r="18" spans="1:14" ht="14.45" customHeight="1" thickBot="1" x14ac:dyDescent="0.3">
      <c r="A18" s="2">
        <f>ROW()</f>
        <v>18</v>
      </c>
      <c r="D18" s="8" t="s">
        <v>34</v>
      </c>
      <c r="E18" s="17">
        <f>+E17+E16</f>
        <v>1014.5833333333334</v>
      </c>
    </row>
    <row r="19" spans="1:14" ht="14.45" customHeight="1" x14ac:dyDescent="0.25">
      <c r="A19" s="2">
        <f>ROW()</f>
        <v>19</v>
      </c>
      <c r="G19" s="18" t="s">
        <v>35</v>
      </c>
    </row>
    <row r="20" spans="1:14" ht="14.45" customHeight="1" x14ac:dyDescent="0.25">
      <c r="A20" s="2">
        <f>ROW()</f>
        <v>20</v>
      </c>
    </row>
    <row r="21" spans="1:14" ht="14.45" customHeight="1" x14ac:dyDescent="0.25">
      <c r="A21" s="2">
        <f>ROW()</f>
        <v>21</v>
      </c>
      <c r="C21" s="19">
        <f>+$E$11*$E$13/2</f>
        <v>37.5</v>
      </c>
      <c r="I21" s="19">
        <f>+$E$11*$E$13/2</f>
        <v>37.5</v>
      </c>
    </row>
    <row r="22" spans="1:14" ht="14.45" customHeight="1" x14ac:dyDescent="0.25">
      <c r="A22" s="2">
        <f>ROW()</f>
        <v>22</v>
      </c>
      <c r="C22" s="20"/>
      <c r="D22" s="20"/>
      <c r="E22" s="20"/>
      <c r="F22" s="20"/>
      <c r="G22" s="20"/>
      <c r="H22" s="21"/>
    </row>
    <row r="23" spans="1:14" ht="14.45" customHeight="1" x14ac:dyDescent="0.25">
      <c r="A23" s="2">
        <f>ROW()</f>
        <v>23</v>
      </c>
      <c r="C23" s="22" t="s">
        <v>36</v>
      </c>
      <c r="D23" s="23" t="s">
        <v>37</v>
      </c>
      <c r="E23" s="23" t="s">
        <v>38</v>
      </c>
      <c r="F23" s="23" t="s">
        <v>39</v>
      </c>
      <c r="G23" s="23" t="s">
        <v>40</v>
      </c>
      <c r="H23" s="23" t="s">
        <v>41</v>
      </c>
      <c r="I23" s="22" t="s">
        <v>42</v>
      </c>
    </row>
    <row r="24" spans="1:14" ht="14.45" customHeight="1" x14ac:dyDescent="0.25">
      <c r="A24" s="2">
        <f>ROW()</f>
        <v>24</v>
      </c>
    </row>
    <row r="25" spans="1:14" ht="14.45" customHeight="1" x14ac:dyDescent="0.25">
      <c r="A25" s="2">
        <f>ROW()</f>
        <v>25</v>
      </c>
      <c r="B25" s="24" t="s">
        <v>43</v>
      </c>
      <c r="C25" s="25">
        <v>30</v>
      </c>
      <c r="D25" s="25">
        <v>30</v>
      </c>
      <c r="E25" s="25">
        <v>30</v>
      </c>
      <c r="F25" s="25">
        <v>30</v>
      </c>
      <c r="G25" s="25">
        <v>22</v>
      </c>
      <c r="H25" s="26"/>
    </row>
    <row r="26" spans="1:14" ht="14.45" customHeight="1" x14ac:dyDescent="0.25">
      <c r="A26" s="2">
        <f>ROW()</f>
        <v>26</v>
      </c>
      <c r="B26" s="27" t="s">
        <v>44</v>
      </c>
      <c r="C26" s="28">
        <f>SUM(C25:H25)</f>
        <v>142</v>
      </c>
    </row>
    <row r="27" spans="1:14" ht="14.45" customHeight="1" x14ac:dyDescent="0.25"/>
    <row r="28" spans="1:14" x14ac:dyDescent="0.25">
      <c r="A28" s="2">
        <f>ROW()</f>
        <v>28</v>
      </c>
      <c r="B28" s="29" t="s">
        <v>1</v>
      </c>
      <c r="C28" s="29" t="s">
        <v>2</v>
      </c>
      <c r="D28" s="29" t="s">
        <v>3</v>
      </c>
      <c r="E28" s="29" t="s">
        <v>4</v>
      </c>
      <c r="F28" s="29" t="s">
        <v>5</v>
      </c>
      <c r="G28" s="29" t="s">
        <v>6</v>
      </c>
      <c r="H28" s="29" t="s">
        <v>7</v>
      </c>
      <c r="I28" s="29" t="s">
        <v>8</v>
      </c>
      <c r="J28" s="29" t="s">
        <v>9</v>
      </c>
      <c r="K28" s="29" t="s">
        <v>10</v>
      </c>
      <c r="L28" s="29" t="s">
        <v>11</v>
      </c>
      <c r="M28" s="29" t="s">
        <v>12</v>
      </c>
      <c r="N28" s="29" t="s">
        <v>13</v>
      </c>
    </row>
    <row r="29" spans="1:14" ht="18" x14ac:dyDescent="0.25">
      <c r="A29" s="2">
        <f>ROW()</f>
        <v>29</v>
      </c>
      <c r="B29" s="30" t="s">
        <v>49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1:14" x14ac:dyDescent="0.25">
      <c r="A30" s="2">
        <f>ROW()</f>
        <v>30</v>
      </c>
    </row>
    <row r="31" spans="1:14" ht="15.75" thickBot="1" x14ac:dyDescent="0.3">
      <c r="A31" s="2">
        <f>ROW()</f>
        <v>31</v>
      </c>
      <c r="D31" s="31"/>
      <c r="E31" s="31" t="s">
        <v>50</v>
      </c>
      <c r="G31" s="26"/>
      <c r="H31" s="31" t="s">
        <v>51</v>
      </c>
      <c r="I31" s="31" t="s">
        <v>52</v>
      </c>
      <c r="J31" s="31" t="s">
        <v>53</v>
      </c>
      <c r="K31" s="31" t="s">
        <v>54</v>
      </c>
      <c r="L31" s="31" t="s">
        <v>55</v>
      </c>
    </row>
    <row r="32" spans="1:14" ht="15.75" thickTop="1" x14ac:dyDescent="0.25">
      <c r="A32" s="2">
        <f>ROW()</f>
        <v>32</v>
      </c>
      <c r="B32" s="7" t="s">
        <v>56</v>
      </c>
      <c r="E32" s="32">
        <v>42751</v>
      </c>
      <c r="H32" s="33">
        <f>+$E$32</f>
        <v>42751</v>
      </c>
      <c r="I32" s="33">
        <f>+$E$32</f>
        <v>42751</v>
      </c>
      <c r="J32" s="33">
        <f>+$E$32</f>
        <v>42751</v>
      </c>
      <c r="K32" s="33">
        <f>+$E$32</f>
        <v>42751</v>
      </c>
      <c r="L32" s="33">
        <f>+$E$32</f>
        <v>42751</v>
      </c>
    </row>
    <row r="33" spans="1:12" x14ac:dyDescent="0.25">
      <c r="A33" s="2">
        <f>ROW()</f>
        <v>33</v>
      </c>
      <c r="B33" s="7" t="s">
        <v>57</v>
      </c>
      <c r="D33" s="9">
        <v>43417</v>
      </c>
      <c r="E33" s="9"/>
      <c r="H33" s="33">
        <f>+$D$33</f>
        <v>43417</v>
      </c>
      <c r="I33" s="33">
        <f>+$D$33</f>
        <v>43417</v>
      </c>
      <c r="J33" s="33">
        <f>+$D$33</f>
        <v>43417</v>
      </c>
      <c r="K33" s="33">
        <f>+$D$33</f>
        <v>43417</v>
      </c>
      <c r="L33" s="33">
        <f>+$D$33</f>
        <v>43417</v>
      </c>
    </row>
    <row r="34" spans="1:12" x14ac:dyDescent="0.25">
      <c r="A34" s="2">
        <f>ROW()</f>
        <v>34</v>
      </c>
      <c r="E34" s="34"/>
    </row>
    <row r="35" spans="1:12" x14ac:dyDescent="0.25">
      <c r="A35" s="2">
        <f>ROW()</f>
        <v>35</v>
      </c>
      <c r="B35" s="26" t="s">
        <v>58</v>
      </c>
      <c r="C35" s="26"/>
      <c r="D35" s="9">
        <f>+D33+3</f>
        <v>43420</v>
      </c>
      <c r="E35" s="9"/>
      <c r="G35" s="26"/>
      <c r="H35" s="35">
        <f>+$D$35</f>
        <v>43420</v>
      </c>
      <c r="I35" s="35">
        <f>+$D$35</f>
        <v>43420</v>
      </c>
      <c r="J35" s="35">
        <f>+$D$35</f>
        <v>43420</v>
      </c>
      <c r="K35" s="35">
        <f>+$D$35</f>
        <v>43420</v>
      </c>
      <c r="L35" s="35">
        <f>+$D$35</f>
        <v>43420</v>
      </c>
    </row>
    <row r="36" spans="1:12" x14ac:dyDescent="0.25">
      <c r="A36" s="2">
        <f>ROW()</f>
        <v>36</v>
      </c>
      <c r="B36" s="26" t="s">
        <v>59</v>
      </c>
      <c r="C36" s="26"/>
      <c r="D36" s="26"/>
      <c r="E36" s="36">
        <f>DATE(2027,1,16)</f>
        <v>46403</v>
      </c>
      <c r="G36" s="26"/>
      <c r="H36" s="35">
        <f>+H32+365</f>
        <v>43116</v>
      </c>
      <c r="I36" s="35">
        <f>+I32+(365*2)</f>
        <v>43481</v>
      </c>
      <c r="J36" s="35">
        <f>+J32+(365*3)</f>
        <v>43846</v>
      </c>
      <c r="K36" s="35">
        <f>+K32+(365*4)+1</f>
        <v>44212</v>
      </c>
      <c r="L36" s="35">
        <f>+L32+(365*4)+1</f>
        <v>44212</v>
      </c>
    </row>
    <row r="37" spans="1:12" x14ac:dyDescent="0.25">
      <c r="A37" s="2">
        <f>ROW()</f>
        <v>37</v>
      </c>
      <c r="B37" s="26" t="s">
        <v>60</v>
      </c>
      <c r="C37" s="26"/>
      <c r="D37" s="26"/>
      <c r="E37" s="37">
        <v>0.08</v>
      </c>
      <c r="G37" s="26"/>
      <c r="H37" s="38">
        <f>+$E$37</f>
        <v>0.08</v>
      </c>
      <c r="I37" s="38">
        <f>+$E$37</f>
        <v>0.08</v>
      </c>
      <c r="J37" s="38">
        <f>+$E$37</f>
        <v>0.08</v>
      </c>
      <c r="K37" s="38">
        <f>+$E$37</f>
        <v>0.08</v>
      </c>
      <c r="L37" s="38">
        <f>+$E$37</f>
        <v>0.08</v>
      </c>
    </row>
    <row r="38" spans="1:12" x14ac:dyDescent="0.25">
      <c r="A38" s="2">
        <f>ROW()</f>
        <v>38</v>
      </c>
      <c r="B38" s="26" t="s">
        <v>61</v>
      </c>
      <c r="C38" s="26"/>
      <c r="D38" s="26"/>
      <c r="E38" s="39">
        <v>98.5</v>
      </c>
      <c r="G38" s="40"/>
      <c r="H38" s="40">
        <f>+$E$38</f>
        <v>98.5</v>
      </c>
      <c r="I38" s="40">
        <f>+$E$38</f>
        <v>98.5</v>
      </c>
      <c r="J38" s="40">
        <f>+$E$38</f>
        <v>98.5</v>
      </c>
      <c r="K38" s="40">
        <f>+$E$38</f>
        <v>98.5</v>
      </c>
      <c r="L38" s="40">
        <f>+$E$38</f>
        <v>98.5</v>
      </c>
    </row>
    <row r="39" spans="1:12" x14ac:dyDescent="0.25">
      <c r="A39" s="2">
        <f>ROW()</f>
        <v>39</v>
      </c>
      <c r="B39" s="26" t="s">
        <v>62</v>
      </c>
      <c r="C39" s="26"/>
      <c r="D39" s="26"/>
      <c r="E39" s="39">
        <v>100</v>
      </c>
      <c r="G39" s="40"/>
      <c r="H39" s="40">
        <f>+H42</f>
        <v>105</v>
      </c>
      <c r="I39" s="40">
        <f>+I42</f>
        <v>104</v>
      </c>
      <c r="J39" s="40">
        <f>+J42</f>
        <v>103</v>
      </c>
      <c r="K39" s="40">
        <f>+K42</f>
        <v>102</v>
      </c>
      <c r="L39" s="40">
        <f>+L42</f>
        <v>101</v>
      </c>
    </row>
    <row r="40" spans="1:12" x14ac:dyDescent="0.25">
      <c r="A40" s="2">
        <f>ROW()</f>
        <v>40</v>
      </c>
      <c r="B40" s="26" t="s">
        <v>63</v>
      </c>
      <c r="C40" s="26"/>
      <c r="D40" s="26"/>
      <c r="E40" s="26">
        <v>2</v>
      </c>
      <c r="G40" s="26"/>
      <c r="H40" s="26">
        <f>+$E$40</f>
        <v>2</v>
      </c>
      <c r="I40" s="26">
        <f>+$E$40</f>
        <v>2</v>
      </c>
      <c r="J40" s="26">
        <f>+$E$40</f>
        <v>2</v>
      </c>
      <c r="K40" s="26">
        <f>+$E$40</f>
        <v>2</v>
      </c>
      <c r="L40" s="26">
        <f>+$E$40</f>
        <v>2</v>
      </c>
    </row>
    <row r="41" spans="1:12" x14ac:dyDescent="0.25">
      <c r="A41" s="2">
        <f>ROW()</f>
        <v>41</v>
      </c>
    </row>
    <row r="42" spans="1:12" x14ac:dyDescent="0.25">
      <c r="A42" s="2">
        <f>ROW()</f>
        <v>42</v>
      </c>
      <c r="B42" t="s">
        <v>64</v>
      </c>
      <c r="E42" s="41"/>
      <c r="G42" s="11"/>
      <c r="H42" s="11">
        <v>105</v>
      </c>
      <c r="I42" s="42">
        <f>+H42-1</f>
        <v>104</v>
      </c>
      <c r="J42" s="42">
        <f>+I42-1</f>
        <v>103</v>
      </c>
      <c r="K42" s="42">
        <f>+J42-1</f>
        <v>102</v>
      </c>
      <c r="L42" s="42">
        <f>+K42-1</f>
        <v>101</v>
      </c>
    </row>
    <row r="43" spans="1:12" ht="15.75" thickBot="1" x14ac:dyDescent="0.3">
      <c r="A43" s="2">
        <f>ROW()</f>
        <v>43</v>
      </c>
    </row>
    <row r="44" spans="1:12" ht="15.75" thickBot="1" x14ac:dyDescent="0.3">
      <c r="A44" s="2">
        <f>ROW()</f>
        <v>44</v>
      </c>
      <c r="C44" s="24" t="s">
        <v>65</v>
      </c>
      <c r="D44" s="24"/>
      <c r="E44" s="43">
        <f>YIELD(D35,E36,E37,E38,E39,E40)</f>
        <v>8.2530245780665312E-2</v>
      </c>
      <c r="G44" s="24" t="s">
        <v>66</v>
      </c>
      <c r="H44" s="44" t="str">
        <f>IF(H36&lt;H35,"NA",YIELD(H35,H36,H37,H38,H39,H40))</f>
        <v>NA</v>
      </c>
      <c r="I44" s="45">
        <f>IF(I36&lt;I35,"NA",YIELD(I35,I36,I37,I38,I39,I40))</f>
        <v>0.40527182866556855</v>
      </c>
      <c r="J44" s="45">
        <f>IF(J36&lt;J35,"NA",YIELD(J35,J36,J37,J38,J39,J40))</f>
        <v>0.11863219589784557</v>
      </c>
      <c r="K44" s="45">
        <f>IF(K36&lt;K35,"NA",YIELD(K35,K36,K37,K38,K39,K40))</f>
        <v>9.6246619770315761E-2</v>
      </c>
      <c r="L44" s="45">
        <f>IF(L36&lt;L35,"NA",YIELD(L35,L36,L37,L38,L39,L40))</f>
        <v>9.1964906572378755E-2</v>
      </c>
    </row>
    <row r="45" spans="1:12" ht="15.75" thickBot="1" x14ac:dyDescent="0.3">
      <c r="A45" s="2">
        <f>ROW()</f>
        <v>45</v>
      </c>
      <c r="E45" s="46"/>
      <c r="G45" s="24"/>
    </row>
    <row r="46" spans="1:12" ht="15.75" thickBot="1" x14ac:dyDescent="0.3">
      <c r="A46" s="2">
        <f>ROW()</f>
        <v>46</v>
      </c>
      <c r="C46" s="24" t="s">
        <v>67</v>
      </c>
      <c r="D46" s="24"/>
      <c r="E46" s="47">
        <f>MIN(E44,I44,J44,K44,L44)</f>
        <v>8.2530245780665312E-2</v>
      </c>
      <c r="G46" s="24" t="s">
        <v>68</v>
      </c>
      <c r="H46" s="48">
        <f>+E49*E40/(E38*10)</f>
        <v>8.1218274111675121E-2</v>
      </c>
    </row>
    <row r="47" spans="1:12" x14ac:dyDescent="0.25">
      <c r="A47" s="2">
        <f>ROW()</f>
        <v>47</v>
      </c>
    </row>
    <row r="48" spans="1:12" x14ac:dyDescent="0.25">
      <c r="A48" s="2">
        <f>ROW()</f>
        <v>48</v>
      </c>
      <c r="B48" s="7" t="s">
        <v>69</v>
      </c>
      <c r="E48" s="15">
        <v>1000</v>
      </c>
    </row>
    <row r="49" spans="1:21" x14ac:dyDescent="0.25">
      <c r="A49" s="2">
        <f>ROW()</f>
        <v>49</v>
      </c>
      <c r="B49" s="7" t="s">
        <v>70</v>
      </c>
      <c r="E49" s="15">
        <f>+E37*E48/2</f>
        <v>40</v>
      </c>
    </row>
    <row r="50" spans="1:21" x14ac:dyDescent="0.25">
      <c r="A50" s="2">
        <f>ROW()</f>
        <v>50</v>
      </c>
      <c r="B50" s="7" t="s">
        <v>71</v>
      </c>
      <c r="E50" s="49">
        <f>+(E36-E32)/365</f>
        <v>10.005479452054795</v>
      </c>
      <c r="F50" s="7" t="s">
        <v>72</v>
      </c>
      <c r="G50" s="7"/>
    </row>
    <row r="52" spans="1:21" x14ac:dyDescent="0.25">
      <c r="A52" s="2">
        <f>ROW()</f>
        <v>52</v>
      </c>
      <c r="B52" s="29" t="s">
        <v>1</v>
      </c>
      <c r="C52" s="29" t="s">
        <v>2</v>
      </c>
      <c r="D52" s="29" t="s">
        <v>3</v>
      </c>
      <c r="E52" s="29" t="s">
        <v>4</v>
      </c>
      <c r="F52" s="29" t="s">
        <v>5</v>
      </c>
      <c r="G52" s="29" t="s">
        <v>6</v>
      </c>
      <c r="H52" s="29" t="s">
        <v>7</v>
      </c>
      <c r="I52" s="29" t="s">
        <v>8</v>
      </c>
      <c r="J52" s="29" t="s">
        <v>9</v>
      </c>
      <c r="K52" s="29" t="s">
        <v>10</v>
      </c>
      <c r="L52" s="29" t="s">
        <v>11</v>
      </c>
      <c r="M52" s="29" t="s">
        <v>12</v>
      </c>
      <c r="N52" s="29" t="s">
        <v>13</v>
      </c>
    </row>
    <row r="53" spans="1:21" ht="18" x14ac:dyDescent="0.25">
      <c r="A53" s="2">
        <f>ROW()</f>
        <v>53</v>
      </c>
      <c r="B53" s="30" t="s">
        <v>73</v>
      </c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</row>
    <row r="54" spans="1:21" x14ac:dyDescent="0.25">
      <c r="A54" s="2">
        <f>ROW()</f>
        <v>54</v>
      </c>
    </row>
    <row r="55" spans="1:21" x14ac:dyDescent="0.25">
      <c r="A55" s="2">
        <f>ROW()</f>
        <v>55</v>
      </c>
      <c r="B55" s="7" t="s">
        <v>27</v>
      </c>
      <c r="C55" s="50">
        <v>1000</v>
      </c>
      <c r="D55" s="50"/>
      <c r="I55" s="25"/>
    </row>
    <row r="56" spans="1:21" x14ac:dyDescent="0.25">
      <c r="A56" s="2">
        <f>ROW()</f>
        <v>56</v>
      </c>
      <c r="B56" t="s">
        <v>74</v>
      </c>
      <c r="C56" s="51">
        <v>0.08</v>
      </c>
      <c r="D56" s="51"/>
      <c r="I56" s="25"/>
    </row>
    <row r="57" spans="1:21" x14ac:dyDescent="0.25">
      <c r="A57" s="2">
        <f>ROW()</f>
        <v>57</v>
      </c>
      <c r="B57" t="s">
        <v>75</v>
      </c>
      <c r="C57" s="51">
        <v>0.1</v>
      </c>
      <c r="D57" s="51"/>
      <c r="I57" s="25"/>
    </row>
    <row r="58" spans="1:21" x14ac:dyDescent="0.25">
      <c r="A58" s="2">
        <f>ROW()</f>
        <v>58</v>
      </c>
      <c r="B58" s="7" t="s">
        <v>76</v>
      </c>
      <c r="C58" s="52">
        <v>1</v>
      </c>
      <c r="D58" s="52"/>
      <c r="I58" s="25"/>
    </row>
    <row r="59" spans="1:21" x14ac:dyDescent="0.25">
      <c r="A59" s="2">
        <f>ROW()</f>
        <v>59</v>
      </c>
      <c r="C59" s="51"/>
      <c r="D59" s="51"/>
      <c r="I59" s="25"/>
      <c r="R59" s="52"/>
      <c r="S59" s="53"/>
      <c r="T59" s="54"/>
      <c r="U59" s="53"/>
    </row>
    <row r="60" spans="1:21" x14ac:dyDescent="0.25">
      <c r="A60" s="2">
        <f>ROW()</f>
        <v>60</v>
      </c>
      <c r="B60" s="55" t="s">
        <v>77</v>
      </c>
      <c r="C60" s="56" t="s">
        <v>78</v>
      </c>
      <c r="D60" s="56" t="s">
        <v>79</v>
      </c>
      <c r="F60" s="57" t="s">
        <v>80</v>
      </c>
      <c r="G60" s="55"/>
      <c r="I60" s="58"/>
      <c r="J60" s="58"/>
    </row>
    <row r="61" spans="1:21" ht="15.75" thickBot="1" x14ac:dyDescent="0.3">
      <c r="A61" s="2">
        <f>ROW()</f>
        <v>61</v>
      </c>
      <c r="B61" s="59" t="s">
        <v>81</v>
      </c>
      <c r="C61" s="60"/>
      <c r="D61" s="59"/>
      <c r="F61" s="61" t="s">
        <v>82</v>
      </c>
      <c r="G61" s="59" t="s">
        <v>83</v>
      </c>
      <c r="I61" s="60" t="s">
        <v>84</v>
      </c>
      <c r="J61" s="62" t="s">
        <v>85</v>
      </c>
    </row>
    <row r="62" spans="1:21" x14ac:dyDescent="0.25">
      <c r="A62" s="2">
        <f>ROW()</f>
        <v>62</v>
      </c>
      <c r="B62" s="25">
        <v>1</v>
      </c>
      <c r="C62" s="63">
        <f t="shared" ref="C62:C70" si="0">+$C$55*$C$56</f>
        <v>80</v>
      </c>
      <c r="D62" s="64">
        <f t="shared" ref="D62:D71" si="1">+C62/(1+$C$57)^B62</f>
        <v>72.72727272727272</v>
      </c>
      <c r="F62" s="51">
        <f t="shared" ref="F62:F71" si="2">+D62/$D$73</f>
        <v>8.2917061727069474E-2</v>
      </c>
      <c r="G62" s="65">
        <f t="shared" ref="G62:G71" si="3">+F62*B62</f>
        <v>8.2917061727069474E-2</v>
      </c>
      <c r="I62" s="66">
        <f t="shared" ref="I62:I71" si="4">+B62+B62^2</f>
        <v>2</v>
      </c>
      <c r="J62" s="67">
        <f t="shared" ref="J62:J71" si="5">+I62*D62</f>
        <v>145.45454545454544</v>
      </c>
    </row>
    <row r="63" spans="1:21" x14ac:dyDescent="0.25">
      <c r="A63" s="2">
        <f>ROW()</f>
        <v>63</v>
      </c>
      <c r="B63" s="25">
        <v>2</v>
      </c>
      <c r="C63" s="63">
        <f t="shared" si="0"/>
        <v>80</v>
      </c>
      <c r="D63" s="64">
        <f t="shared" si="1"/>
        <v>66.115702479338836</v>
      </c>
      <c r="F63" s="51">
        <f t="shared" si="2"/>
        <v>7.5379147024608614E-2</v>
      </c>
      <c r="G63" s="65">
        <f t="shared" si="3"/>
        <v>0.15075829404921723</v>
      </c>
      <c r="I63" s="66">
        <f t="shared" si="4"/>
        <v>6</v>
      </c>
      <c r="J63" s="67">
        <f t="shared" si="5"/>
        <v>396.69421487603302</v>
      </c>
    </row>
    <row r="64" spans="1:21" x14ac:dyDescent="0.25">
      <c r="A64" s="2">
        <f>ROW()</f>
        <v>64</v>
      </c>
      <c r="B64" s="25">
        <v>3</v>
      </c>
      <c r="C64" s="63">
        <f t="shared" si="0"/>
        <v>80</v>
      </c>
      <c r="D64" s="64">
        <f t="shared" si="1"/>
        <v>60.1051840721262</v>
      </c>
      <c r="F64" s="51">
        <f t="shared" si="2"/>
        <v>6.8526497295098715E-2</v>
      </c>
      <c r="G64" s="65">
        <f t="shared" si="3"/>
        <v>0.20557949188529615</v>
      </c>
      <c r="I64" s="66">
        <f t="shared" si="4"/>
        <v>12</v>
      </c>
      <c r="J64" s="67">
        <f t="shared" si="5"/>
        <v>721.26220886551437</v>
      </c>
    </row>
    <row r="65" spans="1:14" x14ac:dyDescent="0.25">
      <c r="A65" s="2">
        <f>ROW()</f>
        <v>65</v>
      </c>
      <c r="B65" s="25">
        <v>4</v>
      </c>
      <c r="C65" s="63">
        <f t="shared" si="0"/>
        <v>80</v>
      </c>
      <c r="D65" s="64">
        <f t="shared" si="1"/>
        <v>54.64107642920564</v>
      </c>
      <c r="F65" s="51">
        <f t="shared" si="2"/>
        <v>6.229681572281702E-2</v>
      </c>
      <c r="G65" s="65">
        <f t="shared" si="3"/>
        <v>0.24918726289126808</v>
      </c>
      <c r="I65" s="66">
        <f t="shared" si="4"/>
        <v>20</v>
      </c>
      <c r="J65" s="67">
        <f t="shared" si="5"/>
        <v>1092.8215285841129</v>
      </c>
    </row>
    <row r="66" spans="1:14" x14ac:dyDescent="0.25">
      <c r="A66" s="2">
        <f>ROW()</f>
        <v>66</v>
      </c>
      <c r="B66" s="25">
        <v>5</v>
      </c>
      <c r="C66" s="63">
        <f t="shared" si="0"/>
        <v>80</v>
      </c>
      <c r="D66" s="64">
        <f t="shared" si="1"/>
        <v>49.673705844732396</v>
      </c>
      <c r="F66" s="51">
        <f t="shared" si="2"/>
        <v>5.6633468838924561E-2</v>
      </c>
      <c r="G66" s="65">
        <f t="shared" si="3"/>
        <v>0.28316734419462281</v>
      </c>
      <c r="I66" s="66">
        <f t="shared" si="4"/>
        <v>30</v>
      </c>
      <c r="J66" s="67">
        <f t="shared" si="5"/>
        <v>1490.211175341972</v>
      </c>
    </row>
    <row r="67" spans="1:14" x14ac:dyDescent="0.25">
      <c r="A67" s="2">
        <f>ROW()</f>
        <v>67</v>
      </c>
      <c r="B67" s="25">
        <v>6</v>
      </c>
      <c r="C67" s="63">
        <f t="shared" si="0"/>
        <v>80</v>
      </c>
      <c r="D67" s="64">
        <f t="shared" si="1"/>
        <v>45.157914404302176</v>
      </c>
      <c r="F67" s="51">
        <f t="shared" si="2"/>
        <v>5.1484971671749598E-2</v>
      </c>
      <c r="G67" s="65">
        <f t="shared" si="3"/>
        <v>0.3089098300304976</v>
      </c>
      <c r="I67" s="66">
        <f t="shared" si="4"/>
        <v>42</v>
      </c>
      <c r="J67" s="67">
        <f t="shared" si="5"/>
        <v>1896.6324049806913</v>
      </c>
    </row>
    <row r="68" spans="1:14" x14ac:dyDescent="0.25">
      <c r="A68" s="2">
        <f>ROW()</f>
        <v>68</v>
      </c>
      <c r="B68" s="25">
        <v>7</v>
      </c>
      <c r="C68" s="63">
        <f t="shared" si="0"/>
        <v>80</v>
      </c>
      <c r="D68" s="64">
        <f t="shared" si="1"/>
        <v>41.052649458456514</v>
      </c>
      <c r="F68" s="51">
        <f t="shared" si="2"/>
        <v>4.6804519701590531E-2</v>
      </c>
      <c r="G68" s="65">
        <f t="shared" si="3"/>
        <v>0.3276316379111337</v>
      </c>
      <c r="I68" s="66">
        <f t="shared" si="4"/>
        <v>56</v>
      </c>
      <c r="J68" s="67">
        <f t="shared" si="5"/>
        <v>2298.9483696735647</v>
      </c>
    </row>
    <row r="69" spans="1:14" x14ac:dyDescent="0.25">
      <c r="A69" s="2">
        <f>ROW()</f>
        <v>69</v>
      </c>
      <c r="B69" s="25">
        <v>8</v>
      </c>
      <c r="C69" s="63">
        <f t="shared" si="0"/>
        <v>80</v>
      </c>
      <c r="D69" s="64">
        <f t="shared" si="1"/>
        <v>37.320590416778657</v>
      </c>
      <c r="F69" s="51">
        <f t="shared" si="2"/>
        <v>4.254956336508231E-2</v>
      </c>
      <c r="G69" s="65">
        <f t="shared" si="3"/>
        <v>0.34039650692065848</v>
      </c>
      <c r="I69" s="66">
        <f t="shared" si="4"/>
        <v>72</v>
      </c>
      <c r="J69" s="67">
        <f t="shared" si="5"/>
        <v>2687.0825100080633</v>
      </c>
    </row>
    <row r="70" spans="1:14" x14ac:dyDescent="0.25">
      <c r="A70" s="2">
        <f>ROW()</f>
        <v>70</v>
      </c>
      <c r="B70" s="25">
        <v>9</v>
      </c>
      <c r="C70" s="63">
        <f t="shared" si="0"/>
        <v>80</v>
      </c>
      <c r="D70" s="64">
        <f t="shared" si="1"/>
        <v>33.927809469798774</v>
      </c>
      <c r="F70" s="51">
        <f t="shared" si="2"/>
        <v>3.8681421240983914E-2</v>
      </c>
      <c r="G70" s="65">
        <f t="shared" si="3"/>
        <v>0.3481327911688552</v>
      </c>
      <c r="I70" s="66">
        <f t="shared" si="4"/>
        <v>90</v>
      </c>
      <c r="J70" s="67">
        <f t="shared" si="5"/>
        <v>3053.5028522818898</v>
      </c>
    </row>
    <row r="71" spans="1:14" x14ac:dyDescent="0.25">
      <c r="A71" s="2">
        <f>ROW()</f>
        <v>71</v>
      </c>
      <c r="B71" s="25">
        <v>10</v>
      </c>
      <c r="C71" s="68">
        <f>+$C$55*$C$56+C55</f>
        <v>1080</v>
      </c>
      <c r="D71" s="64">
        <f t="shared" si="1"/>
        <v>416.38675258389401</v>
      </c>
      <c r="F71" s="51">
        <f t="shared" si="2"/>
        <v>0.47472653341207527</v>
      </c>
      <c r="G71" s="65">
        <f t="shared" si="3"/>
        <v>4.7472653341207529</v>
      </c>
      <c r="I71" s="66">
        <f t="shared" si="4"/>
        <v>110</v>
      </c>
      <c r="J71" s="67">
        <f t="shared" si="5"/>
        <v>45802.542784228339</v>
      </c>
    </row>
    <row r="72" spans="1:14" ht="15.75" thickBot="1" x14ac:dyDescent="0.3">
      <c r="A72" s="2">
        <f>ROW()</f>
        <v>72</v>
      </c>
      <c r="F72" s="69">
        <f>SUM(F62:F71)</f>
        <v>1</v>
      </c>
      <c r="J72" s="67">
        <f>SUM(J62:J71)</f>
        <v>59585.152594294726</v>
      </c>
    </row>
    <row r="73" spans="1:14" ht="15.75" thickBot="1" x14ac:dyDescent="0.3">
      <c r="A73" s="2">
        <f>ROW()</f>
        <v>73</v>
      </c>
      <c r="C73" s="70" t="s">
        <v>86</v>
      </c>
      <c r="D73" s="71">
        <f>SUM(D62:D71)</f>
        <v>877.10865788590593</v>
      </c>
      <c r="F73" s="70" t="s">
        <v>87</v>
      </c>
      <c r="G73" s="72">
        <f>SUM(G62:G71)</f>
        <v>7.0439455548993717</v>
      </c>
      <c r="I73" s="73" t="s">
        <v>88</v>
      </c>
      <c r="J73" s="74">
        <f>+J72*(1/(D73*(1+C57)^2))</f>
        <v>56.143474723613508</v>
      </c>
    </row>
    <row r="74" spans="1:14" ht="13.7" customHeight="1" x14ac:dyDescent="0.25">
      <c r="A74" s="2">
        <f>ROW()</f>
        <v>74</v>
      </c>
    </row>
    <row r="76" spans="1:14" x14ac:dyDescent="0.25">
      <c r="A76" s="2">
        <f>ROW()</f>
        <v>76</v>
      </c>
      <c r="B76" s="29" t="s">
        <v>1</v>
      </c>
      <c r="C76" s="29" t="s">
        <v>2</v>
      </c>
      <c r="D76" s="29" t="s">
        <v>3</v>
      </c>
      <c r="E76" s="29" t="s">
        <v>4</v>
      </c>
      <c r="F76" s="29" t="s">
        <v>5</v>
      </c>
      <c r="G76" s="29" t="s">
        <v>6</v>
      </c>
      <c r="H76" s="29" t="s">
        <v>7</v>
      </c>
      <c r="I76" s="29" t="s">
        <v>8</v>
      </c>
      <c r="J76" s="29" t="s">
        <v>9</v>
      </c>
      <c r="K76" s="29" t="s">
        <v>10</v>
      </c>
      <c r="L76" s="29" t="s">
        <v>11</v>
      </c>
      <c r="M76" s="29" t="s">
        <v>12</v>
      </c>
      <c r="N76" s="29" t="s">
        <v>13</v>
      </c>
    </row>
    <row r="77" spans="1:14" ht="18.600000000000001" customHeight="1" thickBot="1" x14ac:dyDescent="0.3">
      <c r="A77" s="2">
        <f>ROW()</f>
        <v>77</v>
      </c>
      <c r="B77" s="30" t="s">
        <v>89</v>
      </c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</row>
    <row r="78" spans="1:14" ht="16.5" thickBot="1" x14ac:dyDescent="0.3">
      <c r="A78" s="2">
        <f>ROW()</f>
        <v>78</v>
      </c>
      <c r="B78" s="75" t="s">
        <v>90</v>
      </c>
      <c r="K78" s="76" t="s">
        <v>91</v>
      </c>
      <c r="L78" s="77">
        <f>IRR(C92:C112)*2</f>
        <v>9.9999999999979661E-2</v>
      </c>
    </row>
    <row r="79" spans="1:14" ht="15.75" x14ac:dyDescent="0.25">
      <c r="A79" s="2">
        <f>ROW()</f>
        <v>79</v>
      </c>
      <c r="B79" s="75"/>
      <c r="G79" s="78"/>
      <c r="L79" s="79"/>
    </row>
    <row r="80" spans="1:14" x14ac:dyDescent="0.25">
      <c r="A80" s="2">
        <f>ROW()</f>
        <v>80</v>
      </c>
      <c r="B80" s="80" t="s">
        <v>69</v>
      </c>
      <c r="E80" s="81">
        <v>1000</v>
      </c>
      <c r="G80" s="78"/>
      <c r="I80" s="82" t="s">
        <v>92</v>
      </c>
      <c r="J80" s="82"/>
      <c r="K80" s="83">
        <v>0.01</v>
      </c>
      <c r="L80" s="82"/>
    </row>
    <row r="81" spans="1:15" x14ac:dyDescent="0.25">
      <c r="A81" s="2">
        <f>ROW()</f>
        <v>81</v>
      </c>
      <c r="B81" s="80" t="s">
        <v>60</v>
      </c>
      <c r="E81" s="84">
        <v>0.08</v>
      </c>
      <c r="G81" s="85"/>
      <c r="I81" s="80" t="s">
        <v>93</v>
      </c>
      <c r="J81" s="80"/>
      <c r="K81" s="79">
        <f>-(E85+PV((E83+K80)/E84,E82*E84,E81*E80/E84,E80))</f>
        <v>-54.633633848524482</v>
      </c>
      <c r="L81" s="86">
        <f>+K81/E85</f>
        <v>-6.2411484299876405E-2</v>
      </c>
      <c r="N81" s="87"/>
    </row>
    <row r="82" spans="1:15" x14ac:dyDescent="0.25">
      <c r="A82" s="2">
        <f>ROW()</f>
        <v>82</v>
      </c>
      <c r="B82" s="80" t="s">
        <v>94</v>
      </c>
      <c r="E82" s="88">
        <v>10</v>
      </c>
      <c r="G82" s="89"/>
      <c r="I82" s="80"/>
      <c r="J82" s="80"/>
      <c r="K82" s="80"/>
      <c r="L82" s="90"/>
      <c r="N82" s="91"/>
    </row>
    <row r="83" spans="1:15" x14ac:dyDescent="0.25">
      <c r="A83" s="2">
        <f>ROW()</f>
        <v>83</v>
      </c>
      <c r="B83" s="80" t="s">
        <v>95</v>
      </c>
      <c r="E83" s="84">
        <v>0.1</v>
      </c>
      <c r="G83" s="92"/>
      <c r="I83" s="80" t="s">
        <v>96</v>
      </c>
      <c r="J83" s="80"/>
      <c r="K83" s="79">
        <f>(-E88*K80*E85)</f>
        <v>-57.027688662978989</v>
      </c>
      <c r="L83" s="79"/>
      <c r="N83" s="7"/>
    </row>
    <row r="84" spans="1:15" ht="15.75" thickBot="1" x14ac:dyDescent="0.3">
      <c r="A84" s="2">
        <f>ROW()</f>
        <v>84</v>
      </c>
      <c r="B84" s="80" t="s">
        <v>97</v>
      </c>
      <c r="E84" s="88">
        <v>2</v>
      </c>
      <c r="G84" s="93"/>
      <c r="I84" s="80" t="s">
        <v>98</v>
      </c>
      <c r="J84" s="80"/>
      <c r="K84" s="94">
        <f>0.5*E89*K80^2*E85</f>
        <v>2.2526421999533697</v>
      </c>
      <c r="L84" s="95"/>
      <c r="N84" s="7"/>
    </row>
    <row r="85" spans="1:15" ht="15.75" thickBot="1" x14ac:dyDescent="0.3">
      <c r="A85" s="2">
        <f>ROW()</f>
        <v>85</v>
      </c>
      <c r="B85" s="96" t="s">
        <v>99</v>
      </c>
      <c r="C85" s="97"/>
      <c r="D85" s="97"/>
      <c r="E85" s="98">
        <f>-PV(E83/E84,E82*E84,E81*E80/E84,E80)</f>
        <v>875.37789657460007</v>
      </c>
      <c r="G85" s="85">
        <v>2</v>
      </c>
      <c r="I85" s="80" t="s">
        <v>100</v>
      </c>
      <c r="J85" s="80"/>
      <c r="K85" s="99">
        <f>+K83+K84</f>
        <v>-54.775046463025618</v>
      </c>
      <c r="L85" s="87"/>
      <c r="N85" s="7"/>
      <c r="O85" s="87"/>
    </row>
    <row r="86" spans="1:15" ht="15.75" thickBot="1" x14ac:dyDescent="0.3">
      <c r="A86" s="2">
        <f>ROW()</f>
        <v>86</v>
      </c>
      <c r="G86" s="91"/>
      <c r="I86" s="80"/>
      <c r="J86" s="80"/>
      <c r="K86" s="80"/>
      <c r="L86" s="80"/>
      <c r="N86" s="7"/>
      <c r="O86" s="91"/>
    </row>
    <row r="87" spans="1:15" ht="15.75" thickBot="1" x14ac:dyDescent="0.3">
      <c r="A87" s="2">
        <f>ROW()</f>
        <v>87</v>
      </c>
      <c r="B87" s="96" t="s">
        <v>101</v>
      </c>
      <c r="C87" s="97"/>
      <c r="D87" s="97"/>
      <c r="E87" s="100">
        <f>+G115</f>
        <v>6.8403684089394892</v>
      </c>
      <c r="G87" s="91"/>
      <c r="I87" s="80" t="s">
        <v>102</v>
      </c>
      <c r="J87" s="80"/>
      <c r="K87" s="101">
        <f>-PV((E83+K80)/E84,E82*E84,E81*E80/E84,E80)</f>
        <v>820.74426272607559</v>
      </c>
      <c r="L87" s="78"/>
      <c r="N87" s="80"/>
      <c r="O87" s="7"/>
    </row>
    <row r="88" spans="1:15" ht="15.75" thickBot="1" x14ac:dyDescent="0.3">
      <c r="A88" s="2">
        <f>ROW()</f>
        <v>88</v>
      </c>
      <c r="B88" s="80" t="s">
        <v>103</v>
      </c>
      <c r="E88" s="102">
        <f>+E87/(1+E83/E84)</f>
        <v>6.51463657994237</v>
      </c>
      <c r="G88" s="91"/>
      <c r="I88" s="80" t="s">
        <v>104</v>
      </c>
      <c r="J88" s="80"/>
      <c r="K88" s="103">
        <f>+E85+K85</f>
        <v>820.60285011157441</v>
      </c>
      <c r="L88" s="104"/>
      <c r="M88" s="7"/>
      <c r="N88" s="80"/>
      <c r="O88" s="7"/>
    </row>
    <row r="89" spans="1:15" ht="15.75" thickBot="1" x14ac:dyDescent="0.3">
      <c r="A89" s="2">
        <f>ROW()</f>
        <v>89</v>
      </c>
      <c r="B89" s="96" t="s">
        <v>105</v>
      </c>
      <c r="C89" s="97"/>
      <c r="D89" s="97"/>
      <c r="E89" s="100">
        <f>+J115</f>
        <v>51.466737023360487</v>
      </c>
      <c r="G89" s="91"/>
      <c r="I89" s="80" t="s">
        <v>106</v>
      </c>
      <c r="J89" s="80"/>
      <c r="K89" s="101">
        <f>+K88-K87</f>
        <v>-0.14141261450117781</v>
      </c>
      <c r="L89" s="78"/>
      <c r="M89" s="7"/>
      <c r="N89" s="105"/>
      <c r="O89" s="7"/>
    </row>
    <row r="90" spans="1:15" ht="15.75" thickBot="1" x14ac:dyDescent="0.3">
      <c r="A90" s="2">
        <f>ROW()</f>
        <v>90</v>
      </c>
      <c r="B90" s="106"/>
      <c r="C90" s="106"/>
      <c r="D90" s="106"/>
      <c r="E90" s="80"/>
      <c r="F90" s="80"/>
      <c r="G90" s="80"/>
      <c r="H90" s="80"/>
      <c r="I90" s="80"/>
      <c r="J90" s="80"/>
      <c r="L90" s="7"/>
      <c r="M90" s="7"/>
      <c r="N90" s="107"/>
      <c r="O90" s="7"/>
    </row>
    <row r="91" spans="1:15" ht="30" thickBot="1" x14ac:dyDescent="0.3">
      <c r="A91" s="2">
        <f>ROW()</f>
        <v>91</v>
      </c>
      <c r="B91" s="108" t="s">
        <v>107</v>
      </c>
      <c r="C91" s="108" t="s">
        <v>108</v>
      </c>
      <c r="D91" s="108" t="s">
        <v>109</v>
      </c>
      <c r="E91" s="80"/>
      <c r="F91" s="109" t="s">
        <v>110</v>
      </c>
      <c r="G91" s="109" t="s">
        <v>111</v>
      </c>
      <c r="H91" s="80"/>
      <c r="I91" s="109" t="s">
        <v>112</v>
      </c>
      <c r="J91" s="109" t="s">
        <v>113</v>
      </c>
      <c r="M91" s="80"/>
      <c r="N91" s="107"/>
      <c r="O91" s="80"/>
    </row>
    <row r="92" spans="1:15" x14ac:dyDescent="0.25">
      <c r="A92" s="2">
        <f>ROW()</f>
        <v>92</v>
      </c>
      <c r="B92" s="110">
        <v>0</v>
      </c>
      <c r="C92" s="111">
        <f>-E85</f>
        <v>-875.37789657460007</v>
      </c>
      <c r="D92" s="112"/>
      <c r="E92" s="80"/>
      <c r="H92" s="80"/>
      <c r="J92" s="80"/>
      <c r="M92" s="80"/>
      <c r="N92" s="113"/>
      <c r="O92" s="80"/>
    </row>
    <row r="93" spans="1:15" x14ac:dyDescent="0.25">
      <c r="A93" s="2">
        <f>ROW()</f>
        <v>93</v>
      </c>
      <c r="B93" s="110">
        <v>1</v>
      </c>
      <c r="C93" s="112">
        <f t="shared" ref="C93:C111" si="6">+$E$80*$E$81/2</f>
        <v>40</v>
      </c>
      <c r="D93" s="102">
        <f t="shared" ref="D93:D112" si="7">+C93/(1+($E$83/2))^B93</f>
        <v>38.095238095238095</v>
      </c>
      <c r="E93" s="80"/>
      <c r="F93" s="114">
        <f t="shared" ref="F93:F112" si="8">+D93/$D$115</f>
        <v>4.3518620066038648E-2</v>
      </c>
      <c r="G93" s="115">
        <f t="shared" ref="G93:G112" si="9">+F93*B93</f>
        <v>4.3518620066038648E-2</v>
      </c>
      <c r="H93" s="80"/>
      <c r="I93" s="116">
        <f t="shared" ref="I93:I112" si="10">+B93+B93^2</f>
        <v>2</v>
      </c>
      <c r="J93" s="117">
        <f t="shared" ref="J93:J112" si="11">+I93*D93</f>
        <v>76.19047619047619</v>
      </c>
      <c r="M93" s="105"/>
      <c r="N93" s="80"/>
      <c r="O93" s="105"/>
    </row>
    <row r="94" spans="1:15" x14ac:dyDescent="0.25">
      <c r="A94" s="2">
        <f>ROW()</f>
        <v>94</v>
      </c>
      <c r="B94" s="110">
        <v>2</v>
      </c>
      <c r="C94" s="112">
        <f t="shared" si="6"/>
        <v>40</v>
      </c>
      <c r="D94" s="102">
        <f t="shared" si="7"/>
        <v>36.281179138321995</v>
      </c>
      <c r="E94" s="102"/>
      <c r="F94" s="114">
        <f t="shared" si="8"/>
        <v>4.1446304824798712E-2</v>
      </c>
      <c r="G94" s="115">
        <f t="shared" si="9"/>
        <v>8.2892609649597424E-2</v>
      </c>
      <c r="H94" s="80"/>
      <c r="I94" s="116">
        <f t="shared" si="10"/>
        <v>6</v>
      </c>
      <c r="J94" s="117">
        <f t="shared" si="11"/>
        <v>217.68707482993199</v>
      </c>
      <c r="M94" s="105"/>
      <c r="N94" s="80"/>
      <c r="O94" s="107"/>
    </row>
    <row r="95" spans="1:15" x14ac:dyDescent="0.25">
      <c r="A95" s="2">
        <f>ROW()</f>
        <v>95</v>
      </c>
      <c r="B95" s="110">
        <v>3</v>
      </c>
      <c r="C95" s="112">
        <f t="shared" si="6"/>
        <v>40</v>
      </c>
      <c r="D95" s="102">
        <f t="shared" si="7"/>
        <v>34.553503941259038</v>
      </c>
      <c r="E95" s="102"/>
      <c r="F95" s="114">
        <f t="shared" si="8"/>
        <v>3.9472671261713055E-2</v>
      </c>
      <c r="G95" s="115">
        <f t="shared" si="9"/>
        <v>0.11841801378513916</v>
      </c>
      <c r="H95" s="80"/>
      <c r="I95" s="116">
        <f t="shared" si="10"/>
        <v>12</v>
      </c>
      <c r="J95" s="117">
        <f t="shared" si="11"/>
        <v>414.64204729510845</v>
      </c>
      <c r="M95" s="105"/>
      <c r="N95" s="80"/>
      <c r="O95" s="107"/>
    </row>
    <row r="96" spans="1:15" x14ac:dyDescent="0.25">
      <c r="A96" s="2">
        <f>ROW()</f>
        <v>96</v>
      </c>
      <c r="B96" s="110">
        <v>4</v>
      </c>
      <c r="C96" s="112">
        <f t="shared" si="6"/>
        <v>40</v>
      </c>
      <c r="D96" s="102">
        <f t="shared" si="7"/>
        <v>32.908098991675281</v>
      </c>
      <c r="E96" s="102"/>
      <c r="F96" s="114">
        <f t="shared" si="8"/>
        <v>3.7593020249250535E-2</v>
      </c>
      <c r="G96" s="115">
        <f t="shared" si="9"/>
        <v>0.15037208099700214</v>
      </c>
      <c r="H96" s="80"/>
      <c r="I96" s="116">
        <f t="shared" si="10"/>
        <v>20</v>
      </c>
      <c r="J96" s="117">
        <f t="shared" si="11"/>
        <v>658.1619798335056</v>
      </c>
      <c r="M96" s="105"/>
      <c r="N96" s="80"/>
      <c r="O96" s="113"/>
    </row>
    <row r="97" spans="1:23" x14ac:dyDescent="0.25">
      <c r="A97" s="2">
        <f>ROW()</f>
        <v>97</v>
      </c>
      <c r="B97" s="110">
        <v>5</v>
      </c>
      <c r="C97" s="112">
        <f t="shared" si="6"/>
        <v>40</v>
      </c>
      <c r="D97" s="102">
        <f t="shared" si="7"/>
        <v>31.341046658738357</v>
      </c>
      <c r="E97" s="102"/>
      <c r="F97" s="114">
        <f t="shared" si="8"/>
        <v>3.5802876427857643E-2</v>
      </c>
      <c r="G97" s="115">
        <f t="shared" si="9"/>
        <v>0.17901438213928822</v>
      </c>
      <c r="H97" s="80"/>
      <c r="I97" s="116">
        <f t="shared" si="10"/>
        <v>30</v>
      </c>
      <c r="J97" s="117">
        <f t="shared" si="11"/>
        <v>940.23139976215066</v>
      </c>
      <c r="M97" s="105"/>
      <c r="N97" s="80"/>
      <c r="O97" s="80"/>
      <c r="P97" s="80"/>
      <c r="Q97" s="80"/>
    </row>
    <row r="98" spans="1:23" x14ac:dyDescent="0.25">
      <c r="A98" s="2">
        <f>ROW()</f>
        <v>98</v>
      </c>
      <c r="B98" s="110">
        <v>6</v>
      </c>
      <c r="C98" s="112">
        <f t="shared" si="6"/>
        <v>40</v>
      </c>
      <c r="D98" s="102">
        <f t="shared" si="7"/>
        <v>29.848615865465106</v>
      </c>
      <c r="E98" s="102"/>
      <c r="F98" s="114">
        <f t="shared" si="8"/>
        <v>3.4097977550340622E-2</v>
      </c>
      <c r="G98" s="115">
        <f t="shared" si="9"/>
        <v>0.20458786530204373</v>
      </c>
      <c r="H98" s="80"/>
      <c r="I98" s="116">
        <f t="shared" si="10"/>
        <v>42</v>
      </c>
      <c r="J98" s="117">
        <f t="shared" si="11"/>
        <v>1253.6418663495344</v>
      </c>
      <c r="M98" s="105"/>
      <c r="N98" s="80"/>
      <c r="O98" s="80"/>
      <c r="P98" s="80"/>
      <c r="Q98" s="80"/>
      <c r="T98" s="117"/>
      <c r="U98" s="117"/>
      <c r="V98" s="117"/>
      <c r="W98" s="117"/>
    </row>
    <row r="99" spans="1:23" x14ac:dyDescent="0.25">
      <c r="A99" s="2">
        <f>ROW()</f>
        <v>99</v>
      </c>
      <c r="B99" s="110">
        <v>7</v>
      </c>
      <c r="C99" s="112">
        <f t="shared" si="6"/>
        <v>40</v>
      </c>
      <c r="D99" s="102">
        <f t="shared" si="7"/>
        <v>28.42725320520486</v>
      </c>
      <c r="E99" s="102"/>
      <c r="F99" s="114">
        <f t="shared" si="8"/>
        <v>3.2474264333657729E-2</v>
      </c>
      <c r="G99" s="115">
        <f t="shared" si="9"/>
        <v>0.22731985033560409</v>
      </c>
      <c r="H99" s="80"/>
      <c r="I99" s="116">
        <f t="shared" si="10"/>
        <v>56</v>
      </c>
      <c r="J99" s="117">
        <f t="shared" si="11"/>
        <v>1591.9261794914721</v>
      </c>
      <c r="M99" s="105"/>
      <c r="N99" s="80"/>
      <c r="O99" s="80"/>
      <c r="P99" s="80"/>
      <c r="Q99" s="80"/>
    </row>
    <row r="100" spans="1:23" x14ac:dyDescent="0.25">
      <c r="A100" s="2">
        <f>ROW()</f>
        <v>100</v>
      </c>
      <c r="B100" s="110">
        <v>8</v>
      </c>
      <c r="C100" s="112">
        <f t="shared" si="6"/>
        <v>40</v>
      </c>
      <c r="D100" s="102">
        <f t="shared" si="7"/>
        <v>27.073574481147489</v>
      </c>
      <c r="E100" s="102"/>
      <c r="F100" s="114">
        <f t="shared" si="8"/>
        <v>3.0927870793959745E-2</v>
      </c>
      <c r="G100" s="115">
        <f t="shared" si="9"/>
        <v>0.24742296635167796</v>
      </c>
      <c r="H100" s="80"/>
      <c r="I100" s="116">
        <f t="shared" si="10"/>
        <v>72</v>
      </c>
      <c r="J100" s="117">
        <f t="shared" si="11"/>
        <v>1949.2973626426192</v>
      </c>
      <c r="M100" s="105"/>
      <c r="N100" s="80"/>
      <c r="O100" s="80"/>
      <c r="P100" s="80"/>
      <c r="Q100" s="80"/>
    </row>
    <row r="101" spans="1:23" x14ac:dyDescent="0.25">
      <c r="A101" s="2">
        <f>ROW()</f>
        <v>101</v>
      </c>
      <c r="B101" s="110">
        <v>9</v>
      </c>
      <c r="C101" s="112">
        <f t="shared" si="6"/>
        <v>40</v>
      </c>
      <c r="D101" s="102">
        <f t="shared" si="7"/>
        <v>25.784356648711892</v>
      </c>
      <c r="E101" s="102"/>
      <c r="F101" s="114">
        <f t="shared" si="8"/>
        <v>2.9455115041866424E-2</v>
      </c>
      <c r="G101" s="115">
        <f t="shared" si="9"/>
        <v>0.26509603537679782</v>
      </c>
      <c r="H101" s="80"/>
      <c r="I101" s="116">
        <f t="shared" si="10"/>
        <v>90</v>
      </c>
      <c r="J101" s="117">
        <f t="shared" si="11"/>
        <v>2320.5920983840701</v>
      </c>
      <c r="M101" s="105"/>
      <c r="N101" s="80"/>
      <c r="O101" s="80"/>
      <c r="P101" s="80"/>
      <c r="Q101" s="80"/>
    </row>
    <row r="102" spans="1:23" x14ac:dyDescent="0.25">
      <c r="A102" s="2">
        <f>ROW()</f>
        <v>102</v>
      </c>
      <c r="B102" s="110">
        <v>10</v>
      </c>
      <c r="C102" s="112">
        <f t="shared" si="6"/>
        <v>40</v>
      </c>
      <c r="D102" s="102">
        <f t="shared" si="7"/>
        <v>24.556530141630372</v>
      </c>
      <c r="E102" s="102"/>
      <c r="F102" s="114">
        <f t="shared" si="8"/>
        <v>2.8052490516063257E-2</v>
      </c>
      <c r="G102" s="115">
        <f t="shared" si="9"/>
        <v>0.28052490516063255</v>
      </c>
      <c r="H102" s="80"/>
      <c r="I102" s="116">
        <f t="shared" si="10"/>
        <v>110</v>
      </c>
      <c r="J102" s="117">
        <f t="shared" si="11"/>
        <v>2701.2183155793409</v>
      </c>
      <c r="M102" s="105"/>
      <c r="N102" s="80"/>
      <c r="O102" s="80"/>
      <c r="P102" s="80"/>
      <c r="Q102" s="80"/>
    </row>
    <row r="103" spans="1:23" x14ac:dyDescent="0.25">
      <c r="A103" s="2">
        <f>ROW()</f>
        <v>103</v>
      </c>
      <c r="B103" s="110">
        <v>11</v>
      </c>
      <c r="C103" s="112">
        <f t="shared" si="6"/>
        <v>40</v>
      </c>
      <c r="D103" s="102">
        <f t="shared" si="7"/>
        <v>23.387171563457496</v>
      </c>
      <c r="E103" s="102"/>
      <c r="F103" s="114">
        <f t="shared" si="8"/>
        <v>2.6716657634345959E-2</v>
      </c>
      <c r="G103" s="115">
        <f t="shared" si="9"/>
        <v>0.29388323397780552</v>
      </c>
      <c r="H103" s="80"/>
      <c r="I103" s="116">
        <f t="shared" si="10"/>
        <v>132</v>
      </c>
      <c r="J103" s="117">
        <f t="shared" si="11"/>
        <v>3087.1066463763896</v>
      </c>
      <c r="M103" s="105"/>
      <c r="N103" s="80"/>
      <c r="O103" s="80"/>
      <c r="P103" s="80"/>
      <c r="Q103" s="80"/>
    </row>
    <row r="104" spans="1:23" x14ac:dyDescent="0.25">
      <c r="A104" s="2">
        <f>ROW()</f>
        <v>104</v>
      </c>
      <c r="B104" s="110">
        <v>12</v>
      </c>
      <c r="C104" s="112">
        <f t="shared" si="6"/>
        <v>40</v>
      </c>
      <c r="D104" s="102">
        <f t="shared" si="7"/>
        <v>22.27349672710238</v>
      </c>
      <c r="E104" s="102"/>
      <c r="F104" s="114">
        <f t="shared" si="8"/>
        <v>2.5444435842234249E-2</v>
      </c>
      <c r="G104" s="115">
        <f t="shared" si="9"/>
        <v>0.30533323010681102</v>
      </c>
      <c r="H104" s="80"/>
      <c r="I104" s="116">
        <f t="shared" si="10"/>
        <v>156</v>
      </c>
      <c r="J104" s="117">
        <f t="shared" si="11"/>
        <v>3474.6654894279714</v>
      </c>
      <c r="M104" s="105"/>
      <c r="N104" s="80"/>
      <c r="O104" s="80"/>
      <c r="P104" s="80"/>
      <c r="Q104" s="80"/>
    </row>
    <row r="105" spans="1:23" x14ac:dyDescent="0.25">
      <c r="A105" s="2">
        <f>ROW()</f>
        <v>105</v>
      </c>
      <c r="B105" s="110">
        <v>13</v>
      </c>
      <c r="C105" s="112">
        <f t="shared" si="6"/>
        <v>40</v>
      </c>
      <c r="D105" s="102">
        <f t="shared" si="7"/>
        <v>21.212854025811787</v>
      </c>
      <c r="E105" s="102"/>
      <c r="F105" s="114">
        <f t="shared" si="8"/>
        <v>2.423279604022309E-2</v>
      </c>
      <c r="G105" s="115">
        <f t="shared" si="9"/>
        <v>0.31502634852290018</v>
      </c>
      <c r="H105" s="80"/>
      <c r="I105" s="116">
        <f t="shared" si="10"/>
        <v>182</v>
      </c>
      <c r="J105" s="117">
        <f t="shared" si="11"/>
        <v>3860.7394326977451</v>
      </c>
      <c r="M105" s="105"/>
      <c r="N105" s="80"/>
      <c r="O105" s="80"/>
      <c r="P105" s="80"/>
      <c r="Q105" s="80"/>
    </row>
    <row r="106" spans="1:23" x14ac:dyDescent="0.25">
      <c r="A106" s="2">
        <f>ROW()</f>
        <v>106</v>
      </c>
      <c r="B106" s="110">
        <v>14</v>
      </c>
      <c r="C106" s="112">
        <f t="shared" si="6"/>
        <v>40</v>
      </c>
      <c r="D106" s="102">
        <f t="shared" si="7"/>
        <v>20.202718119820755</v>
      </c>
      <c r="E106" s="102"/>
      <c r="F106" s="114">
        <f t="shared" si="8"/>
        <v>2.3078853371641044E-2</v>
      </c>
      <c r="G106" s="115">
        <f t="shared" si="9"/>
        <v>0.32310394720297464</v>
      </c>
      <c r="H106" s="80"/>
      <c r="I106" s="116">
        <f t="shared" si="10"/>
        <v>210</v>
      </c>
      <c r="J106" s="117">
        <f t="shared" si="11"/>
        <v>4242.5708051623587</v>
      </c>
      <c r="M106" s="105"/>
      <c r="N106" s="80"/>
      <c r="O106" s="80"/>
      <c r="P106" s="80"/>
      <c r="Q106" s="80"/>
    </row>
    <row r="107" spans="1:23" ht="15.75" customHeight="1" x14ac:dyDescent="0.25">
      <c r="A107" s="2">
        <f>ROW()</f>
        <v>107</v>
      </c>
      <c r="B107" s="110">
        <v>15</v>
      </c>
      <c r="C107" s="112">
        <f t="shared" si="6"/>
        <v>40</v>
      </c>
      <c r="D107" s="102">
        <f t="shared" si="7"/>
        <v>19.240683923638809</v>
      </c>
      <c r="E107" s="102"/>
      <c r="F107" s="114">
        <f t="shared" si="8"/>
        <v>2.1979860353943847E-2</v>
      </c>
      <c r="G107" s="115">
        <f t="shared" si="9"/>
        <v>0.32969790530915771</v>
      </c>
      <c r="H107" s="80"/>
      <c r="I107" s="116">
        <f t="shared" si="10"/>
        <v>240</v>
      </c>
      <c r="J107" s="117">
        <f t="shared" si="11"/>
        <v>4617.764141673314</v>
      </c>
      <c r="M107" s="105"/>
      <c r="N107" s="80"/>
      <c r="O107" s="80"/>
      <c r="P107" s="80"/>
      <c r="Q107" s="80"/>
    </row>
    <row r="108" spans="1:23" ht="15.75" customHeight="1" x14ac:dyDescent="0.25">
      <c r="A108" s="2">
        <f>ROW()</f>
        <v>108</v>
      </c>
      <c r="B108" s="110">
        <v>16</v>
      </c>
      <c r="C108" s="112">
        <f t="shared" si="6"/>
        <v>40</v>
      </c>
      <c r="D108" s="102">
        <f t="shared" si="7"/>
        <v>18.324460879656009</v>
      </c>
      <c r="E108" s="102"/>
      <c r="F108" s="114">
        <f t="shared" si="8"/>
        <v>2.0933200337089376E-2</v>
      </c>
      <c r="G108" s="115">
        <f t="shared" si="9"/>
        <v>0.33493120539343002</v>
      </c>
      <c r="H108" s="80"/>
      <c r="I108" s="116">
        <f t="shared" si="10"/>
        <v>272</v>
      </c>
      <c r="J108" s="117">
        <f t="shared" si="11"/>
        <v>4984.253359266434</v>
      </c>
      <c r="M108" s="105"/>
      <c r="N108" s="80"/>
      <c r="O108" s="80"/>
      <c r="P108" s="80"/>
      <c r="Q108" s="80"/>
    </row>
    <row r="109" spans="1:23" x14ac:dyDescent="0.25">
      <c r="A109" s="2">
        <f>ROW()</f>
        <v>109</v>
      </c>
      <c r="B109" s="110">
        <v>17</v>
      </c>
      <c r="C109" s="112">
        <f t="shared" si="6"/>
        <v>40</v>
      </c>
      <c r="D109" s="102">
        <f t="shared" si="7"/>
        <v>17.451867504434293</v>
      </c>
      <c r="E109" s="102"/>
      <c r="F109" s="114">
        <f t="shared" si="8"/>
        <v>1.9936381273418454E-2</v>
      </c>
      <c r="G109" s="115">
        <f t="shared" si="9"/>
        <v>0.33891848164811372</v>
      </c>
      <c r="H109" s="80"/>
      <c r="I109" s="116">
        <f t="shared" si="10"/>
        <v>306</v>
      </c>
      <c r="J109" s="117">
        <f t="shared" si="11"/>
        <v>5340.2714563568934</v>
      </c>
      <c r="M109" s="105"/>
      <c r="N109" s="80"/>
      <c r="O109" s="80"/>
      <c r="P109" s="80"/>
      <c r="Q109" s="80"/>
    </row>
    <row r="110" spans="1:23" x14ac:dyDescent="0.25">
      <c r="A110" s="2">
        <f>ROW()</f>
        <v>110</v>
      </c>
      <c r="B110" s="110">
        <v>18</v>
      </c>
      <c r="C110" s="112">
        <f t="shared" si="6"/>
        <v>40</v>
      </c>
      <c r="D110" s="102">
        <f t="shared" si="7"/>
        <v>16.620826194699326</v>
      </c>
      <c r="E110" s="102"/>
      <c r="F110" s="114">
        <f t="shared" si="8"/>
        <v>1.8987029784208052E-2</v>
      </c>
      <c r="G110" s="115">
        <f t="shared" si="9"/>
        <v>0.34176653611574492</v>
      </c>
      <c r="H110" s="80"/>
      <c r="I110" s="116">
        <f t="shared" si="10"/>
        <v>342</v>
      </c>
      <c r="J110" s="117">
        <f t="shared" si="11"/>
        <v>5684.3225585871696</v>
      </c>
      <c r="M110" s="105"/>
      <c r="O110" s="80"/>
      <c r="P110" s="80"/>
      <c r="Q110" s="80"/>
    </row>
    <row r="111" spans="1:23" x14ac:dyDescent="0.25">
      <c r="A111" s="2">
        <f>ROW()</f>
        <v>111</v>
      </c>
      <c r="B111" s="110">
        <v>19</v>
      </c>
      <c r="C111" s="112">
        <f t="shared" si="6"/>
        <v>40</v>
      </c>
      <c r="D111" s="102">
        <f t="shared" si="7"/>
        <v>15.829358280666025</v>
      </c>
      <c r="E111" s="102"/>
      <c r="F111" s="114">
        <f t="shared" si="8"/>
        <v>1.8082885508769572E-2</v>
      </c>
      <c r="G111" s="115">
        <f t="shared" si="9"/>
        <v>0.34357482466662187</v>
      </c>
      <c r="H111" s="80"/>
      <c r="I111" s="116">
        <f t="shared" si="10"/>
        <v>380</v>
      </c>
      <c r="J111" s="117">
        <f t="shared" si="11"/>
        <v>6015.1561466530893</v>
      </c>
      <c r="M111" s="105"/>
      <c r="O111" s="80"/>
      <c r="P111" s="80"/>
      <c r="Q111" s="80"/>
    </row>
    <row r="112" spans="1:23" x14ac:dyDescent="0.25">
      <c r="A112" s="2">
        <f>ROW()</f>
        <v>112</v>
      </c>
      <c r="B112" s="110">
        <v>20</v>
      </c>
      <c r="C112" s="112">
        <f>+$E$80*$E$81/2+$E$80</f>
        <v>1040</v>
      </c>
      <c r="D112" s="118">
        <f t="shared" si="7"/>
        <v>391.96506218792064</v>
      </c>
      <c r="E112" s="102"/>
      <c r="F112" s="114">
        <f t="shared" si="8"/>
        <v>0.44776668878857989</v>
      </c>
      <c r="G112" s="119">
        <f t="shared" si="9"/>
        <v>8.9553337757715976</v>
      </c>
      <c r="H112" s="80"/>
      <c r="I112" s="116">
        <f t="shared" si="10"/>
        <v>420</v>
      </c>
      <c r="J112" s="120">
        <f t="shared" si="11"/>
        <v>164625.32611892666</v>
      </c>
      <c r="M112" s="105"/>
      <c r="O112" s="80"/>
      <c r="P112" s="80"/>
      <c r="Q112" s="80"/>
    </row>
    <row r="113" spans="1:46" x14ac:dyDescent="0.25">
      <c r="A113" s="2">
        <f>ROW()</f>
        <v>113</v>
      </c>
      <c r="B113" s="110"/>
      <c r="C113" s="121"/>
      <c r="E113" s="102"/>
      <c r="F113" s="114">
        <f>SUM(F92:F112)</f>
        <v>1</v>
      </c>
      <c r="G113" s="115">
        <f>SUM(G93:G112)</f>
        <v>13.680736817878978</v>
      </c>
      <c r="H113" s="80"/>
      <c r="I113" s="116"/>
      <c r="J113" s="117">
        <f>SUM(J92:J112)</f>
        <v>218055.76495548623</v>
      </c>
      <c r="M113" s="122"/>
      <c r="O113" s="80"/>
      <c r="P113" s="80"/>
      <c r="Q113" s="80"/>
    </row>
    <row r="114" spans="1:46" ht="15.75" thickBot="1" x14ac:dyDescent="0.3">
      <c r="A114" s="2"/>
      <c r="B114" s="110"/>
      <c r="C114" s="121"/>
      <c r="E114" s="102"/>
      <c r="F114" s="114"/>
      <c r="G114" s="115"/>
      <c r="H114" s="80"/>
      <c r="I114" s="116"/>
      <c r="J114" s="117"/>
      <c r="M114" s="122"/>
      <c r="P114" s="80"/>
      <c r="Q114" s="80"/>
      <c r="AP114" s="26" t="s">
        <v>114</v>
      </c>
    </row>
    <row r="115" spans="1:46" ht="15.75" thickBot="1" x14ac:dyDescent="0.3">
      <c r="A115" s="2">
        <f>ROW()</f>
        <v>115</v>
      </c>
      <c r="C115" s="70" t="s">
        <v>115</v>
      </c>
      <c r="D115" s="123">
        <f>SUM(D92:D112)</f>
        <v>875.37789657460007</v>
      </c>
      <c r="E115" s="102"/>
      <c r="F115" s="73" t="s">
        <v>116</v>
      </c>
      <c r="G115" s="124">
        <f>+G113/2</f>
        <v>6.8403684089394892</v>
      </c>
      <c r="H115" s="80"/>
      <c r="I115" s="73" t="s">
        <v>117</v>
      </c>
      <c r="J115" s="100">
        <f>+((J113/((1+E83)^2))/(D115*E84^2))</f>
        <v>51.466737023360487</v>
      </c>
      <c r="M115" s="125"/>
      <c r="P115" s="80"/>
      <c r="Q115" s="80"/>
    </row>
    <row r="116" spans="1:46" x14ac:dyDescent="0.25">
      <c r="D116" s="112"/>
      <c r="F116" s="102"/>
      <c r="I116" s="80"/>
      <c r="P116" s="80"/>
      <c r="Q116" s="80"/>
      <c r="AP116" s="126"/>
      <c r="AT116" s="127"/>
    </row>
    <row r="117" spans="1:46" x14ac:dyDescent="0.25">
      <c r="A117" s="2">
        <f>ROW()</f>
        <v>117</v>
      </c>
      <c r="B117" s="29" t="s">
        <v>1</v>
      </c>
      <c r="C117" s="29" t="s">
        <v>2</v>
      </c>
      <c r="D117" s="29" t="s">
        <v>3</v>
      </c>
      <c r="E117" s="29" t="s">
        <v>4</v>
      </c>
      <c r="F117" s="29" t="s">
        <v>5</v>
      </c>
      <c r="G117" s="29" t="s">
        <v>6</v>
      </c>
      <c r="H117" s="29" t="s">
        <v>7</v>
      </c>
      <c r="I117" s="29" t="s">
        <v>8</v>
      </c>
      <c r="J117" s="29" t="s">
        <v>9</v>
      </c>
      <c r="K117" s="29" t="s">
        <v>10</v>
      </c>
      <c r="L117" s="29" t="s">
        <v>11</v>
      </c>
      <c r="M117" s="29" t="s">
        <v>12</v>
      </c>
      <c r="N117" s="29" t="s">
        <v>13</v>
      </c>
      <c r="P117" s="80"/>
      <c r="Q117" s="80"/>
      <c r="AP117" s="126"/>
      <c r="AT117" s="127"/>
    </row>
    <row r="118" spans="1:46" ht="18" x14ac:dyDescent="0.25">
      <c r="A118" s="2">
        <f>ROW()</f>
        <v>118</v>
      </c>
      <c r="B118" s="30" t="s">
        <v>118</v>
      </c>
      <c r="C118" s="5"/>
      <c r="D118" s="5"/>
      <c r="E118" s="5"/>
      <c r="F118" s="5"/>
      <c r="G118" s="5"/>
      <c r="H118" s="5"/>
      <c r="I118" s="5"/>
      <c r="J118" s="5"/>
      <c r="K118" s="30" t="s">
        <v>119</v>
      </c>
      <c r="L118" s="5"/>
      <c r="M118" s="5"/>
      <c r="N118" s="5"/>
      <c r="P118" s="80"/>
      <c r="Q118" s="80"/>
      <c r="AP118" s="126"/>
      <c r="AT118" s="127"/>
    </row>
    <row r="119" spans="1:46" x14ac:dyDescent="0.25">
      <c r="A119" s="2">
        <f>ROW()</f>
        <v>119</v>
      </c>
      <c r="B119" t="s">
        <v>120</v>
      </c>
      <c r="C119" s="54">
        <v>1000</v>
      </c>
      <c r="E119" t="s">
        <v>121</v>
      </c>
      <c r="G119" s="128">
        <f>+C120/2</f>
        <v>0.04</v>
      </c>
      <c r="P119" s="80"/>
      <c r="AP119" s="126"/>
      <c r="AT119" s="127"/>
    </row>
    <row r="120" spans="1:46" x14ac:dyDescent="0.25">
      <c r="A120" s="2">
        <f>ROW()</f>
        <v>120</v>
      </c>
      <c r="B120" t="s">
        <v>122</v>
      </c>
      <c r="C120" s="51">
        <v>0.08</v>
      </c>
      <c r="E120" t="s">
        <v>123</v>
      </c>
      <c r="G120" s="53">
        <f>+C120*$C$119/2</f>
        <v>40</v>
      </c>
      <c r="H120" t="s">
        <v>124</v>
      </c>
      <c r="K120" t="s">
        <v>45</v>
      </c>
      <c r="M120" s="33">
        <f>DATE(2000,1,1)</f>
        <v>36526</v>
      </c>
      <c r="P120" s="80"/>
      <c r="AP120" s="126"/>
      <c r="AT120" s="127"/>
    </row>
    <row r="121" spans="1:46" x14ac:dyDescent="0.25">
      <c r="A121" s="2">
        <f>ROW()</f>
        <v>121</v>
      </c>
      <c r="B121" t="s">
        <v>125</v>
      </c>
      <c r="C121">
        <v>20</v>
      </c>
      <c r="D121" t="s">
        <v>126</v>
      </c>
      <c r="E121" t="s">
        <v>127</v>
      </c>
      <c r="G121">
        <f>+C121*2</f>
        <v>40</v>
      </c>
      <c r="H121" t="s">
        <v>128</v>
      </c>
      <c r="K121" t="s">
        <v>46</v>
      </c>
      <c r="M121" s="33">
        <f>DATE(2010,1,1)</f>
        <v>40179</v>
      </c>
      <c r="P121" s="80"/>
      <c r="AP121" s="126"/>
      <c r="AT121" s="127"/>
    </row>
    <row r="122" spans="1:46" x14ac:dyDescent="0.25">
      <c r="A122" s="2">
        <f>ROW()</f>
        <v>122</v>
      </c>
      <c r="K122" t="s">
        <v>47</v>
      </c>
      <c r="M122" s="13">
        <v>0.08</v>
      </c>
      <c r="P122" s="80"/>
      <c r="AP122" s="126"/>
      <c r="AT122" s="127"/>
    </row>
    <row r="123" spans="1:46" x14ac:dyDescent="0.25">
      <c r="A123" s="2">
        <f>ROW()</f>
        <v>123</v>
      </c>
      <c r="B123" t="s">
        <v>129</v>
      </c>
      <c r="E123" s="129">
        <f>PV(C120/2,G121,-G120)</f>
        <v>791.71095533705898</v>
      </c>
      <c r="F123" s="130" t="s">
        <v>130</v>
      </c>
      <c r="K123" t="s">
        <v>131</v>
      </c>
      <c r="M123">
        <v>110</v>
      </c>
      <c r="P123" s="80"/>
    </row>
    <row r="124" spans="1:46" x14ac:dyDescent="0.25">
      <c r="A124" s="2">
        <f>ROW()</f>
        <v>124</v>
      </c>
      <c r="B124" t="s">
        <v>132</v>
      </c>
      <c r="E124" s="129">
        <f>PV(C120/2,G121,0,-C119,0)</f>
        <v>208.28904466294102</v>
      </c>
      <c r="F124" s="130" t="s">
        <v>133</v>
      </c>
      <c r="K124" t="s">
        <v>134</v>
      </c>
      <c r="M124">
        <v>100</v>
      </c>
      <c r="P124" s="80"/>
    </row>
    <row r="125" spans="1:46" ht="15.75" thickBot="1" x14ac:dyDescent="0.3">
      <c r="A125" s="2">
        <f>ROW()</f>
        <v>125</v>
      </c>
      <c r="B125" t="s">
        <v>135</v>
      </c>
      <c r="E125" s="131">
        <f>SUM(E123:E124)</f>
        <v>1000</v>
      </c>
      <c r="F125" s="129"/>
      <c r="K125" t="s">
        <v>136</v>
      </c>
      <c r="M125">
        <v>2</v>
      </c>
    </row>
    <row r="126" spans="1:46" ht="15.75" thickTop="1" x14ac:dyDescent="0.25">
      <c r="A126" s="2">
        <f>ROW()</f>
        <v>126</v>
      </c>
    </row>
    <row r="127" spans="1:46" x14ac:dyDescent="0.25">
      <c r="A127" s="2">
        <f>ROW()</f>
        <v>127</v>
      </c>
      <c r="B127" t="s">
        <v>137</v>
      </c>
      <c r="C127" s="132"/>
      <c r="D127" s="133">
        <f>NPV($C$120/2,D132:D171)</f>
        <v>999.99999999999909</v>
      </c>
      <c r="E127" s="133">
        <f>NPV($C$120/2,E132:E171)</f>
        <v>0</v>
      </c>
      <c r="F127" s="133">
        <f>NPV($C$120/2,F132:F171)</f>
        <v>999.99999999999909</v>
      </c>
      <c r="K127" t="s">
        <v>48</v>
      </c>
      <c r="M127" s="134">
        <f>YIELD(M120,M121,M122,M123,M124,M125)</f>
        <v>6.6170485461349668E-2</v>
      </c>
    </row>
    <row r="128" spans="1:46" ht="15.75" thickBot="1" x14ac:dyDescent="0.3">
      <c r="A128" s="2">
        <f>ROW()</f>
        <v>128</v>
      </c>
      <c r="D128" s="135"/>
      <c r="E128" s="16"/>
      <c r="F128" s="16"/>
    </row>
    <row r="129" spans="1:13" ht="15.75" thickBot="1" x14ac:dyDescent="0.3">
      <c r="A129" s="2">
        <f>ROW()</f>
        <v>129</v>
      </c>
      <c r="C129" s="136" t="s">
        <v>138</v>
      </c>
      <c r="D129" s="137"/>
      <c r="E129" s="137"/>
      <c r="F129" s="138"/>
      <c r="J129" s="136" t="s">
        <v>138</v>
      </c>
      <c r="K129" s="137"/>
      <c r="L129" s="137"/>
      <c r="M129" s="138"/>
    </row>
    <row r="130" spans="1:13" ht="27" thickBot="1" x14ac:dyDescent="0.3">
      <c r="A130" s="2">
        <f>ROW()</f>
        <v>130</v>
      </c>
      <c r="C130" s="139" t="s">
        <v>107</v>
      </c>
      <c r="D130" s="140" t="s">
        <v>139</v>
      </c>
      <c r="E130" s="140" t="s">
        <v>140</v>
      </c>
      <c r="F130" s="141" t="s">
        <v>141</v>
      </c>
      <c r="J130" s="139" t="s">
        <v>107</v>
      </c>
      <c r="K130" s="140" t="s">
        <v>139</v>
      </c>
      <c r="L130" s="140" t="s">
        <v>140</v>
      </c>
      <c r="M130" s="141" t="s">
        <v>141</v>
      </c>
    </row>
    <row r="131" spans="1:13" x14ac:dyDescent="0.25">
      <c r="A131" s="2">
        <f>ROW()</f>
        <v>131</v>
      </c>
      <c r="C131" s="142">
        <v>0</v>
      </c>
      <c r="D131" s="143"/>
      <c r="E131" s="143"/>
      <c r="F131" s="144">
        <f>-C119</f>
        <v>-1000</v>
      </c>
      <c r="J131" s="142">
        <v>0</v>
      </c>
      <c r="K131" s="143"/>
      <c r="L131" s="143"/>
      <c r="M131" s="144">
        <f>-M123*10</f>
        <v>-1100</v>
      </c>
    </row>
    <row r="132" spans="1:13" x14ac:dyDescent="0.25">
      <c r="A132" s="2">
        <f>ROW()</f>
        <v>132</v>
      </c>
      <c r="C132" s="145">
        <v>1</v>
      </c>
      <c r="D132" s="53">
        <f t="shared" ref="D132:D170" si="12">+$G$120</f>
        <v>40</v>
      </c>
      <c r="E132" s="54">
        <v>0</v>
      </c>
      <c r="F132" s="146">
        <f t="shared" ref="F132:F171" si="13">+E132+D132</f>
        <v>40</v>
      </c>
      <c r="J132" s="145">
        <v>1</v>
      </c>
      <c r="K132" s="53">
        <f t="shared" ref="K132:K151" si="14">+$M$122/2*1000</f>
        <v>40</v>
      </c>
      <c r="L132" s="54">
        <v>0</v>
      </c>
      <c r="M132" s="146">
        <f>+L132+K132</f>
        <v>40</v>
      </c>
    </row>
    <row r="133" spans="1:13" x14ac:dyDescent="0.25">
      <c r="A133" s="2">
        <f>ROW()</f>
        <v>133</v>
      </c>
      <c r="C133" s="145">
        <f t="shared" ref="C133:C171" si="15">+C132+1</f>
        <v>2</v>
      </c>
      <c r="D133" s="53">
        <f t="shared" si="12"/>
        <v>40</v>
      </c>
      <c r="E133" s="54">
        <v>0</v>
      </c>
      <c r="F133" s="146">
        <f t="shared" si="13"/>
        <v>40</v>
      </c>
      <c r="J133" s="145">
        <f>+J132+1</f>
        <v>2</v>
      </c>
      <c r="K133" s="53">
        <f t="shared" si="14"/>
        <v>40</v>
      </c>
      <c r="L133" s="54">
        <v>0</v>
      </c>
      <c r="M133" s="146">
        <f t="shared" ref="M133:M151" si="16">+L133+K133</f>
        <v>40</v>
      </c>
    </row>
    <row r="134" spans="1:13" x14ac:dyDescent="0.25">
      <c r="A134" s="2">
        <f>ROW()</f>
        <v>134</v>
      </c>
      <c r="C134" s="145">
        <f t="shared" si="15"/>
        <v>3</v>
      </c>
      <c r="D134" s="53">
        <f t="shared" si="12"/>
        <v>40</v>
      </c>
      <c r="E134" s="54">
        <v>0</v>
      </c>
      <c r="F134" s="146">
        <f t="shared" si="13"/>
        <v>40</v>
      </c>
      <c r="J134" s="145">
        <f t="shared" ref="J134:J151" si="17">+J133+1</f>
        <v>3</v>
      </c>
      <c r="K134" s="53">
        <f t="shared" si="14"/>
        <v>40</v>
      </c>
      <c r="L134" s="54">
        <v>0</v>
      </c>
      <c r="M134" s="146">
        <f t="shared" si="16"/>
        <v>40</v>
      </c>
    </row>
    <row r="135" spans="1:13" x14ac:dyDescent="0.25">
      <c r="A135" s="2">
        <f>ROW()</f>
        <v>135</v>
      </c>
      <c r="C135" s="145">
        <f t="shared" si="15"/>
        <v>4</v>
      </c>
      <c r="D135" s="53">
        <f t="shared" si="12"/>
        <v>40</v>
      </c>
      <c r="E135" s="54">
        <v>0</v>
      </c>
      <c r="F135" s="146">
        <f t="shared" si="13"/>
        <v>40</v>
      </c>
      <c r="J135" s="145">
        <f t="shared" si="17"/>
        <v>4</v>
      </c>
      <c r="K135" s="53">
        <f t="shared" si="14"/>
        <v>40</v>
      </c>
      <c r="L135" s="54">
        <v>0</v>
      </c>
      <c r="M135" s="146">
        <f t="shared" si="16"/>
        <v>40</v>
      </c>
    </row>
    <row r="136" spans="1:13" x14ac:dyDescent="0.25">
      <c r="A136" s="2">
        <f>ROW()</f>
        <v>136</v>
      </c>
      <c r="C136" s="145">
        <f t="shared" si="15"/>
        <v>5</v>
      </c>
      <c r="D136" s="53">
        <f t="shared" si="12"/>
        <v>40</v>
      </c>
      <c r="E136" s="54">
        <v>0</v>
      </c>
      <c r="F136" s="146">
        <f t="shared" si="13"/>
        <v>40</v>
      </c>
      <c r="J136" s="145">
        <f t="shared" si="17"/>
        <v>5</v>
      </c>
      <c r="K136" s="53">
        <f t="shared" si="14"/>
        <v>40</v>
      </c>
      <c r="L136" s="54">
        <v>0</v>
      </c>
      <c r="M136" s="146">
        <f t="shared" si="16"/>
        <v>40</v>
      </c>
    </row>
    <row r="137" spans="1:13" x14ac:dyDescent="0.25">
      <c r="A137" s="2">
        <f>ROW()</f>
        <v>137</v>
      </c>
      <c r="C137" s="145">
        <f t="shared" si="15"/>
        <v>6</v>
      </c>
      <c r="D137" s="53">
        <f t="shared" si="12"/>
        <v>40</v>
      </c>
      <c r="E137" s="54">
        <v>0</v>
      </c>
      <c r="F137" s="146">
        <f t="shared" si="13"/>
        <v>40</v>
      </c>
      <c r="J137" s="145">
        <f t="shared" si="17"/>
        <v>6</v>
      </c>
      <c r="K137" s="53">
        <f t="shared" si="14"/>
        <v>40</v>
      </c>
      <c r="L137" s="54">
        <v>0</v>
      </c>
      <c r="M137" s="146">
        <f t="shared" si="16"/>
        <v>40</v>
      </c>
    </row>
    <row r="138" spans="1:13" x14ac:dyDescent="0.25">
      <c r="A138" s="2">
        <f>ROW()</f>
        <v>138</v>
      </c>
      <c r="C138" s="145">
        <f t="shared" si="15"/>
        <v>7</v>
      </c>
      <c r="D138" s="53">
        <f t="shared" si="12"/>
        <v>40</v>
      </c>
      <c r="E138" s="54">
        <v>0</v>
      </c>
      <c r="F138" s="146">
        <f t="shared" si="13"/>
        <v>40</v>
      </c>
      <c r="J138" s="145">
        <f t="shared" si="17"/>
        <v>7</v>
      </c>
      <c r="K138" s="53">
        <f t="shared" si="14"/>
        <v>40</v>
      </c>
      <c r="L138" s="54">
        <v>0</v>
      </c>
      <c r="M138" s="146">
        <f t="shared" si="16"/>
        <v>40</v>
      </c>
    </row>
    <row r="139" spans="1:13" x14ac:dyDescent="0.25">
      <c r="A139" s="2">
        <f>ROW()</f>
        <v>139</v>
      </c>
      <c r="C139" s="145">
        <f t="shared" si="15"/>
        <v>8</v>
      </c>
      <c r="D139" s="53">
        <f t="shared" si="12"/>
        <v>40</v>
      </c>
      <c r="E139" s="54">
        <v>0</v>
      </c>
      <c r="F139" s="146">
        <f t="shared" si="13"/>
        <v>40</v>
      </c>
      <c r="J139" s="145">
        <f t="shared" si="17"/>
        <v>8</v>
      </c>
      <c r="K139" s="53">
        <f t="shared" si="14"/>
        <v>40</v>
      </c>
      <c r="L139" s="54">
        <v>0</v>
      </c>
      <c r="M139" s="146">
        <f t="shared" si="16"/>
        <v>40</v>
      </c>
    </row>
    <row r="140" spans="1:13" x14ac:dyDescent="0.25">
      <c r="A140" s="2">
        <f>ROW()</f>
        <v>140</v>
      </c>
      <c r="C140" s="145">
        <f t="shared" si="15"/>
        <v>9</v>
      </c>
      <c r="D140" s="53">
        <f t="shared" si="12"/>
        <v>40</v>
      </c>
      <c r="E140" s="54">
        <v>0</v>
      </c>
      <c r="F140" s="146">
        <f t="shared" si="13"/>
        <v>40</v>
      </c>
      <c r="J140" s="145">
        <f t="shared" si="17"/>
        <v>9</v>
      </c>
      <c r="K140" s="53">
        <f t="shared" si="14"/>
        <v>40</v>
      </c>
      <c r="L140" s="54">
        <v>0</v>
      </c>
      <c r="M140" s="146">
        <f t="shared" si="16"/>
        <v>40</v>
      </c>
    </row>
    <row r="141" spans="1:13" x14ac:dyDescent="0.25">
      <c r="A141" s="2">
        <f>ROW()</f>
        <v>141</v>
      </c>
      <c r="C141" s="145">
        <f t="shared" si="15"/>
        <v>10</v>
      </c>
      <c r="D141" s="53">
        <f t="shared" si="12"/>
        <v>40</v>
      </c>
      <c r="E141" s="54">
        <v>0</v>
      </c>
      <c r="F141" s="146">
        <f t="shared" si="13"/>
        <v>40</v>
      </c>
      <c r="J141" s="145">
        <f t="shared" si="17"/>
        <v>10</v>
      </c>
      <c r="K141" s="53">
        <f t="shared" si="14"/>
        <v>40</v>
      </c>
      <c r="L141" s="54">
        <v>0</v>
      </c>
      <c r="M141" s="146">
        <f t="shared" si="16"/>
        <v>40</v>
      </c>
    </row>
    <row r="142" spans="1:13" x14ac:dyDescent="0.25">
      <c r="A142" s="2">
        <f>ROW()</f>
        <v>142</v>
      </c>
      <c r="C142" s="145">
        <f t="shared" si="15"/>
        <v>11</v>
      </c>
      <c r="D142" s="53">
        <f t="shared" si="12"/>
        <v>40</v>
      </c>
      <c r="E142" s="54">
        <v>0</v>
      </c>
      <c r="F142" s="146">
        <f t="shared" si="13"/>
        <v>40</v>
      </c>
      <c r="J142" s="145">
        <f t="shared" si="17"/>
        <v>11</v>
      </c>
      <c r="K142" s="53">
        <f t="shared" si="14"/>
        <v>40</v>
      </c>
      <c r="L142" s="54">
        <v>0</v>
      </c>
      <c r="M142" s="146">
        <f t="shared" si="16"/>
        <v>40</v>
      </c>
    </row>
    <row r="143" spans="1:13" x14ac:dyDescent="0.25">
      <c r="A143" s="2">
        <f>ROW()</f>
        <v>143</v>
      </c>
      <c r="C143" s="145">
        <f t="shared" si="15"/>
        <v>12</v>
      </c>
      <c r="D143" s="53">
        <f t="shared" si="12"/>
        <v>40</v>
      </c>
      <c r="E143" s="54">
        <v>0</v>
      </c>
      <c r="F143" s="146">
        <f t="shared" si="13"/>
        <v>40</v>
      </c>
      <c r="J143" s="145">
        <f t="shared" si="17"/>
        <v>12</v>
      </c>
      <c r="K143" s="53">
        <f t="shared" si="14"/>
        <v>40</v>
      </c>
      <c r="L143" s="54">
        <v>0</v>
      </c>
      <c r="M143" s="146">
        <f t="shared" si="16"/>
        <v>40</v>
      </c>
    </row>
    <row r="144" spans="1:13" x14ac:dyDescent="0.25">
      <c r="A144" s="2">
        <f>ROW()</f>
        <v>144</v>
      </c>
      <c r="C144" s="145">
        <f t="shared" si="15"/>
        <v>13</v>
      </c>
      <c r="D144" s="53">
        <f t="shared" si="12"/>
        <v>40</v>
      </c>
      <c r="E144" s="54">
        <v>0</v>
      </c>
      <c r="F144" s="146">
        <f t="shared" si="13"/>
        <v>40</v>
      </c>
      <c r="J144" s="145">
        <f t="shared" si="17"/>
        <v>13</v>
      </c>
      <c r="K144" s="53">
        <f t="shared" si="14"/>
        <v>40</v>
      </c>
      <c r="L144" s="54">
        <v>0</v>
      </c>
      <c r="M144" s="146">
        <f t="shared" si="16"/>
        <v>40</v>
      </c>
    </row>
    <row r="145" spans="1:14" x14ac:dyDescent="0.25">
      <c r="A145" s="2">
        <f>ROW()</f>
        <v>145</v>
      </c>
      <c r="C145" s="145">
        <f t="shared" si="15"/>
        <v>14</v>
      </c>
      <c r="D145" s="53">
        <f t="shared" si="12"/>
        <v>40</v>
      </c>
      <c r="E145" s="54">
        <v>0</v>
      </c>
      <c r="F145" s="146">
        <f t="shared" si="13"/>
        <v>40</v>
      </c>
      <c r="J145" s="145">
        <f t="shared" si="17"/>
        <v>14</v>
      </c>
      <c r="K145" s="53">
        <f t="shared" si="14"/>
        <v>40</v>
      </c>
      <c r="L145" s="54">
        <v>0</v>
      </c>
      <c r="M145" s="146">
        <f t="shared" si="16"/>
        <v>40</v>
      </c>
    </row>
    <row r="146" spans="1:14" x14ac:dyDescent="0.25">
      <c r="A146" s="2">
        <f>ROW()</f>
        <v>146</v>
      </c>
      <c r="C146" s="145">
        <f t="shared" si="15"/>
        <v>15</v>
      </c>
      <c r="D146" s="53">
        <f t="shared" si="12"/>
        <v>40</v>
      </c>
      <c r="E146" s="54">
        <v>0</v>
      </c>
      <c r="F146" s="146">
        <f t="shared" si="13"/>
        <v>40</v>
      </c>
      <c r="J146" s="145">
        <f t="shared" si="17"/>
        <v>15</v>
      </c>
      <c r="K146" s="53">
        <f t="shared" si="14"/>
        <v>40</v>
      </c>
      <c r="L146" s="54">
        <v>0</v>
      </c>
      <c r="M146" s="146">
        <f t="shared" si="16"/>
        <v>40</v>
      </c>
    </row>
    <row r="147" spans="1:14" x14ac:dyDescent="0.25">
      <c r="A147" s="2">
        <f>ROW()</f>
        <v>147</v>
      </c>
      <c r="C147" s="145">
        <f t="shared" si="15"/>
        <v>16</v>
      </c>
      <c r="D147" s="53">
        <f t="shared" si="12"/>
        <v>40</v>
      </c>
      <c r="E147" s="54">
        <v>0</v>
      </c>
      <c r="F147" s="146">
        <f t="shared" si="13"/>
        <v>40</v>
      </c>
      <c r="J147" s="145">
        <f t="shared" si="17"/>
        <v>16</v>
      </c>
      <c r="K147" s="53">
        <f t="shared" si="14"/>
        <v>40</v>
      </c>
      <c r="L147" s="54">
        <v>0</v>
      </c>
      <c r="M147" s="146">
        <f t="shared" si="16"/>
        <v>40</v>
      </c>
    </row>
    <row r="148" spans="1:14" x14ac:dyDescent="0.25">
      <c r="A148" s="2">
        <f>ROW()</f>
        <v>148</v>
      </c>
      <c r="C148" s="145">
        <f t="shared" si="15"/>
        <v>17</v>
      </c>
      <c r="D148" s="53">
        <f t="shared" si="12"/>
        <v>40</v>
      </c>
      <c r="E148" s="54">
        <v>0</v>
      </c>
      <c r="F148" s="146">
        <f t="shared" si="13"/>
        <v>40</v>
      </c>
      <c r="J148" s="145">
        <f t="shared" si="17"/>
        <v>17</v>
      </c>
      <c r="K148" s="53">
        <f t="shared" si="14"/>
        <v>40</v>
      </c>
      <c r="L148" s="54">
        <v>0</v>
      </c>
      <c r="M148" s="146">
        <f t="shared" si="16"/>
        <v>40</v>
      </c>
    </row>
    <row r="149" spans="1:14" x14ac:dyDescent="0.25">
      <c r="A149" s="2">
        <f>ROW()</f>
        <v>149</v>
      </c>
      <c r="C149" s="145">
        <f t="shared" si="15"/>
        <v>18</v>
      </c>
      <c r="D149" s="53">
        <f t="shared" si="12"/>
        <v>40</v>
      </c>
      <c r="E149" s="54">
        <v>0</v>
      </c>
      <c r="F149" s="146">
        <f t="shared" si="13"/>
        <v>40</v>
      </c>
      <c r="J149" s="145">
        <f t="shared" si="17"/>
        <v>18</v>
      </c>
      <c r="K149" s="53">
        <f t="shared" si="14"/>
        <v>40</v>
      </c>
      <c r="L149" s="54">
        <v>0</v>
      </c>
      <c r="M149" s="146">
        <f t="shared" si="16"/>
        <v>40</v>
      </c>
    </row>
    <row r="150" spans="1:14" x14ac:dyDescent="0.25">
      <c r="A150" s="2">
        <f>ROW()</f>
        <v>150</v>
      </c>
      <c r="C150" s="145">
        <f t="shared" si="15"/>
        <v>19</v>
      </c>
      <c r="D150" s="53">
        <f t="shared" si="12"/>
        <v>40</v>
      </c>
      <c r="E150" s="54">
        <v>0</v>
      </c>
      <c r="F150" s="146">
        <f t="shared" si="13"/>
        <v>40</v>
      </c>
      <c r="J150" s="145">
        <f t="shared" si="17"/>
        <v>19</v>
      </c>
      <c r="K150" s="53">
        <f t="shared" si="14"/>
        <v>40</v>
      </c>
      <c r="L150" s="54">
        <v>0</v>
      </c>
      <c r="M150" s="146">
        <f t="shared" si="16"/>
        <v>40</v>
      </c>
    </row>
    <row r="151" spans="1:14" ht="15.75" thickBot="1" x14ac:dyDescent="0.3">
      <c r="A151" s="2">
        <f>ROW()</f>
        <v>151</v>
      </c>
      <c r="C151" s="145">
        <f t="shared" si="15"/>
        <v>20</v>
      </c>
      <c r="D151" s="53">
        <f t="shared" si="12"/>
        <v>40</v>
      </c>
      <c r="E151" s="54">
        <v>0</v>
      </c>
      <c r="F151" s="146">
        <f t="shared" si="13"/>
        <v>40</v>
      </c>
      <c r="J151" s="145">
        <f t="shared" si="17"/>
        <v>20</v>
      </c>
      <c r="K151" s="53">
        <f t="shared" si="14"/>
        <v>40</v>
      </c>
      <c r="L151" s="54">
        <v>1000</v>
      </c>
      <c r="M151" s="146">
        <f t="shared" si="16"/>
        <v>1040</v>
      </c>
    </row>
    <row r="152" spans="1:14" ht="15.75" thickBot="1" x14ac:dyDescent="0.3">
      <c r="A152" s="2">
        <f>ROW()</f>
        <v>152</v>
      </c>
      <c r="C152" s="145">
        <f t="shared" si="15"/>
        <v>21</v>
      </c>
      <c r="D152" s="53">
        <f t="shared" si="12"/>
        <v>40</v>
      </c>
      <c r="E152" s="54">
        <v>0</v>
      </c>
      <c r="F152" s="146">
        <f t="shared" si="13"/>
        <v>40</v>
      </c>
      <c r="J152" s="147" t="s">
        <v>142</v>
      </c>
      <c r="K152" s="148"/>
      <c r="L152" s="148"/>
      <c r="M152" s="149">
        <f>IRR(M131:M151)</f>
        <v>3.308524273127289E-2</v>
      </c>
      <c r="N152" s="150">
        <f>+M152*2</f>
        <v>6.6170485462545781E-2</v>
      </c>
    </row>
    <row r="153" spans="1:14" x14ac:dyDescent="0.25">
      <c r="A153" s="2">
        <f>ROW()</f>
        <v>153</v>
      </c>
      <c r="C153" s="145">
        <f t="shared" si="15"/>
        <v>22</v>
      </c>
      <c r="D153" s="53">
        <f t="shared" si="12"/>
        <v>40</v>
      </c>
      <c r="E153" s="54">
        <v>0</v>
      </c>
      <c r="F153" s="146">
        <f t="shared" si="13"/>
        <v>40</v>
      </c>
    </row>
    <row r="154" spans="1:14" x14ac:dyDescent="0.25">
      <c r="A154" s="2">
        <f>ROW()</f>
        <v>154</v>
      </c>
      <c r="C154" s="145">
        <f t="shared" si="15"/>
        <v>23</v>
      </c>
      <c r="D154" s="53">
        <f t="shared" si="12"/>
        <v>40</v>
      </c>
      <c r="E154" s="54">
        <v>0</v>
      </c>
      <c r="F154" s="146">
        <f t="shared" si="13"/>
        <v>40</v>
      </c>
    </row>
    <row r="155" spans="1:14" x14ac:dyDescent="0.25">
      <c r="A155" s="2">
        <f>ROW()</f>
        <v>155</v>
      </c>
      <c r="C155" s="145">
        <f t="shared" si="15"/>
        <v>24</v>
      </c>
      <c r="D155" s="53">
        <f t="shared" si="12"/>
        <v>40</v>
      </c>
      <c r="E155" s="54">
        <v>0</v>
      </c>
      <c r="F155" s="146">
        <f t="shared" si="13"/>
        <v>40</v>
      </c>
    </row>
    <row r="156" spans="1:14" x14ac:dyDescent="0.25">
      <c r="A156" s="2"/>
      <c r="C156" s="145">
        <f t="shared" si="15"/>
        <v>25</v>
      </c>
      <c r="D156" s="53">
        <f t="shared" si="12"/>
        <v>40</v>
      </c>
      <c r="E156" s="54">
        <v>0</v>
      </c>
      <c r="F156" s="146">
        <f t="shared" si="13"/>
        <v>40</v>
      </c>
    </row>
    <row r="157" spans="1:14" x14ac:dyDescent="0.25">
      <c r="A157" s="2">
        <f>ROW()</f>
        <v>157</v>
      </c>
      <c r="C157" s="145">
        <f t="shared" si="15"/>
        <v>26</v>
      </c>
      <c r="D157" s="53">
        <f t="shared" si="12"/>
        <v>40</v>
      </c>
      <c r="E157" s="54">
        <v>0</v>
      </c>
      <c r="F157" s="146">
        <f t="shared" si="13"/>
        <v>40</v>
      </c>
    </row>
    <row r="158" spans="1:14" x14ac:dyDescent="0.25">
      <c r="A158" s="2">
        <f>ROW()</f>
        <v>158</v>
      </c>
      <c r="C158" s="145">
        <f t="shared" si="15"/>
        <v>27</v>
      </c>
      <c r="D158" s="53">
        <f t="shared" si="12"/>
        <v>40</v>
      </c>
      <c r="E158" s="54">
        <v>0</v>
      </c>
      <c r="F158" s="146">
        <f t="shared" si="13"/>
        <v>40</v>
      </c>
    </row>
    <row r="159" spans="1:14" x14ac:dyDescent="0.25">
      <c r="A159" s="2">
        <f>ROW()</f>
        <v>159</v>
      </c>
      <c r="C159" s="145">
        <f t="shared" si="15"/>
        <v>28</v>
      </c>
      <c r="D159" s="53">
        <f t="shared" si="12"/>
        <v>40</v>
      </c>
      <c r="E159" s="54">
        <v>0</v>
      </c>
      <c r="F159" s="146">
        <f t="shared" si="13"/>
        <v>40</v>
      </c>
    </row>
    <row r="160" spans="1:14" x14ac:dyDescent="0.25">
      <c r="A160" s="2">
        <f>ROW()</f>
        <v>160</v>
      </c>
      <c r="C160" s="145">
        <f t="shared" si="15"/>
        <v>29</v>
      </c>
      <c r="D160" s="53">
        <f t="shared" si="12"/>
        <v>40</v>
      </c>
      <c r="E160" s="54">
        <v>0</v>
      </c>
      <c r="F160" s="146">
        <f t="shared" si="13"/>
        <v>40</v>
      </c>
    </row>
    <row r="161" spans="1:14" x14ac:dyDescent="0.25">
      <c r="A161" s="2">
        <f>ROW()</f>
        <v>161</v>
      </c>
      <c r="C161" s="145">
        <f t="shared" si="15"/>
        <v>30</v>
      </c>
      <c r="D161" s="53">
        <f t="shared" si="12"/>
        <v>40</v>
      </c>
      <c r="E161" s="54">
        <v>0</v>
      </c>
      <c r="F161" s="146">
        <f t="shared" si="13"/>
        <v>40</v>
      </c>
    </row>
    <row r="162" spans="1:14" x14ac:dyDescent="0.25">
      <c r="A162" s="2">
        <f>ROW()</f>
        <v>162</v>
      </c>
      <c r="C162" s="145">
        <f t="shared" si="15"/>
        <v>31</v>
      </c>
      <c r="D162" s="53">
        <f t="shared" si="12"/>
        <v>40</v>
      </c>
      <c r="E162" s="54">
        <v>0</v>
      </c>
      <c r="F162" s="146">
        <f t="shared" si="13"/>
        <v>40</v>
      </c>
    </row>
    <row r="163" spans="1:14" x14ac:dyDescent="0.25">
      <c r="A163" s="2">
        <f>ROW()</f>
        <v>163</v>
      </c>
      <c r="C163" s="145">
        <f t="shared" si="15"/>
        <v>32</v>
      </c>
      <c r="D163" s="53">
        <f t="shared" si="12"/>
        <v>40</v>
      </c>
      <c r="E163" s="54">
        <v>0</v>
      </c>
      <c r="F163" s="146">
        <f t="shared" si="13"/>
        <v>40</v>
      </c>
    </row>
    <row r="164" spans="1:14" x14ac:dyDescent="0.25">
      <c r="A164" s="2">
        <f>ROW()</f>
        <v>164</v>
      </c>
      <c r="C164" s="145">
        <f t="shared" si="15"/>
        <v>33</v>
      </c>
      <c r="D164" s="53">
        <f t="shared" si="12"/>
        <v>40</v>
      </c>
      <c r="E164" s="54">
        <v>0</v>
      </c>
      <c r="F164" s="146">
        <f t="shared" si="13"/>
        <v>40</v>
      </c>
    </row>
    <row r="165" spans="1:14" x14ac:dyDescent="0.25">
      <c r="A165" s="2">
        <f>ROW()</f>
        <v>165</v>
      </c>
      <c r="C165" s="145">
        <f t="shared" si="15"/>
        <v>34</v>
      </c>
      <c r="D165" s="53">
        <f t="shared" si="12"/>
        <v>40</v>
      </c>
      <c r="E165" s="54">
        <v>0</v>
      </c>
      <c r="F165" s="146">
        <f t="shared" si="13"/>
        <v>40</v>
      </c>
    </row>
    <row r="166" spans="1:14" x14ac:dyDescent="0.25">
      <c r="A166" s="2">
        <f>ROW()</f>
        <v>166</v>
      </c>
      <c r="C166" s="145">
        <f t="shared" si="15"/>
        <v>35</v>
      </c>
      <c r="D166" s="53">
        <f t="shared" si="12"/>
        <v>40</v>
      </c>
      <c r="E166" s="54">
        <v>0</v>
      </c>
      <c r="F166" s="146">
        <f t="shared" si="13"/>
        <v>40</v>
      </c>
    </row>
    <row r="167" spans="1:14" x14ac:dyDescent="0.25">
      <c r="A167" s="2">
        <f>ROW()</f>
        <v>167</v>
      </c>
      <c r="C167" s="145">
        <f t="shared" si="15"/>
        <v>36</v>
      </c>
      <c r="D167" s="53">
        <f t="shared" si="12"/>
        <v>40</v>
      </c>
      <c r="E167" s="54">
        <v>0</v>
      </c>
      <c r="F167" s="146">
        <f t="shared" si="13"/>
        <v>40</v>
      </c>
    </row>
    <row r="168" spans="1:14" x14ac:dyDescent="0.25">
      <c r="A168" s="2">
        <f>ROW()</f>
        <v>168</v>
      </c>
      <c r="C168" s="145">
        <f t="shared" si="15"/>
        <v>37</v>
      </c>
      <c r="D168" s="53">
        <f t="shared" si="12"/>
        <v>40</v>
      </c>
      <c r="E168" s="54">
        <v>0</v>
      </c>
      <c r="F168" s="146">
        <f t="shared" si="13"/>
        <v>40</v>
      </c>
    </row>
    <row r="169" spans="1:14" x14ac:dyDescent="0.25">
      <c r="A169" s="2">
        <f>ROW()</f>
        <v>169</v>
      </c>
      <c r="C169" s="145">
        <f t="shared" si="15"/>
        <v>38</v>
      </c>
      <c r="D169" s="53">
        <f t="shared" si="12"/>
        <v>40</v>
      </c>
      <c r="E169" s="54">
        <v>0</v>
      </c>
      <c r="F169" s="146">
        <f t="shared" si="13"/>
        <v>40</v>
      </c>
    </row>
    <row r="170" spans="1:14" x14ac:dyDescent="0.25">
      <c r="A170" s="2">
        <f>ROW()</f>
        <v>170</v>
      </c>
      <c r="C170" s="145">
        <f t="shared" si="15"/>
        <v>39</v>
      </c>
      <c r="D170" s="53">
        <f t="shared" si="12"/>
        <v>40</v>
      </c>
      <c r="E170" s="54">
        <v>0</v>
      </c>
      <c r="F170" s="146">
        <f t="shared" si="13"/>
        <v>40</v>
      </c>
    </row>
    <row r="171" spans="1:14" ht="15.75" thickBot="1" x14ac:dyDescent="0.3">
      <c r="A171" s="2">
        <f>ROW()</f>
        <v>171</v>
      </c>
      <c r="C171" s="145">
        <f t="shared" si="15"/>
        <v>40</v>
      </c>
      <c r="D171" s="53">
        <f>+$G$120+C119</f>
        <v>1040</v>
      </c>
      <c r="E171" s="54">
        <v>0</v>
      </c>
      <c r="F171" s="146">
        <f t="shared" si="13"/>
        <v>1040</v>
      </c>
    </row>
    <row r="172" spans="1:14" ht="15.75" thickBot="1" x14ac:dyDescent="0.3">
      <c r="A172" s="2">
        <f>ROW()</f>
        <v>172</v>
      </c>
      <c r="C172" s="151" t="s">
        <v>142</v>
      </c>
      <c r="D172" s="152"/>
      <c r="E172" s="152"/>
      <c r="F172" s="153">
        <f>IRR(F131:F171)</f>
        <v>3.9999999995648627E-2</v>
      </c>
    </row>
    <row r="173" spans="1:14" x14ac:dyDescent="0.25">
      <c r="A173" s="2">
        <f>ROW()</f>
        <v>173</v>
      </c>
    </row>
    <row r="175" spans="1:14" x14ac:dyDescent="0.25">
      <c r="A175" s="2">
        <f>ROW()</f>
        <v>175</v>
      </c>
      <c r="B175" s="29" t="s">
        <v>1</v>
      </c>
      <c r="C175" s="29" t="s">
        <v>2</v>
      </c>
      <c r="D175" s="29" t="s">
        <v>3</v>
      </c>
      <c r="E175" s="29" t="s">
        <v>4</v>
      </c>
      <c r="F175" s="29" t="s">
        <v>5</v>
      </c>
      <c r="G175" s="29" t="s">
        <v>6</v>
      </c>
      <c r="H175" s="29" t="s">
        <v>7</v>
      </c>
      <c r="I175" s="29" t="s">
        <v>8</v>
      </c>
      <c r="J175" s="29" t="s">
        <v>9</v>
      </c>
      <c r="K175" s="29" t="s">
        <v>10</v>
      </c>
      <c r="L175" s="29" t="s">
        <v>11</v>
      </c>
      <c r="M175" s="29" t="s">
        <v>12</v>
      </c>
      <c r="N175" s="29" t="s">
        <v>13</v>
      </c>
    </row>
    <row r="176" spans="1:14" x14ac:dyDescent="0.25">
      <c r="A176" s="2">
        <f>ROW()</f>
        <v>176</v>
      </c>
      <c r="J176" s="5"/>
      <c r="K176" s="5"/>
      <c r="L176" s="5"/>
      <c r="M176" s="5"/>
      <c r="N176" s="5"/>
    </row>
    <row r="177" spans="1:1" x14ac:dyDescent="0.25">
      <c r="A177" s="2">
        <f>ROW()</f>
        <v>177</v>
      </c>
    </row>
    <row r="178" spans="1:1" x14ac:dyDescent="0.25">
      <c r="A178" s="2">
        <f>ROW()</f>
        <v>178</v>
      </c>
    </row>
    <row r="179" spans="1:1" x14ac:dyDescent="0.25">
      <c r="A179" s="2">
        <f>ROW()</f>
        <v>179</v>
      </c>
    </row>
    <row r="180" spans="1:1" x14ac:dyDescent="0.25">
      <c r="A180" s="2">
        <f>ROW()</f>
        <v>180</v>
      </c>
    </row>
    <row r="181" spans="1:1" x14ac:dyDescent="0.25">
      <c r="A181" s="2">
        <f>ROW()</f>
        <v>181</v>
      </c>
    </row>
    <row r="182" spans="1:1" x14ac:dyDescent="0.25">
      <c r="A182" s="2">
        <f>ROW()</f>
        <v>182</v>
      </c>
    </row>
    <row r="183" spans="1:1" x14ac:dyDescent="0.25">
      <c r="A183" s="2">
        <f>ROW()</f>
        <v>183</v>
      </c>
    </row>
    <row r="184" spans="1:1" x14ac:dyDescent="0.25">
      <c r="A184" s="2">
        <f>ROW()</f>
        <v>184</v>
      </c>
    </row>
    <row r="185" spans="1:1" x14ac:dyDescent="0.25">
      <c r="A185" s="2">
        <f>ROW()</f>
        <v>185</v>
      </c>
    </row>
    <row r="186" spans="1:1" x14ac:dyDescent="0.25">
      <c r="A186" s="2">
        <f>ROW()</f>
        <v>186</v>
      </c>
    </row>
    <row r="187" spans="1:1" x14ac:dyDescent="0.25">
      <c r="A187" s="2">
        <f>ROW()</f>
        <v>187</v>
      </c>
    </row>
    <row r="188" spans="1:1" x14ac:dyDescent="0.25">
      <c r="A188" s="2">
        <f>ROW()</f>
        <v>188</v>
      </c>
    </row>
    <row r="189" spans="1:1" x14ac:dyDescent="0.25">
      <c r="A189" s="2">
        <f>ROW()</f>
        <v>189</v>
      </c>
    </row>
    <row r="190" spans="1:1" x14ac:dyDescent="0.25">
      <c r="A190" s="2">
        <f>ROW()</f>
        <v>190</v>
      </c>
    </row>
    <row r="191" spans="1:1" x14ac:dyDescent="0.25">
      <c r="A191" s="2">
        <f>ROW()</f>
        <v>191</v>
      </c>
    </row>
    <row r="192" spans="1:1" x14ac:dyDescent="0.25">
      <c r="A192" s="2">
        <f>ROW()</f>
        <v>192</v>
      </c>
    </row>
    <row r="193" spans="1:1" x14ac:dyDescent="0.25">
      <c r="A193" s="2">
        <f>ROW()</f>
        <v>193</v>
      </c>
    </row>
    <row r="194" spans="1:1" x14ac:dyDescent="0.25">
      <c r="A194" s="2">
        <f>ROW()</f>
        <v>194</v>
      </c>
    </row>
    <row r="195" spans="1:1" x14ac:dyDescent="0.25">
      <c r="A195" s="2">
        <f>ROW()</f>
        <v>195</v>
      </c>
    </row>
    <row r="196" spans="1:1" x14ac:dyDescent="0.25">
      <c r="A196" s="2">
        <f>ROW()</f>
        <v>196</v>
      </c>
    </row>
    <row r="197" spans="1:1" x14ac:dyDescent="0.25">
      <c r="A197" s="2">
        <f>ROW()</f>
        <v>197</v>
      </c>
    </row>
    <row r="198" spans="1:1" x14ac:dyDescent="0.25">
      <c r="A198" s="2">
        <f>ROW()</f>
        <v>198</v>
      </c>
    </row>
    <row r="199" spans="1:1" x14ac:dyDescent="0.25">
      <c r="A199" s="2">
        <f>ROW()</f>
        <v>199</v>
      </c>
    </row>
    <row r="200" spans="1:1" x14ac:dyDescent="0.25">
      <c r="A200" s="2">
        <f>ROW()</f>
        <v>200</v>
      </c>
    </row>
    <row r="201" spans="1:1" x14ac:dyDescent="0.25">
      <c r="A201" s="2">
        <f>ROW()</f>
        <v>201</v>
      </c>
    </row>
    <row r="202" spans="1:1" x14ac:dyDescent="0.25">
      <c r="A202" s="2">
        <f>ROW()</f>
        <v>202</v>
      </c>
    </row>
    <row r="203" spans="1:1" x14ac:dyDescent="0.25">
      <c r="A203" s="2">
        <f>ROW()</f>
        <v>203</v>
      </c>
    </row>
    <row r="204" spans="1:1" x14ac:dyDescent="0.25">
      <c r="A204" s="2">
        <f>ROW()</f>
        <v>204</v>
      </c>
    </row>
    <row r="205" spans="1:1" x14ac:dyDescent="0.25">
      <c r="A205" s="2">
        <f>ROW()</f>
        <v>205</v>
      </c>
    </row>
    <row r="206" spans="1:1" x14ac:dyDescent="0.25">
      <c r="A206" s="2">
        <f>ROW()</f>
        <v>206</v>
      </c>
    </row>
    <row r="207" spans="1:1" x14ac:dyDescent="0.25">
      <c r="A207" s="2">
        <f>ROW()</f>
        <v>207</v>
      </c>
    </row>
    <row r="208" spans="1:1" x14ac:dyDescent="0.25">
      <c r="A208" s="2">
        <f>ROW()</f>
        <v>208</v>
      </c>
    </row>
    <row r="209" spans="1:1" x14ac:dyDescent="0.25">
      <c r="A209" s="2">
        <f>ROW()</f>
        <v>209</v>
      </c>
    </row>
    <row r="210" spans="1:1" x14ac:dyDescent="0.25">
      <c r="A210" s="2">
        <f>ROW()</f>
        <v>210</v>
      </c>
    </row>
  </sheetData>
  <mergeCells count="4">
    <mergeCell ref="E8:F8"/>
    <mergeCell ref="E9:F9"/>
    <mergeCell ref="D33:E33"/>
    <mergeCell ref="D35:E3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BE895-67B4-4167-88C5-B5079C9596A1}">
  <dimension ref="A1:AT210"/>
  <sheetViews>
    <sheetView tabSelected="1" workbookViewId="0">
      <selection activeCell="J48" sqref="J48"/>
    </sheetView>
  </sheetViews>
  <sheetFormatPr defaultRowHeight="15" x14ac:dyDescent="0.25"/>
  <cols>
    <col min="1" max="1" width="4.28515625" customWidth="1"/>
    <col min="2" max="2" width="18.28515625" customWidth="1"/>
    <col min="3" max="3" width="10.28515625" bestFit="1" customWidth="1"/>
    <col min="4" max="4" width="11.42578125" customWidth="1"/>
    <col min="5" max="5" width="14.42578125" customWidth="1"/>
    <col min="6" max="6" width="12.5703125" customWidth="1"/>
    <col min="7" max="7" width="10.28515625" bestFit="1" customWidth="1"/>
    <col min="8" max="13" width="11.28515625" customWidth="1"/>
    <col min="14" max="14" width="12.140625" customWidth="1"/>
    <col min="15" max="15" width="4.140625" customWidth="1"/>
    <col min="16" max="16" width="4.85546875" customWidth="1"/>
    <col min="17" max="17" width="11.28515625" customWidth="1"/>
    <col min="18" max="18" width="12" customWidth="1"/>
    <col min="19" max="19" width="12.28515625" customWidth="1"/>
    <col min="20" max="20" width="11" customWidth="1"/>
    <col min="21" max="21" width="10.85546875" customWidth="1"/>
    <col min="22" max="22" width="12" customWidth="1"/>
    <col min="23" max="23" width="14.85546875" customWidth="1"/>
    <col min="24" max="24" width="13.7109375" customWidth="1"/>
    <col min="25" max="25" width="13.85546875" customWidth="1"/>
    <col min="29" max="29" width="12.5703125" customWidth="1"/>
    <col min="30" max="30" width="13.140625" customWidth="1"/>
    <col min="257" max="257" width="4.28515625" customWidth="1"/>
    <col min="258" max="258" width="18.28515625" customWidth="1"/>
    <col min="259" max="259" width="10.28515625" bestFit="1" customWidth="1"/>
    <col min="260" max="260" width="11.42578125" customWidth="1"/>
    <col min="261" max="262" width="12.5703125" customWidth="1"/>
    <col min="263" max="263" width="10.28515625" bestFit="1" customWidth="1"/>
    <col min="264" max="269" width="11.28515625" customWidth="1"/>
    <col min="270" max="270" width="12.140625" customWidth="1"/>
    <col min="271" max="271" width="4.140625" customWidth="1"/>
    <col min="272" max="272" width="4.85546875" customWidth="1"/>
    <col min="273" max="273" width="11.28515625" customWidth="1"/>
    <col min="274" max="274" width="12" customWidth="1"/>
    <col min="275" max="275" width="12.28515625" customWidth="1"/>
    <col min="276" max="276" width="11" customWidth="1"/>
    <col min="277" max="277" width="10.85546875" customWidth="1"/>
    <col min="278" max="278" width="12" customWidth="1"/>
    <col min="279" max="279" width="14.85546875" customWidth="1"/>
    <col min="280" max="280" width="13.7109375" customWidth="1"/>
    <col min="281" max="281" width="13.85546875" customWidth="1"/>
    <col min="285" max="285" width="12.5703125" customWidth="1"/>
    <col min="286" max="286" width="13.140625" customWidth="1"/>
    <col min="513" max="513" width="4.28515625" customWidth="1"/>
    <col min="514" max="514" width="18.28515625" customWidth="1"/>
    <col min="515" max="515" width="10.28515625" bestFit="1" customWidth="1"/>
    <col min="516" max="516" width="11.42578125" customWidth="1"/>
    <col min="517" max="518" width="12.5703125" customWidth="1"/>
    <col min="519" max="519" width="10.28515625" bestFit="1" customWidth="1"/>
    <col min="520" max="525" width="11.28515625" customWidth="1"/>
    <col min="526" max="526" width="12.140625" customWidth="1"/>
    <col min="527" max="527" width="4.140625" customWidth="1"/>
    <col min="528" max="528" width="4.85546875" customWidth="1"/>
    <col min="529" max="529" width="11.28515625" customWidth="1"/>
    <col min="530" max="530" width="12" customWidth="1"/>
    <col min="531" max="531" width="12.28515625" customWidth="1"/>
    <col min="532" max="532" width="11" customWidth="1"/>
    <col min="533" max="533" width="10.85546875" customWidth="1"/>
    <col min="534" max="534" width="12" customWidth="1"/>
    <col min="535" max="535" width="14.85546875" customWidth="1"/>
    <col min="536" max="536" width="13.7109375" customWidth="1"/>
    <col min="537" max="537" width="13.85546875" customWidth="1"/>
    <col min="541" max="541" width="12.5703125" customWidth="1"/>
    <col min="542" max="542" width="13.140625" customWidth="1"/>
    <col min="769" max="769" width="4.28515625" customWidth="1"/>
    <col min="770" max="770" width="18.28515625" customWidth="1"/>
    <col min="771" max="771" width="10.28515625" bestFit="1" customWidth="1"/>
    <col min="772" max="772" width="11.42578125" customWidth="1"/>
    <col min="773" max="774" width="12.5703125" customWidth="1"/>
    <col min="775" max="775" width="10.28515625" bestFit="1" customWidth="1"/>
    <col min="776" max="781" width="11.28515625" customWidth="1"/>
    <col min="782" max="782" width="12.140625" customWidth="1"/>
    <col min="783" max="783" width="4.140625" customWidth="1"/>
    <col min="784" max="784" width="4.85546875" customWidth="1"/>
    <col min="785" max="785" width="11.28515625" customWidth="1"/>
    <col min="786" max="786" width="12" customWidth="1"/>
    <col min="787" max="787" width="12.28515625" customWidth="1"/>
    <col min="788" max="788" width="11" customWidth="1"/>
    <col min="789" max="789" width="10.85546875" customWidth="1"/>
    <col min="790" max="790" width="12" customWidth="1"/>
    <col min="791" max="791" width="14.85546875" customWidth="1"/>
    <col min="792" max="792" width="13.7109375" customWidth="1"/>
    <col min="793" max="793" width="13.85546875" customWidth="1"/>
    <col min="797" max="797" width="12.5703125" customWidth="1"/>
    <col min="798" max="798" width="13.140625" customWidth="1"/>
    <col min="1025" max="1025" width="4.28515625" customWidth="1"/>
    <col min="1026" max="1026" width="18.28515625" customWidth="1"/>
    <col min="1027" max="1027" width="10.28515625" bestFit="1" customWidth="1"/>
    <col min="1028" max="1028" width="11.42578125" customWidth="1"/>
    <col min="1029" max="1030" width="12.5703125" customWidth="1"/>
    <col min="1031" max="1031" width="10.28515625" bestFit="1" customWidth="1"/>
    <col min="1032" max="1037" width="11.28515625" customWidth="1"/>
    <col min="1038" max="1038" width="12.140625" customWidth="1"/>
    <col min="1039" max="1039" width="4.140625" customWidth="1"/>
    <col min="1040" max="1040" width="4.85546875" customWidth="1"/>
    <col min="1041" max="1041" width="11.28515625" customWidth="1"/>
    <col min="1042" max="1042" width="12" customWidth="1"/>
    <col min="1043" max="1043" width="12.28515625" customWidth="1"/>
    <col min="1044" max="1044" width="11" customWidth="1"/>
    <col min="1045" max="1045" width="10.85546875" customWidth="1"/>
    <col min="1046" max="1046" width="12" customWidth="1"/>
    <col min="1047" max="1047" width="14.85546875" customWidth="1"/>
    <col min="1048" max="1048" width="13.7109375" customWidth="1"/>
    <col min="1049" max="1049" width="13.85546875" customWidth="1"/>
    <col min="1053" max="1053" width="12.5703125" customWidth="1"/>
    <col min="1054" max="1054" width="13.140625" customWidth="1"/>
    <col min="1281" max="1281" width="4.28515625" customWidth="1"/>
    <col min="1282" max="1282" width="18.28515625" customWidth="1"/>
    <col min="1283" max="1283" width="10.28515625" bestFit="1" customWidth="1"/>
    <col min="1284" max="1284" width="11.42578125" customWidth="1"/>
    <col min="1285" max="1286" width="12.5703125" customWidth="1"/>
    <col min="1287" max="1287" width="10.28515625" bestFit="1" customWidth="1"/>
    <col min="1288" max="1293" width="11.28515625" customWidth="1"/>
    <col min="1294" max="1294" width="12.140625" customWidth="1"/>
    <col min="1295" max="1295" width="4.140625" customWidth="1"/>
    <col min="1296" max="1296" width="4.85546875" customWidth="1"/>
    <col min="1297" max="1297" width="11.28515625" customWidth="1"/>
    <col min="1298" max="1298" width="12" customWidth="1"/>
    <col min="1299" max="1299" width="12.28515625" customWidth="1"/>
    <col min="1300" max="1300" width="11" customWidth="1"/>
    <col min="1301" max="1301" width="10.85546875" customWidth="1"/>
    <col min="1302" max="1302" width="12" customWidth="1"/>
    <col min="1303" max="1303" width="14.85546875" customWidth="1"/>
    <col min="1304" max="1304" width="13.7109375" customWidth="1"/>
    <col min="1305" max="1305" width="13.85546875" customWidth="1"/>
    <col min="1309" max="1309" width="12.5703125" customWidth="1"/>
    <col min="1310" max="1310" width="13.140625" customWidth="1"/>
    <col min="1537" max="1537" width="4.28515625" customWidth="1"/>
    <col min="1538" max="1538" width="18.28515625" customWidth="1"/>
    <col min="1539" max="1539" width="10.28515625" bestFit="1" customWidth="1"/>
    <col min="1540" max="1540" width="11.42578125" customWidth="1"/>
    <col min="1541" max="1542" width="12.5703125" customWidth="1"/>
    <col min="1543" max="1543" width="10.28515625" bestFit="1" customWidth="1"/>
    <col min="1544" max="1549" width="11.28515625" customWidth="1"/>
    <col min="1550" max="1550" width="12.140625" customWidth="1"/>
    <col min="1551" max="1551" width="4.140625" customWidth="1"/>
    <col min="1552" max="1552" width="4.85546875" customWidth="1"/>
    <col min="1553" max="1553" width="11.28515625" customWidth="1"/>
    <col min="1554" max="1554" width="12" customWidth="1"/>
    <col min="1555" max="1555" width="12.28515625" customWidth="1"/>
    <col min="1556" max="1556" width="11" customWidth="1"/>
    <col min="1557" max="1557" width="10.85546875" customWidth="1"/>
    <col min="1558" max="1558" width="12" customWidth="1"/>
    <col min="1559" max="1559" width="14.85546875" customWidth="1"/>
    <col min="1560" max="1560" width="13.7109375" customWidth="1"/>
    <col min="1561" max="1561" width="13.85546875" customWidth="1"/>
    <col min="1565" max="1565" width="12.5703125" customWidth="1"/>
    <col min="1566" max="1566" width="13.140625" customWidth="1"/>
    <col min="1793" max="1793" width="4.28515625" customWidth="1"/>
    <col min="1794" max="1794" width="18.28515625" customWidth="1"/>
    <col min="1795" max="1795" width="10.28515625" bestFit="1" customWidth="1"/>
    <col min="1796" max="1796" width="11.42578125" customWidth="1"/>
    <col min="1797" max="1798" width="12.5703125" customWidth="1"/>
    <col min="1799" max="1799" width="10.28515625" bestFit="1" customWidth="1"/>
    <col min="1800" max="1805" width="11.28515625" customWidth="1"/>
    <col min="1806" max="1806" width="12.140625" customWidth="1"/>
    <col min="1807" max="1807" width="4.140625" customWidth="1"/>
    <col min="1808" max="1808" width="4.85546875" customWidth="1"/>
    <col min="1809" max="1809" width="11.28515625" customWidth="1"/>
    <col min="1810" max="1810" width="12" customWidth="1"/>
    <col min="1811" max="1811" width="12.28515625" customWidth="1"/>
    <col min="1812" max="1812" width="11" customWidth="1"/>
    <col min="1813" max="1813" width="10.85546875" customWidth="1"/>
    <col min="1814" max="1814" width="12" customWidth="1"/>
    <col min="1815" max="1815" width="14.85546875" customWidth="1"/>
    <col min="1816" max="1816" width="13.7109375" customWidth="1"/>
    <col min="1817" max="1817" width="13.85546875" customWidth="1"/>
    <col min="1821" max="1821" width="12.5703125" customWidth="1"/>
    <col min="1822" max="1822" width="13.140625" customWidth="1"/>
    <col min="2049" max="2049" width="4.28515625" customWidth="1"/>
    <col min="2050" max="2050" width="18.28515625" customWidth="1"/>
    <col min="2051" max="2051" width="10.28515625" bestFit="1" customWidth="1"/>
    <col min="2052" max="2052" width="11.42578125" customWidth="1"/>
    <col min="2053" max="2054" width="12.5703125" customWidth="1"/>
    <col min="2055" max="2055" width="10.28515625" bestFit="1" customWidth="1"/>
    <col min="2056" max="2061" width="11.28515625" customWidth="1"/>
    <col min="2062" max="2062" width="12.140625" customWidth="1"/>
    <col min="2063" max="2063" width="4.140625" customWidth="1"/>
    <col min="2064" max="2064" width="4.85546875" customWidth="1"/>
    <col min="2065" max="2065" width="11.28515625" customWidth="1"/>
    <col min="2066" max="2066" width="12" customWidth="1"/>
    <col min="2067" max="2067" width="12.28515625" customWidth="1"/>
    <col min="2068" max="2068" width="11" customWidth="1"/>
    <col min="2069" max="2069" width="10.85546875" customWidth="1"/>
    <col min="2070" max="2070" width="12" customWidth="1"/>
    <col min="2071" max="2071" width="14.85546875" customWidth="1"/>
    <col min="2072" max="2072" width="13.7109375" customWidth="1"/>
    <col min="2073" max="2073" width="13.85546875" customWidth="1"/>
    <col min="2077" max="2077" width="12.5703125" customWidth="1"/>
    <col min="2078" max="2078" width="13.140625" customWidth="1"/>
    <col min="2305" max="2305" width="4.28515625" customWidth="1"/>
    <col min="2306" max="2306" width="18.28515625" customWidth="1"/>
    <col min="2307" max="2307" width="10.28515625" bestFit="1" customWidth="1"/>
    <col min="2308" max="2308" width="11.42578125" customWidth="1"/>
    <col min="2309" max="2310" width="12.5703125" customWidth="1"/>
    <col min="2311" max="2311" width="10.28515625" bestFit="1" customWidth="1"/>
    <col min="2312" max="2317" width="11.28515625" customWidth="1"/>
    <col min="2318" max="2318" width="12.140625" customWidth="1"/>
    <col min="2319" max="2319" width="4.140625" customWidth="1"/>
    <col min="2320" max="2320" width="4.85546875" customWidth="1"/>
    <col min="2321" max="2321" width="11.28515625" customWidth="1"/>
    <col min="2322" max="2322" width="12" customWidth="1"/>
    <col min="2323" max="2323" width="12.28515625" customWidth="1"/>
    <col min="2324" max="2324" width="11" customWidth="1"/>
    <col min="2325" max="2325" width="10.85546875" customWidth="1"/>
    <col min="2326" max="2326" width="12" customWidth="1"/>
    <col min="2327" max="2327" width="14.85546875" customWidth="1"/>
    <col min="2328" max="2328" width="13.7109375" customWidth="1"/>
    <col min="2329" max="2329" width="13.85546875" customWidth="1"/>
    <col min="2333" max="2333" width="12.5703125" customWidth="1"/>
    <col min="2334" max="2334" width="13.140625" customWidth="1"/>
    <col min="2561" max="2561" width="4.28515625" customWidth="1"/>
    <col min="2562" max="2562" width="18.28515625" customWidth="1"/>
    <col min="2563" max="2563" width="10.28515625" bestFit="1" customWidth="1"/>
    <col min="2564" max="2564" width="11.42578125" customWidth="1"/>
    <col min="2565" max="2566" width="12.5703125" customWidth="1"/>
    <col min="2567" max="2567" width="10.28515625" bestFit="1" customWidth="1"/>
    <col min="2568" max="2573" width="11.28515625" customWidth="1"/>
    <col min="2574" max="2574" width="12.140625" customWidth="1"/>
    <col min="2575" max="2575" width="4.140625" customWidth="1"/>
    <col min="2576" max="2576" width="4.85546875" customWidth="1"/>
    <col min="2577" max="2577" width="11.28515625" customWidth="1"/>
    <col min="2578" max="2578" width="12" customWidth="1"/>
    <col min="2579" max="2579" width="12.28515625" customWidth="1"/>
    <col min="2580" max="2580" width="11" customWidth="1"/>
    <col min="2581" max="2581" width="10.85546875" customWidth="1"/>
    <col min="2582" max="2582" width="12" customWidth="1"/>
    <col min="2583" max="2583" width="14.85546875" customWidth="1"/>
    <col min="2584" max="2584" width="13.7109375" customWidth="1"/>
    <col min="2585" max="2585" width="13.85546875" customWidth="1"/>
    <col min="2589" max="2589" width="12.5703125" customWidth="1"/>
    <col min="2590" max="2590" width="13.140625" customWidth="1"/>
    <col min="2817" max="2817" width="4.28515625" customWidth="1"/>
    <col min="2818" max="2818" width="18.28515625" customWidth="1"/>
    <col min="2819" max="2819" width="10.28515625" bestFit="1" customWidth="1"/>
    <col min="2820" max="2820" width="11.42578125" customWidth="1"/>
    <col min="2821" max="2822" width="12.5703125" customWidth="1"/>
    <col min="2823" max="2823" width="10.28515625" bestFit="1" customWidth="1"/>
    <col min="2824" max="2829" width="11.28515625" customWidth="1"/>
    <col min="2830" max="2830" width="12.140625" customWidth="1"/>
    <col min="2831" max="2831" width="4.140625" customWidth="1"/>
    <col min="2832" max="2832" width="4.85546875" customWidth="1"/>
    <col min="2833" max="2833" width="11.28515625" customWidth="1"/>
    <col min="2834" max="2834" width="12" customWidth="1"/>
    <col min="2835" max="2835" width="12.28515625" customWidth="1"/>
    <col min="2836" max="2836" width="11" customWidth="1"/>
    <col min="2837" max="2837" width="10.85546875" customWidth="1"/>
    <col min="2838" max="2838" width="12" customWidth="1"/>
    <col min="2839" max="2839" width="14.85546875" customWidth="1"/>
    <col min="2840" max="2840" width="13.7109375" customWidth="1"/>
    <col min="2841" max="2841" width="13.85546875" customWidth="1"/>
    <col min="2845" max="2845" width="12.5703125" customWidth="1"/>
    <col min="2846" max="2846" width="13.140625" customWidth="1"/>
    <col min="3073" max="3073" width="4.28515625" customWidth="1"/>
    <col min="3074" max="3074" width="18.28515625" customWidth="1"/>
    <col min="3075" max="3075" width="10.28515625" bestFit="1" customWidth="1"/>
    <col min="3076" max="3076" width="11.42578125" customWidth="1"/>
    <col min="3077" max="3078" width="12.5703125" customWidth="1"/>
    <col min="3079" max="3079" width="10.28515625" bestFit="1" customWidth="1"/>
    <col min="3080" max="3085" width="11.28515625" customWidth="1"/>
    <col min="3086" max="3086" width="12.140625" customWidth="1"/>
    <col min="3087" max="3087" width="4.140625" customWidth="1"/>
    <col min="3088" max="3088" width="4.85546875" customWidth="1"/>
    <col min="3089" max="3089" width="11.28515625" customWidth="1"/>
    <col min="3090" max="3090" width="12" customWidth="1"/>
    <col min="3091" max="3091" width="12.28515625" customWidth="1"/>
    <col min="3092" max="3092" width="11" customWidth="1"/>
    <col min="3093" max="3093" width="10.85546875" customWidth="1"/>
    <col min="3094" max="3094" width="12" customWidth="1"/>
    <col min="3095" max="3095" width="14.85546875" customWidth="1"/>
    <col min="3096" max="3096" width="13.7109375" customWidth="1"/>
    <col min="3097" max="3097" width="13.85546875" customWidth="1"/>
    <col min="3101" max="3101" width="12.5703125" customWidth="1"/>
    <col min="3102" max="3102" width="13.140625" customWidth="1"/>
    <col min="3329" max="3329" width="4.28515625" customWidth="1"/>
    <col min="3330" max="3330" width="18.28515625" customWidth="1"/>
    <col min="3331" max="3331" width="10.28515625" bestFit="1" customWidth="1"/>
    <col min="3332" max="3332" width="11.42578125" customWidth="1"/>
    <col min="3333" max="3334" width="12.5703125" customWidth="1"/>
    <col min="3335" max="3335" width="10.28515625" bestFit="1" customWidth="1"/>
    <col min="3336" max="3341" width="11.28515625" customWidth="1"/>
    <col min="3342" max="3342" width="12.140625" customWidth="1"/>
    <col min="3343" max="3343" width="4.140625" customWidth="1"/>
    <col min="3344" max="3344" width="4.85546875" customWidth="1"/>
    <col min="3345" max="3345" width="11.28515625" customWidth="1"/>
    <col min="3346" max="3346" width="12" customWidth="1"/>
    <col min="3347" max="3347" width="12.28515625" customWidth="1"/>
    <col min="3348" max="3348" width="11" customWidth="1"/>
    <col min="3349" max="3349" width="10.85546875" customWidth="1"/>
    <col min="3350" max="3350" width="12" customWidth="1"/>
    <col min="3351" max="3351" width="14.85546875" customWidth="1"/>
    <col min="3352" max="3352" width="13.7109375" customWidth="1"/>
    <col min="3353" max="3353" width="13.85546875" customWidth="1"/>
    <col min="3357" max="3357" width="12.5703125" customWidth="1"/>
    <col min="3358" max="3358" width="13.140625" customWidth="1"/>
    <col min="3585" max="3585" width="4.28515625" customWidth="1"/>
    <col min="3586" max="3586" width="18.28515625" customWidth="1"/>
    <col min="3587" max="3587" width="10.28515625" bestFit="1" customWidth="1"/>
    <col min="3588" max="3588" width="11.42578125" customWidth="1"/>
    <col min="3589" max="3590" width="12.5703125" customWidth="1"/>
    <col min="3591" max="3591" width="10.28515625" bestFit="1" customWidth="1"/>
    <col min="3592" max="3597" width="11.28515625" customWidth="1"/>
    <col min="3598" max="3598" width="12.140625" customWidth="1"/>
    <col min="3599" max="3599" width="4.140625" customWidth="1"/>
    <col min="3600" max="3600" width="4.85546875" customWidth="1"/>
    <col min="3601" max="3601" width="11.28515625" customWidth="1"/>
    <col min="3602" max="3602" width="12" customWidth="1"/>
    <col min="3603" max="3603" width="12.28515625" customWidth="1"/>
    <col min="3604" max="3604" width="11" customWidth="1"/>
    <col min="3605" max="3605" width="10.85546875" customWidth="1"/>
    <col min="3606" max="3606" width="12" customWidth="1"/>
    <col min="3607" max="3607" width="14.85546875" customWidth="1"/>
    <col min="3608" max="3608" width="13.7109375" customWidth="1"/>
    <col min="3609" max="3609" width="13.85546875" customWidth="1"/>
    <col min="3613" max="3613" width="12.5703125" customWidth="1"/>
    <col min="3614" max="3614" width="13.140625" customWidth="1"/>
    <col min="3841" max="3841" width="4.28515625" customWidth="1"/>
    <col min="3842" max="3842" width="18.28515625" customWidth="1"/>
    <col min="3843" max="3843" width="10.28515625" bestFit="1" customWidth="1"/>
    <col min="3844" max="3844" width="11.42578125" customWidth="1"/>
    <col min="3845" max="3846" width="12.5703125" customWidth="1"/>
    <col min="3847" max="3847" width="10.28515625" bestFit="1" customWidth="1"/>
    <col min="3848" max="3853" width="11.28515625" customWidth="1"/>
    <col min="3854" max="3854" width="12.140625" customWidth="1"/>
    <col min="3855" max="3855" width="4.140625" customWidth="1"/>
    <col min="3856" max="3856" width="4.85546875" customWidth="1"/>
    <col min="3857" max="3857" width="11.28515625" customWidth="1"/>
    <col min="3858" max="3858" width="12" customWidth="1"/>
    <col min="3859" max="3859" width="12.28515625" customWidth="1"/>
    <col min="3860" max="3860" width="11" customWidth="1"/>
    <col min="3861" max="3861" width="10.85546875" customWidth="1"/>
    <col min="3862" max="3862" width="12" customWidth="1"/>
    <col min="3863" max="3863" width="14.85546875" customWidth="1"/>
    <col min="3864" max="3864" width="13.7109375" customWidth="1"/>
    <col min="3865" max="3865" width="13.85546875" customWidth="1"/>
    <col min="3869" max="3869" width="12.5703125" customWidth="1"/>
    <col min="3870" max="3870" width="13.140625" customWidth="1"/>
    <col min="4097" max="4097" width="4.28515625" customWidth="1"/>
    <col min="4098" max="4098" width="18.28515625" customWidth="1"/>
    <col min="4099" max="4099" width="10.28515625" bestFit="1" customWidth="1"/>
    <col min="4100" max="4100" width="11.42578125" customWidth="1"/>
    <col min="4101" max="4102" width="12.5703125" customWidth="1"/>
    <col min="4103" max="4103" width="10.28515625" bestFit="1" customWidth="1"/>
    <col min="4104" max="4109" width="11.28515625" customWidth="1"/>
    <col min="4110" max="4110" width="12.140625" customWidth="1"/>
    <col min="4111" max="4111" width="4.140625" customWidth="1"/>
    <col min="4112" max="4112" width="4.85546875" customWidth="1"/>
    <col min="4113" max="4113" width="11.28515625" customWidth="1"/>
    <col min="4114" max="4114" width="12" customWidth="1"/>
    <col min="4115" max="4115" width="12.28515625" customWidth="1"/>
    <col min="4116" max="4116" width="11" customWidth="1"/>
    <col min="4117" max="4117" width="10.85546875" customWidth="1"/>
    <col min="4118" max="4118" width="12" customWidth="1"/>
    <col min="4119" max="4119" width="14.85546875" customWidth="1"/>
    <col min="4120" max="4120" width="13.7109375" customWidth="1"/>
    <col min="4121" max="4121" width="13.85546875" customWidth="1"/>
    <col min="4125" max="4125" width="12.5703125" customWidth="1"/>
    <col min="4126" max="4126" width="13.140625" customWidth="1"/>
    <col min="4353" max="4353" width="4.28515625" customWidth="1"/>
    <col min="4354" max="4354" width="18.28515625" customWidth="1"/>
    <col min="4355" max="4355" width="10.28515625" bestFit="1" customWidth="1"/>
    <col min="4356" max="4356" width="11.42578125" customWidth="1"/>
    <col min="4357" max="4358" width="12.5703125" customWidth="1"/>
    <col min="4359" max="4359" width="10.28515625" bestFit="1" customWidth="1"/>
    <col min="4360" max="4365" width="11.28515625" customWidth="1"/>
    <col min="4366" max="4366" width="12.140625" customWidth="1"/>
    <col min="4367" max="4367" width="4.140625" customWidth="1"/>
    <col min="4368" max="4368" width="4.85546875" customWidth="1"/>
    <col min="4369" max="4369" width="11.28515625" customWidth="1"/>
    <col min="4370" max="4370" width="12" customWidth="1"/>
    <col min="4371" max="4371" width="12.28515625" customWidth="1"/>
    <col min="4372" max="4372" width="11" customWidth="1"/>
    <col min="4373" max="4373" width="10.85546875" customWidth="1"/>
    <col min="4374" max="4374" width="12" customWidth="1"/>
    <col min="4375" max="4375" width="14.85546875" customWidth="1"/>
    <col min="4376" max="4376" width="13.7109375" customWidth="1"/>
    <col min="4377" max="4377" width="13.85546875" customWidth="1"/>
    <col min="4381" max="4381" width="12.5703125" customWidth="1"/>
    <col min="4382" max="4382" width="13.140625" customWidth="1"/>
    <col min="4609" max="4609" width="4.28515625" customWidth="1"/>
    <col min="4610" max="4610" width="18.28515625" customWidth="1"/>
    <col min="4611" max="4611" width="10.28515625" bestFit="1" customWidth="1"/>
    <col min="4612" max="4612" width="11.42578125" customWidth="1"/>
    <col min="4613" max="4614" width="12.5703125" customWidth="1"/>
    <col min="4615" max="4615" width="10.28515625" bestFit="1" customWidth="1"/>
    <col min="4616" max="4621" width="11.28515625" customWidth="1"/>
    <col min="4622" max="4622" width="12.140625" customWidth="1"/>
    <col min="4623" max="4623" width="4.140625" customWidth="1"/>
    <col min="4624" max="4624" width="4.85546875" customWidth="1"/>
    <col min="4625" max="4625" width="11.28515625" customWidth="1"/>
    <col min="4626" max="4626" width="12" customWidth="1"/>
    <col min="4627" max="4627" width="12.28515625" customWidth="1"/>
    <col min="4628" max="4628" width="11" customWidth="1"/>
    <col min="4629" max="4629" width="10.85546875" customWidth="1"/>
    <col min="4630" max="4630" width="12" customWidth="1"/>
    <col min="4631" max="4631" width="14.85546875" customWidth="1"/>
    <col min="4632" max="4632" width="13.7109375" customWidth="1"/>
    <col min="4633" max="4633" width="13.85546875" customWidth="1"/>
    <col min="4637" max="4637" width="12.5703125" customWidth="1"/>
    <col min="4638" max="4638" width="13.140625" customWidth="1"/>
    <col min="4865" max="4865" width="4.28515625" customWidth="1"/>
    <col min="4866" max="4866" width="18.28515625" customWidth="1"/>
    <col min="4867" max="4867" width="10.28515625" bestFit="1" customWidth="1"/>
    <col min="4868" max="4868" width="11.42578125" customWidth="1"/>
    <col min="4869" max="4870" width="12.5703125" customWidth="1"/>
    <col min="4871" max="4871" width="10.28515625" bestFit="1" customWidth="1"/>
    <col min="4872" max="4877" width="11.28515625" customWidth="1"/>
    <col min="4878" max="4878" width="12.140625" customWidth="1"/>
    <col min="4879" max="4879" width="4.140625" customWidth="1"/>
    <col min="4880" max="4880" width="4.85546875" customWidth="1"/>
    <col min="4881" max="4881" width="11.28515625" customWidth="1"/>
    <col min="4882" max="4882" width="12" customWidth="1"/>
    <col min="4883" max="4883" width="12.28515625" customWidth="1"/>
    <col min="4884" max="4884" width="11" customWidth="1"/>
    <col min="4885" max="4885" width="10.85546875" customWidth="1"/>
    <col min="4886" max="4886" width="12" customWidth="1"/>
    <col min="4887" max="4887" width="14.85546875" customWidth="1"/>
    <col min="4888" max="4888" width="13.7109375" customWidth="1"/>
    <col min="4889" max="4889" width="13.85546875" customWidth="1"/>
    <col min="4893" max="4893" width="12.5703125" customWidth="1"/>
    <col min="4894" max="4894" width="13.140625" customWidth="1"/>
    <col min="5121" max="5121" width="4.28515625" customWidth="1"/>
    <col min="5122" max="5122" width="18.28515625" customWidth="1"/>
    <col min="5123" max="5123" width="10.28515625" bestFit="1" customWidth="1"/>
    <col min="5124" max="5124" width="11.42578125" customWidth="1"/>
    <col min="5125" max="5126" width="12.5703125" customWidth="1"/>
    <col min="5127" max="5127" width="10.28515625" bestFit="1" customWidth="1"/>
    <col min="5128" max="5133" width="11.28515625" customWidth="1"/>
    <col min="5134" max="5134" width="12.140625" customWidth="1"/>
    <col min="5135" max="5135" width="4.140625" customWidth="1"/>
    <col min="5136" max="5136" width="4.85546875" customWidth="1"/>
    <col min="5137" max="5137" width="11.28515625" customWidth="1"/>
    <col min="5138" max="5138" width="12" customWidth="1"/>
    <col min="5139" max="5139" width="12.28515625" customWidth="1"/>
    <col min="5140" max="5140" width="11" customWidth="1"/>
    <col min="5141" max="5141" width="10.85546875" customWidth="1"/>
    <col min="5142" max="5142" width="12" customWidth="1"/>
    <col min="5143" max="5143" width="14.85546875" customWidth="1"/>
    <col min="5144" max="5144" width="13.7109375" customWidth="1"/>
    <col min="5145" max="5145" width="13.85546875" customWidth="1"/>
    <col min="5149" max="5149" width="12.5703125" customWidth="1"/>
    <col min="5150" max="5150" width="13.140625" customWidth="1"/>
    <col min="5377" max="5377" width="4.28515625" customWidth="1"/>
    <col min="5378" max="5378" width="18.28515625" customWidth="1"/>
    <col min="5379" max="5379" width="10.28515625" bestFit="1" customWidth="1"/>
    <col min="5380" max="5380" width="11.42578125" customWidth="1"/>
    <col min="5381" max="5382" width="12.5703125" customWidth="1"/>
    <col min="5383" max="5383" width="10.28515625" bestFit="1" customWidth="1"/>
    <col min="5384" max="5389" width="11.28515625" customWidth="1"/>
    <col min="5390" max="5390" width="12.140625" customWidth="1"/>
    <col min="5391" max="5391" width="4.140625" customWidth="1"/>
    <col min="5392" max="5392" width="4.85546875" customWidth="1"/>
    <col min="5393" max="5393" width="11.28515625" customWidth="1"/>
    <col min="5394" max="5394" width="12" customWidth="1"/>
    <col min="5395" max="5395" width="12.28515625" customWidth="1"/>
    <col min="5396" max="5396" width="11" customWidth="1"/>
    <col min="5397" max="5397" width="10.85546875" customWidth="1"/>
    <col min="5398" max="5398" width="12" customWidth="1"/>
    <col min="5399" max="5399" width="14.85546875" customWidth="1"/>
    <col min="5400" max="5400" width="13.7109375" customWidth="1"/>
    <col min="5401" max="5401" width="13.85546875" customWidth="1"/>
    <col min="5405" max="5405" width="12.5703125" customWidth="1"/>
    <col min="5406" max="5406" width="13.140625" customWidth="1"/>
    <col min="5633" max="5633" width="4.28515625" customWidth="1"/>
    <col min="5634" max="5634" width="18.28515625" customWidth="1"/>
    <col min="5635" max="5635" width="10.28515625" bestFit="1" customWidth="1"/>
    <col min="5636" max="5636" width="11.42578125" customWidth="1"/>
    <col min="5637" max="5638" width="12.5703125" customWidth="1"/>
    <col min="5639" max="5639" width="10.28515625" bestFit="1" customWidth="1"/>
    <col min="5640" max="5645" width="11.28515625" customWidth="1"/>
    <col min="5646" max="5646" width="12.140625" customWidth="1"/>
    <col min="5647" max="5647" width="4.140625" customWidth="1"/>
    <col min="5648" max="5648" width="4.85546875" customWidth="1"/>
    <col min="5649" max="5649" width="11.28515625" customWidth="1"/>
    <col min="5650" max="5650" width="12" customWidth="1"/>
    <col min="5651" max="5651" width="12.28515625" customWidth="1"/>
    <col min="5652" max="5652" width="11" customWidth="1"/>
    <col min="5653" max="5653" width="10.85546875" customWidth="1"/>
    <col min="5654" max="5654" width="12" customWidth="1"/>
    <col min="5655" max="5655" width="14.85546875" customWidth="1"/>
    <col min="5656" max="5656" width="13.7109375" customWidth="1"/>
    <col min="5657" max="5657" width="13.85546875" customWidth="1"/>
    <col min="5661" max="5661" width="12.5703125" customWidth="1"/>
    <col min="5662" max="5662" width="13.140625" customWidth="1"/>
    <col min="5889" max="5889" width="4.28515625" customWidth="1"/>
    <col min="5890" max="5890" width="18.28515625" customWidth="1"/>
    <col min="5891" max="5891" width="10.28515625" bestFit="1" customWidth="1"/>
    <col min="5892" max="5892" width="11.42578125" customWidth="1"/>
    <col min="5893" max="5894" width="12.5703125" customWidth="1"/>
    <col min="5895" max="5895" width="10.28515625" bestFit="1" customWidth="1"/>
    <col min="5896" max="5901" width="11.28515625" customWidth="1"/>
    <col min="5902" max="5902" width="12.140625" customWidth="1"/>
    <col min="5903" max="5903" width="4.140625" customWidth="1"/>
    <col min="5904" max="5904" width="4.85546875" customWidth="1"/>
    <col min="5905" max="5905" width="11.28515625" customWidth="1"/>
    <col min="5906" max="5906" width="12" customWidth="1"/>
    <col min="5907" max="5907" width="12.28515625" customWidth="1"/>
    <col min="5908" max="5908" width="11" customWidth="1"/>
    <col min="5909" max="5909" width="10.85546875" customWidth="1"/>
    <col min="5910" max="5910" width="12" customWidth="1"/>
    <col min="5911" max="5911" width="14.85546875" customWidth="1"/>
    <col min="5912" max="5912" width="13.7109375" customWidth="1"/>
    <col min="5913" max="5913" width="13.85546875" customWidth="1"/>
    <col min="5917" max="5917" width="12.5703125" customWidth="1"/>
    <col min="5918" max="5918" width="13.140625" customWidth="1"/>
    <col min="6145" max="6145" width="4.28515625" customWidth="1"/>
    <col min="6146" max="6146" width="18.28515625" customWidth="1"/>
    <col min="6147" max="6147" width="10.28515625" bestFit="1" customWidth="1"/>
    <col min="6148" max="6148" width="11.42578125" customWidth="1"/>
    <col min="6149" max="6150" width="12.5703125" customWidth="1"/>
    <col min="6151" max="6151" width="10.28515625" bestFit="1" customWidth="1"/>
    <col min="6152" max="6157" width="11.28515625" customWidth="1"/>
    <col min="6158" max="6158" width="12.140625" customWidth="1"/>
    <col min="6159" max="6159" width="4.140625" customWidth="1"/>
    <col min="6160" max="6160" width="4.85546875" customWidth="1"/>
    <col min="6161" max="6161" width="11.28515625" customWidth="1"/>
    <col min="6162" max="6162" width="12" customWidth="1"/>
    <col min="6163" max="6163" width="12.28515625" customWidth="1"/>
    <col min="6164" max="6164" width="11" customWidth="1"/>
    <col min="6165" max="6165" width="10.85546875" customWidth="1"/>
    <col min="6166" max="6166" width="12" customWidth="1"/>
    <col min="6167" max="6167" width="14.85546875" customWidth="1"/>
    <col min="6168" max="6168" width="13.7109375" customWidth="1"/>
    <col min="6169" max="6169" width="13.85546875" customWidth="1"/>
    <col min="6173" max="6173" width="12.5703125" customWidth="1"/>
    <col min="6174" max="6174" width="13.140625" customWidth="1"/>
    <col min="6401" max="6401" width="4.28515625" customWidth="1"/>
    <col min="6402" max="6402" width="18.28515625" customWidth="1"/>
    <col min="6403" max="6403" width="10.28515625" bestFit="1" customWidth="1"/>
    <col min="6404" max="6404" width="11.42578125" customWidth="1"/>
    <col min="6405" max="6406" width="12.5703125" customWidth="1"/>
    <col min="6407" max="6407" width="10.28515625" bestFit="1" customWidth="1"/>
    <col min="6408" max="6413" width="11.28515625" customWidth="1"/>
    <col min="6414" max="6414" width="12.140625" customWidth="1"/>
    <col min="6415" max="6415" width="4.140625" customWidth="1"/>
    <col min="6416" max="6416" width="4.85546875" customWidth="1"/>
    <col min="6417" max="6417" width="11.28515625" customWidth="1"/>
    <col min="6418" max="6418" width="12" customWidth="1"/>
    <col min="6419" max="6419" width="12.28515625" customWidth="1"/>
    <col min="6420" max="6420" width="11" customWidth="1"/>
    <col min="6421" max="6421" width="10.85546875" customWidth="1"/>
    <col min="6422" max="6422" width="12" customWidth="1"/>
    <col min="6423" max="6423" width="14.85546875" customWidth="1"/>
    <col min="6424" max="6424" width="13.7109375" customWidth="1"/>
    <col min="6425" max="6425" width="13.85546875" customWidth="1"/>
    <col min="6429" max="6429" width="12.5703125" customWidth="1"/>
    <col min="6430" max="6430" width="13.140625" customWidth="1"/>
    <col min="6657" max="6657" width="4.28515625" customWidth="1"/>
    <col min="6658" max="6658" width="18.28515625" customWidth="1"/>
    <col min="6659" max="6659" width="10.28515625" bestFit="1" customWidth="1"/>
    <col min="6660" max="6660" width="11.42578125" customWidth="1"/>
    <col min="6661" max="6662" width="12.5703125" customWidth="1"/>
    <col min="6663" max="6663" width="10.28515625" bestFit="1" customWidth="1"/>
    <col min="6664" max="6669" width="11.28515625" customWidth="1"/>
    <col min="6670" max="6670" width="12.140625" customWidth="1"/>
    <col min="6671" max="6671" width="4.140625" customWidth="1"/>
    <col min="6672" max="6672" width="4.85546875" customWidth="1"/>
    <col min="6673" max="6673" width="11.28515625" customWidth="1"/>
    <col min="6674" max="6674" width="12" customWidth="1"/>
    <col min="6675" max="6675" width="12.28515625" customWidth="1"/>
    <col min="6676" max="6676" width="11" customWidth="1"/>
    <col min="6677" max="6677" width="10.85546875" customWidth="1"/>
    <col min="6678" max="6678" width="12" customWidth="1"/>
    <col min="6679" max="6679" width="14.85546875" customWidth="1"/>
    <col min="6680" max="6680" width="13.7109375" customWidth="1"/>
    <col min="6681" max="6681" width="13.85546875" customWidth="1"/>
    <col min="6685" max="6685" width="12.5703125" customWidth="1"/>
    <col min="6686" max="6686" width="13.140625" customWidth="1"/>
    <col min="6913" max="6913" width="4.28515625" customWidth="1"/>
    <col min="6914" max="6914" width="18.28515625" customWidth="1"/>
    <col min="6915" max="6915" width="10.28515625" bestFit="1" customWidth="1"/>
    <col min="6916" max="6916" width="11.42578125" customWidth="1"/>
    <col min="6917" max="6918" width="12.5703125" customWidth="1"/>
    <col min="6919" max="6919" width="10.28515625" bestFit="1" customWidth="1"/>
    <col min="6920" max="6925" width="11.28515625" customWidth="1"/>
    <col min="6926" max="6926" width="12.140625" customWidth="1"/>
    <col min="6927" max="6927" width="4.140625" customWidth="1"/>
    <col min="6928" max="6928" width="4.85546875" customWidth="1"/>
    <col min="6929" max="6929" width="11.28515625" customWidth="1"/>
    <col min="6930" max="6930" width="12" customWidth="1"/>
    <col min="6931" max="6931" width="12.28515625" customWidth="1"/>
    <col min="6932" max="6932" width="11" customWidth="1"/>
    <col min="6933" max="6933" width="10.85546875" customWidth="1"/>
    <col min="6934" max="6934" width="12" customWidth="1"/>
    <col min="6935" max="6935" width="14.85546875" customWidth="1"/>
    <col min="6936" max="6936" width="13.7109375" customWidth="1"/>
    <col min="6937" max="6937" width="13.85546875" customWidth="1"/>
    <col min="6941" max="6941" width="12.5703125" customWidth="1"/>
    <col min="6942" max="6942" width="13.140625" customWidth="1"/>
    <col min="7169" max="7169" width="4.28515625" customWidth="1"/>
    <col min="7170" max="7170" width="18.28515625" customWidth="1"/>
    <col min="7171" max="7171" width="10.28515625" bestFit="1" customWidth="1"/>
    <col min="7172" max="7172" width="11.42578125" customWidth="1"/>
    <col min="7173" max="7174" width="12.5703125" customWidth="1"/>
    <col min="7175" max="7175" width="10.28515625" bestFit="1" customWidth="1"/>
    <col min="7176" max="7181" width="11.28515625" customWidth="1"/>
    <col min="7182" max="7182" width="12.140625" customWidth="1"/>
    <col min="7183" max="7183" width="4.140625" customWidth="1"/>
    <col min="7184" max="7184" width="4.85546875" customWidth="1"/>
    <col min="7185" max="7185" width="11.28515625" customWidth="1"/>
    <col min="7186" max="7186" width="12" customWidth="1"/>
    <col min="7187" max="7187" width="12.28515625" customWidth="1"/>
    <col min="7188" max="7188" width="11" customWidth="1"/>
    <col min="7189" max="7189" width="10.85546875" customWidth="1"/>
    <col min="7190" max="7190" width="12" customWidth="1"/>
    <col min="7191" max="7191" width="14.85546875" customWidth="1"/>
    <col min="7192" max="7192" width="13.7109375" customWidth="1"/>
    <col min="7193" max="7193" width="13.85546875" customWidth="1"/>
    <col min="7197" max="7197" width="12.5703125" customWidth="1"/>
    <col min="7198" max="7198" width="13.140625" customWidth="1"/>
    <col min="7425" max="7425" width="4.28515625" customWidth="1"/>
    <col min="7426" max="7426" width="18.28515625" customWidth="1"/>
    <col min="7427" max="7427" width="10.28515625" bestFit="1" customWidth="1"/>
    <col min="7428" max="7428" width="11.42578125" customWidth="1"/>
    <col min="7429" max="7430" width="12.5703125" customWidth="1"/>
    <col min="7431" max="7431" width="10.28515625" bestFit="1" customWidth="1"/>
    <col min="7432" max="7437" width="11.28515625" customWidth="1"/>
    <col min="7438" max="7438" width="12.140625" customWidth="1"/>
    <col min="7439" max="7439" width="4.140625" customWidth="1"/>
    <col min="7440" max="7440" width="4.85546875" customWidth="1"/>
    <col min="7441" max="7441" width="11.28515625" customWidth="1"/>
    <col min="7442" max="7442" width="12" customWidth="1"/>
    <col min="7443" max="7443" width="12.28515625" customWidth="1"/>
    <col min="7444" max="7444" width="11" customWidth="1"/>
    <col min="7445" max="7445" width="10.85546875" customWidth="1"/>
    <col min="7446" max="7446" width="12" customWidth="1"/>
    <col min="7447" max="7447" width="14.85546875" customWidth="1"/>
    <col min="7448" max="7448" width="13.7109375" customWidth="1"/>
    <col min="7449" max="7449" width="13.85546875" customWidth="1"/>
    <col min="7453" max="7453" width="12.5703125" customWidth="1"/>
    <col min="7454" max="7454" width="13.140625" customWidth="1"/>
    <col min="7681" max="7681" width="4.28515625" customWidth="1"/>
    <col min="7682" max="7682" width="18.28515625" customWidth="1"/>
    <col min="7683" max="7683" width="10.28515625" bestFit="1" customWidth="1"/>
    <col min="7684" max="7684" width="11.42578125" customWidth="1"/>
    <col min="7685" max="7686" width="12.5703125" customWidth="1"/>
    <col min="7687" max="7687" width="10.28515625" bestFit="1" customWidth="1"/>
    <col min="7688" max="7693" width="11.28515625" customWidth="1"/>
    <col min="7694" max="7694" width="12.140625" customWidth="1"/>
    <col min="7695" max="7695" width="4.140625" customWidth="1"/>
    <col min="7696" max="7696" width="4.85546875" customWidth="1"/>
    <col min="7697" max="7697" width="11.28515625" customWidth="1"/>
    <col min="7698" max="7698" width="12" customWidth="1"/>
    <col min="7699" max="7699" width="12.28515625" customWidth="1"/>
    <col min="7700" max="7700" width="11" customWidth="1"/>
    <col min="7701" max="7701" width="10.85546875" customWidth="1"/>
    <col min="7702" max="7702" width="12" customWidth="1"/>
    <col min="7703" max="7703" width="14.85546875" customWidth="1"/>
    <col min="7704" max="7704" width="13.7109375" customWidth="1"/>
    <col min="7705" max="7705" width="13.85546875" customWidth="1"/>
    <col min="7709" max="7709" width="12.5703125" customWidth="1"/>
    <col min="7710" max="7710" width="13.140625" customWidth="1"/>
    <col min="7937" max="7937" width="4.28515625" customWidth="1"/>
    <col min="7938" max="7938" width="18.28515625" customWidth="1"/>
    <col min="7939" max="7939" width="10.28515625" bestFit="1" customWidth="1"/>
    <col min="7940" max="7940" width="11.42578125" customWidth="1"/>
    <col min="7941" max="7942" width="12.5703125" customWidth="1"/>
    <col min="7943" max="7943" width="10.28515625" bestFit="1" customWidth="1"/>
    <col min="7944" max="7949" width="11.28515625" customWidth="1"/>
    <col min="7950" max="7950" width="12.140625" customWidth="1"/>
    <col min="7951" max="7951" width="4.140625" customWidth="1"/>
    <col min="7952" max="7952" width="4.85546875" customWidth="1"/>
    <col min="7953" max="7953" width="11.28515625" customWidth="1"/>
    <col min="7954" max="7954" width="12" customWidth="1"/>
    <col min="7955" max="7955" width="12.28515625" customWidth="1"/>
    <col min="7956" max="7956" width="11" customWidth="1"/>
    <col min="7957" max="7957" width="10.85546875" customWidth="1"/>
    <col min="7958" max="7958" width="12" customWidth="1"/>
    <col min="7959" max="7959" width="14.85546875" customWidth="1"/>
    <col min="7960" max="7960" width="13.7109375" customWidth="1"/>
    <col min="7961" max="7961" width="13.85546875" customWidth="1"/>
    <col min="7965" max="7965" width="12.5703125" customWidth="1"/>
    <col min="7966" max="7966" width="13.140625" customWidth="1"/>
    <col min="8193" max="8193" width="4.28515625" customWidth="1"/>
    <col min="8194" max="8194" width="18.28515625" customWidth="1"/>
    <col min="8195" max="8195" width="10.28515625" bestFit="1" customWidth="1"/>
    <col min="8196" max="8196" width="11.42578125" customWidth="1"/>
    <col min="8197" max="8198" width="12.5703125" customWidth="1"/>
    <col min="8199" max="8199" width="10.28515625" bestFit="1" customWidth="1"/>
    <col min="8200" max="8205" width="11.28515625" customWidth="1"/>
    <col min="8206" max="8206" width="12.140625" customWidth="1"/>
    <col min="8207" max="8207" width="4.140625" customWidth="1"/>
    <col min="8208" max="8208" width="4.85546875" customWidth="1"/>
    <col min="8209" max="8209" width="11.28515625" customWidth="1"/>
    <col min="8210" max="8210" width="12" customWidth="1"/>
    <col min="8211" max="8211" width="12.28515625" customWidth="1"/>
    <col min="8212" max="8212" width="11" customWidth="1"/>
    <col min="8213" max="8213" width="10.85546875" customWidth="1"/>
    <col min="8214" max="8214" width="12" customWidth="1"/>
    <col min="8215" max="8215" width="14.85546875" customWidth="1"/>
    <col min="8216" max="8216" width="13.7109375" customWidth="1"/>
    <col min="8217" max="8217" width="13.85546875" customWidth="1"/>
    <col min="8221" max="8221" width="12.5703125" customWidth="1"/>
    <col min="8222" max="8222" width="13.140625" customWidth="1"/>
    <col min="8449" max="8449" width="4.28515625" customWidth="1"/>
    <col min="8450" max="8450" width="18.28515625" customWidth="1"/>
    <col min="8451" max="8451" width="10.28515625" bestFit="1" customWidth="1"/>
    <col min="8452" max="8452" width="11.42578125" customWidth="1"/>
    <col min="8453" max="8454" width="12.5703125" customWidth="1"/>
    <col min="8455" max="8455" width="10.28515625" bestFit="1" customWidth="1"/>
    <col min="8456" max="8461" width="11.28515625" customWidth="1"/>
    <col min="8462" max="8462" width="12.140625" customWidth="1"/>
    <col min="8463" max="8463" width="4.140625" customWidth="1"/>
    <col min="8464" max="8464" width="4.85546875" customWidth="1"/>
    <col min="8465" max="8465" width="11.28515625" customWidth="1"/>
    <col min="8466" max="8466" width="12" customWidth="1"/>
    <col min="8467" max="8467" width="12.28515625" customWidth="1"/>
    <col min="8468" max="8468" width="11" customWidth="1"/>
    <col min="8469" max="8469" width="10.85546875" customWidth="1"/>
    <col min="8470" max="8470" width="12" customWidth="1"/>
    <col min="8471" max="8471" width="14.85546875" customWidth="1"/>
    <col min="8472" max="8472" width="13.7109375" customWidth="1"/>
    <col min="8473" max="8473" width="13.85546875" customWidth="1"/>
    <col min="8477" max="8477" width="12.5703125" customWidth="1"/>
    <col min="8478" max="8478" width="13.140625" customWidth="1"/>
    <col min="8705" max="8705" width="4.28515625" customWidth="1"/>
    <col min="8706" max="8706" width="18.28515625" customWidth="1"/>
    <col min="8707" max="8707" width="10.28515625" bestFit="1" customWidth="1"/>
    <col min="8708" max="8708" width="11.42578125" customWidth="1"/>
    <col min="8709" max="8710" width="12.5703125" customWidth="1"/>
    <col min="8711" max="8711" width="10.28515625" bestFit="1" customWidth="1"/>
    <col min="8712" max="8717" width="11.28515625" customWidth="1"/>
    <col min="8718" max="8718" width="12.140625" customWidth="1"/>
    <col min="8719" max="8719" width="4.140625" customWidth="1"/>
    <col min="8720" max="8720" width="4.85546875" customWidth="1"/>
    <col min="8721" max="8721" width="11.28515625" customWidth="1"/>
    <col min="8722" max="8722" width="12" customWidth="1"/>
    <col min="8723" max="8723" width="12.28515625" customWidth="1"/>
    <col min="8724" max="8724" width="11" customWidth="1"/>
    <col min="8725" max="8725" width="10.85546875" customWidth="1"/>
    <col min="8726" max="8726" width="12" customWidth="1"/>
    <col min="8727" max="8727" width="14.85546875" customWidth="1"/>
    <col min="8728" max="8728" width="13.7109375" customWidth="1"/>
    <col min="8729" max="8729" width="13.85546875" customWidth="1"/>
    <col min="8733" max="8733" width="12.5703125" customWidth="1"/>
    <col min="8734" max="8734" width="13.140625" customWidth="1"/>
    <col min="8961" max="8961" width="4.28515625" customWidth="1"/>
    <col min="8962" max="8962" width="18.28515625" customWidth="1"/>
    <col min="8963" max="8963" width="10.28515625" bestFit="1" customWidth="1"/>
    <col min="8964" max="8964" width="11.42578125" customWidth="1"/>
    <col min="8965" max="8966" width="12.5703125" customWidth="1"/>
    <col min="8967" max="8967" width="10.28515625" bestFit="1" customWidth="1"/>
    <col min="8968" max="8973" width="11.28515625" customWidth="1"/>
    <col min="8974" max="8974" width="12.140625" customWidth="1"/>
    <col min="8975" max="8975" width="4.140625" customWidth="1"/>
    <col min="8976" max="8976" width="4.85546875" customWidth="1"/>
    <col min="8977" max="8977" width="11.28515625" customWidth="1"/>
    <col min="8978" max="8978" width="12" customWidth="1"/>
    <col min="8979" max="8979" width="12.28515625" customWidth="1"/>
    <col min="8980" max="8980" width="11" customWidth="1"/>
    <col min="8981" max="8981" width="10.85546875" customWidth="1"/>
    <col min="8982" max="8982" width="12" customWidth="1"/>
    <col min="8983" max="8983" width="14.85546875" customWidth="1"/>
    <col min="8984" max="8984" width="13.7109375" customWidth="1"/>
    <col min="8985" max="8985" width="13.85546875" customWidth="1"/>
    <col min="8989" max="8989" width="12.5703125" customWidth="1"/>
    <col min="8990" max="8990" width="13.140625" customWidth="1"/>
    <col min="9217" max="9217" width="4.28515625" customWidth="1"/>
    <col min="9218" max="9218" width="18.28515625" customWidth="1"/>
    <col min="9219" max="9219" width="10.28515625" bestFit="1" customWidth="1"/>
    <col min="9220" max="9220" width="11.42578125" customWidth="1"/>
    <col min="9221" max="9222" width="12.5703125" customWidth="1"/>
    <col min="9223" max="9223" width="10.28515625" bestFit="1" customWidth="1"/>
    <col min="9224" max="9229" width="11.28515625" customWidth="1"/>
    <col min="9230" max="9230" width="12.140625" customWidth="1"/>
    <col min="9231" max="9231" width="4.140625" customWidth="1"/>
    <col min="9232" max="9232" width="4.85546875" customWidth="1"/>
    <col min="9233" max="9233" width="11.28515625" customWidth="1"/>
    <col min="9234" max="9234" width="12" customWidth="1"/>
    <col min="9235" max="9235" width="12.28515625" customWidth="1"/>
    <col min="9236" max="9236" width="11" customWidth="1"/>
    <col min="9237" max="9237" width="10.85546875" customWidth="1"/>
    <col min="9238" max="9238" width="12" customWidth="1"/>
    <col min="9239" max="9239" width="14.85546875" customWidth="1"/>
    <col min="9240" max="9240" width="13.7109375" customWidth="1"/>
    <col min="9241" max="9241" width="13.85546875" customWidth="1"/>
    <col min="9245" max="9245" width="12.5703125" customWidth="1"/>
    <col min="9246" max="9246" width="13.140625" customWidth="1"/>
    <col min="9473" max="9473" width="4.28515625" customWidth="1"/>
    <col min="9474" max="9474" width="18.28515625" customWidth="1"/>
    <col min="9475" max="9475" width="10.28515625" bestFit="1" customWidth="1"/>
    <col min="9476" max="9476" width="11.42578125" customWidth="1"/>
    <col min="9477" max="9478" width="12.5703125" customWidth="1"/>
    <col min="9479" max="9479" width="10.28515625" bestFit="1" customWidth="1"/>
    <col min="9480" max="9485" width="11.28515625" customWidth="1"/>
    <col min="9486" max="9486" width="12.140625" customWidth="1"/>
    <col min="9487" max="9487" width="4.140625" customWidth="1"/>
    <col min="9488" max="9488" width="4.85546875" customWidth="1"/>
    <col min="9489" max="9489" width="11.28515625" customWidth="1"/>
    <col min="9490" max="9490" width="12" customWidth="1"/>
    <col min="9491" max="9491" width="12.28515625" customWidth="1"/>
    <col min="9492" max="9492" width="11" customWidth="1"/>
    <col min="9493" max="9493" width="10.85546875" customWidth="1"/>
    <col min="9494" max="9494" width="12" customWidth="1"/>
    <col min="9495" max="9495" width="14.85546875" customWidth="1"/>
    <col min="9496" max="9496" width="13.7109375" customWidth="1"/>
    <col min="9497" max="9497" width="13.85546875" customWidth="1"/>
    <col min="9501" max="9501" width="12.5703125" customWidth="1"/>
    <col min="9502" max="9502" width="13.140625" customWidth="1"/>
    <col min="9729" max="9729" width="4.28515625" customWidth="1"/>
    <col min="9730" max="9730" width="18.28515625" customWidth="1"/>
    <col min="9731" max="9731" width="10.28515625" bestFit="1" customWidth="1"/>
    <col min="9732" max="9732" width="11.42578125" customWidth="1"/>
    <col min="9733" max="9734" width="12.5703125" customWidth="1"/>
    <col min="9735" max="9735" width="10.28515625" bestFit="1" customWidth="1"/>
    <col min="9736" max="9741" width="11.28515625" customWidth="1"/>
    <col min="9742" max="9742" width="12.140625" customWidth="1"/>
    <col min="9743" max="9743" width="4.140625" customWidth="1"/>
    <col min="9744" max="9744" width="4.85546875" customWidth="1"/>
    <col min="9745" max="9745" width="11.28515625" customWidth="1"/>
    <col min="9746" max="9746" width="12" customWidth="1"/>
    <col min="9747" max="9747" width="12.28515625" customWidth="1"/>
    <col min="9748" max="9748" width="11" customWidth="1"/>
    <col min="9749" max="9749" width="10.85546875" customWidth="1"/>
    <col min="9750" max="9750" width="12" customWidth="1"/>
    <col min="9751" max="9751" width="14.85546875" customWidth="1"/>
    <col min="9752" max="9752" width="13.7109375" customWidth="1"/>
    <col min="9753" max="9753" width="13.85546875" customWidth="1"/>
    <col min="9757" max="9757" width="12.5703125" customWidth="1"/>
    <col min="9758" max="9758" width="13.140625" customWidth="1"/>
    <col min="9985" max="9985" width="4.28515625" customWidth="1"/>
    <col min="9986" max="9986" width="18.28515625" customWidth="1"/>
    <col min="9987" max="9987" width="10.28515625" bestFit="1" customWidth="1"/>
    <col min="9988" max="9988" width="11.42578125" customWidth="1"/>
    <col min="9989" max="9990" width="12.5703125" customWidth="1"/>
    <col min="9991" max="9991" width="10.28515625" bestFit="1" customWidth="1"/>
    <col min="9992" max="9997" width="11.28515625" customWidth="1"/>
    <col min="9998" max="9998" width="12.140625" customWidth="1"/>
    <col min="9999" max="9999" width="4.140625" customWidth="1"/>
    <col min="10000" max="10000" width="4.85546875" customWidth="1"/>
    <col min="10001" max="10001" width="11.28515625" customWidth="1"/>
    <col min="10002" max="10002" width="12" customWidth="1"/>
    <col min="10003" max="10003" width="12.28515625" customWidth="1"/>
    <col min="10004" max="10004" width="11" customWidth="1"/>
    <col min="10005" max="10005" width="10.85546875" customWidth="1"/>
    <col min="10006" max="10006" width="12" customWidth="1"/>
    <col min="10007" max="10007" width="14.85546875" customWidth="1"/>
    <col min="10008" max="10008" width="13.7109375" customWidth="1"/>
    <col min="10009" max="10009" width="13.85546875" customWidth="1"/>
    <col min="10013" max="10013" width="12.5703125" customWidth="1"/>
    <col min="10014" max="10014" width="13.140625" customWidth="1"/>
    <col min="10241" max="10241" width="4.28515625" customWidth="1"/>
    <col min="10242" max="10242" width="18.28515625" customWidth="1"/>
    <col min="10243" max="10243" width="10.28515625" bestFit="1" customWidth="1"/>
    <col min="10244" max="10244" width="11.42578125" customWidth="1"/>
    <col min="10245" max="10246" width="12.5703125" customWidth="1"/>
    <col min="10247" max="10247" width="10.28515625" bestFit="1" customWidth="1"/>
    <col min="10248" max="10253" width="11.28515625" customWidth="1"/>
    <col min="10254" max="10254" width="12.140625" customWidth="1"/>
    <col min="10255" max="10255" width="4.140625" customWidth="1"/>
    <col min="10256" max="10256" width="4.85546875" customWidth="1"/>
    <col min="10257" max="10257" width="11.28515625" customWidth="1"/>
    <col min="10258" max="10258" width="12" customWidth="1"/>
    <col min="10259" max="10259" width="12.28515625" customWidth="1"/>
    <col min="10260" max="10260" width="11" customWidth="1"/>
    <col min="10261" max="10261" width="10.85546875" customWidth="1"/>
    <col min="10262" max="10262" width="12" customWidth="1"/>
    <col min="10263" max="10263" width="14.85546875" customWidth="1"/>
    <col min="10264" max="10264" width="13.7109375" customWidth="1"/>
    <col min="10265" max="10265" width="13.85546875" customWidth="1"/>
    <col min="10269" max="10269" width="12.5703125" customWidth="1"/>
    <col min="10270" max="10270" width="13.140625" customWidth="1"/>
    <col min="10497" max="10497" width="4.28515625" customWidth="1"/>
    <col min="10498" max="10498" width="18.28515625" customWidth="1"/>
    <col min="10499" max="10499" width="10.28515625" bestFit="1" customWidth="1"/>
    <col min="10500" max="10500" width="11.42578125" customWidth="1"/>
    <col min="10501" max="10502" width="12.5703125" customWidth="1"/>
    <col min="10503" max="10503" width="10.28515625" bestFit="1" customWidth="1"/>
    <col min="10504" max="10509" width="11.28515625" customWidth="1"/>
    <col min="10510" max="10510" width="12.140625" customWidth="1"/>
    <col min="10511" max="10511" width="4.140625" customWidth="1"/>
    <col min="10512" max="10512" width="4.85546875" customWidth="1"/>
    <col min="10513" max="10513" width="11.28515625" customWidth="1"/>
    <col min="10514" max="10514" width="12" customWidth="1"/>
    <col min="10515" max="10515" width="12.28515625" customWidth="1"/>
    <col min="10516" max="10516" width="11" customWidth="1"/>
    <col min="10517" max="10517" width="10.85546875" customWidth="1"/>
    <col min="10518" max="10518" width="12" customWidth="1"/>
    <col min="10519" max="10519" width="14.85546875" customWidth="1"/>
    <col min="10520" max="10520" width="13.7109375" customWidth="1"/>
    <col min="10521" max="10521" width="13.85546875" customWidth="1"/>
    <col min="10525" max="10525" width="12.5703125" customWidth="1"/>
    <col min="10526" max="10526" width="13.140625" customWidth="1"/>
    <col min="10753" max="10753" width="4.28515625" customWidth="1"/>
    <col min="10754" max="10754" width="18.28515625" customWidth="1"/>
    <col min="10755" max="10755" width="10.28515625" bestFit="1" customWidth="1"/>
    <col min="10756" max="10756" width="11.42578125" customWidth="1"/>
    <col min="10757" max="10758" width="12.5703125" customWidth="1"/>
    <col min="10759" max="10759" width="10.28515625" bestFit="1" customWidth="1"/>
    <col min="10760" max="10765" width="11.28515625" customWidth="1"/>
    <col min="10766" max="10766" width="12.140625" customWidth="1"/>
    <col min="10767" max="10767" width="4.140625" customWidth="1"/>
    <col min="10768" max="10768" width="4.85546875" customWidth="1"/>
    <col min="10769" max="10769" width="11.28515625" customWidth="1"/>
    <col min="10770" max="10770" width="12" customWidth="1"/>
    <col min="10771" max="10771" width="12.28515625" customWidth="1"/>
    <col min="10772" max="10772" width="11" customWidth="1"/>
    <col min="10773" max="10773" width="10.85546875" customWidth="1"/>
    <col min="10774" max="10774" width="12" customWidth="1"/>
    <col min="10775" max="10775" width="14.85546875" customWidth="1"/>
    <col min="10776" max="10776" width="13.7109375" customWidth="1"/>
    <col min="10777" max="10777" width="13.85546875" customWidth="1"/>
    <col min="10781" max="10781" width="12.5703125" customWidth="1"/>
    <col min="10782" max="10782" width="13.140625" customWidth="1"/>
    <col min="11009" max="11009" width="4.28515625" customWidth="1"/>
    <col min="11010" max="11010" width="18.28515625" customWidth="1"/>
    <col min="11011" max="11011" width="10.28515625" bestFit="1" customWidth="1"/>
    <col min="11012" max="11012" width="11.42578125" customWidth="1"/>
    <col min="11013" max="11014" width="12.5703125" customWidth="1"/>
    <col min="11015" max="11015" width="10.28515625" bestFit="1" customWidth="1"/>
    <col min="11016" max="11021" width="11.28515625" customWidth="1"/>
    <col min="11022" max="11022" width="12.140625" customWidth="1"/>
    <col min="11023" max="11023" width="4.140625" customWidth="1"/>
    <col min="11024" max="11024" width="4.85546875" customWidth="1"/>
    <col min="11025" max="11025" width="11.28515625" customWidth="1"/>
    <col min="11026" max="11026" width="12" customWidth="1"/>
    <col min="11027" max="11027" width="12.28515625" customWidth="1"/>
    <col min="11028" max="11028" width="11" customWidth="1"/>
    <col min="11029" max="11029" width="10.85546875" customWidth="1"/>
    <col min="11030" max="11030" width="12" customWidth="1"/>
    <col min="11031" max="11031" width="14.85546875" customWidth="1"/>
    <col min="11032" max="11032" width="13.7109375" customWidth="1"/>
    <col min="11033" max="11033" width="13.85546875" customWidth="1"/>
    <col min="11037" max="11037" width="12.5703125" customWidth="1"/>
    <col min="11038" max="11038" width="13.140625" customWidth="1"/>
    <col min="11265" max="11265" width="4.28515625" customWidth="1"/>
    <col min="11266" max="11266" width="18.28515625" customWidth="1"/>
    <col min="11267" max="11267" width="10.28515625" bestFit="1" customWidth="1"/>
    <col min="11268" max="11268" width="11.42578125" customWidth="1"/>
    <col min="11269" max="11270" width="12.5703125" customWidth="1"/>
    <col min="11271" max="11271" width="10.28515625" bestFit="1" customWidth="1"/>
    <col min="11272" max="11277" width="11.28515625" customWidth="1"/>
    <col min="11278" max="11278" width="12.140625" customWidth="1"/>
    <col min="11279" max="11279" width="4.140625" customWidth="1"/>
    <col min="11280" max="11280" width="4.85546875" customWidth="1"/>
    <col min="11281" max="11281" width="11.28515625" customWidth="1"/>
    <col min="11282" max="11282" width="12" customWidth="1"/>
    <col min="11283" max="11283" width="12.28515625" customWidth="1"/>
    <col min="11284" max="11284" width="11" customWidth="1"/>
    <col min="11285" max="11285" width="10.85546875" customWidth="1"/>
    <col min="11286" max="11286" width="12" customWidth="1"/>
    <col min="11287" max="11287" width="14.85546875" customWidth="1"/>
    <col min="11288" max="11288" width="13.7109375" customWidth="1"/>
    <col min="11289" max="11289" width="13.85546875" customWidth="1"/>
    <col min="11293" max="11293" width="12.5703125" customWidth="1"/>
    <col min="11294" max="11294" width="13.140625" customWidth="1"/>
    <col min="11521" max="11521" width="4.28515625" customWidth="1"/>
    <col min="11522" max="11522" width="18.28515625" customWidth="1"/>
    <col min="11523" max="11523" width="10.28515625" bestFit="1" customWidth="1"/>
    <col min="11524" max="11524" width="11.42578125" customWidth="1"/>
    <col min="11525" max="11526" width="12.5703125" customWidth="1"/>
    <col min="11527" max="11527" width="10.28515625" bestFit="1" customWidth="1"/>
    <col min="11528" max="11533" width="11.28515625" customWidth="1"/>
    <col min="11534" max="11534" width="12.140625" customWidth="1"/>
    <col min="11535" max="11535" width="4.140625" customWidth="1"/>
    <col min="11536" max="11536" width="4.85546875" customWidth="1"/>
    <col min="11537" max="11537" width="11.28515625" customWidth="1"/>
    <col min="11538" max="11538" width="12" customWidth="1"/>
    <col min="11539" max="11539" width="12.28515625" customWidth="1"/>
    <col min="11540" max="11540" width="11" customWidth="1"/>
    <col min="11541" max="11541" width="10.85546875" customWidth="1"/>
    <col min="11542" max="11542" width="12" customWidth="1"/>
    <col min="11543" max="11543" width="14.85546875" customWidth="1"/>
    <col min="11544" max="11544" width="13.7109375" customWidth="1"/>
    <col min="11545" max="11545" width="13.85546875" customWidth="1"/>
    <col min="11549" max="11549" width="12.5703125" customWidth="1"/>
    <col min="11550" max="11550" width="13.140625" customWidth="1"/>
    <col min="11777" max="11777" width="4.28515625" customWidth="1"/>
    <col min="11778" max="11778" width="18.28515625" customWidth="1"/>
    <col min="11779" max="11779" width="10.28515625" bestFit="1" customWidth="1"/>
    <col min="11780" max="11780" width="11.42578125" customWidth="1"/>
    <col min="11781" max="11782" width="12.5703125" customWidth="1"/>
    <col min="11783" max="11783" width="10.28515625" bestFit="1" customWidth="1"/>
    <col min="11784" max="11789" width="11.28515625" customWidth="1"/>
    <col min="11790" max="11790" width="12.140625" customWidth="1"/>
    <col min="11791" max="11791" width="4.140625" customWidth="1"/>
    <col min="11792" max="11792" width="4.85546875" customWidth="1"/>
    <col min="11793" max="11793" width="11.28515625" customWidth="1"/>
    <col min="11794" max="11794" width="12" customWidth="1"/>
    <col min="11795" max="11795" width="12.28515625" customWidth="1"/>
    <col min="11796" max="11796" width="11" customWidth="1"/>
    <col min="11797" max="11797" width="10.85546875" customWidth="1"/>
    <col min="11798" max="11798" width="12" customWidth="1"/>
    <col min="11799" max="11799" width="14.85546875" customWidth="1"/>
    <col min="11800" max="11800" width="13.7109375" customWidth="1"/>
    <col min="11801" max="11801" width="13.85546875" customWidth="1"/>
    <col min="11805" max="11805" width="12.5703125" customWidth="1"/>
    <col min="11806" max="11806" width="13.140625" customWidth="1"/>
    <col min="12033" max="12033" width="4.28515625" customWidth="1"/>
    <col min="12034" max="12034" width="18.28515625" customWidth="1"/>
    <col min="12035" max="12035" width="10.28515625" bestFit="1" customWidth="1"/>
    <col min="12036" max="12036" width="11.42578125" customWidth="1"/>
    <col min="12037" max="12038" width="12.5703125" customWidth="1"/>
    <col min="12039" max="12039" width="10.28515625" bestFit="1" customWidth="1"/>
    <col min="12040" max="12045" width="11.28515625" customWidth="1"/>
    <col min="12046" max="12046" width="12.140625" customWidth="1"/>
    <col min="12047" max="12047" width="4.140625" customWidth="1"/>
    <col min="12048" max="12048" width="4.85546875" customWidth="1"/>
    <col min="12049" max="12049" width="11.28515625" customWidth="1"/>
    <col min="12050" max="12050" width="12" customWidth="1"/>
    <col min="12051" max="12051" width="12.28515625" customWidth="1"/>
    <col min="12052" max="12052" width="11" customWidth="1"/>
    <col min="12053" max="12053" width="10.85546875" customWidth="1"/>
    <col min="12054" max="12054" width="12" customWidth="1"/>
    <col min="12055" max="12055" width="14.85546875" customWidth="1"/>
    <col min="12056" max="12056" width="13.7109375" customWidth="1"/>
    <col min="12057" max="12057" width="13.85546875" customWidth="1"/>
    <col min="12061" max="12061" width="12.5703125" customWidth="1"/>
    <col min="12062" max="12062" width="13.140625" customWidth="1"/>
    <col min="12289" max="12289" width="4.28515625" customWidth="1"/>
    <col min="12290" max="12290" width="18.28515625" customWidth="1"/>
    <col min="12291" max="12291" width="10.28515625" bestFit="1" customWidth="1"/>
    <col min="12292" max="12292" width="11.42578125" customWidth="1"/>
    <col min="12293" max="12294" width="12.5703125" customWidth="1"/>
    <col min="12295" max="12295" width="10.28515625" bestFit="1" customWidth="1"/>
    <col min="12296" max="12301" width="11.28515625" customWidth="1"/>
    <col min="12302" max="12302" width="12.140625" customWidth="1"/>
    <col min="12303" max="12303" width="4.140625" customWidth="1"/>
    <col min="12304" max="12304" width="4.85546875" customWidth="1"/>
    <col min="12305" max="12305" width="11.28515625" customWidth="1"/>
    <col min="12306" max="12306" width="12" customWidth="1"/>
    <col min="12307" max="12307" width="12.28515625" customWidth="1"/>
    <col min="12308" max="12308" width="11" customWidth="1"/>
    <col min="12309" max="12309" width="10.85546875" customWidth="1"/>
    <col min="12310" max="12310" width="12" customWidth="1"/>
    <col min="12311" max="12311" width="14.85546875" customWidth="1"/>
    <col min="12312" max="12312" width="13.7109375" customWidth="1"/>
    <col min="12313" max="12313" width="13.85546875" customWidth="1"/>
    <col min="12317" max="12317" width="12.5703125" customWidth="1"/>
    <col min="12318" max="12318" width="13.140625" customWidth="1"/>
    <col min="12545" max="12545" width="4.28515625" customWidth="1"/>
    <col min="12546" max="12546" width="18.28515625" customWidth="1"/>
    <col min="12547" max="12547" width="10.28515625" bestFit="1" customWidth="1"/>
    <col min="12548" max="12548" width="11.42578125" customWidth="1"/>
    <col min="12549" max="12550" width="12.5703125" customWidth="1"/>
    <col min="12551" max="12551" width="10.28515625" bestFit="1" customWidth="1"/>
    <col min="12552" max="12557" width="11.28515625" customWidth="1"/>
    <col min="12558" max="12558" width="12.140625" customWidth="1"/>
    <col min="12559" max="12559" width="4.140625" customWidth="1"/>
    <col min="12560" max="12560" width="4.85546875" customWidth="1"/>
    <col min="12561" max="12561" width="11.28515625" customWidth="1"/>
    <col min="12562" max="12562" width="12" customWidth="1"/>
    <col min="12563" max="12563" width="12.28515625" customWidth="1"/>
    <col min="12564" max="12564" width="11" customWidth="1"/>
    <col min="12565" max="12565" width="10.85546875" customWidth="1"/>
    <col min="12566" max="12566" width="12" customWidth="1"/>
    <col min="12567" max="12567" width="14.85546875" customWidth="1"/>
    <col min="12568" max="12568" width="13.7109375" customWidth="1"/>
    <col min="12569" max="12569" width="13.85546875" customWidth="1"/>
    <col min="12573" max="12573" width="12.5703125" customWidth="1"/>
    <col min="12574" max="12574" width="13.140625" customWidth="1"/>
    <col min="12801" max="12801" width="4.28515625" customWidth="1"/>
    <col min="12802" max="12802" width="18.28515625" customWidth="1"/>
    <col min="12803" max="12803" width="10.28515625" bestFit="1" customWidth="1"/>
    <col min="12804" max="12804" width="11.42578125" customWidth="1"/>
    <col min="12805" max="12806" width="12.5703125" customWidth="1"/>
    <col min="12807" max="12807" width="10.28515625" bestFit="1" customWidth="1"/>
    <col min="12808" max="12813" width="11.28515625" customWidth="1"/>
    <col min="12814" max="12814" width="12.140625" customWidth="1"/>
    <col min="12815" max="12815" width="4.140625" customWidth="1"/>
    <col min="12816" max="12816" width="4.85546875" customWidth="1"/>
    <col min="12817" max="12817" width="11.28515625" customWidth="1"/>
    <col min="12818" max="12818" width="12" customWidth="1"/>
    <col min="12819" max="12819" width="12.28515625" customWidth="1"/>
    <col min="12820" max="12820" width="11" customWidth="1"/>
    <col min="12821" max="12821" width="10.85546875" customWidth="1"/>
    <col min="12822" max="12822" width="12" customWidth="1"/>
    <col min="12823" max="12823" width="14.85546875" customWidth="1"/>
    <col min="12824" max="12824" width="13.7109375" customWidth="1"/>
    <col min="12825" max="12825" width="13.85546875" customWidth="1"/>
    <col min="12829" max="12829" width="12.5703125" customWidth="1"/>
    <col min="12830" max="12830" width="13.140625" customWidth="1"/>
    <col min="13057" max="13057" width="4.28515625" customWidth="1"/>
    <col min="13058" max="13058" width="18.28515625" customWidth="1"/>
    <col min="13059" max="13059" width="10.28515625" bestFit="1" customWidth="1"/>
    <col min="13060" max="13060" width="11.42578125" customWidth="1"/>
    <col min="13061" max="13062" width="12.5703125" customWidth="1"/>
    <col min="13063" max="13063" width="10.28515625" bestFit="1" customWidth="1"/>
    <col min="13064" max="13069" width="11.28515625" customWidth="1"/>
    <col min="13070" max="13070" width="12.140625" customWidth="1"/>
    <col min="13071" max="13071" width="4.140625" customWidth="1"/>
    <col min="13072" max="13072" width="4.85546875" customWidth="1"/>
    <col min="13073" max="13073" width="11.28515625" customWidth="1"/>
    <col min="13074" max="13074" width="12" customWidth="1"/>
    <col min="13075" max="13075" width="12.28515625" customWidth="1"/>
    <col min="13076" max="13076" width="11" customWidth="1"/>
    <col min="13077" max="13077" width="10.85546875" customWidth="1"/>
    <col min="13078" max="13078" width="12" customWidth="1"/>
    <col min="13079" max="13079" width="14.85546875" customWidth="1"/>
    <col min="13080" max="13080" width="13.7109375" customWidth="1"/>
    <col min="13081" max="13081" width="13.85546875" customWidth="1"/>
    <col min="13085" max="13085" width="12.5703125" customWidth="1"/>
    <col min="13086" max="13086" width="13.140625" customWidth="1"/>
    <col min="13313" max="13313" width="4.28515625" customWidth="1"/>
    <col min="13314" max="13314" width="18.28515625" customWidth="1"/>
    <col min="13315" max="13315" width="10.28515625" bestFit="1" customWidth="1"/>
    <col min="13316" max="13316" width="11.42578125" customWidth="1"/>
    <col min="13317" max="13318" width="12.5703125" customWidth="1"/>
    <col min="13319" max="13319" width="10.28515625" bestFit="1" customWidth="1"/>
    <col min="13320" max="13325" width="11.28515625" customWidth="1"/>
    <col min="13326" max="13326" width="12.140625" customWidth="1"/>
    <col min="13327" max="13327" width="4.140625" customWidth="1"/>
    <col min="13328" max="13328" width="4.85546875" customWidth="1"/>
    <col min="13329" max="13329" width="11.28515625" customWidth="1"/>
    <col min="13330" max="13330" width="12" customWidth="1"/>
    <col min="13331" max="13331" width="12.28515625" customWidth="1"/>
    <col min="13332" max="13332" width="11" customWidth="1"/>
    <col min="13333" max="13333" width="10.85546875" customWidth="1"/>
    <col min="13334" max="13334" width="12" customWidth="1"/>
    <col min="13335" max="13335" width="14.85546875" customWidth="1"/>
    <col min="13336" max="13336" width="13.7109375" customWidth="1"/>
    <col min="13337" max="13337" width="13.85546875" customWidth="1"/>
    <col min="13341" max="13341" width="12.5703125" customWidth="1"/>
    <col min="13342" max="13342" width="13.140625" customWidth="1"/>
    <col min="13569" max="13569" width="4.28515625" customWidth="1"/>
    <col min="13570" max="13570" width="18.28515625" customWidth="1"/>
    <col min="13571" max="13571" width="10.28515625" bestFit="1" customWidth="1"/>
    <col min="13572" max="13572" width="11.42578125" customWidth="1"/>
    <col min="13573" max="13574" width="12.5703125" customWidth="1"/>
    <col min="13575" max="13575" width="10.28515625" bestFit="1" customWidth="1"/>
    <col min="13576" max="13581" width="11.28515625" customWidth="1"/>
    <col min="13582" max="13582" width="12.140625" customWidth="1"/>
    <col min="13583" max="13583" width="4.140625" customWidth="1"/>
    <col min="13584" max="13584" width="4.85546875" customWidth="1"/>
    <col min="13585" max="13585" width="11.28515625" customWidth="1"/>
    <col min="13586" max="13586" width="12" customWidth="1"/>
    <col min="13587" max="13587" width="12.28515625" customWidth="1"/>
    <col min="13588" max="13588" width="11" customWidth="1"/>
    <col min="13589" max="13589" width="10.85546875" customWidth="1"/>
    <col min="13590" max="13590" width="12" customWidth="1"/>
    <col min="13591" max="13591" width="14.85546875" customWidth="1"/>
    <col min="13592" max="13592" width="13.7109375" customWidth="1"/>
    <col min="13593" max="13593" width="13.85546875" customWidth="1"/>
    <col min="13597" max="13597" width="12.5703125" customWidth="1"/>
    <col min="13598" max="13598" width="13.140625" customWidth="1"/>
    <col min="13825" max="13825" width="4.28515625" customWidth="1"/>
    <col min="13826" max="13826" width="18.28515625" customWidth="1"/>
    <col min="13827" max="13827" width="10.28515625" bestFit="1" customWidth="1"/>
    <col min="13828" max="13828" width="11.42578125" customWidth="1"/>
    <col min="13829" max="13830" width="12.5703125" customWidth="1"/>
    <col min="13831" max="13831" width="10.28515625" bestFit="1" customWidth="1"/>
    <col min="13832" max="13837" width="11.28515625" customWidth="1"/>
    <col min="13838" max="13838" width="12.140625" customWidth="1"/>
    <col min="13839" max="13839" width="4.140625" customWidth="1"/>
    <col min="13840" max="13840" width="4.85546875" customWidth="1"/>
    <col min="13841" max="13841" width="11.28515625" customWidth="1"/>
    <col min="13842" max="13842" width="12" customWidth="1"/>
    <col min="13843" max="13843" width="12.28515625" customWidth="1"/>
    <col min="13844" max="13844" width="11" customWidth="1"/>
    <col min="13845" max="13845" width="10.85546875" customWidth="1"/>
    <col min="13846" max="13846" width="12" customWidth="1"/>
    <col min="13847" max="13847" width="14.85546875" customWidth="1"/>
    <col min="13848" max="13848" width="13.7109375" customWidth="1"/>
    <col min="13849" max="13849" width="13.85546875" customWidth="1"/>
    <col min="13853" max="13853" width="12.5703125" customWidth="1"/>
    <col min="13854" max="13854" width="13.140625" customWidth="1"/>
    <col min="14081" max="14081" width="4.28515625" customWidth="1"/>
    <col min="14082" max="14082" width="18.28515625" customWidth="1"/>
    <col min="14083" max="14083" width="10.28515625" bestFit="1" customWidth="1"/>
    <col min="14084" max="14084" width="11.42578125" customWidth="1"/>
    <col min="14085" max="14086" width="12.5703125" customWidth="1"/>
    <col min="14087" max="14087" width="10.28515625" bestFit="1" customWidth="1"/>
    <col min="14088" max="14093" width="11.28515625" customWidth="1"/>
    <col min="14094" max="14094" width="12.140625" customWidth="1"/>
    <col min="14095" max="14095" width="4.140625" customWidth="1"/>
    <col min="14096" max="14096" width="4.85546875" customWidth="1"/>
    <col min="14097" max="14097" width="11.28515625" customWidth="1"/>
    <col min="14098" max="14098" width="12" customWidth="1"/>
    <col min="14099" max="14099" width="12.28515625" customWidth="1"/>
    <col min="14100" max="14100" width="11" customWidth="1"/>
    <col min="14101" max="14101" width="10.85546875" customWidth="1"/>
    <col min="14102" max="14102" width="12" customWidth="1"/>
    <col min="14103" max="14103" width="14.85546875" customWidth="1"/>
    <col min="14104" max="14104" width="13.7109375" customWidth="1"/>
    <col min="14105" max="14105" width="13.85546875" customWidth="1"/>
    <col min="14109" max="14109" width="12.5703125" customWidth="1"/>
    <col min="14110" max="14110" width="13.140625" customWidth="1"/>
    <col min="14337" max="14337" width="4.28515625" customWidth="1"/>
    <col min="14338" max="14338" width="18.28515625" customWidth="1"/>
    <col min="14339" max="14339" width="10.28515625" bestFit="1" customWidth="1"/>
    <col min="14340" max="14340" width="11.42578125" customWidth="1"/>
    <col min="14341" max="14342" width="12.5703125" customWidth="1"/>
    <col min="14343" max="14343" width="10.28515625" bestFit="1" customWidth="1"/>
    <col min="14344" max="14349" width="11.28515625" customWidth="1"/>
    <col min="14350" max="14350" width="12.140625" customWidth="1"/>
    <col min="14351" max="14351" width="4.140625" customWidth="1"/>
    <col min="14352" max="14352" width="4.85546875" customWidth="1"/>
    <col min="14353" max="14353" width="11.28515625" customWidth="1"/>
    <col min="14354" max="14354" width="12" customWidth="1"/>
    <col min="14355" max="14355" width="12.28515625" customWidth="1"/>
    <col min="14356" max="14356" width="11" customWidth="1"/>
    <col min="14357" max="14357" width="10.85546875" customWidth="1"/>
    <col min="14358" max="14358" width="12" customWidth="1"/>
    <col min="14359" max="14359" width="14.85546875" customWidth="1"/>
    <col min="14360" max="14360" width="13.7109375" customWidth="1"/>
    <col min="14361" max="14361" width="13.85546875" customWidth="1"/>
    <col min="14365" max="14365" width="12.5703125" customWidth="1"/>
    <col min="14366" max="14366" width="13.140625" customWidth="1"/>
    <col min="14593" max="14593" width="4.28515625" customWidth="1"/>
    <col min="14594" max="14594" width="18.28515625" customWidth="1"/>
    <col min="14595" max="14595" width="10.28515625" bestFit="1" customWidth="1"/>
    <col min="14596" max="14596" width="11.42578125" customWidth="1"/>
    <col min="14597" max="14598" width="12.5703125" customWidth="1"/>
    <col min="14599" max="14599" width="10.28515625" bestFit="1" customWidth="1"/>
    <col min="14600" max="14605" width="11.28515625" customWidth="1"/>
    <col min="14606" max="14606" width="12.140625" customWidth="1"/>
    <col min="14607" max="14607" width="4.140625" customWidth="1"/>
    <col min="14608" max="14608" width="4.85546875" customWidth="1"/>
    <col min="14609" max="14609" width="11.28515625" customWidth="1"/>
    <col min="14610" max="14610" width="12" customWidth="1"/>
    <col min="14611" max="14611" width="12.28515625" customWidth="1"/>
    <col min="14612" max="14612" width="11" customWidth="1"/>
    <col min="14613" max="14613" width="10.85546875" customWidth="1"/>
    <col min="14614" max="14614" width="12" customWidth="1"/>
    <col min="14615" max="14615" width="14.85546875" customWidth="1"/>
    <col min="14616" max="14616" width="13.7109375" customWidth="1"/>
    <col min="14617" max="14617" width="13.85546875" customWidth="1"/>
    <col min="14621" max="14621" width="12.5703125" customWidth="1"/>
    <col min="14622" max="14622" width="13.140625" customWidth="1"/>
    <col min="14849" max="14849" width="4.28515625" customWidth="1"/>
    <col min="14850" max="14850" width="18.28515625" customWidth="1"/>
    <col min="14851" max="14851" width="10.28515625" bestFit="1" customWidth="1"/>
    <col min="14852" max="14852" width="11.42578125" customWidth="1"/>
    <col min="14853" max="14854" width="12.5703125" customWidth="1"/>
    <col min="14855" max="14855" width="10.28515625" bestFit="1" customWidth="1"/>
    <col min="14856" max="14861" width="11.28515625" customWidth="1"/>
    <col min="14862" max="14862" width="12.140625" customWidth="1"/>
    <col min="14863" max="14863" width="4.140625" customWidth="1"/>
    <col min="14864" max="14864" width="4.85546875" customWidth="1"/>
    <col min="14865" max="14865" width="11.28515625" customWidth="1"/>
    <col min="14866" max="14866" width="12" customWidth="1"/>
    <col min="14867" max="14867" width="12.28515625" customWidth="1"/>
    <col min="14868" max="14868" width="11" customWidth="1"/>
    <col min="14869" max="14869" width="10.85546875" customWidth="1"/>
    <col min="14870" max="14870" width="12" customWidth="1"/>
    <col min="14871" max="14871" width="14.85546875" customWidth="1"/>
    <col min="14872" max="14872" width="13.7109375" customWidth="1"/>
    <col min="14873" max="14873" width="13.85546875" customWidth="1"/>
    <col min="14877" max="14877" width="12.5703125" customWidth="1"/>
    <col min="14878" max="14878" width="13.140625" customWidth="1"/>
    <col min="15105" max="15105" width="4.28515625" customWidth="1"/>
    <col min="15106" max="15106" width="18.28515625" customWidth="1"/>
    <col min="15107" max="15107" width="10.28515625" bestFit="1" customWidth="1"/>
    <col min="15108" max="15108" width="11.42578125" customWidth="1"/>
    <col min="15109" max="15110" width="12.5703125" customWidth="1"/>
    <col min="15111" max="15111" width="10.28515625" bestFit="1" customWidth="1"/>
    <col min="15112" max="15117" width="11.28515625" customWidth="1"/>
    <col min="15118" max="15118" width="12.140625" customWidth="1"/>
    <col min="15119" max="15119" width="4.140625" customWidth="1"/>
    <col min="15120" max="15120" width="4.85546875" customWidth="1"/>
    <col min="15121" max="15121" width="11.28515625" customWidth="1"/>
    <col min="15122" max="15122" width="12" customWidth="1"/>
    <col min="15123" max="15123" width="12.28515625" customWidth="1"/>
    <col min="15124" max="15124" width="11" customWidth="1"/>
    <col min="15125" max="15125" width="10.85546875" customWidth="1"/>
    <col min="15126" max="15126" width="12" customWidth="1"/>
    <col min="15127" max="15127" width="14.85546875" customWidth="1"/>
    <col min="15128" max="15128" width="13.7109375" customWidth="1"/>
    <col min="15129" max="15129" width="13.85546875" customWidth="1"/>
    <col min="15133" max="15133" width="12.5703125" customWidth="1"/>
    <col min="15134" max="15134" width="13.140625" customWidth="1"/>
    <col min="15361" max="15361" width="4.28515625" customWidth="1"/>
    <col min="15362" max="15362" width="18.28515625" customWidth="1"/>
    <col min="15363" max="15363" width="10.28515625" bestFit="1" customWidth="1"/>
    <col min="15364" max="15364" width="11.42578125" customWidth="1"/>
    <col min="15365" max="15366" width="12.5703125" customWidth="1"/>
    <col min="15367" max="15367" width="10.28515625" bestFit="1" customWidth="1"/>
    <col min="15368" max="15373" width="11.28515625" customWidth="1"/>
    <col min="15374" max="15374" width="12.140625" customWidth="1"/>
    <col min="15375" max="15375" width="4.140625" customWidth="1"/>
    <col min="15376" max="15376" width="4.85546875" customWidth="1"/>
    <col min="15377" max="15377" width="11.28515625" customWidth="1"/>
    <col min="15378" max="15378" width="12" customWidth="1"/>
    <col min="15379" max="15379" width="12.28515625" customWidth="1"/>
    <col min="15380" max="15380" width="11" customWidth="1"/>
    <col min="15381" max="15381" width="10.85546875" customWidth="1"/>
    <col min="15382" max="15382" width="12" customWidth="1"/>
    <col min="15383" max="15383" width="14.85546875" customWidth="1"/>
    <col min="15384" max="15384" width="13.7109375" customWidth="1"/>
    <col min="15385" max="15385" width="13.85546875" customWidth="1"/>
    <col min="15389" max="15389" width="12.5703125" customWidth="1"/>
    <col min="15390" max="15390" width="13.140625" customWidth="1"/>
    <col min="15617" max="15617" width="4.28515625" customWidth="1"/>
    <col min="15618" max="15618" width="18.28515625" customWidth="1"/>
    <col min="15619" max="15619" width="10.28515625" bestFit="1" customWidth="1"/>
    <col min="15620" max="15620" width="11.42578125" customWidth="1"/>
    <col min="15621" max="15622" width="12.5703125" customWidth="1"/>
    <col min="15623" max="15623" width="10.28515625" bestFit="1" customWidth="1"/>
    <col min="15624" max="15629" width="11.28515625" customWidth="1"/>
    <col min="15630" max="15630" width="12.140625" customWidth="1"/>
    <col min="15631" max="15631" width="4.140625" customWidth="1"/>
    <col min="15632" max="15632" width="4.85546875" customWidth="1"/>
    <col min="15633" max="15633" width="11.28515625" customWidth="1"/>
    <col min="15634" max="15634" width="12" customWidth="1"/>
    <col min="15635" max="15635" width="12.28515625" customWidth="1"/>
    <col min="15636" max="15636" width="11" customWidth="1"/>
    <col min="15637" max="15637" width="10.85546875" customWidth="1"/>
    <col min="15638" max="15638" width="12" customWidth="1"/>
    <col min="15639" max="15639" width="14.85546875" customWidth="1"/>
    <col min="15640" max="15640" width="13.7109375" customWidth="1"/>
    <col min="15641" max="15641" width="13.85546875" customWidth="1"/>
    <col min="15645" max="15645" width="12.5703125" customWidth="1"/>
    <col min="15646" max="15646" width="13.140625" customWidth="1"/>
    <col min="15873" max="15873" width="4.28515625" customWidth="1"/>
    <col min="15874" max="15874" width="18.28515625" customWidth="1"/>
    <col min="15875" max="15875" width="10.28515625" bestFit="1" customWidth="1"/>
    <col min="15876" max="15876" width="11.42578125" customWidth="1"/>
    <col min="15877" max="15878" width="12.5703125" customWidth="1"/>
    <col min="15879" max="15879" width="10.28515625" bestFit="1" customWidth="1"/>
    <col min="15880" max="15885" width="11.28515625" customWidth="1"/>
    <col min="15886" max="15886" width="12.140625" customWidth="1"/>
    <col min="15887" max="15887" width="4.140625" customWidth="1"/>
    <col min="15888" max="15888" width="4.85546875" customWidth="1"/>
    <col min="15889" max="15889" width="11.28515625" customWidth="1"/>
    <col min="15890" max="15890" width="12" customWidth="1"/>
    <col min="15891" max="15891" width="12.28515625" customWidth="1"/>
    <col min="15892" max="15892" width="11" customWidth="1"/>
    <col min="15893" max="15893" width="10.85546875" customWidth="1"/>
    <col min="15894" max="15894" width="12" customWidth="1"/>
    <col min="15895" max="15895" width="14.85546875" customWidth="1"/>
    <col min="15896" max="15896" width="13.7109375" customWidth="1"/>
    <col min="15897" max="15897" width="13.85546875" customWidth="1"/>
    <col min="15901" max="15901" width="12.5703125" customWidth="1"/>
    <col min="15902" max="15902" width="13.140625" customWidth="1"/>
    <col min="16129" max="16129" width="4.28515625" customWidth="1"/>
    <col min="16130" max="16130" width="18.28515625" customWidth="1"/>
    <col min="16131" max="16131" width="10.28515625" bestFit="1" customWidth="1"/>
    <col min="16132" max="16132" width="11.42578125" customWidth="1"/>
    <col min="16133" max="16134" width="12.5703125" customWidth="1"/>
    <col min="16135" max="16135" width="10.28515625" bestFit="1" customWidth="1"/>
    <col min="16136" max="16141" width="11.28515625" customWidth="1"/>
    <col min="16142" max="16142" width="12.140625" customWidth="1"/>
    <col min="16143" max="16143" width="4.140625" customWidth="1"/>
    <col min="16144" max="16144" width="4.85546875" customWidth="1"/>
    <col min="16145" max="16145" width="11.28515625" customWidth="1"/>
    <col min="16146" max="16146" width="12" customWidth="1"/>
    <col min="16147" max="16147" width="12.28515625" customWidth="1"/>
    <col min="16148" max="16148" width="11" customWidth="1"/>
    <col min="16149" max="16149" width="10.85546875" customWidth="1"/>
    <col min="16150" max="16150" width="12" customWidth="1"/>
    <col min="16151" max="16151" width="14.85546875" customWidth="1"/>
    <col min="16152" max="16152" width="13.7109375" customWidth="1"/>
    <col min="16153" max="16153" width="13.85546875" customWidth="1"/>
    <col min="16157" max="16157" width="12.5703125" customWidth="1"/>
    <col min="16158" max="16158" width="13.140625" customWidth="1"/>
  </cols>
  <sheetData>
    <row r="1" spans="1:14" ht="24" customHeight="1" x14ac:dyDescent="0.4">
      <c r="A1" s="1" t="s">
        <v>0</v>
      </c>
    </row>
    <row r="2" spans="1:14" ht="14.45" customHeight="1" x14ac:dyDescent="0.25"/>
    <row r="3" spans="1:14" ht="14.45" customHeight="1" x14ac:dyDescent="0.25">
      <c r="A3" s="2">
        <f>ROW()</f>
        <v>3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</row>
    <row r="4" spans="1:14" ht="20.45" customHeight="1" x14ac:dyDescent="0.25">
      <c r="A4" s="2">
        <f>ROW()</f>
        <v>4</v>
      </c>
      <c r="B4" s="4" t="s">
        <v>14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4.45" customHeight="1" x14ac:dyDescent="0.25">
      <c r="A5" s="2">
        <f>ROW()</f>
        <v>5</v>
      </c>
      <c r="C5" s="6" t="s">
        <v>15</v>
      </c>
    </row>
    <row r="6" spans="1:14" ht="14.45" customHeight="1" x14ac:dyDescent="0.25">
      <c r="A6" s="2">
        <f>ROW()</f>
        <v>6</v>
      </c>
      <c r="C6" s="7" t="s">
        <v>16</v>
      </c>
    </row>
    <row r="7" spans="1:14" ht="14.45" customHeight="1" x14ac:dyDescent="0.25">
      <c r="A7" s="2">
        <f>ROW()</f>
        <v>7</v>
      </c>
    </row>
    <row r="8" spans="1:14" ht="14.45" customHeight="1" x14ac:dyDescent="0.25">
      <c r="A8" s="2">
        <f>ROW()</f>
        <v>8</v>
      </c>
      <c r="D8" s="8" t="s">
        <v>17</v>
      </c>
      <c r="E8" s="9">
        <f>DATE(2019,1,17)</f>
        <v>43482</v>
      </c>
      <c r="F8" s="10"/>
    </row>
    <row r="9" spans="1:14" ht="14.45" customHeight="1" x14ac:dyDescent="0.25">
      <c r="A9" s="2">
        <f>ROW()</f>
        <v>9</v>
      </c>
      <c r="D9" s="8" t="s">
        <v>18</v>
      </c>
      <c r="E9" s="9">
        <f>+E8+5</f>
        <v>43487</v>
      </c>
      <c r="F9" s="10"/>
    </row>
    <row r="10" spans="1:14" ht="14.45" customHeight="1" x14ac:dyDescent="0.25">
      <c r="A10" s="2">
        <f>ROW()</f>
        <v>10</v>
      </c>
      <c r="D10" s="8" t="s">
        <v>19</v>
      </c>
      <c r="E10" s="11">
        <v>98.5</v>
      </c>
    </row>
    <row r="11" spans="1:14" ht="14.45" customHeight="1" x14ac:dyDescent="0.25">
      <c r="A11" s="2">
        <f>ROW()</f>
        <v>11</v>
      </c>
      <c r="B11" s="12" t="s">
        <v>20</v>
      </c>
      <c r="D11" s="8" t="s">
        <v>21</v>
      </c>
      <c r="E11" s="13">
        <v>7.4999999999999997E-2</v>
      </c>
    </row>
    <row r="12" spans="1:14" ht="14.45" customHeight="1" x14ac:dyDescent="0.25">
      <c r="A12" s="2">
        <f>ROW()</f>
        <v>12</v>
      </c>
      <c r="B12" s="14" t="s">
        <v>22</v>
      </c>
      <c r="D12" s="8" t="s">
        <v>23</v>
      </c>
      <c r="E12" s="8" t="s">
        <v>24</v>
      </c>
      <c r="F12" s="7" t="s">
        <v>25</v>
      </c>
    </row>
    <row r="13" spans="1:14" ht="14.45" customHeight="1" x14ac:dyDescent="0.25">
      <c r="A13" s="2">
        <f>ROW()</f>
        <v>13</v>
      </c>
      <c r="B13" s="14" t="s">
        <v>26</v>
      </c>
      <c r="D13" s="8" t="s">
        <v>27</v>
      </c>
      <c r="E13" s="15">
        <v>1000</v>
      </c>
    </row>
    <row r="14" spans="1:14" ht="14.45" customHeight="1" x14ac:dyDescent="0.25">
      <c r="A14" s="2">
        <f>ROW()</f>
        <v>14</v>
      </c>
      <c r="B14" s="14" t="s">
        <v>28</v>
      </c>
      <c r="D14" s="8" t="s">
        <v>29</v>
      </c>
      <c r="E14">
        <v>360</v>
      </c>
      <c r="F14" s="7" t="s">
        <v>30</v>
      </c>
    </row>
    <row r="15" spans="1:14" ht="14.45" customHeight="1" x14ac:dyDescent="0.25">
      <c r="A15" s="2">
        <f>ROW()</f>
        <v>15</v>
      </c>
      <c r="B15" s="12" t="s">
        <v>31</v>
      </c>
    </row>
    <row r="16" spans="1:14" ht="14.45" customHeight="1" x14ac:dyDescent="0.25">
      <c r="A16" s="2">
        <f>ROW()</f>
        <v>16</v>
      </c>
      <c r="D16" s="8" t="s">
        <v>32</v>
      </c>
      <c r="E16" s="16"/>
    </row>
    <row r="17" spans="1:14" ht="14.45" customHeight="1" thickBot="1" x14ac:dyDescent="0.3">
      <c r="A17" s="2">
        <f>ROW()</f>
        <v>17</v>
      </c>
      <c r="D17" s="8" t="s">
        <v>33</v>
      </c>
      <c r="E17" s="16"/>
    </row>
    <row r="18" spans="1:14" ht="14.45" customHeight="1" thickBot="1" x14ac:dyDescent="0.3">
      <c r="A18" s="2">
        <f>ROW()</f>
        <v>18</v>
      </c>
      <c r="D18" s="8" t="s">
        <v>34</v>
      </c>
      <c r="E18" s="17"/>
    </row>
    <row r="19" spans="1:14" ht="14.45" customHeight="1" x14ac:dyDescent="0.25">
      <c r="A19" s="2">
        <f>ROW()</f>
        <v>19</v>
      </c>
      <c r="G19" s="18"/>
    </row>
    <row r="20" spans="1:14" ht="14.45" customHeight="1" x14ac:dyDescent="0.25">
      <c r="A20" s="2">
        <f>ROW()</f>
        <v>20</v>
      </c>
    </row>
    <row r="21" spans="1:14" ht="14.45" customHeight="1" x14ac:dyDescent="0.25">
      <c r="A21" s="2">
        <f>ROW()</f>
        <v>21</v>
      </c>
    </row>
    <row r="22" spans="1:14" ht="14.45" customHeight="1" x14ac:dyDescent="0.25">
      <c r="A22" s="2">
        <f>ROW()</f>
        <v>22</v>
      </c>
    </row>
    <row r="23" spans="1:14" ht="14.45" customHeight="1" x14ac:dyDescent="0.25">
      <c r="A23" s="2">
        <f>ROW()</f>
        <v>23</v>
      </c>
    </row>
    <row r="24" spans="1:14" ht="14.45" customHeight="1" x14ac:dyDescent="0.25">
      <c r="A24" s="2">
        <f>ROW()</f>
        <v>24</v>
      </c>
    </row>
    <row r="25" spans="1:14" ht="14.45" customHeight="1" x14ac:dyDescent="0.25">
      <c r="A25" s="2">
        <f>ROW()</f>
        <v>25</v>
      </c>
    </row>
    <row r="26" spans="1:14" ht="14.45" customHeight="1" x14ac:dyDescent="0.25">
      <c r="A26" s="2">
        <f>ROW()</f>
        <v>26</v>
      </c>
      <c r="B26" s="27" t="s">
        <v>44</v>
      </c>
      <c r="C26" s="28"/>
    </row>
    <row r="27" spans="1:14" ht="14.45" customHeight="1" x14ac:dyDescent="0.25"/>
    <row r="28" spans="1:14" x14ac:dyDescent="0.25">
      <c r="A28" s="2">
        <f>ROW()</f>
        <v>28</v>
      </c>
      <c r="B28" s="29" t="s">
        <v>1</v>
      </c>
      <c r="C28" s="29" t="s">
        <v>2</v>
      </c>
      <c r="D28" s="29" t="s">
        <v>3</v>
      </c>
      <c r="E28" s="29" t="s">
        <v>4</v>
      </c>
      <c r="F28" s="29" t="s">
        <v>5</v>
      </c>
      <c r="G28" s="29" t="s">
        <v>6</v>
      </c>
      <c r="H28" s="29" t="s">
        <v>7</v>
      </c>
      <c r="I28" s="29" t="s">
        <v>8</v>
      </c>
      <c r="J28" s="29" t="s">
        <v>9</v>
      </c>
      <c r="K28" s="29" t="s">
        <v>10</v>
      </c>
      <c r="L28" s="29" t="s">
        <v>11</v>
      </c>
      <c r="M28" s="29" t="s">
        <v>12</v>
      </c>
      <c r="N28" s="29" t="s">
        <v>13</v>
      </c>
    </row>
    <row r="29" spans="1:14" ht="18" x14ac:dyDescent="0.25">
      <c r="A29" s="2">
        <f>ROW()</f>
        <v>29</v>
      </c>
      <c r="B29" s="30" t="s">
        <v>49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1:14" x14ac:dyDescent="0.25">
      <c r="A30" s="2">
        <f>ROW()</f>
        <v>30</v>
      </c>
    </row>
    <row r="31" spans="1:14" ht="15.75" thickBot="1" x14ac:dyDescent="0.3">
      <c r="A31" s="2">
        <f>ROW()</f>
        <v>31</v>
      </c>
      <c r="D31" s="31"/>
      <c r="E31" s="31" t="s">
        <v>50</v>
      </c>
      <c r="G31" s="26"/>
      <c r="H31" s="31" t="s">
        <v>51</v>
      </c>
      <c r="I31" s="31" t="s">
        <v>52</v>
      </c>
      <c r="J31" s="31" t="s">
        <v>53</v>
      </c>
      <c r="K31" s="31" t="s">
        <v>54</v>
      </c>
      <c r="L31" s="31" t="s">
        <v>55</v>
      </c>
    </row>
    <row r="32" spans="1:14" ht="15.75" thickTop="1" x14ac:dyDescent="0.25">
      <c r="A32" s="2">
        <f>ROW()</f>
        <v>32</v>
      </c>
      <c r="B32" s="7" t="s">
        <v>56</v>
      </c>
      <c r="E32" s="32">
        <v>42751</v>
      </c>
      <c r="H32" s="33">
        <f>+$E$32</f>
        <v>42751</v>
      </c>
      <c r="I32" s="33">
        <f>+$E$32</f>
        <v>42751</v>
      </c>
      <c r="J32" s="33">
        <f>+$E$32</f>
        <v>42751</v>
      </c>
      <c r="K32" s="33">
        <f>+$E$32</f>
        <v>42751</v>
      </c>
      <c r="L32" s="33">
        <f>+$E$32</f>
        <v>42751</v>
      </c>
    </row>
    <row r="33" spans="1:12" x14ac:dyDescent="0.25">
      <c r="A33" s="2">
        <f>ROW()</f>
        <v>33</v>
      </c>
      <c r="B33" s="7" t="s">
        <v>57</v>
      </c>
      <c r="D33" s="9">
        <v>43417</v>
      </c>
      <c r="E33" s="9"/>
      <c r="H33" s="33">
        <f>+$D$33</f>
        <v>43417</v>
      </c>
      <c r="I33" s="33">
        <f>+$D$33</f>
        <v>43417</v>
      </c>
      <c r="J33" s="33">
        <f>+$D$33</f>
        <v>43417</v>
      </c>
      <c r="K33" s="33">
        <f>+$D$33</f>
        <v>43417</v>
      </c>
      <c r="L33" s="33">
        <f>+$D$33</f>
        <v>43417</v>
      </c>
    </row>
    <row r="34" spans="1:12" x14ac:dyDescent="0.25">
      <c r="A34" s="2">
        <f>ROW()</f>
        <v>34</v>
      </c>
      <c r="E34" s="34"/>
    </row>
    <row r="35" spans="1:12" x14ac:dyDescent="0.25">
      <c r="A35" s="2">
        <f>ROW()</f>
        <v>35</v>
      </c>
      <c r="B35" s="26" t="s">
        <v>58</v>
      </c>
      <c r="C35" s="26"/>
      <c r="D35" s="9">
        <f>+D33+3</f>
        <v>43420</v>
      </c>
      <c r="E35" s="9"/>
      <c r="G35" s="26"/>
      <c r="H35" s="35">
        <f>+$D$35</f>
        <v>43420</v>
      </c>
      <c r="I35" s="35">
        <f>+$D$35</f>
        <v>43420</v>
      </c>
      <c r="J35" s="35">
        <f>+$D$35</f>
        <v>43420</v>
      </c>
      <c r="K35" s="35">
        <f>+$D$35</f>
        <v>43420</v>
      </c>
      <c r="L35" s="35">
        <f>+$D$35</f>
        <v>43420</v>
      </c>
    </row>
    <row r="36" spans="1:12" x14ac:dyDescent="0.25">
      <c r="A36" s="2">
        <f>ROW()</f>
        <v>36</v>
      </c>
      <c r="B36" s="26" t="s">
        <v>59</v>
      </c>
      <c r="C36" s="26"/>
      <c r="D36" s="26"/>
      <c r="E36" s="36">
        <f>DATE(2027,1,16)</f>
        <v>46403</v>
      </c>
      <c r="G36" s="26"/>
      <c r="H36" s="35">
        <f>+H32+365</f>
        <v>43116</v>
      </c>
      <c r="I36" s="35">
        <f>+I32+(365*2)</f>
        <v>43481</v>
      </c>
      <c r="J36" s="35">
        <f>+J32+(365*3)</f>
        <v>43846</v>
      </c>
      <c r="K36" s="35">
        <f>+K32+(365*4)+1</f>
        <v>44212</v>
      </c>
      <c r="L36" s="35">
        <f>+L32+(365*4)+1</f>
        <v>44212</v>
      </c>
    </row>
    <row r="37" spans="1:12" x14ac:dyDescent="0.25">
      <c r="A37" s="2">
        <f>ROW()</f>
        <v>37</v>
      </c>
      <c r="B37" s="26" t="s">
        <v>60</v>
      </c>
      <c r="C37" s="26"/>
      <c r="D37" s="26"/>
      <c r="E37" s="37">
        <v>0.08</v>
      </c>
      <c r="G37" s="26"/>
      <c r="H37" s="38">
        <f>+$E$37</f>
        <v>0.08</v>
      </c>
      <c r="I37" s="38">
        <f>+$E$37</f>
        <v>0.08</v>
      </c>
      <c r="J37" s="38">
        <f>+$E$37</f>
        <v>0.08</v>
      </c>
      <c r="K37" s="38">
        <f>+$E$37</f>
        <v>0.08</v>
      </c>
      <c r="L37" s="38">
        <f>+$E$37</f>
        <v>0.08</v>
      </c>
    </row>
    <row r="38" spans="1:12" x14ac:dyDescent="0.25">
      <c r="A38" s="2">
        <f>ROW()</f>
        <v>38</v>
      </c>
      <c r="B38" s="26" t="s">
        <v>61</v>
      </c>
      <c r="C38" s="26"/>
      <c r="D38" s="26"/>
      <c r="E38" s="39">
        <v>98.5</v>
      </c>
      <c r="G38" s="40"/>
      <c r="H38" s="40">
        <f>+$E$38</f>
        <v>98.5</v>
      </c>
      <c r="I38" s="40">
        <f>+$E$38</f>
        <v>98.5</v>
      </c>
      <c r="J38" s="40">
        <f>+$E$38</f>
        <v>98.5</v>
      </c>
      <c r="K38" s="40">
        <f>+$E$38</f>
        <v>98.5</v>
      </c>
      <c r="L38" s="40">
        <f>+$E$38</f>
        <v>98.5</v>
      </c>
    </row>
    <row r="39" spans="1:12" x14ac:dyDescent="0.25">
      <c r="A39" s="2">
        <f>ROW()</f>
        <v>39</v>
      </c>
      <c r="B39" s="26" t="s">
        <v>62</v>
      </c>
      <c r="C39" s="26"/>
      <c r="D39" s="26"/>
      <c r="E39" s="39">
        <v>100</v>
      </c>
      <c r="G39" s="40"/>
      <c r="H39" s="40">
        <f>+H42</f>
        <v>105</v>
      </c>
      <c r="I39" s="40">
        <f>+I42</f>
        <v>104</v>
      </c>
      <c r="J39" s="40">
        <f>+J42</f>
        <v>103</v>
      </c>
      <c r="K39" s="40">
        <f>+K42</f>
        <v>102</v>
      </c>
      <c r="L39" s="40">
        <f>+L42</f>
        <v>101</v>
      </c>
    </row>
    <row r="40" spans="1:12" x14ac:dyDescent="0.25">
      <c r="A40" s="2">
        <f>ROW()</f>
        <v>40</v>
      </c>
      <c r="B40" s="26" t="s">
        <v>63</v>
      </c>
      <c r="C40" s="26"/>
      <c r="D40" s="26"/>
      <c r="E40" s="26">
        <v>2</v>
      </c>
      <c r="G40" s="26"/>
      <c r="H40" s="26">
        <f>+$E$40</f>
        <v>2</v>
      </c>
      <c r="I40" s="26">
        <f>+$E$40</f>
        <v>2</v>
      </c>
      <c r="J40" s="26">
        <f>+$E$40</f>
        <v>2</v>
      </c>
      <c r="K40" s="26">
        <f>+$E$40</f>
        <v>2</v>
      </c>
      <c r="L40" s="26">
        <f>+$E$40</f>
        <v>2</v>
      </c>
    </row>
    <row r="41" spans="1:12" x14ac:dyDescent="0.25">
      <c r="A41" s="2">
        <f>ROW()</f>
        <v>41</v>
      </c>
    </row>
    <row r="42" spans="1:12" x14ac:dyDescent="0.25">
      <c r="A42" s="2">
        <f>ROW()</f>
        <v>42</v>
      </c>
      <c r="B42" t="s">
        <v>64</v>
      </c>
      <c r="E42" s="41"/>
      <c r="G42" s="11"/>
      <c r="H42" s="11">
        <v>105</v>
      </c>
      <c r="I42" s="42">
        <f>+H42-1</f>
        <v>104</v>
      </c>
      <c r="J42" s="42">
        <f>+I42-1</f>
        <v>103</v>
      </c>
      <c r="K42" s="42">
        <f>+J42-1</f>
        <v>102</v>
      </c>
      <c r="L42" s="42">
        <f>+K42-1</f>
        <v>101</v>
      </c>
    </row>
    <row r="43" spans="1:12" ht="15.75" thickBot="1" x14ac:dyDescent="0.3">
      <c r="A43" s="2">
        <f>ROW()</f>
        <v>43</v>
      </c>
    </row>
    <row r="44" spans="1:12" ht="15.75" thickBot="1" x14ac:dyDescent="0.3">
      <c r="A44" s="2">
        <f>ROW()</f>
        <v>44</v>
      </c>
      <c r="C44" s="24" t="s">
        <v>65</v>
      </c>
      <c r="D44" s="24"/>
      <c r="E44" s="43"/>
      <c r="G44" s="24" t="s">
        <v>66</v>
      </c>
      <c r="H44" s="44"/>
      <c r="I44" s="45"/>
      <c r="J44" s="45"/>
      <c r="K44" s="45"/>
      <c r="L44" s="45"/>
    </row>
    <row r="45" spans="1:12" ht="15.75" thickBot="1" x14ac:dyDescent="0.3">
      <c r="A45" s="2">
        <f>ROW()</f>
        <v>45</v>
      </c>
      <c r="E45" s="46"/>
      <c r="G45" s="24"/>
    </row>
    <row r="46" spans="1:12" ht="15.75" thickBot="1" x14ac:dyDescent="0.3">
      <c r="A46" s="2">
        <f>ROW()</f>
        <v>46</v>
      </c>
      <c r="C46" s="24" t="s">
        <v>67</v>
      </c>
      <c r="D46" s="24"/>
      <c r="E46" s="47"/>
      <c r="G46" s="24" t="s">
        <v>68</v>
      </c>
      <c r="H46" s="48"/>
    </row>
    <row r="47" spans="1:12" x14ac:dyDescent="0.25">
      <c r="A47" s="2">
        <f>ROW()</f>
        <v>47</v>
      </c>
    </row>
    <row r="48" spans="1:12" x14ac:dyDescent="0.25">
      <c r="A48" s="2">
        <f>ROW()</f>
        <v>48</v>
      </c>
      <c r="B48" s="7" t="s">
        <v>69</v>
      </c>
      <c r="E48" s="15">
        <v>1000</v>
      </c>
    </row>
    <row r="49" spans="1:21" x14ac:dyDescent="0.25">
      <c r="A49" s="2">
        <f>ROW()</f>
        <v>49</v>
      </c>
      <c r="B49" s="7" t="s">
        <v>70</v>
      </c>
      <c r="E49" s="15">
        <f>+E37*E48/2</f>
        <v>40</v>
      </c>
    </row>
    <row r="50" spans="1:21" x14ac:dyDescent="0.25">
      <c r="A50" s="2">
        <f>ROW()</f>
        <v>50</v>
      </c>
      <c r="B50" s="7" t="s">
        <v>71</v>
      </c>
      <c r="E50" s="49">
        <f>+(E36-E32)/365</f>
        <v>10.005479452054795</v>
      </c>
      <c r="F50" s="7" t="s">
        <v>72</v>
      </c>
      <c r="G50" s="7"/>
    </row>
    <row r="52" spans="1:21" x14ac:dyDescent="0.25">
      <c r="A52" s="2">
        <f>ROW()</f>
        <v>52</v>
      </c>
      <c r="B52" s="29" t="s">
        <v>1</v>
      </c>
      <c r="C52" s="29" t="s">
        <v>2</v>
      </c>
      <c r="D52" s="29" t="s">
        <v>3</v>
      </c>
      <c r="E52" s="29" t="s">
        <v>4</v>
      </c>
      <c r="F52" s="29" t="s">
        <v>5</v>
      </c>
      <c r="G52" s="29" t="s">
        <v>6</v>
      </c>
      <c r="H52" s="29" t="s">
        <v>7</v>
      </c>
      <c r="I52" s="29" t="s">
        <v>8</v>
      </c>
      <c r="J52" s="29" t="s">
        <v>9</v>
      </c>
      <c r="K52" s="29" t="s">
        <v>10</v>
      </c>
      <c r="L52" s="29" t="s">
        <v>11</v>
      </c>
      <c r="M52" s="29" t="s">
        <v>12</v>
      </c>
      <c r="N52" s="29" t="s">
        <v>13</v>
      </c>
    </row>
    <row r="53" spans="1:21" ht="18" x14ac:dyDescent="0.25">
      <c r="A53" s="2">
        <f>ROW()</f>
        <v>53</v>
      </c>
      <c r="B53" s="30" t="s">
        <v>73</v>
      </c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</row>
    <row r="54" spans="1:21" x14ac:dyDescent="0.25">
      <c r="A54" s="2">
        <f>ROW()</f>
        <v>54</v>
      </c>
    </row>
    <row r="55" spans="1:21" x14ac:dyDescent="0.25">
      <c r="A55" s="2">
        <f>ROW()</f>
        <v>55</v>
      </c>
      <c r="B55" s="7" t="s">
        <v>27</v>
      </c>
      <c r="C55" s="50">
        <v>1000</v>
      </c>
      <c r="D55" s="50"/>
      <c r="I55" s="25"/>
    </row>
    <row r="56" spans="1:21" x14ac:dyDescent="0.25">
      <c r="A56" s="2">
        <f>ROW()</f>
        <v>56</v>
      </c>
      <c r="B56" t="s">
        <v>74</v>
      </c>
      <c r="C56" s="51">
        <v>0.08</v>
      </c>
      <c r="D56" s="51"/>
      <c r="I56" s="25"/>
    </row>
    <row r="57" spans="1:21" x14ac:dyDescent="0.25">
      <c r="A57" s="2">
        <f>ROW()</f>
        <v>57</v>
      </c>
      <c r="B57" t="s">
        <v>75</v>
      </c>
      <c r="C57" s="51">
        <v>0.1</v>
      </c>
      <c r="D57" s="51"/>
      <c r="I57" s="25"/>
    </row>
    <row r="58" spans="1:21" x14ac:dyDescent="0.25">
      <c r="A58" s="2">
        <f>ROW()</f>
        <v>58</v>
      </c>
      <c r="B58" s="7" t="s">
        <v>76</v>
      </c>
      <c r="C58" s="52">
        <v>1</v>
      </c>
      <c r="D58" s="52"/>
      <c r="I58" s="25"/>
    </row>
    <row r="59" spans="1:21" x14ac:dyDescent="0.25">
      <c r="A59" s="2">
        <f>ROW()</f>
        <v>59</v>
      </c>
      <c r="C59" s="51"/>
      <c r="D59" s="51"/>
      <c r="I59" s="25"/>
      <c r="R59" s="52"/>
      <c r="S59" s="53"/>
      <c r="T59" s="54"/>
      <c r="U59" s="53"/>
    </row>
    <row r="60" spans="1:21" x14ac:dyDescent="0.25">
      <c r="A60" s="2">
        <f>ROW()</f>
        <v>60</v>
      </c>
      <c r="B60" s="55" t="s">
        <v>77</v>
      </c>
      <c r="C60" s="56" t="s">
        <v>78</v>
      </c>
      <c r="D60" s="56" t="s">
        <v>79</v>
      </c>
      <c r="F60" s="57" t="s">
        <v>80</v>
      </c>
      <c r="G60" s="55"/>
      <c r="I60" s="58"/>
      <c r="J60" s="58"/>
    </row>
    <row r="61" spans="1:21" ht="15.75" thickBot="1" x14ac:dyDescent="0.3">
      <c r="A61" s="2">
        <f>ROW()</f>
        <v>61</v>
      </c>
      <c r="B61" s="59" t="s">
        <v>81</v>
      </c>
      <c r="C61" s="60"/>
      <c r="D61" s="59"/>
      <c r="F61" s="61" t="s">
        <v>82</v>
      </c>
      <c r="G61" s="59" t="s">
        <v>83</v>
      </c>
      <c r="I61" s="60" t="s">
        <v>84</v>
      </c>
      <c r="J61" s="62" t="s">
        <v>85</v>
      </c>
    </row>
    <row r="62" spans="1:21" x14ac:dyDescent="0.25">
      <c r="A62" s="2">
        <f>ROW()</f>
        <v>62</v>
      </c>
      <c r="B62" s="25">
        <v>1</v>
      </c>
      <c r="C62" s="63"/>
      <c r="D62" s="64"/>
      <c r="F62" s="51"/>
      <c r="G62" s="65"/>
      <c r="I62" s="66"/>
      <c r="J62" s="67"/>
    </row>
    <row r="63" spans="1:21" x14ac:dyDescent="0.25">
      <c r="A63" s="2">
        <f>ROW()</f>
        <v>63</v>
      </c>
      <c r="B63" s="25">
        <v>2</v>
      </c>
      <c r="C63" s="63"/>
      <c r="D63" s="64"/>
      <c r="F63" s="51"/>
      <c r="G63" s="65"/>
      <c r="I63" s="66"/>
      <c r="J63" s="67"/>
    </row>
    <row r="64" spans="1:21" x14ac:dyDescent="0.25">
      <c r="A64" s="2">
        <f>ROW()</f>
        <v>64</v>
      </c>
      <c r="B64" s="25">
        <v>3</v>
      </c>
      <c r="C64" s="63"/>
      <c r="D64" s="64"/>
      <c r="F64" s="51"/>
      <c r="G64" s="65"/>
      <c r="I64" s="66"/>
      <c r="J64" s="67"/>
    </row>
    <row r="65" spans="1:14" x14ac:dyDescent="0.25">
      <c r="A65" s="2">
        <f>ROW()</f>
        <v>65</v>
      </c>
      <c r="B65" s="25">
        <v>4</v>
      </c>
      <c r="C65" s="63"/>
      <c r="D65" s="64"/>
      <c r="F65" s="51"/>
      <c r="G65" s="65"/>
      <c r="I65" s="66"/>
      <c r="J65" s="67"/>
    </row>
    <row r="66" spans="1:14" x14ac:dyDescent="0.25">
      <c r="A66" s="2">
        <f>ROW()</f>
        <v>66</v>
      </c>
      <c r="B66" s="25">
        <v>5</v>
      </c>
      <c r="C66" s="63"/>
      <c r="D66" s="64"/>
      <c r="F66" s="51"/>
      <c r="G66" s="65"/>
      <c r="I66" s="66"/>
      <c r="J66" s="67"/>
    </row>
    <row r="67" spans="1:14" x14ac:dyDescent="0.25">
      <c r="A67" s="2">
        <f>ROW()</f>
        <v>67</v>
      </c>
      <c r="B67" s="25">
        <v>6</v>
      </c>
      <c r="C67" s="63"/>
      <c r="D67" s="64"/>
      <c r="F67" s="51"/>
      <c r="G67" s="65"/>
      <c r="I67" s="66"/>
      <c r="J67" s="67"/>
    </row>
    <row r="68" spans="1:14" x14ac:dyDescent="0.25">
      <c r="A68" s="2">
        <f>ROW()</f>
        <v>68</v>
      </c>
      <c r="B68" s="25">
        <v>7</v>
      </c>
      <c r="C68" s="63"/>
      <c r="D68" s="64"/>
      <c r="F68" s="51"/>
      <c r="G68" s="65"/>
      <c r="I68" s="66"/>
      <c r="J68" s="67"/>
    </row>
    <row r="69" spans="1:14" x14ac:dyDescent="0.25">
      <c r="A69" s="2">
        <f>ROW()</f>
        <v>69</v>
      </c>
      <c r="B69" s="25">
        <v>8</v>
      </c>
      <c r="C69" s="63"/>
      <c r="D69" s="64"/>
      <c r="F69" s="51"/>
      <c r="G69" s="65"/>
      <c r="I69" s="66"/>
      <c r="J69" s="67"/>
    </row>
    <row r="70" spans="1:14" x14ac:dyDescent="0.25">
      <c r="A70" s="2">
        <f>ROW()</f>
        <v>70</v>
      </c>
      <c r="B70" s="25">
        <v>9</v>
      </c>
      <c r="C70" s="63"/>
      <c r="D70" s="64"/>
      <c r="F70" s="51"/>
      <c r="G70" s="65"/>
      <c r="I70" s="66"/>
      <c r="J70" s="67"/>
    </row>
    <row r="71" spans="1:14" x14ac:dyDescent="0.25">
      <c r="A71" s="2">
        <f>ROW()</f>
        <v>71</v>
      </c>
      <c r="B71" s="25">
        <v>10</v>
      </c>
      <c r="C71" s="68"/>
      <c r="D71" s="64"/>
      <c r="F71" s="51"/>
      <c r="G71" s="65"/>
      <c r="I71" s="66"/>
      <c r="J71" s="67"/>
    </row>
    <row r="72" spans="1:14" ht="15.75" thickBot="1" x14ac:dyDescent="0.3">
      <c r="A72" s="2">
        <f>ROW()</f>
        <v>72</v>
      </c>
      <c r="F72" s="69"/>
      <c r="J72" s="67"/>
    </row>
    <row r="73" spans="1:14" ht="15.75" thickBot="1" x14ac:dyDescent="0.3">
      <c r="A73" s="2">
        <f>ROW()</f>
        <v>73</v>
      </c>
      <c r="C73" s="70" t="s">
        <v>86</v>
      </c>
      <c r="D73" s="71"/>
      <c r="F73" s="70" t="s">
        <v>87</v>
      </c>
      <c r="G73" s="72"/>
      <c r="I73" s="73" t="s">
        <v>88</v>
      </c>
      <c r="J73" s="74"/>
    </row>
    <row r="74" spans="1:14" ht="13.7" customHeight="1" x14ac:dyDescent="0.25">
      <c r="A74" s="2">
        <f>ROW()</f>
        <v>74</v>
      </c>
    </row>
    <row r="76" spans="1:14" x14ac:dyDescent="0.25">
      <c r="A76" s="2">
        <f>ROW()</f>
        <v>76</v>
      </c>
      <c r="B76" s="29" t="s">
        <v>1</v>
      </c>
      <c r="C76" s="29" t="s">
        <v>2</v>
      </c>
      <c r="D76" s="29" t="s">
        <v>3</v>
      </c>
      <c r="E76" s="29" t="s">
        <v>4</v>
      </c>
      <c r="F76" s="29" t="s">
        <v>5</v>
      </c>
      <c r="G76" s="29" t="s">
        <v>6</v>
      </c>
      <c r="H76" s="29" t="s">
        <v>7</v>
      </c>
      <c r="I76" s="29" t="s">
        <v>8</v>
      </c>
      <c r="J76" s="29" t="s">
        <v>9</v>
      </c>
      <c r="K76" s="29" t="s">
        <v>10</v>
      </c>
      <c r="L76" s="29" t="s">
        <v>11</v>
      </c>
      <c r="M76" s="29" t="s">
        <v>12</v>
      </c>
      <c r="N76" s="29" t="s">
        <v>13</v>
      </c>
    </row>
    <row r="77" spans="1:14" ht="18.600000000000001" customHeight="1" thickBot="1" x14ac:dyDescent="0.3">
      <c r="A77" s="2">
        <f>ROW()</f>
        <v>77</v>
      </c>
      <c r="B77" s="30" t="s">
        <v>89</v>
      </c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</row>
    <row r="78" spans="1:14" ht="16.5" thickBot="1" x14ac:dyDescent="0.3">
      <c r="A78" s="2">
        <f>ROW()</f>
        <v>78</v>
      </c>
      <c r="B78" s="75" t="s">
        <v>90</v>
      </c>
      <c r="K78" s="76" t="s">
        <v>91</v>
      </c>
      <c r="L78" s="77" t="e">
        <f>IRR(C92:C112)*2</f>
        <v>#NUM!</v>
      </c>
    </row>
    <row r="79" spans="1:14" ht="15.75" x14ac:dyDescent="0.25">
      <c r="A79" s="2">
        <f>ROW()</f>
        <v>79</v>
      </c>
      <c r="B79" s="75"/>
      <c r="G79" s="78"/>
      <c r="L79" s="79"/>
    </row>
    <row r="80" spans="1:14" x14ac:dyDescent="0.25">
      <c r="A80" s="2">
        <f>ROW()</f>
        <v>80</v>
      </c>
      <c r="B80" s="80" t="s">
        <v>69</v>
      </c>
      <c r="E80" s="81">
        <v>1000</v>
      </c>
      <c r="G80" s="78"/>
      <c r="I80" s="82" t="s">
        <v>92</v>
      </c>
      <c r="J80" s="82"/>
      <c r="K80" s="83">
        <v>0.01</v>
      </c>
      <c r="L80" s="82"/>
    </row>
    <row r="81" spans="1:15" x14ac:dyDescent="0.25">
      <c r="A81" s="2">
        <f>ROW()</f>
        <v>81</v>
      </c>
      <c r="B81" s="80" t="s">
        <v>60</v>
      </c>
      <c r="E81" s="84">
        <v>0.08</v>
      </c>
      <c r="G81" s="85"/>
      <c r="I81" s="80" t="s">
        <v>93</v>
      </c>
      <c r="J81" s="80"/>
      <c r="K81" s="79">
        <f>-(E85+PV((E83+K80)/E84,E82*E84,E81*E80/E84,E80))</f>
        <v>-54.633633848524482</v>
      </c>
      <c r="L81" s="86">
        <f>+K81/E85</f>
        <v>-6.2411484299876405E-2</v>
      </c>
      <c r="N81" s="87"/>
    </row>
    <row r="82" spans="1:15" x14ac:dyDescent="0.25">
      <c r="A82" s="2">
        <f>ROW()</f>
        <v>82</v>
      </c>
      <c r="B82" s="80" t="s">
        <v>94</v>
      </c>
      <c r="E82" s="88">
        <v>10</v>
      </c>
      <c r="G82" s="89"/>
      <c r="I82" s="80"/>
      <c r="J82" s="80"/>
      <c r="K82" s="80"/>
      <c r="L82" s="90"/>
      <c r="N82" s="91"/>
    </row>
    <row r="83" spans="1:15" x14ac:dyDescent="0.25">
      <c r="A83" s="2">
        <f>ROW()</f>
        <v>83</v>
      </c>
      <c r="B83" s="80" t="s">
        <v>95</v>
      </c>
      <c r="E83" s="84">
        <v>0.1</v>
      </c>
      <c r="G83" s="92"/>
      <c r="I83" s="80" t="s">
        <v>96</v>
      </c>
      <c r="J83" s="80"/>
      <c r="K83" s="79">
        <f>(-E88*K80*E85)</f>
        <v>0</v>
      </c>
      <c r="L83" s="79"/>
      <c r="N83" s="7"/>
    </row>
    <row r="84" spans="1:15" ht="15.75" thickBot="1" x14ac:dyDescent="0.3">
      <c r="A84" s="2">
        <f>ROW()</f>
        <v>84</v>
      </c>
      <c r="B84" s="80" t="s">
        <v>97</v>
      </c>
      <c r="E84" s="88">
        <v>2</v>
      </c>
      <c r="G84" s="93"/>
      <c r="I84" s="80" t="s">
        <v>98</v>
      </c>
      <c r="J84" s="80"/>
      <c r="K84" s="94">
        <f>0.5*E89*K80^2*E85</f>
        <v>0</v>
      </c>
      <c r="L84" s="95"/>
      <c r="N84" s="7"/>
    </row>
    <row r="85" spans="1:15" ht="15.75" thickBot="1" x14ac:dyDescent="0.3">
      <c r="A85" s="2">
        <f>ROW()</f>
        <v>85</v>
      </c>
      <c r="B85" s="96" t="s">
        <v>99</v>
      </c>
      <c r="C85" s="97"/>
      <c r="D85" s="97"/>
      <c r="E85" s="98">
        <f>-PV(E83/E84,E82*E84,E81*E80/E84,E80)</f>
        <v>875.37789657460007</v>
      </c>
      <c r="G85" s="85">
        <v>2</v>
      </c>
      <c r="I85" s="80" t="s">
        <v>100</v>
      </c>
      <c r="J85" s="80"/>
      <c r="K85" s="99">
        <f>+K83+K84</f>
        <v>0</v>
      </c>
      <c r="L85" s="87"/>
      <c r="N85" s="7"/>
      <c r="O85" s="87"/>
    </row>
    <row r="86" spans="1:15" ht="15.75" thickBot="1" x14ac:dyDescent="0.3">
      <c r="A86" s="2">
        <f>ROW()</f>
        <v>86</v>
      </c>
      <c r="G86" s="91"/>
      <c r="I86" s="80"/>
      <c r="J86" s="80"/>
      <c r="K86" s="80"/>
      <c r="L86" s="80"/>
      <c r="N86" s="7"/>
      <c r="O86" s="91"/>
    </row>
    <row r="87" spans="1:15" ht="15.75" thickBot="1" x14ac:dyDescent="0.3">
      <c r="A87" s="2">
        <f>ROW()</f>
        <v>87</v>
      </c>
      <c r="B87" s="96" t="s">
        <v>101</v>
      </c>
      <c r="C87" s="97"/>
      <c r="D87" s="97"/>
      <c r="E87" s="100">
        <f>+G115</f>
        <v>0</v>
      </c>
      <c r="G87" s="91"/>
      <c r="I87" s="80" t="s">
        <v>102</v>
      </c>
      <c r="J87" s="80"/>
      <c r="K87" s="101">
        <f>-PV((E83+K80)/E84,E82*E84,E81*E80/E84,E80)</f>
        <v>820.74426272607559</v>
      </c>
      <c r="L87" s="78"/>
      <c r="N87" s="80"/>
      <c r="O87" s="7"/>
    </row>
    <row r="88" spans="1:15" ht="15.75" thickBot="1" x14ac:dyDescent="0.3">
      <c r="A88" s="2">
        <f>ROW()</f>
        <v>88</v>
      </c>
      <c r="B88" s="80" t="s">
        <v>103</v>
      </c>
      <c r="E88" s="102">
        <f>+E87/(1+E83/E84)</f>
        <v>0</v>
      </c>
      <c r="G88" s="91"/>
      <c r="I88" s="80" t="s">
        <v>104</v>
      </c>
      <c r="J88" s="80"/>
      <c r="K88" s="103">
        <f>+E85+K85</f>
        <v>875.37789657460007</v>
      </c>
      <c r="L88" s="104"/>
      <c r="M88" s="7"/>
      <c r="N88" s="80"/>
      <c r="O88" s="7"/>
    </row>
    <row r="89" spans="1:15" ht="15.75" thickBot="1" x14ac:dyDescent="0.3">
      <c r="A89" s="2">
        <f>ROW()</f>
        <v>89</v>
      </c>
      <c r="B89" s="96" t="s">
        <v>105</v>
      </c>
      <c r="C89" s="97"/>
      <c r="D89" s="97"/>
      <c r="E89" s="100">
        <f>+J115</f>
        <v>0</v>
      </c>
      <c r="G89" s="91"/>
      <c r="I89" s="80" t="s">
        <v>106</v>
      </c>
      <c r="J89" s="80"/>
      <c r="K89" s="101">
        <f>+K88-K87</f>
        <v>54.633633848524482</v>
      </c>
      <c r="L89" s="78"/>
      <c r="M89" s="7"/>
      <c r="N89" s="105"/>
      <c r="O89" s="7"/>
    </row>
    <row r="90" spans="1:15" ht="15.75" thickBot="1" x14ac:dyDescent="0.3">
      <c r="A90" s="2">
        <f>ROW()</f>
        <v>90</v>
      </c>
      <c r="B90" s="106"/>
      <c r="C90" s="106"/>
      <c r="D90" s="106"/>
      <c r="E90" s="80"/>
      <c r="F90" s="80"/>
      <c r="G90" s="80"/>
      <c r="H90" s="80"/>
      <c r="I90" s="80"/>
      <c r="J90" s="80"/>
      <c r="L90" s="7"/>
      <c r="M90" s="7"/>
      <c r="N90" s="107"/>
      <c r="O90" s="7"/>
    </row>
    <row r="91" spans="1:15" ht="30" thickBot="1" x14ac:dyDescent="0.3">
      <c r="A91" s="2">
        <f>ROW()</f>
        <v>91</v>
      </c>
      <c r="B91" s="108" t="s">
        <v>107</v>
      </c>
      <c r="C91" s="108" t="s">
        <v>108</v>
      </c>
      <c r="D91" s="108" t="s">
        <v>109</v>
      </c>
      <c r="E91" s="80"/>
      <c r="F91" s="109" t="s">
        <v>110</v>
      </c>
      <c r="G91" s="109" t="s">
        <v>111</v>
      </c>
      <c r="H91" s="80"/>
      <c r="I91" s="109" t="s">
        <v>112</v>
      </c>
      <c r="J91" s="109" t="s">
        <v>113</v>
      </c>
      <c r="M91" s="80"/>
      <c r="N91" s="107"/>
      <c r="O91" s="80"/>
    </row>
    <row r="92" spans="1:15" x14ac:dyDescent="0.25">
      <c r="A92" s="2">
        <f>ROW()</f>
        <v>92</v>
      </c>
      <c r="B92" s="110">
        <v>0</v>
      </c>
      <c r="C92" s="111">
        <f>-E85</f>
        <v>-875.37789657460007</v>
      </c>
      <c r="D92" s="112"/>
      <c r="E92" s="80"/>
      <c r="H92" s="80"/>
      <c r="J92" s="80"/>
      <c r="M92" s="80"/>
      <c r="N92" s="113"/>
      <c r="O92" s="80"/>
    </row>
    <row r="93" spans="1:15" x14ac:dyDescent="0.25">
      <c r="A93" s="2">
        <f>ROW()</f>
        <v>93</v>
      </c>
      <c r="B93" s="110">
        <v>1</v>
      </c>
      <c r="C93" s="112"/>
      <c r="D93" s="102"/>
      <c r="E93" s="80"/>
      <c r="F93" s="114"/>
      <c r="G93" s="115"/>
      <c r="H93" s="80"/>
      <c r="I93" s="116"/>
      <c r="J93" s="117"/>
      <c r="M93" s="105"/>
      <c r="N93" s="80"/>
      <c r="O93" s="105"/>
    </row>
    <row r="94" spans="1:15" x14ac:dyDescent="0.25">
      <c r="A94" s="2">
        <f>ROW()</f>
        <v>94</v>
      </c>
      <c r="B94" s="110">
        <v>2</v>
      </c>
      <c r="C94" s="112"/>
      <c r="D94" s="102"/>
      <c r="E94" s="102"/>
      <c r="F94" s="114"/>
      <c r="G94" s="115"/>
      <c r="H94" s="80"/>
      <c r="I94" s="116"/>
      <c r="J94" s="117"/>
      <c r="M94" s="105"/>
      <c r="N94" s="80"/>
      <c r="O94" s="107"/>
    </row>
    <row r="95" spans="1:15" x14ac:dyDescent="0.25">
      <c r="A95" s="2">
        <f>ROW()</f>
        <v>95</v>
      </c>
      <c r="B95" s="110">
        <v>3</v>
      </c>
      <c r="C95" s="112"/>
      <c r="D95" s="102"/>
      <c r="E95" s="102"/>
      <c r="F95" s="114"/>
      <c r="G95" s="115"/>
      <c r="H95" s="80"/>
      <c r="I95" s="116"/>
      <c r="J95" s="117"/>
      <c r="M95" s="105"/>
      <c r="N95" s="80"/>
      <c r="O95" s="107"/>
    </row>
    <row r="96" spans="1:15" x14ac:dyDescent="0.25">
      <c r="A96" s="2">
        <f>ROW()</f>
        <v>96</v>
      </c>
      <c r="B96" s="110">
        <v>4</v>
      </c>
      <c r="C96" s="112"/>
      <c r="D96" s="102"/>
      <c r="E96" s="102"/>
      <c r="F96" s="114"/>
      <c r="G96" s="115"/>
      <c r="H96" s="80"/>
      <c r="I96" s="116"/>
      <c r="J96" s="117"/>
      <c r="M96" s="105"/>
      <c r="N96" s="80"/>
      <c r="O96" s="113"/>
    </row>
    <row r="97" spans="1:23" x14ac:dyDescent="0.25">
      <c r="A97" s="2">
        <f>ROW()</f>
        <v>97</v>
      </c>
      <c r="B97" s="110">
        <v>5</v>
      </c>
      <c r="C97" s="112"/>
      <c r="D97" s="102"/>
      <c r="E97" s="102"/>
      <c r="F97" s="114"/>
      <c r="G97" s="115"/>
      <c r="H97" s="80"/>
      <c r="I97" s="116"/>
      <c r="J97" s="117"/>
      <c r="M97" s="105"/>
      <c r="N97" s="80"/>
      <c r="O97" s="80"/>
      <c r="P97" s="80"/>
      <c r="Q97" s="80"/>
    </row>
    <row r="98" spans="1:23" x14ac:dyDescent="0.25">
      <c r="A98" s="2">
        <f>ROW()</f>
        <v>98</v>
      </c>
      <c r="B98" s="110">
        <v>6</v>
      </c>
      <c r="C98" s="112"/>
      <c r="D98" s="102"/>
      <c r="E98" s="102"/>
      <c r="F98" s="114"/>
      <c r="G98" s="115"/>
      <c r="H98" s="80"/>
      <c r="I98" s="116"/>
      <c r="J98" s="117"/>
      <c r="M98" s="105"/>
      <c r="N98" s="80"/>
      <c r="O98" s="80"/>
      <c r="P98" s="80"/>
      <c r="Q98" s="80"/>
      <c r="T98" s="117"/>
      <c r="U98" s="117"/>
      <c r="V98" s="117"/>
      <c r="W98" s="117"/>
    </row>
    <row r="99" spans="1:23" x14ac:dyDescent="0.25">
      <c r="A99" s="2">
        <f>ROW()</f>
        <v>99</v>
      </c>
      <c r="B99" s="110">
        <v>7</v>
      </c>
      <c r="C99" s="112"/>
      <c r="D99" s="102"/>
      <c r="E99" s="102"/>
      <c r="F99" s="114"/>
      <c r="G99" s="115"/>
      <c r="H99" s="80"/>
      <c r="I99" s="116"/>
      <c r="J99" s="117"/>
      <c r="M99" s="105"/>
      <c r="N99" s="80"/>
      <c r="O99" s="80"/>
      <c r="P99" s="80"/>
      <c r="Q99" s="80"/>
    </row>
    <row r="100" spans="1:23" x14ac:dyDescent="0.25">
      <c r="A100" s="2">
        <f>ROW()</f>
        <v>100</v>
      </c>
      <c r="B100" s="110">
        <v>8</v>
      </c>
      <c r="C100" s="112"/>
      <c r="D100" s="102"/>
      <c r="E100" s="102"/>
      <c r="F100" s="114"/>
      <c r="G100" s="115"/>
      <c r="H100" s="80"/>
      <c r="I100" s="116"/>
      <c r="J100" s="117"/>
      <c r="M100" s="105"/>
      <c r="N100" s="80"/>
      <c r="O100" s="80"/>
      <c r="P100" s="80"/>
      <c r="Q100" s="80"/>
    </row>
    <row r="101" spans="1:23" x14ac:dyDescent="0.25">
      <c r="A101" s="2">
        <f>ROW()</f>
        <v>101</v>
      </c>
      <c r="B101" s="110">
        <v>9</v>
      </c>
      <c r="C101" s="112"/>
      <c r="D101" s="102"/>
      <c r="E101" s="102"/>
      <c r="F101" s="114"/>
      <c r="G101" s="115"/>
      <c r="H101" s="80"/>
      <c r="I101" s="116"/>
      <c r="J101" s="117"/>
      <c r="M101" s="105"/>
      <c r="N101" s="80"/>
      <c r="O101" s="80"/>
      <c r="P101" s="80"/>
      <c r="Q101" s="80"/>
    </row>
    <row r="102" spans="1:23" x14ac:dyDescent="0.25">
      <c r="A102" s="2">
        <f>ROW()</f>
        <v>102</v>
      </c>
      <c r="B102" s="110">
        <v>10</v>
      </c>
      <c r="C102" s="112"/>
      <c r="D102" s="102"/>
      <c r="E102" s="102"/>
      <c r="F102" s="114"/>
      <c r="G102" s="115"/>
      <c r="H102" s="80"/>
      <c r="I102" s="116"/>
      <c r="J102" s="117"/>
      <c r="M102" s="105"/>
      <c r="N102" s="80"/>
      <c r="O102" s="80"/>
      <c r="P102" s="80"/>
      <c r="Q102" s="80"/>
    </row>
    <row r="103" spans="1:23" x14ac:dyDescent="0.25">
      <c r="A103" s="2">
        <f>ROW()</f>
        <v>103</v>
      </c>
      <c r="B103" s="110">
        <v>11</v>
      </c>
      <c r="C103" s="112"/>
      <c r="D103" s="102"/>
      <c r="E103" s="102"/>
      <c r="F103" s="114"/>
      <c r="G103" s="115"/>
      <c r="H103" s="80"/>
      <c r="I103" s="116"/>
      <c r="J103" s="117"/>
      <c r="M103" s="105"/>
      <c r="N103" s="80"/>
      <c r="O103" s="80"/>
      <c r="P103" s="80"/>
      <c r="Q103" s="80"/>
    </row>
    <row r="104" spans="1:23" x14ac:dyDescent="0.25">
      <c r="A104" s="2">
        <f>ROW()</f>
        <v>104</v>
      </c>
      <c r="B104" s="110">
        <v>12</v>
      </c>
      <c r="C104" s="112"/>
      <c r="D104" s="102"/>
      <c r="E104" s="102"/>
      <c r="F104" s="114"/>
      <c r="G104" s="115"/>
      <c r="H104" s="80"/>
      <c r="I104" s="116"/>
      <c r="J104" s="117"/>
      <c r="M104" s="105"/>
      <c r="N104" s="80"/>
      <c r="O104" s="80"/>
      <c r="P104" s="80"/>
      <c r="Q104" s="80"/>
    </row>
    <row r="105" spans="1:23" x14ac:dyDescent="0.25">
      <c r="A105" s="2">
        <f>ROW()</f>
        <v>105</v>
      </c>
      <c r="B105" s="110">
        <v>13</v>
      </c>
      <c r="C105" s="112"/>
      <c r="D105" s="102"/>
      <c r="E105" s="102"/>
      <c r="F105" s="114"/>
      <c r="G105" s="115"/>
      <c r="H105" s="80"/>
      <c r="I105" s="116"/>
      <c r="J105" s="117"/>
      <c r="M105" s="105"/>
      <c r="N105" s="80"/>
      <c r="O105" s="80"/>
      <c r="P105" s="80"/>
      <c r="Q105" s="80"/>
    </row>
    <row r="106" spans="1:23" x14ac:dyDescent="0.25">
      <c r="A106" s="2">
        <f>ROW()</f>
        <v>106</v>
      </c>
      <c r="B106" s="110">
        <v>14</v>
      </c>
      <c r="C106" s="112"/>
      <c r="D106" s="102"/>
      <c r="E106" s="102"/>
      <c r="F106" s="114"/>
      <c r="G106" s="115"/>
      <c r="H106" s="80"/>
      <c r="I106" s="116"/>
      <c r="J106" s="117"/>
      <c r="M106" s="105"/>
      <c r="N106" s="80"/>
      <c r="O106" s="80"/>
      <c r="P106" s="80"/>
      <c r="Q106" s="80"/>
    </row>
    <row r="107" spans="1:23" ht="15.75" customHeight="1" x14ac:dyDescent="0.25">
      <c r="A107" s="2">
        <f>ROW()</f>
        <v>107</v>
      </c>
      <c r="B107" s="110">
        <v>15</v>
      </c>
      <c r="C107" s="112"/>
      <c r="D107" s="102"/>
      <c r="E107" s="102"/>
      <c r="F107" s="114"/>
      <c r="G107" s="115"/>
      <c r="H107" s="80"/>
      <c r="I107" s="116"/>
      <c r="J107" s="117"/>
      <c r="M107" s="105"/>
      <c r="N107" s="80"/>
      <c r="O107" s="80"/>
      <c r="P107" s="80"/>
      <c r="Q107" s="80"/>
    </row>
    <row r="108" spans="1:23" ht="15.75" customHeight="1" x14ac:dyDescent="0.25">
      <c r="A108" s="2">
        <f>ROW()</f>
        <v>108</v>
      </c>
      <c r="B108" s="110">
        <v>16</v>
      </c>
      <c r="C108" s="112"/>
      <c r="D108" s="102"/>
      <c r="E108" s="102"/>
      <c r="F108" s="114"/>
      <c r="G108" s="115"/>
      <c r="H108" s="80"/>
      <c r="I108" s="116"/>
      <c r="J108" s="117"/>
      <c r="M108" s="105"/>
      <c r="N108" s="80"/>
      <c r="O108" s="80"/>
      <c r="P108" s="80"/>
      <c r="Q108" s="80"/>
    </row>
    <row r="109" spans="1:23" x14ac:dyDescent="0.25">
      <c r="A109" s="2">
        <f>ROW()</f>
        <v>109</v>
      </c>
      <c r="B109" s="110">
        <v>17</v>
      </c>
      <c r="C109" s="112"/>
      <c r="D109" s="102"/>
      <c r="E109" s="102"/>
      <c r="F109" s="114"/>
      <c r="G109" s="115"/>
      <c r="H109" s="80"/>
      <c r="I109" s="116"/>
      <c r="J109" s="117"/>
      <c r="M109" s="105"/>
      <c r="N109" s="80"/>
      <c r="O109" s="80"/>
      <c r="P109" s="80"/>
      <c r="Q109" s="80"/>
    </row>
    <row r="110" spans="1:23" x14ac:dyDescent="0.25">
      <c r="A110" s="2">
        <f>ROW()</f>
        <v>110</v>
      </c>
      <c r="B110" s="110">
        <v>18</v>
      </c>
      <c r="C110" s="112"/>
      <c r="D110" s="102"/>
      <c r="E110" s="102"/>
      <c r="F110" s="114"/>
      <c r="G110" s="115"/>
      <c r="H110" s="80"/>
      <c r="I110" s="116"/>
      <c r="J110" s="117"/>
      <c r="M110" s="105"/>
      <c r="O110" s="80"/>
      <c r="P110" s="80"/>
      <c r="Q110" s="80"/>
    </row>
    <row r="111" spans="1:23" x14ac:dyDescent="0.25">
      <c r="A111" s="2">
        <f>ROW()</f>
        <v>111</v>
      </c>
      <c r="B111" s="110">
        <v>19</v>
      </c>
      <c r="C111" s="112"/>
      <c r="D111" s="102"/>
      <c r="E111" s="102"/>
      <c r="F111" s="114"/>
      <c r="G111" s="115"/>
      <c r="H111" s="80"/>
      <c r="I111" s="116"/>
      <c r="J111" s="117"/>
      <c r="M111" s="105"/>
      <c r="O111" s="80"/>
      <c r="P111" s="80"/>
      <c r="Q111" s="80"/>
    </row>
    <row r="112" spans="1:23" x14ac:dyDescent="0.25">
      <c r="A112" s="2">
        <f>ROW()</f>
        <v>112</v>
      </c>
      <c r="B112" s="110">
        <v>20</v>
      </c>
      <c r="C112" s="112"/>
      <c r="D112" s="118"/>
      <c r="E112" s="102"/>
      <c r="F112" s="114"/>
      <c r="G112" s="119"/>
      <c r="H112" s="80"/>
      <c r="I112" s="116"/>
      <c r="J112" s="120"/>
      <c r="M112" s="105"/>
      <c r="O112" s="80"/>
      <c r="P112" s="80"/>
      <c r="Q112" s="80"/>
    </row>
    <row r="113" spans="1:46" x14ac:dyDescent="0.25">
      <c r="A113" s="2">
        <f>ROW()</f>
        <v>113</v>
      </c>
      <c r="B113" s="110"/>
      <c r="C113" s="121"/>
      <c r="E113" s="102"/>
      <c r="F113" s="114"/>
      <c r="G113" s="115"/>
      <c r="H113" s="80"/>
      <c r="I113" s="116"/>
      <c r="J113" s="117"/>
      <c r="M113" s="122"/>
      <c r="O113" s="80"/>
      <c r="P113" s="80"/>
      <c r="Q113" s="80"/>
    </row>
    <row r="114" spans="1:46" ht="15.75" thickBot="1" x14ac:dyDescent="0.3">
      <c r="A114" s="2"/>
      <c r="B114" s="110"/>
      <c r="C114" s="121"/>
      <c r="E114" s="102"/>
      <c r="F114" s="114"/>
      <c r="G114" s="115"/>
      <c r="H114" s="80"/>
      <c r="I114" s="116"/>
      <c r="J114" s="117"/>
      <c r="M114" s="122"/>
      <c r="P114" s="80"/>
      <c r="Q114" s="80"/>
      <c r="AP114" s="26" t="s">
        <v>114</v>
      </c>
    </row>
    <row r="115" spans="1:46" ht="15.75" thickBot="1" x14ac:dyDescent="0.3">
      <c r="A115" s="2">
        <f>ROW()</f>
        <v>115</v>
      </c>
      <c r="C115" s="70" t="s">
        <v>115</v>
      </c>
      <c r="D115" s="123"/>
      <c r="E115" s="102"/>
      <c r="F115" s="73" t="s">
        <v>116</v>
      </c>
      <c r="G115" s="124"/>
      <c r="H115" s="80"/>
      <c r="I115" s="73" t="s">
        <v>117</v>
      </c>
      <c r="J115" s="100"/>
      <c r="M115" s="125"/>
      <c r="P115" s="80"/>
      <c r="Q115" s="80"/>
    </row>
    <row r="116" spans="1:46" x14ac:dyDescent="0.25">
      <c r="D116" s="112"/>
      <c r="F116" s="102"/>
      <c r="I116" s="80"/>
      <c r="P116" s="80"/>
      <c r="Q116" s="80"/>
      <c r="AP116" s="126"/>
      <c r="AT116" s="127"/>
    </row>
    <row r="117" spans="1:46" x14ac:dyDescent="0.25">
      <c r="A117" s="2">
        <f>ROW()</f>
        <v>117</v>
      </c>
      <c r="B117" s="29" t="s">
        <v>1</v>
      </c>
      <c r="C117" s="29" t="s">
        <v>2</v>
      </c>
      <c r="D117" s="29" t="s">
        <v>3</v>
      </c>
      <c r="E117" s="29" t="s">
        <v>4</v>
      </c>
      <c r="F117" s="29" t="s">
        <v>5</v>
      </c>
      <c r="G117" s="29" t="s">
        <v>6</v>
      </c>
      <c r="H117" s="29" t="s">
        <v>7</v>
      </c>
      <c r="I117" s="29" t="s">
        <v>8</v>
      </c>
      <c r="J117" s="29" t="s">
        <v>9</v>
      </c>
      <c r="K117" s="29" t="s">
        <v>10</v>
      </c>
      <c r="L117" s="29" t="s">
        <v>11</v>
      </c>
      <c r="M117" s="29" t="s">
        <v>12</v>
      </c>
      <c r="N117" s="29" t="s">
        <v>13</v>
      </c>
      <c r="P117" s="80"/>
      <c r="Q117" s="80"/>
      <c r="AP117" s="126"/>
      <c r="AT117" s="127"/>
    </row>
    <row r="118" spans="1:46" ht="18" x14ac:dyDescent="0.25">
      <c r="A118" s="2">
        <f>ROW()</f>
        <v>118</v>
      </c>
      <c r="B118" s="30" t="s">
        <v>118</v>
      </c>
      <c r="C118" s="5"/>
      <c r="D118" s="5"/>
      <c r="E118" s="5"/>
      <c r="F118" s="5"/>
      <c r="G118" s="5"/>
      <c r="H118" s="5"/>
      <c r="I118" s="5"/>
      <c r="J118" s="5"/>
      <c r="K118" s="30" t="s">
        <v>119</v>
      </c>
      <c r="L118" s="5"/>
      <c r="M118" s="5"/>
      <c r="N118" s="5"/>
      <c r="P118" s="80"/>
      <c r="Q118" s="80"/>
      <c r="AP118" s="126"/>
      <c r="AT118" s="127"/>
    </row>
    <row r="119" spans="1:46" x14ac:dyDescent="0.25">
      <c r="A119" s="2">
        <f>ROW()</f>
        <v>119</v>
      </c>
      <c r="B119" t="s">
        <v>120</v>
      </c>
      <c r="C119" s="54">
        <v>1000</v>
      </c>
      <c r="E119" t="s">
        <v>121</v>
      </c>
      <c r="G119" s="128">
        <f>+C120/2</f>
        <v>0.04</v>
      </c>
      <c r="P119" s="80"/>
      <c r="AP119" s="126"/>
      <c r="AT119" s="127"/>
    </row>
    <row r="120" spans="1:46" x14ac:dyDescent="0.25">
      <c r="A120" s="2">
        <f>ROW()</f>
        <v>120</v>
      </c>
      <c r="B120" t="s">
        <v>122</v>
      </c>
      <c r="C120" s="51">
        <v>0.08</v>
      </c>
      <c r="E120" t="s">
        <v>123</v>
      </c>
      <c r="G120" s="53">
        <f>+C120*$C$119/2</f>
        <v>40</v>
      </c>
      <c r="H120" t="s">
        <v>124</v>
      </c>
      <c r="K120" t="s">
        <v>45</v>
      </c>
      <c r="M120" s="33">
        <f>DATE(2000,1,1)</f>
        <v>36526</v>
      </c>
      <c r="P120" s="80"/>
      <c r="AP120" s="126"/>
      <c r="AT120" s="127"/>
    </row>
    <row r="121" spans="1:46" x14ac:dyDescent="0.25">
      <c r="A121" s="2">
        <f>ROW()</f>
        <v>121</v>
      </c>
      <c r="B121" t="s">
        <v>125</v>
      </c>
      <c r="C121">
        <v>20</v>
      </c>
      <c r="D121" t="s">
        <v>126</v>
      </c>
      <c r="E121" t="s">
        <v>127</v>
      </c>
      <c r="G121">
        <f>+C121*2</f>
        <v>40</v>
      </c>
      <c r="H121" t="s">
        <v>128</v>
      </c>
      <c r="K121" t="s">
        <v>46</v>
      </c>
      <c r="M121" s="33">
        <f>DATE(2010,1,1)</f>
        <v>40179</v>
      </c>
      <c r="P121" s="80"/>
      <c r="AP121" s="126"/>
      <c r="AT121" s="127"/>
    </row>
    <row r="122" spans="1:46" x14ac:dyDescent="0.25">
      <c r="A122" s="2">
        <f>ROW()</f>
        <v>122</v>
      </c>
      <c r="K122" t="s">
        <v>47</v>
      </c>
      <c r="M122" s="13">
        <v>0.08</v>
      </c>
      <c r="P122" s="80"/>
      <c r="AP122" s="126"/>
      <c r="AT122" s="127"/>
    </row>
    <row r="123" spans="1:46" x14ac:dyDescent="0.25">
      <c r="A123" s="2">
        <f>ROW()</f>
        <v>123</v>
      </c>
      <c r="B123" t="s">
        <v>129</v>
      </c>
      <c r="E123" s="129">
        <f>PV(C120/2,G121,-G120)</f>
        <v>791.71095533705898</v>
      </c>
      <c r="F123" s="130" t="s">
        <v>130</v>
      </c>
      <c r="K123" t="s">
        <v>131</v>
      </c>
      <c r="M123">
        <v>110</v>
      </c>
      <c r="P123" s="80"/>
    </row>
    <row r="124" spans="1:46" x14ac:dyDescent="0.25">
      <c r="A124" s="2">
        <f>ROW()</f>
        <v>124</v>
      </c>
      <c r="B124" t="s">
        <v>132</v>
      </c>
      <c r="E124" s="129">
        <f>PV(C120/2,G121,0,-C119,0)</f>
        <v>208.28904466294102</v>
      </c>
      <c r="F124" s="130" t="s">
        <v>133</v>
      </c>
      <c r="K124" t="s">
        <v>134</v>
      </c>
      <c r="M124">
        <v>100</v>
      </c>
      <c r="P124" s="80"/>
    </row>
    <row r="125" spans="1:46" ht="15.75" thickBot="1" x14ac:dyDescent="0.3">
      <c r="A125" s="2">
        <f>ROW()</f>
        <v>125</v>
      </c>
      <c r="B125" t="s">
        <v>135</v>
      </c>
      <c r="E125" s="131">
        <f>SUM(E123:E124)</f>
        <v>1000</v>
      </c>
      <c r="F125" s="129"/>
      <c r="K125" t="s">
        <v>136</v>
      </c>
      <c r="M125">
        <v>2</v>
      </c>
    </row>
    <row r="126" spans="1:46" ht="15.75" thickTop="1" x14ac:dyDescent="0.25">
      <c r="A126" s="2">
        <f>ROW()</f>
        <v>126</v>
      </c>
    </row>
    <row r="127" spans="1:46" x14ac:dyDescent="0.25">
      <c r="A127" s="2">
        <f>ROW()</f>
        <v>127</v>
      </c>
      <c r="B127" t="s">
        <v>137</v>
      </c>
      <c r="C127" s="132"/>
      <c r="D127" s="133">
        <f>NPV($C$120/2,D132:D171)</f>
        <v>0</v>
      </c>
      <c r="E127" s="133">
        <f>NPV($C$120/2,E132:E171)</f>
        <v>0</v>
      </c>
      <c r="F127" s="133">
        <f>NPV($C$120/2,F132:F171)</f>
        <v>0</v>
      </c>
      <c r="K127" t="s">
        <v>48</v>
      </c>
      <c r="M127" s="134">
        <f>YIELD(M120,M121,M122,M123,M124,M125)</f>
        <v>6.6170485461349668E-2</v>
      </c>
    </row>
    <row r="128" spans="1:46" ht="15.75" thickBot="1" x14ac:dyDescent="0.3">
      <c r="A128" s="2">
        <f>ROW()</f>
        <v>128</v>
      </c>
      <c r="D128" s="135"/>
      <c r="E128" s="16"/>
      <c r="F128" s="16"/>
    </row>
    <row r="129" spans="1:13" ht="15.75" thickBot="1" x14ac:dyDescent="0.3">
      <c r="A129" s="2">
        <f>ROW()</f>
        <v>129</v>
      </c>
      <c r="C129" s="136" t="s">
        <v>138</v>
      </c>
      <c r="D129" s="137"/>
      <c r="E129" s="137"/>
      <c r="F129" s="138"/>
      <c r="J129" s="136" t="s">
        <v>138</v>
      </c>
      <c r="K129" s="137"/>
      <c r="L129" s="137"/>
      <c r="M129" s="138"/>
    </row>
    <row r="130" spans="1:13" ht="27" thickBot="1" x14ac:dyDescent="0.3">
      <c r="A130" s="2">
        <f>ROW()</f>
        <v>130</v>
      </c>
      <c r="C130" s="139" t="s">
        <v>107</v>
      </c>
      <c r="D130" s="140" t="s">
        <v>139</v>
      </c>
      <c r="E130" s="140" t="s">
        <v>140</v>
      </c>
      <c r="F130" s="141" t="s">
        <v>141</v>
      </c>
      <c r="J130" s="139" t="s">
        <v>107</v>
      </c>
      <c r="K130" s="140" t="s">
        <v>139</v>
      </c>
      <c r="L130" s="140" t="s">
        <v>140</v>
      </c>
      <c r="M130" s="141" t="s">
        <v>141</v>
      </c>
    </row>
    <row r="131" spans="1:13" x14ac:dyDescent="0.25">
      <c r="A131" s="2">
        <f>ROW()</f>
        <v>131</v>
      </c>
      <c r="C131" s="142">
        <v>0</v>
      </c>
      <c r="D131" s="143"/>
      <c r="E131" s="143"/>
      <c r="F131" s="144">
        <f>-C119</f>
        <v>-1000</v>
      </c>
      <c r="J131" s="142">
        <v>0</v>
      </c>
      <c r="K131" s="143"/>
      <c r="L131" s="143"/>
      <c r="M131" s="144"/>
    </row>
    <row r="132" spans="1:13" x14ac:dyDescent="0.25">
      <c r="A132" s="2">
        <f>ROW()</f>
        <v>132</v>
      </c>
      <c r="C132" s="145">
        <v>1</v>
      </c>
      <c r="D132" s="53"/>
      <c r="E132" s="54"/>
      <c r="F132" s="146"/>
      <c r="J132" s="145">
        <v>1</v>
      </c>
      <c r="K132" s="53"/>
      <c r="L132" s="54"/>
      <c r="M132" s="146"/>
    </row>
    <row r="133" spans="1:13" x14ac:dyDescent="0.25">
      <c r="A133" s="2">
        <f>ROW()</f>
        <v>133</v>
      </c>
      <c r="C133" s="145">
        <f t="shared" ref="C133:C171" si="0">+C132+1</f>
        <v>2</v>
      </c>
      <c r="D133" s="53"/>
      <c r="E133" s="54"/>
      <c r="F133" s="146"/>
      <c r="J133" s="145">
        <f>+J132+1</f>
        <v>2</v>
      </c>
      <c r="K133" s="53"/>
      <c r="L133" s="54"/>
      <c r="M133" s="146"/>
    </row>
    <row r="134" spans="1:13" x14ac:dyDescent="0.25">
      <c r="A134" s="2">
        <f>ROW()</f>
        <v>134</v>
      </c>
      <c r="C134" s="145">
        <f t="shared" si="0"/>
        <v>3</v>
      </c>
      <c r="D134" s="53"/>
      <c r="E134" s="54"/>
      <c r="F134" s="146"/>
      <c r="J134" s="145">
        <f t="shared" ref="J134:J151" si="1">+J133+1</f>
        <v>3</v>
      </c>
      <c r="K134" s="53"/>
      <c r="L134" s="54"/>
      <c r="M134" s="146"/>
    </row>
    <row r="135" spans="1:13" x14ac:dyDescent="0.25">
      <c r="A135" s="2">
        <f>ROW()</f>
        <v>135</v>
      </c>
      <c r="C135" s="145">
        <f t="shared" si="0"/>
        <v>4</v>
      </c>
      <c r="D135" s="53"/>
      <c r="E135" s="54"/>
      <c r="F135" s="146"/>
      <c r="J135" s="145">
        <f t="shared" si="1"/>
        <v>4</v>
      </c>
      <c r="K135" s="53"/>
      <c r="L135" s="54"/>
      <c r="M135" s="146"/>
    </row>
    <row r="136" spans="1:13" x14ac:dyDescent="0.25">
      <c r="A136" s="2">
        <f>ROW()</f>
        <v>136</v>
      </c>
      <c r="C136" s="145">
        <f t="shared" si="0"/>
        <v>5</v>
      </c>
      <c r="D136" s="53"/>
      <c r="E136" s="54"/>
      <c r="F136" s="146"/>
      <c r="J136" s="145">
        <f t="shared" si="1"/>
        <v>5</v>
      </c>
      <c r="K136" s="53"/>
      <c r="L136" s="54"/>
      <c r="M136" s="146"/>
    </row>
    <row r="137" spans="1:13" x14ac:dyDescent="0.25">
      <c r="A137" s="2">
        <f>ROW()</f>
        <v>137</v>
      </c>
      <c r="C137" s="145">
        <f t="shared" si="0"/>
        <v>6</v>
      </c>
      <c r="D137" s="53"/>
      <c r="E137" s="54"/>
      <c r="F137" s="146"/>
      <c r="J137" s="145">
        <f t="shared" si="1"/>
        <v>6</v>
      </c>
      <c r="K137" s="53"/>
      <c r="L137" s="54"/>
      <c r="M137" s="146"/>
    </row>
    <row r="138" spans="1:13" x14ac:dyDescent="0.25">
      <c r="A138" s="2">
        <f>ROW()</f>
        <v>138</v>
      </c>
      <c r="C138" s="145">
        <f t="shared" si="0"/>
        <v>7</v>
      </c>
      <c r="D138" s="53"/>
      <c r="E138" s="54"/>
      <c r="F138" s="146"/>
      <c r="J138" s="145">
        <f t="shared" si="1"/>
        <v>7</v>
      </c>
      <c r="K138" s="53"/>
      <c r="L138" s="54"/>
      <c r="M138" s="146"/>
    </row>
    <row r="139" spans="1:13" x14ac:dyDescent="0.25">
      <c r="A139" s="2">
        <f>ROW()</f>
        <v>139</v>
      </c>
      <c r="C139" s="145">
        <f t="shared" si="0"/>
        <v>8</v>
      </c>
      <c r="D139" s="53"/>
      <c r="E139" s="54"/>
      <c r="F139" s="146"/>
      <c r="J139" s="145">
        <f t="shared" si="1"/>
        <v>8</v>
      </c>
      <c r="K139" s="53"/>
      <c r="L139" s="54"/>
      <c r="M139" s="146"/>
    </row>
    <row r="140" spans="1:13" x14ac:dyDescent="0.25">
      <c r="A140" s="2">
        <f>ROW()</f>
        <v>140</v>
      </c>
      <c r="C140" s="145">
        <f t="shared" si="0"/>
        <v>9</v>
      </c>
      <c r="D140" s="53"/>
      <c r="E140" s="54"/>
      <c r="F140" s="146"/>
      <c r="J140" s="145">
        <f t="shared" si="1"/>
        <v>9</v>
      </c>
      <c r="K140" s="53"/>
      <c r="L140" s="54"/>
      <c r="M140" s="146"/>
    </row>
    <row r="141" spans="1:13" x14ac:dyDescent="0.25">
      <c r="A141" s="2">
        <f>ROW()</f>
        <v>141</v>
      </c>
      <c r="C141" s="145">
        <f t="shared" si="0"/>
        <v>10</v>
      </c>
      <c r="D141" s="53"/>
      <c r="E141" s="54"/>
      <c r="F141" s="146"/>
      <c r="J141" s="145">
        <f t="shared" si="1"/>
        <v>10</v>
      </c>
      <c r="K141" s="53"/>
      <c r="L141" s="54"/>
      <c r="M141" s="146"/>
    </row>
    <row r="142" spans="1:13" x14ac:dyDescent="0.25">
      <c r="A142" s="2">
        <f>ROW()</f>
        <v>142</v>
      </c>
      <c r="C142" s="145">
        <f t="shared" si="0"/>
        <v>11</v>
      </c>
      <c r="D142" s="53"/>
      <c r="E142" s="54"/>
      <c r="F142" s="146"/>
      <c r="J142" s="145">
        <f t="shared" si="1"/>
        <v>11</v>
      </c>
      <c r="K142" s="53"/>
      <c r="L142" s="54"/>
      <c r="M142" s="146"/>
    </row>
    <row r="143" spans="1:13" x14ac:dyDescent="0.25">
      <c r="A143" s="2">
        <f>ROW()</f>
        <v>143</v>
      </c>
      <c r="C143" s="145">
        <f t="shared" si="0"/>
        <v>12</v>
      </c>
      <c r="D143" s="53"/>
      <c r="E143" s="54"/>
      <c r="F143" s="146"/>
      <c r="J143" s="145">
        <f t="shared" si="1"/>
        <v>12</v>
      </c>
      <c r="K143" s="53"/>
      <c r="L143" s="54"/>
      <c r="M143" s="146"/>
    </row>
    <row r="144" spans="1:13" x14ac:dyDescent="0.25">
      <c r="A144" s="2">
        <f>ROW()</f>
        <v>144</v>
      </c>
      <c r="C144" s="145">
        <f t="shared" si="0"/>
        <v>13</v>
      </c>
      <c r="D144" s="53"/>
      <c r="E144" s="54"/>
      <c r="F144" s="146"/>
      <c r="J144" s="145">
        <f t="shared" si="1"/>
        <v>13</v>
      </c>
      <c r="K144" s="53"/>
      <c r="L144" s="54"/>
      <c r="M144" s="146"/>
    </row>
    <row r="145" spans="1:14" x14ac:dyDescent="0.25">
      <c r="A145" s="2">
        <f>ROW()</f>
        <v>145</v>
      </c>
      <c r="C145" s="145">
        <f t="shared" si="0"/>
        <v>14</v>
      </c>
      <c r="D145" s="53"/>
      <c r="E145" s="54"/>
      <c r="F145" s="146"/>
      <c r="J145" s="145">
        <f t="shared" si="1"/>
        <v>14</v>
      </c>
      <c r="K145" s="53"/>
      <c r="L145" s="54"/>
      <c r="M145" s="146"/>
    </row>
    <row r="146" spans="1:14" x14ac:dyDescent="0.25">
      <c r="A146" s="2">
        <f>ROW()</f>
        <v>146</v>
      </c>
      <c r="C146" s="145">
        <f t="shared" si="0"/>
        <v>15</v>
      </c>
      <c r="D146" s="53"/>
      <c r="E146" s="54"/>
      <c r="F146" s="146"/>
      <c r="J146" s="145">
        <f t="shared" si="1"/>
        <v>15</v>
      </c>
      <c r="K146" s="53"/>
      <c r="L146" s="54"/>
      <c r="M146" s="146"/>
    </row>
    <row r="147" spans="1:14" x14ac:dyDescent="0.25">
      <c r="A147" s="2">
        <f>ROW()</f>
        <v>147</v>
      </c>
      <c r="C147" s="145">
        <f t="shared" si="0"/>
        <v>16</v>
      </c>
      <c r="D147" s="53"/>
      <c r="E147" s="54"/>
      <c r="F147" s="146"/>
      <c r="J147" s="145">
        <f t="shared" si="1"/>
        <v>16</v>
      </c>
      <c r="K147" s="53"/>
      <c r="L147" s="54"/>
      <c r="M147" s="146"/>
    </row>
    <row r="148" spans="1:14" x14ac:dyDescent="0.25">
      <c r="A148" s="2">
        <f>ROW()</f>
        <v>148</v>
      </c>
      <c r="C148" s="145">
        <f t="shared" si="0"/>
        <v>17</v>
      </c>
      <c r="D148" s="53"/>
      <c r="E148" s="54"/>
      <c r="F148" s="146"/>
      <c r="J148" s="145">
        <f t="shared" si="1"/>
        <v>17</v>
      </c>
      <c r="K148" s="53"/>
      <c r="L148" s="54"/>
      <c r="M148" s="146"/>
    </row>
    <row r="149" spans="1:14" x14ac:dyDescent="0.25">
      <c r="A149" s="2">
        <f>ROW()</f>
        <v>149</v>
      </c>
      <c r="C149" s="145">
        <f t="shared" si="0"/>
        <v>18</v>
      </c>
      <c r="D149" s="53"/>
      <c r="E149" s="54"/>
      <c r="F149" s="146"/>
      <c r="J149" s="145">
        <f t="shared" si="1"/>
        <v>18</v>
      </c>
      <c r="K149" s="53"/>
      <c r="L149" s="54"/>
      <c r="M149" s="146"/>
    </row>
    <row r="150" spans="1:14" x14ac:dyDescent="0.25">
      <c r="A150" s="2">
        <f>ROW()</f>
        <v>150</v>
      </c>
      <c r="C150" s="145">
        <f t="shared" si="0"/>
        <v>19</v>
      </c>
      <c r="D150" s="53"/>
      <c r="E150" s="54"/>
      <c r="F150" s="146"/>
      <c r="J150" s="145">
        <f t="shared" si="1"/>
        <v>19</v>
      </c>
      <c r="K150" s="53"/>
      <c r="L150" s="54"/>
      <c r="M150" s="146"/>
    </row>
    <row r="151" spans="1:14" ht="15.75" thickBot="1" x14ac:dyDescent="0.3">
      <c r="A151" s="2">
        <f>ROW()</f>
        <v>151</v>
      </c>
      <c r="C151" s="145">
        <f t="shared" si="0"/>
        <v>20</v>
      </c>
      <c r="D151" s="53"/>
      <c r="E151" s="54"/>
      <c r="F151" s="146"/>
      <c r="J151" s="145">
        <f t="shared" si="1"/>
        <v>20</v>
      </c>
      <c r="K151" s="53"/>
      <c r="L151" s="54"/>
      <c r="M151" s="146"/>
    </row>
    <row r="152" spans="1:14" ht="15.75" thickBot="1" x14ac:dyDescent="0.3">
      <c r="A152" s="2">
        <f>ROW()</f>
        <v>152</v>
      </c>
      <c r="C152" s="145">
        <f t="shared" si="0"/>
        <v>21</v>
      </c>
      <c r="D152" s="53"/>
      <c r="E152" s="54"/>
      <c r="F152" s="146"/>
      <c r="J152" s="147" t="s">
        <v>142</v>
      </c>
      <c r="K152" s="148"/>
      <c r="L152" s="148"/>
      <c r="M152" s="149"/>
      <c r="N152" s="150"/>
    </row>
    <row r="153" spans="1:14" x14ac:dyDescent="0.25">
      <c r="A153" s="2">
        <f>ROW()</f>
        <v>153</v>
      </c>
      <c r="C153" s="145">
        <f t="shared" si="0"/>
        <v>22</v>
      </c>
      <c r="D153" s="53"/>
      <c r="E153" s="54"/>
      <c r="F153" s="146"/>
    </row>
    <row r="154" spans="1:14" x14ac:dyDescent="0.25">
      <c r="A154" s="2">
        <f>ROW()</f>
        <v>154</v>
      </c>
      <c r="C154" s="145">
        <f t="shared" si="0"/>
        <v>23</v>
      </c>
      <c r="D154" s="53"/>
      <c r="E154" s="54"/>
      <c r="F154" s="146"/>
    </row>
    <row r="155" spans="1:14" x14ac:dyDescent="0.25">
      <c r="A155" s="2">
        <f>ROW()</f>
        <v>155</v>
      </c>
      <c r="C155" s="145">
        <f t="shared" si="0"/>
        <v>24</v>
      </c>
      <c r="D155" s="53"/>
      <c r="E155" s="54"/>
      <c r="F155" s="146"/>
    </row>
    <row r="156" spans="1:14" x14ac:dyDescent="0.25">
      <c r="A156" s="2"/>
      <c r="C156" s="145">
        <f t="shared" si="0"/>
        <v>25</v>
      </c>
      <c r="D156" s="53"/>
      <c r="E156" s="54"/>
      <c r="F156" s="146"/>
    </row>
    <row r="157" spans="1:14" x14ac:dyDescent="0.25">
      <c r="A157" s="2">
        <f>ROW()</f>
        <v>157</v>
      </c>
      <c r="C157" s="145">
        <f t="shared" si="0"/>
        <v>26</v>
      </c>
      <c r="D157" s="53"/>
      <c r="E157" s="54"/>
      <c r="F157" s="146"/>
    </row>
    <row r="158" spans="1:14" x14ac:dyDescent="0.25">
      <c r="A158" s="2">
        <f>ROW()</f>
        <v>158</v>
      </c>
      <c r="C158" s="145">
        <f t="shared" si="0"/>
        <v>27</v>
      </c>
      <c r="D158" s="53"/>
      <c r="E158" s="54"/>
      <c r="F158" s="146"/>
    </row>
    <row r="159" spans="1:14" x14ac:dyDescent="0.25">
      <c r="A159" s="2">
        <f>ROW()</f>
        <v>159</v>
      </c>
      <c r="C159" s="145">
        <f t="shared" si="0"/>
        <v>28</v>
      </c>
      <c r="D159" s="53"/>
      <c r="E159" s="54"/>
      <c r="F159" s="146"/>
    </row>
    <row r="160" spans="1:14" x14ac:dyDescent="0.25">
      <c r="A160" s="2">
        <f>ROW()</f>
        <v>160</v>
      </c>
      <c r="C160" s="145">
        <f t="shared" si="0"/>
        <v>29</v>
      </c>
      <c r="D160" s="53"/>
      <c r="E160" s="54"/>
      <c r="F160" s="146"/>
    </row>
    <row r="161" spans="1:14" x14ac:dyDescent="0.25">
      <c r="A161" s="2">
        <f>ROW()</f>
        <v>161</v>
      </c>
      <c r="C161" s="145">
        <f t="shared" si="0"/>
        <v>30</v>
      </c>
      <c r="D161" s="53"/>
      <c r="E161" s="54"/>
      <c r="F161" s="146"/>
    </row>
    <row r="162" spans="1:14" x14ac:dyDescent="0.25">
      <c r="A162" s="2">
        <f>ROW()</f>
        <v>162</v>
      </c>
      <c r="C162" s="145">
        <f t="shared" si="0"/>
        <v>31</v>
      </c>
      <c r="D162" s="53"/>
      <c r="E162" s="54"/>
      <c r="F162" s="146"/>
    </row>
    <row r="163" spans="1:14" x14ac:dyDescent="0.25">
      <c r="A163" s="2">
        <f>ROW()</f>
        <v>163</v>
      </c>
      <c r="C163" s="145">
        <f t="shared" si="0"/>
        <v>32</v>
      </c>
      <c r="D163" s="53"/>
      <c r="E163" s="54"/>
      <c r="F163" s="146"/>
    </row>
    <row r="164" spans="1:14" x14ac:dyDescent="0.25">
      <c r="A164" s="2">
        <f>ROW()</f>
        <v>164</v>
      </c>
      <c r="C164" s="145">
        <f t="shared" si="0"/>
        <v>33</v>
      </c>
      <c r="D164" s="53"/>
      <c r="E164" s="54"/>
      <c r="F164" s="146"/>
    </row>
    <row r="165" spans="1:14" x14ac:dyDescent="0.25">
      <c r="A165" s="2">
        <f>ROW()</f>
        <v>165</v>
      </c>
      <c r="C165" s="145">
        <f t="shared" si="0"/>
        <v>34</v>
      </c>
      <c r="D165" s="53"/>
      <c r="E165" s="54"/>
      <c r="F165" s="146"/>
    </row>
    <row r="166" spans="1:14" x14ac:dyDescent="0.25">
      <c r="A166" s="2">
        <f>ROW()</f>
        <v>166</v>
      </c>
      <c r="C166" s="145">
        <f t="shared" si="0"/>
        <v>35</v>
      </c>
      <c r="D166" s="53"/>
      <c r="E166" s="54"/>
      <c r="F166" s="146"/>
    </row>
    <row r="167" spans="1:14" x14ac:dyDescent="0.25">
      <c r="A167" s="2">
        <f>ROW()</f>
        <v>167</v>
      </c>
      <c r="C167" s="145">
        <f t="shared" si="0"/>
        <v>36</v>
      </c>
      <c r="D167" s="53"/>
      <c r="E167" s="54"/>
      <c r="F167" s="146"/>
    </row>
    <row r="168" spans="1:14" x14ac:dyDescent="0.25">
      <c r="A168" s="2">
        <f>ROW()</f>
        <v>168</v>
      </c>
      <c r="C168" s="145">
        <f t="shared" si="0"/>
        <v>37</v>
      </c>
      <c r="D168" s="53"/>
      <c r="E168" s="54"/>
      <c r="F168" s="146"/>
    </row>
    <row r="169" spans="1:14" x14ac:dyDescent="0.25">
      <c r="A169" s="2">
        <f>ROW()</f>
        <v>169</v>
      </c>
      <c r="C169" s="145">
        <f t="shared" si="0"/>
        <v>38</v>
      </c>
      <c r="D169" s="53"/>
      <c r="E169" s="54"/>
      <c r="F169" s="146"/>
    </row>
    <row r="170" spans="1:14" x14ac:dyDescent="0.25">
      <c r="A170" s="2">
        <f>ROW()</f>
        <v>170</v>
      </c>
      <c r="C170" s="145">
        <f t="shared" si="0"/>
        <v>39</v>
      </c>
      <c r="D170" s="53"/>
      <c r="E170" s="54"/>
      <c r="F170" s="146"/>
    </row>
    <row r="171" spans="1:14" ht="15.75" thickBot="1" x14ac:dyDescent="0.3">
      <c r="A171" s="2">
        <f>ROW()</f>
        <v>171</v>
      </c>
      <c r="C171" s="145">
        <f t="shared" si="0"/>
        <v>40</v>
      </c>
      <c r="D171" s="53"/>
      <c r="E171" s="54"/>
      <c r="F171" s="146"/>
    </row>
    <row r="172" spans="1:14" ht="15.75" thickBot="1" x14ac:dyDescent="0.3">
      <c r="A172" s="2">
        <f>ROW()</f>
        <v>172</v>
      </c>
      <c r="C172" s="151" t="s">
        <v>142</v>
      </c>
      <c r="D172" s="152"/>
      <c r="E172" s="152"/>
      <c r="F172" s="153" t="e">
        <f>IRR(F131:F171)</f>
        <v>#NUM!</v>
      </c>
    </row>
    <row r="173" spans="1:14" x14ac:dyDescent="0.25">
      <c r="A173" s="2">
        <f>ROW()</f>
        <v>173</v>
      </c>
    </row>
    <row r="175" spans="1:14" x14ac:dyDescent="0.25">
      <c r="A175" s="2">
        <f>ROW()</f>
        <v>175</v>
      </c>
      <c r="B175" s="29" t="s">
        <v>1</v>
      </c>
      <c r="C175" s="29" t="s">
        <v>2</v>
      </c>
      <c r="D175" s="29" t="s">
        <v>3</v>
      </c>
      <c r="E175" s="29" t="s">
        <v>4</v>
      </c>
      <c r="F175" s="29" t="s">
        <v>5</v>
      </c>
      <c r="G175" s="29" t="s">
        <v>6</v>
      </c>
      <c r="H175" s="29" t="s">
        <v>7</v>
      </c>
      <c r="I175" s="29" t="s">
        <v>8</v>
      </c>
      <c r="J175" s="29" t="s">
        <v>9</v>
      </c>
      <c r="K175" s="29" t="s">
        <v>10</v>
      </c>
      <c r="L175" s="29" t="s">
        <v>11</v>
      </c>
      <c r="M175" s="29" t="s">
        <v>12</v>
      </c>
      <c r="N175" s="29" t="s">
        <v>13</v>
      </c>
    </row>
    <row r="176" spans="1:14" x14ac:dyDescent="0.25">
      <c r="A176" s="2">
        <f>ROW()</f>
        <v>176</v>
      </c>
      <c r="J176" s="5"/>
      <c r="K176" s="5"/>
      <c r="L176" s="5"/>
      <c r="M176" s="5"/>
      <c r="N176" s="5"/>
    </row>
    <row r="177" spans="1:1" x14ac:dyDescent="0.25">
      <c r="A177" s="2">
        <f>ROW()</f>
        <v>177</v>
      </c>
    </row>
    <row r="178" spans="1:1" x14ac:dyDescent="0.25">
      <c r="A178" s="2">
        <f>ROW()</f>
        <v>178</v>
      </c>
    </row>
    <row r="179" spans="1:1" x14ac:dyDescent="0.25">
      <c r="A179" s="2">
        <f>ROW()</f>
        <v>179</v>
      </c>
    </row>
    <row r="180" spans="1:1" x14ac:dyDescent="0.25">
      <c r="A180" s="2">
        <f>ROW()</f>
        <v>180</v>
      </c>
    </row>
    <row r="181" spans="1:1" x14ac:dyDescent="0.25">
      <c r="A181" s="2">
        <f>ROW()</f>
        <v>181</v>
      </c>
    </row>
    <row r="182" spans="1:1" x14ac:dyDescent="0.25">
      <c r="A182" s="2">
        <f>ROW()</f>
        <v>182</v>
      </c>
    </row>
    <row r="183" spans="1:1" x14ac:dyDescent="0.25">
      <c r="A183" s="2">
        <f>ROW()</f>
        <v>183</v>
      </c>
    </row>
    <row r="184" spans="1:1" x14ac:dyDescent="0.25">
      <c r="A184" s="2">
        <f>ROW()</f>
        <v>184</v>
      </c>
    </row>
    <row r="185" spans="1:1" x14ac:dyDescent="0.25">
      <c r="A185" s="2">
        <f>ROW()</f>
        <v>185</v>
      </c>
    </row>
    <row r="186" spans="1:1" x14ac:dyDescent="0.25">
      <c r="A186" s="2">
        <f>ROW()</f>
        <v>186</v>
      </c>
    </row>
    <row r="187" spans="1:1" x14ac:dyDescent="0.25">
      <c r="A187" s="2">
        <f>ROW()</f>
        <v>187</v>
      </c>
    </row>
    <row r="188" spans="1:1" x14ac:dyDescent="0.25">
      <c r="A188" s="2">
        <f>ROW()</f>
        <v>188</v>
      </c>
    </row>
    <row r="189" spans="1:1" x14ac:dyDescent="0.25">
      <c r="A189" s="2">
        <f>ROW()</f>
        <v>189</v>
      </c>
    </row>
    <row r="190" spans="1:1" x14ac:dyDescent="0.25">
      <c r="A190" s="2">
        <f>ROW()</f>
        <v>190</v>
      </c>
    </row>
    <row r="191" spans="1:1" x14ac:dyDescent="0.25">
      <c r="A191" s="2">
        <f>ROW()</f>
        <v>191</v>
      </c>
    </row>
    <row r="192" spans="1:1" x14ac:dyDescent="0.25">
      <c r="A192" s="2">
        <f>ROW()</f>
        <v>192</v>
      </c>
    </row>
    <row r="193" spans="1:1" x14ac:dyDescent="0.25">
      <c r="A193" s="2">
        <f>ROW()</f>
        <v>193</v>
      </c>
    </row>
    <row r="194" spans="1:1" x14ac:dyDescent="0.25">
      <c r="A194" s="2">
        <f>ROW()</f>
        <v>194</v>
      </c>
    </row>
    <row r="195" spans="1:1" x14ac:dyDescent="0.25">
      <c r="A195" s="2">
        <f>ROW()</f>
        <v>195</v>
      </c>
    </row>
    <row r="196" spans="1:1" x14ac:dyDescent="0.25">
      <c r="A196" s="2">
        <f>ROW()</f>
        <v>196</v>
      </c>
    </row>
    <row r="197" spans="1:1" x14ac:dyDescent="0.25">
      <c r="A197" s="2">
        <f>ROW()</f>
        <v>197</v>
      </c>
    </row>
    <row r="198" spans="1:1" x14ac:dyDescent="0.25">
      <c r="A198" s="2">
        <f>ROW()</f>
        <v>198</v>
      </c>
    </row>
    <row r="199" spans="1:1" x14ac:dyDescent="0.25">
      <c r="A199" s="2">
        <f>ROW()</f>
        <v>199</v>
      </c>
    </row>
    <row r="200" spans="1:1" x14ac:dyDescent="0.25">
      <c r="A200" s="2">
        <f>ROW()</f>
        <v>200</v>
      </c>
    </row>
    <row r="201" spans="1:1" x14ac:dyDescent="0.25">
      <c r="A201" s="2">
        <f>ROW()</f>
        <v>201</v>
      </c>
    </row>
    <row r="202" spans="1:1" x14ac:dyDescent="0.25">
      <c r="A202" s="2">
        <f>ROW()</f>
        <v>202</v>
      </c>
    </row>
    <row r="203" spans="1:1" x14ac:dyDescent="0.25">
      <c r="A203" s="2">
        <f>ROW()</f>
        <v>203</v>
      </c>
    </row>
    <row r="204" spans="1:1" x14ac:dyDescent="0.25">
      <c r="A204" s="2">
        <f>ROW()</f>
        <v>204</v>
      </c>
    </row>
    <row r="205" spans="1:1" x14ac:dyDescent="0.25">
      <c r="A205" s="2">
        <f>ROW()</f>
        <v>205</v>
      </c>
    </row>
    <row r="206" spans="1:1" x14ac:dyDescent="0.25">
      <c r="A206" s="2">
        <f>ROW()</f>
        <v>206</v>
      </c>
    </row>
    <row r="207" spans="1:1" x14ac:dyDescent="0.25">
      <c r="A207" s="2">
        <f>ROW()</f>
        <v>207</v>
      </c>
    </row>
    <row r="208" spans="1:1" x14ac:dyDescent="0.25">
      <c r="A208" s="2">
        <f>ROW()</f>
        <v>208</v>
      </c>
    </row>
    <row r="209" spans="1:1" x14ac:dyDescent="0.25">
      <c r="A209" s="2">
        <f>ROW()</f>
        <v>209</v>
      </c>
    </row>
    <row r="210" spans="1:1" x14ac:dyDescent="0.25">
      <c r="A210" s="2">
        <f>ROW()</f>
        <v>210</v>
      </c>
    </row>
  </sheetData>
  <mergeCells count="4">
    <mergeCell ref="E8:F8"/>
    <mergeCell ref="E9:F9"/>
    <mergeCell ref="D33:E33"/>
    <mergeCell ref="D35:E3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Answers</vt:lpstr>
      <vt:lpstr>Practice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dcterms:created xsi:type="dcterms:W3CDTF">2024-07-08T11:49:45Z</dcterms:created>
  <dcterms:modified xsi:type="dcterms:W3CDTF">2024-07-08T11:54:51Z</dcterms:modified>
</cp:coreProperties>
</file>