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Baruch offnline/FIN Spreadsheets/"/>
    </mc:Choice>
  </mc:AlternateContent>
  <xr:revisionPtr revIDLastSave="0" documentId="8_{24DFFF17-5B81-48C6-A824-E1B4A4E6475A}" xr6:coauthVersionLast="38" xr6:coauthVersionMax="38" xr10:uidLastSave="{00000000-0000-0000-0000-000000000000}"/>
  <bookViews>
    <workbookView xWindow="0" yWindow="0" windowWidth="17793" windowHeight="842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1" l="1"/>
  <c r="P27" i="1"/>
  <c r="P24" i="1"/>
  <c r="P25" i="1" s="1"/>
  <c r="P23" i="1"/>
  <c r="P13" i="1"/>
  <c r="P12" i="1"/>
  <c r="P11" i="1"/>
  <c r="P9" i="1"/>
  <c r="P8" i="1"/>
  <c r="P7" i="1"/>
  <c r="G30" i="1"/>
  <c r="G31" i="1" s="1"/>
  <c r="G26" i="1"/>
  <c r="I28" i="1" s="1"/>
  <c r="L28" i="1" s="1"/>
  <c r="P29" i="1" l="1"/>
  <c r="I24" i="1"/>
  <c r="L24" i="1" s="1"/>
  <c r="M34" i="1" s="1"/>
  <c r="B104" i="1"/>
  <c r="B105" i="1" s="1"/>
  <c r="G94" i="1"/>
  <c r="H94" i="1" l="1"/>
  <c r="I94" i="1" s="1"/>
  <c r="J94" i="1" s="1"/>
  <c r="K94" i="1" s="1"/>
  <c r="L94" i="1" s="1"/>
  <c r="M94" i="1" s="1"/>
  <c r="N94" i="1" s="1"/>
  <c r="O94" i="1" s="1"/>
  <c r="P94" i="1" s="1"/>
  <c r="Q94" i="1" s="1"/>
  <c r="Q121" i="1" s="1"/>
  <c r="H95" i="1"/>
  <c r="K26" i="1"/>
  <c r="G78" i="1"/>
  <c r="I76" i="1" s="1"/>
  <c r="K76" i="1" s="1"/>
  <c r="G83" i="1"/>
  <c r="Q108" i="1" l="1"/>
  <c r="I96" i="1"/>
  <c r="I95" i="1"/>
  <c r="J95" i="1" s="1"/>
  <c r="K95" i="1" s="1"/>
  <c r="L95" i="1" s="1"/>
  <c r="M95" i="1" s="1"/>
  <c r="N95" i="1" s="1"/>
  <c r="O95" i="1" s="1"/>
  <c r="P95" i="1" s="1"/>
  <c r="Q95" i="1" s="1"/>
  <c r="G35" i="1"/>
  <c r="G34" i="1"/>
  <c r="G84" i="1"/>
  <c r="M74" i="1"/>
  <c r="I77" i="1"/>
  <c r="I80" i="1"/>
  <c r="K80" i="1" s="1"/>
  <c r="G14" i="1"/>
  <c r="G15" i="1" s="1"/>
  <c r="G10" i="1"/>
  <c r="I12" i="1" s="1"/>
  <c r="L12" i="1" s="1"/>
  <c r="Q109" i="1" l="1"/>
  <c r="P108" i="1" s="1"/>
  <c r="Q122" i="1"/>
  <c r="P121" i="1" s="1"/>
  <c r="J97" i="1"/>
  <c r="J96" i="1"/>
  <c r="K96" i="1" s="1"/>
  <c r="L96" i="1" s="1"/>
  <c r="M96" i="1" s="1"/>
  <c r="N96" i="1" s="1"/>
  <c r="O96" i="1" s="1"/>
  <c r="P96" i="1" s="1"/>
  <c r="Q96" i="1" s="1"/>
  <c r="M78" i="1"/>
  <c r="M82" i="1"/>
  <c r="I81" i="1"/>
  <c r="G88" i="1" s="1"/>
  <c r="I8" i="1"/>
  <c r="L8" i="1" s="1"/>
  <c r="G64" i="1"/>
  <c r="G60" i="1"/>
  <c r="I62" i="1" s="1"/>
  <c r="I63" i="1" s="1"/>
  <c r="G46" i="1"/>
  <c r="Q123" i="1" l="1"/>
  <c r="P122" i="1" s="1"/>
  <c r="O121" i="1" s="1"/>
  <c r="Q110" i="1"/>
  <c r="P109" i="1" s="1"/>
  <c r="O108" i="1" s="1"/>
  <c r="K98" i="1"/>
  <c r="K97" i="1"/>
  <c r="L97" i="1" s="1"/>
  <c r="M97" i="1" s="1"/>
  <c r="N97" i="1" s="1"/>
  <c r="O97" i="1" s="1"/>
  <c r="P97" i="1" s="1"/>
  <c r="Q97" i="1" s="1"/>
  <c r="G65" i="1"/>
  <c r="M79" i="1"/>
  <c r="K10" i="1"/>
  <c r="M18" i="1"/>
  <c r="I58" i="1"/>
  <c r="K60" i="1"/>
  <c r="K64" i="1"/>
  <c r="O64" i="1" s="1"/>
  <c r="G47" i="1"/>
  <c r="G42" i="1"/>
  <c r="I40" i="1" s="1"/>
  <c r="Q111" i="1" l="1"/>
  <c r="P110" i="1" s="1"/>
  <c r="O109" i="1" s="1"/>
  <c r="N108" i="1" s="1"/>
  <c r="Q124" i="1"/>
  <c r="P123" i="1" s="1"/>
  <c r="O122" i="1" s="1"/>
  <c r="N121" i="1" s="1"/>
  <c r="L99" i="1"/>
  <c r="L98" i="1"/>
  <c r="M98" i="1" s="1"/>
  <c r="N98" i="1" s="1"/>
  <c r="O98" i="1" s="1"/>
  <c r="P98" i="1" s="1"/>
  <c r="Q98" i="1" s="1"/>
  <c r="K56" i="1"/>
  <c r="O56" i="1" s="1"/>
  <c r="I59" i="1"/>
  <c r="G69" i="1" s="1"/>
  <c r="G18" i="1"/>
  <c r="G19" i="1"/>
  <c r="K38" i="1"/>
  <c r="O38" i="1" s="1"/>
  <c r="I41" i="1"/>
  <c r="O60" i="1"/>
  <c r="I44" i="1"/>
  <c r="I45" i="1" s="1"/>
  <c r="Q112" i="1" l="1"/>
  <c r="P111" i="1" s="1"/>
  <c r="O110" i="1" s="1"/>
  <c r="N109" i="1" s="1"/>
  <c r="M108" i="1" s="1"/>
  <c r="Q125" i="1"/>
  <c r="P124" i="1" s="1"/>
  <c r="O123" i="1" s="1"/>
  <c r="N122" i="1" s="1"/>
  <c r="M121" i="1" s="1"/>
  <c r="M99" i="1"/>
  <c r="N99" i="1" s="1"/>
  <c r="O99" i="1" s="1"/>
  <c r="P99" i="1" s="1"/>
  <c r="Q99" i="1" s="1"/>
  <c r="M100" i="1"/>
  <c r="M62" i="1"/>
  <c r="M71" i="1"/>
  <c r="G51" i="1"/>
  <c r="M70" i="1"/>
  <c r="Q74" i="1"/>
  <c r="M58" i="1"/>
  <c r="Q82" i="1"/>
  <c r="Q78" i="1"/>
  <c r="K42" i="1"/>
  <c r="O42" i="1" s="1"/>
  <c r="M52" i="1" s="1"/>
  <c r="K46" i="1"/>
  <c r="O46" i="1" s="1"/>
  <c r="N100" i="1" l="1"/>
  <c r="O100" i="1" s="1"/>
  <c r="P100" i="1" s="1"/>
  <c r="Q100" i="1" s="1"/>
  <c r="N101" i="1"/>
  <c r="Q126" i="1"/>
  <c r="P125" i="1" s="1"/>
  <c r="O124" i="1" s="1"/>
  <c r="N123" i="1" s="1"/>
  <c r="M122" i="1" s="1"/>
  <c r="L121" i="1" s="1"/>
  <c r="Q113" i="1"/>
  <c r="P112" i="1" s="1"/>
  <c r="O111" i="1" s="1"/>
  <c r="N110" i="1" s="1"/>
  <c r="M109" i="1" s="1"/>
  <c r="L108" i="1" s="1"/>
  <c r="M89" i="1"/>
  <c r="M90" i="1"/>
  <c r="G68" i="1"/>
  <c r="M68" i="1"/>
  <c r="M40" i="1"/>
  <c r="M53" i="1"/>
  <c r="M44" i="1"/>
  <c r="O80" i="1"/>
  <c r="O76" i="1"/>
  <c r="O101" i="1" l="1"/>
  <c r="P101" i="1" s="1"/>
  <c r="Q101" i="1" s="1"/>
  <c r="O102" i="1"/>
  <c r="M87" i="1"/>
  <c r="Q127" i="1"/>
  <c r="P126" i="1" s="1"/>
  <c r="O125" i="1" s="1"/>
  <c r="N124" i="1" s="1"/>
  <c r="M123" i="1" s="1"/>
  <c r="L122" i="1" s="1"/>
  <c r="K121" i="1" s="1"/>
  <c r="Q114" i="1"/>
  <c r="P113" i="1" s="1"/>
  <c r="O112" i="1" s="1"/>
  <c r="N111" i="1" s="1"/>
  <c r="M110" i="1" s="1"/>
  <c r="L109" i="1" s="1"/>
  <c r="K108" i="1" s="1"/>
  <c r="G87" i="1"/>
  <c r="M50" i="1"/>
  <c r="G50" i="1"/>
  <c r="P102" i="1" l="1"/>
  <c r="Q102" i="1" s="1"/>
  <c r="P103" i="1"/>
  <c r="Q128" i="1"/>
  <c r="P127" i="1" s="1"/>
  <c r="O126" i="1" s="1"/>
  <c r="N125" i="1" s="1"/>
  <c r="M124" i="1" s="1"/>
  <c r="L123" i="1" s="1"/>
  <c r="K122" i="1" s="1"/>
  <c r="J121" i="1" s="1"/>
  <c r="Q115" i="1"/>
  <c r="P114" i="1" s="1"/>
  <c r="O113" i="1" s="1"/>
  <c r="N112" i="1" s="1"/>
  <c r="M111" i="1" s="1"/>
  <c r="L110" i="1" s="1"/>
  <c r="K109" i="1" s="1"/>
  <c r="J108" i="1" s="1"/>
  <c r="Q104" i="1" l="1"/>
  <c r="Q103" i="1"/>
  <c r="Q116" i="1"/>
  <c r="P115" i="1" s="1"/>
  <c r="O114" i="1" s="1"/>
  <c r="N113" i="1" s="1"/>
  <c r="M112" i="1" s="1"/>
  <c r="L111" i="1" s="1"/>
  <c r="K110" i="1" s="1"/>
  <c r="J109" i="1" s="1"/>
  <c r="I108" i="1" s="1"/>
  <c r="Q129" i="1"/>
  <c r="P128" i="1" s="1"/>
  <c r="O127" i="1" s="1"/>
  <c r="N126" i="1" s="1"/>
  <c r="M125" i="1" s="1"/>
  <c r="L124" i="1" s="1"/>
  <c r="K123" i="1" s="1"/>
  <c r="J122" i="1" s="1"/>
  <c r="I121" i="1" s="1"/>
  <c r="Q130" i="1" l="1"/>
  <c r="P129" i="1" s="1"/>
  <c r="O128" i="1" s="1"/>
  <c r="N127" i="1" s="1"/>
  <c r="M126" i="1" s="1"/>
  <c r="L125" i="1" s="1"/>
  <c r="K124" i="1" s="1"/>
  <c r="J123" i="1" s="1"/>
  <c r="I122" i="1" s="1"/>
  <c r="H121" i="1" s="1"/>
  <c r="Q117" i="1"/>
  <c r="P116" i="1" s="1"/>
  <c r="O115" i="1" s="1"/>
  <c r="N114" i="1" s="1"/>
  <c r="M113" i="1" s="1"/>
  <c r="L112" i="1" s="1"/>
  <c r="K111" i="1" s="1"/>
  <c r="J110" i="1" s="1"/>
  <c r="I109" i="1" s="1"/>
  <c r="H108" i="1" s="1"/>
  <c r="Q118" i="1"/>
  <c r="Q131" i="1"/>
  <c r="P117" i="1" l="1"/>
  <c r="O116" i="1" s="1"/>
  <c r="N115" i="1" s="1"/>
  <c r="M114" i="1" s="1"/>
  <c r="L113" i="1" s="1"/>
  <c r="K112" i="1" s="1"/>
  <c r="J111" i="1" s="1"/>
  <c r="I110" i="1" s="1"/>
  <c r="H109" i="1" s="1"/>
  <c r="G108" i="1" s="1"/>
  <c r="P130" i="1"/>
  <c r="O129" i="1" s="1"/>
  <c r="N128" i="1" s="1"/>
  <c r="M127" i="1" s="1"/>
  <c r="L126" i="1" s="1"/>
  <c r="K125" i="1" s="1"/>
  <c r="J124" i="1" s="1"/>
  <c r="I123" i="1" s="1"/>
  <c r="H122" i="1" s="1"/>
  <c r="G121" i="1" s="1"/>
</calcChain>
</file>

<file path=xl/sharedStrings.xml><?xml version="1.0" encoding="utf-8"?>
<sst xmlns="http://schemas.openxmlformats.org/spreadsheetml/2006/main" count="325" uniqueCount="140">
  <si>
    <t>S =</t>
  </si>
  <si>
    <t>Su=</t>
  </si>
  <si>
    <t>u =</t>
  </si>
  <si>
    <t>d =</t>
  </si>
  <si>
    <t xml:space="preserve"> S =</t>
  </si>
  <si>
    <t>X =</t>
  </si>
  <si>
    <t>i =</t>
  </si>
  <si>
    <t>Sd =</t>
  </si>
  <si>
    <t>Sd^2=</t>
  </si>
  <si>
    <t>Su^2=</t>
  </si>
  <si>
    <t>Cud=</t>
  </si>
  <si>
    <t xml:space="preserve"> Cu^2=</t>
  </si>
  <si>
    <t xml:space="preserve"> Cd^2=</t>
  </si>
  <si>
    <t>p =</t>
  </si>
  <si>
    <t>1-p=</t>
  </si>
  <si>
    <t>C2=</t>
  </si>
  <si>
    <t>C1=</t>
  </si>
  <si>
    <t>Freq=</t>
  </si>
  <si>
    <t>Stages=</t>
  </si>
  <si>
    <r>
      <t>Div (</t>
    </r>
    <r>
      <rPr>
        <b/>
        <sz val="11"/>
        <color theme="1"/>
        <rFont val="Calibri"/>
        <family val="2"/>
      </rPr>
      <t>δ)=</t>
    </r>
  </si>
  <si>
    <t>x-dividend</t>
  </si>
  <si>
    <t>PERIOD 1</t>
  </si>
  <si>
    <t>PERIOD 2</t>
  </si>
  <si>
    <t>PERIOD 0</t>
  </si>
  <si>
    <t>PERIOD 1(x-div)</t>
  </si>
  <si>
    <t>INPUT</t>
  </si>
  <si>
    <t>OUTPUT</t>
  </si>
  <si>
    <t>FORMULAS</t>
  </si>
  <si>
    <t>Cu^2 = Max (0, Su^2 - X)</t>
  </si>
  <si>
    <t>Cd^2 = Max (0, Sd^2 - X)</t>
  </si>
  <si>
    <t>Cud = Max (0, Sud - X)</t>
  </si>
  <si>
    <t>Sd^2 = S  . d^2</t>
  </si>
  <si>
    <t>Su^2 = S  . u^2</t>
  </si>
  <si>
    <t>Sd = S . d</t>
  </si>
  <si>
    <t>Su = S . u</t>
  </si>
  <si>
    <t>Pu^2 = Max (0, X - Su^2)</t>
  </si>
  <si>
    <t xml:space="preserve"> Pu^2=</t>
  </si>
  <si>
    <t>Pud=</t>
  </si>
  <si>
    <t xml:space="preserve"> Pd^2=</t>
  </si>
  <si>
    <t>Pd^2 = Max (0, X - Sd^2)</t>
  </si>
  <si>
    <t>Pud = Max (0, X - Sud )</t>
  </si>
  <si>
    <r>
      <t>x-dividend = Su (1-</t>
    </r>
    <r>
      <rPr>
        <b/>
        <sz val="11"/>
        <color theme="1"/>
        <rFont val="Arial"/>
        <family val="2"/>
      </rPr>
      <t>δ)</t>
    </r>
  </si>
  <si>
    <r>
      <t>x-dividend = Sd (1-</t>
    </r>
    <r>
      <rPr>
        <b/>
        <sz val="11"/>
        <color theme="1"/>
        <rFont val="Arial"/>
        <family val="2"/>
      </rPr>
      <t>δ)</t>
    </r>
  </si>
  <si>
    <t>p = [(i+1) - d )] / (u - d)</t>
  </si>
  <si>
    <t>Cu=</t>
  </si>
  <si>
    <t>Cd=</t>
  </si>
  <si>
    <t>Cu = Max (0, Su - X)</t>
  </si>
  <si>
    <t>Cd = Max (0, Sd - X)</t>
  </si>
  <si>
    <t>European Option Premium</t>
  </si>
  <si>
    <t>American Option Premium</t>
  </si>
  <si>
    <t>P(E)=</t>
  </si>
  <si>
    <t>P(A)=</t>
  </si>
  <si>
    <t>C(E)=</t>
  </si>
  <si>
    <t>C(A)=</t>
  </si>
  <si>
    <t>h=</t>
  </si>
  <si>
    <t>hu=</t>
  </si>
  <si>
    <t>hd=</t>
  </si>
  <si>
    <t>(Payoff)</t>
  </si>
  <si>
    <r>
      <t xml:space="preserve">Hedge Ratio </t>
    </r>
    <r>
      <rPr>
        <sz val="8"/>
        <color theme="1"/>
        <rFont val="Calibri"/>
        <family val="2"/>
        <scheme val="minor"/>
      </rPr>
      <t>(Buy Shares / Buy Puts)</t>
    </r>
  </si>
  <si>
    <r>
      <t xml:space="preserve">Hedge Ratio </t>
    </r>
    <r>
      <rPr>
        <sz val="8"/>
        <color theme="1"/>
        <rFont val="Calibri"/>
        <family val="2"/>
        <scheme val="minor"/>
      </rPr>
      <t>(Buy Shares / Write Calls)</t>
    </r>
  </si>
  <si>
    <t>(at 1st Stage)</t>
  </si>
  <si>
    <t>Period</t>
  </si>
  <si>
    <t xml:space="preserve"> </t>
  </si>
  <si>
    <t>p=</t>
  </si>
  <si>
    <t>Call Option Premiums</t>
  </si>
  <si>
    <t>STOCK PRICES (UP / DOWN)</t>
  </si>
  <si>
    <t>Out Option Premiums</t>
  </si>
  <si>
    <t>Periods=</t>
  </si>
  <si>
    <t>Example I - Single Period (Call Option)</t>
  </si>
  <si>
    <t>Example II - Single Period (Put Option)</t>
  </si>
  <si>
    <t>Pu=</t>
  </si>
  <si>
    <t>Pd=</t>
  </si>
  <si>
    <t>(Covered Calls Strategy)</t>
  </si>
  <si>
    <t>(Protective Put Strategy)</t>
  </si>
  <si>
    <r>
      <t>Su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</si>
  <si>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1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</si>
  <si>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</si>
  <si>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</si>
  <si>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4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</si>
  <si>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5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</si>
  <si>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6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</si>
  <si>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7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</si>
  <si>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8</t>
    </r>
  </si>
  <si>
    <r>
      <t>Su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9</t>
    </r>
  </si>
  <si>
    <r>
      <t>Sd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</si>
  <si>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</si>
  <si>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1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</si>
  <si>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</si>
  <si>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</si>
  <si>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4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</si>
  <si>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5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</si>
  <si>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6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</si>
  <si>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7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</si>
  <si>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8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</si>
  <si>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9</t>
    </r>
  </si>
  <si>
    <r>
      <t>Cd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</si>
  <si>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</si>
  <si>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</si>
  <si>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</si>
  <si>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</si>
  <si>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</si>
  <si>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5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</si>
  <si>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6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</si>
  <si>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7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</si>
  <si>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8</t>
    </r>
  </si>
  <si>
    <r>
      <t>Pu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</t>
    </r>
    <r>
      <rPr>
        <vertAlign val="superscript"/>
        <sz val="11"/>
        <color theme="1"/>
        <rFont val="Calibri"/>
        <family val="2"/>
        <scheme val="minor"/>
      </rPr>
      <t>9</t>
    </r>
  </si>
  <si>
    <r>
      <t>Pd</t>
    </r>
    <r>
      <rPr>
        <vertAlign val="superscript"/>
        <sz val="11"/>
        <color theme="1"/>
        <rFont val="Calibri"/>
        <family val="2"/>
        <scheme val="minor"/>
      </rPr>
      <t>10</t>
    </r>
  </si>
  <si>
    <t>Multi-Stage Call and Put European Options</t>
  </si>
  <si>
    <t>Pu = Max (0, X-Su)</t>
  </si>
  <si>
    <t>Pd = Max (0, X-Sd)</t>
  </si>
  <si>
    <t>C1= [ (p . Cu^2) + [(1-p) Cud)] ] / [(1+i)^Freq]</t>
  </si>
  <si>
    <t>C2= [ (p . Cud) + [(1-p) Cd^2)] ] / [(1+i)^Freq]</t>
  </si>
  <si>
    <t>C= [ (p . C1) + [(1-p) C2)] ] / [(1+i)^Freq]</t>
  </si>
  <si>
    <t>P= [ (p . Pu) + [(1-p) Pd)] ] / [(1+i)^Freq</t>
  </si>
  <si>
    <t>C= [ (p . Cu) + [(1-p) Cd)] ] / [(1+i)^Freq</t>
  </si>
  <si>
    <t>P1= [ (p . Pu^2) + [(1-p) Pud)] ] / [(1+i)^Freq]</t>
  </si>
  <si>
    <t>P2= [ (p . Pud) + [(1-p) Pd^2)] ] / [(1+i)^Freq]</t>
  </si>
  <si>
    <t>P= [ (p . P1) + [(1-p) P2)] ] / [(1+i)^Freq]</t>
  </si>
  <si>
    <t>Example III  2-Period - Call option</t>
  </si>
  <si>
    <t>Example IV 2-Period - Put Option</t>
  </si>
  <si>
    <t>Example V 2-Period - Call Option w/ Div</t>
  </si>
  <si>
    <t>Su - Sd =</t>
  </si>
  <si>
    <t>Cu - Cd =</t>
  </si>
  <si>
    <t>h =</t>
  </si>
  <si>
    <t>PV (Sd) =</t>
  </si>
  <si>
    <t>S-PV(Sd)=</t>
  </si>
  <si>
    <t>h(S-Pv(Sd)=</t>
  </si>
  <si>
    <t>Sd - Su =</t>
  </si>
  <si>
    <t>PV (Su) =</t>
  </si>
  <si>
    <t>PV(Su)-S=</t>
  </si>
  <si>
    <t>h(Pv(Su)-S=</t>
  </si>
  <si>
    <t>One and Two-PERIOD BINOMIAL OPTION PRICING MODEL</t>
  </si>
  <si>
    <t>Method 2 (Probability Method)</t>
  </si>
  <si>
    <t>Method 1 (Leverage 6-Step Method)</t>
  </si>
  <si>
    <t>Step 1</t>
  </si>
  <si>
    <t>Step 2</t>
  </si>
  <si>
    <t>Step 3</t>
  </si>
  <si>
    <t>Step 4</t>
  </si>
  <si>
    <t>Step 5</t>
  </si>
  <si>
    <t>Step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</si>
</sst>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\x"/>
    <numFmt numFmtId="165" formatCode="0.0000"/>
    <numFmt numFmtId="166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2" xfId="0" applyFont="1" applyFill="1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43" fontId="3" fillId="0" borderId="0" xfId="1" applyFont="1"/>
    <xf numFmtId="43" fontId="3" fillId="2" borderId="0" xfId="1" applyFont="1" applyFill="1"/>
    <xf numFmtId="43" fontId="3" fillId="2" borderId="0" xfId="1" applyFont="1" applyFill="1" applyAlignment="1">
      <alignment horizontal="right"/>
    </xf>
    <xf numFmtId="43" fontId="3" fillId="2" borderId="1" xfId="1" applyFont="1" applyFill="1" applyBorder="1"/>
    <xf numFmtId="43" fontId="3" fillId="2" borderId="0" xfId="1" applyFont="1" applyFill="1" applyBorder="1"/>
    <xf numFmtId="43" fontId="3" fillId="2" borderId="3" xfId="1" applyFont="1" applyFill="1" applyBorder="1"/>
    <xf numFmtId="43" fontId="3" fillId="3" borderId="0" xfId="1" applyFont="1" applyFill="1" applyBorder="1"/>
    <xf numFmtId="43" fontId="0" fillId="0" borderId="0" xfId="1" applyFont="1" applyAlignment="1">
      <alignment horizontal="right"/>
    </xf>
    <xf numFmtId="43" fontId="3" fillId="2" borderId="5" xfId="1" applyFont="1" applyFill="1" applyBorder="1"/>
    <xf numFmtId="43" fontId="3" fillId="4" borderId="0" xfId="1" applyFont="1" applyFill="1"/>
    <xf numFmtId="39" fontId="3" fillId="4" borderId="0" xfId="1" applyNumberFormat="1" applyFont="1" applyFill="1"/>
    <xf numFmtId="0" fontId="4" fillId="5" borderId="4" xfId="0" applyFont="1" applyFill="1" applyBorder="1"/>
    <xf numFmtId="43" fontId="2" fillId="5" borderId="4" xfId="1" applyFont="1" applyFill="1" applyBorder="1"/>
    <xf numFmtId="0" fontId="2" fillId="5" borderId="4" xfId="0" applyFont="1" applyFill="1" applyBorder="1"/>
    <xf numFmtId="0" fontId="0" fillId="5" borderId="0" xfId="0" applyFill="1"/>
    <xf numFmtId="44" fontId="3" fillId="5" borderId="0" xfId="2" applyFont="1" applyFill="1"/>
    <xf numFmtId="164" fontId="3" fillId="5" borderId="0" xfId="0" applyNumberFormat="1" applyFont="1" applyFill="1"/>
    <xf numFmtId="10" fontId="3" fillId="5" borderId="0" xfId="0" applyNumberFormat="1" applyFont="1" applyFill="1"/>
    <xf numFmtId="0" fontId="3" fillId="5" borderId="0" xfId="0" applyFont="1" applyFill="1"/>
    <xf numFmtId="0" fontId="5" fillId="5" borderId="0" xfId="0" applyFont="1" applyFill="1"/>
    <xf numFmtId="10" fontId="3" fillId="5" borderId="0" xfId="0" applyNumberFormat="1" applyFont="1" applyFill="1" applyBorder="1"/>
    <xf numFmtId="44" fontId="3" fillId="5" borderId="0" xfId="0" applyNumberFormat="1" applyFont="1" applyFill="1" applyBorder="1"/>
    <xf numFmtId="165" fontId="5" fillId="5" borderId="0" xfId="0" applyNumberFormat="1" applyFont="1" applyFill="1"/>
    <xf numFmtId="0" fontId="7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/>
    <xf numFmtId="43" fontId="7" fillId="5" borderId="0" xfId="1" applyFont="1" applyFill="1"/>
    <xf numFmtId="43" fontId="3" fillId="3" borderId="3" xfId="1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43" fontId="3" fillId="3" borderId="3" xfId="0" applyNumberFormat="1" applyFont="1" applyFill="1" applyBorder="1"/>
    <xf numFmtId="0" fontId="3" fillId="6" borderId="0" xfId="0" applyFont="1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44" fontId="9" fillId="6" borderId="0" xfId="2" applyFont="1" applyFill="1"/>
    <xf numFmtId="44" fontId="3" fillId="6" borderId="0" xfId="2" applyFont="1" applyFill="1"/>
    <xf numFmtId="164" fontId="9" fillId="6" borderId="0" xfId="0" applyNumberFormat="1" applyFont="1" applyFill="1"/>
    <xf numFmtId="164" fontId="3" fillId="6" borderId="0" xfId="0" applyNumberFormat="1" applyFont="1" applyFill="1"/>
    <xf numFmtId="10" fontId="9" fillId="6" borderId="0" xfId="0" applyNumberFormat="1" applyFont="1" applyFill="1"/>
    <xf numFmtId="10" fontId="3" fillId="6" borderId="0" xfId="0" applyNumberFormat="1" applyFont="1" applyFill="1"/>
    <xf numFmtId="0" fontId="9" fillId="6" borderId="0" xfId="0" applyFont="1" applyFill="1" applyAlignment="1">
      <alignment horizontal="center"/>
    </xf>
    <xf numFmtId="0" fontId="3" fillId="6" borderId="0" xfId="0" applyFont="1" applyFill="1"/>
    <xf numFmtId="0" fontId="5" fillId="6" borderId="0" xfId="0" applyFont="1" applyFill="1" applyAlignment="1">
      <alignment horizontal="right"/>
    </xf>
    <xf numFmtId="0" fontId="5" fillId="6" borderId="0" xfId="0" applyFont="1" applyFill="1"/>
    <xf numFmtId="0" fontId="3" fillId="6" borderId="0" xfId="0" applyFont="1" applyFill="1" applyBorder="1" applyAlignment="1">
      <alignment horizontal="right"/>
    </xf>
    <xf numFmtId="10" fontId="9" fillId="6" borderId="0" xfId="0" applyNumberFormat="1" applyFont="1" applyFill="1" applyBorder="1"/>
    <xf numFmtId="10" fontId="3" fillId="6" borderId="0" xfId="0" applyNumberFormat="1" applyFont="1" applyFill="1" applyBorder="1"/>
    <xf numFmtId="0" fontId="10" fillId="6" borderId="0" xfId="0" applyFont="1" applyFill="1"/>
    <xf numFmtId="44" fontId="3" fillId="6" borderId="0" xfId="0" applyNumberFormat="1" applyFont="1" applyFill="1" applyBorder="1"/>
    <xf numFmtId="165" fontId="5" fillId="6" borderId="0" xfId="0" applyNumberFormat="1" applyFont="1" applyFill="1"/>
    <xf numFmtId="0" fontId="0" fillId="7" borderId="0" xfId="0" applyFill="1"/>
    <xf numFmtId="0" fontId="3" fillId="7" borderId="0" xfId="0" applyFont="1" applyFill="1"/>
    <xf numFmtId="0" fontId="12" fillId="0" borderId="0" xfId="0" applyFont="1" applyAlignment="1">
      <alignment horizontal="left"/>
    </xf>
    <xf numFmtId="43" fontId="3" fillId="3" borderId="3" xfId="1" quotePrefix="1" applyFont="1" applyFill="1" applyBorder="1" applyAlignment="1">
      <alignment horizontal="right"/>
    </xf>
    <xf numFmtId="166" fontId="3" fillId="3" borderId="3" xfId="0" applyNumberFormat="1" applyFont="1" applyFill="1" applyBorder="1"/>
    <xf numFmtId="39" fontId="3" fillId="3" borderId="3" xfId="1" applyNumberFormat="1" applyFont="1" applyFill="1" applyBorder="1"/>
    <xf numFmtId="43" fontId="13" fillId="2" borderId="0" xfId="1" quotePrefix="1" applyFont="1" applyFill="1" applyAlignment="1">
      <alignment horizontal="center" vertical="top"/>
    </xf>
    <xf numFmtId="0" fontId="3" fillId="3" borderId="0" xfId="0" applyFont="1" applyFill="1"/>
    <xf numFmtId="0" fontId="0" fillId="3" borderId="0" xfId="0" applyFill="1"/>
    <xf numFmtId="43" fontId="3" fillId="3" borderId="0" xfId="1" applyFont="1" applyFill="1"/>
    <xf numFmtId="0" fontId="3" fillId="6" borderId="0" xfId="0" quotePrefix="1" applyFont="1" applyFill="1" applyAlignment="1">
      <alignment horizontal="right"/>
    </xf>
    <xf numFmtId="0" fontId="0" fillId="8" borderId="0" xfId="0" applyFill="1"/>
    <xf numFmtId="43" fontId="3" fillId="8" borderId="0" xfId="1" applyFont="1" applyFill="1" applyAlignment="1">
      <alignment horizontal="right"/>
    </xf>
    <xf numFmtId="43" fontId="3" fillId="8" borderId="0" xfId="1" applyFont="1" applyFill="1"/>
    <xf numFmtId="43" fontId="3" fillId="0" borderId="0" xfId="1" applyNumberFormat="1" applyFont="1"/>
    <xf numFmtId="43" fontId="3" fillId="3" borderId="0" xfId="1" applyNumberFormat="1" applyFont="1" applyFill="1"/>
    <xf numFmtId="43" fontId="0" fillId="3" borderId="0" xfId="0" applyNumberFormat="1" applyFill="1"/>
    <xf numFmtId="43" fontId="1" fillId="0" borderId="0" xfId="1" quotePrefix="1" applyFont="1"/>
    <xf numFmtId="43" fontId="0" fillId="0" borderId="0" xfId="1" quotePrefix="1" applyFont="1"/>
    <xf numFmtId="43" fontId="3" fillId="2" borderId="6" xfId="1" applyFont="1" applyFill="1" applyBorder="1"/>
    <xf numFmtId="0" fontId="0" fillId="2" borderId="0" xfId="0" applyFill="1" applyBorder="1"/>
    <xf numFmtId="0" fontId="0" fillId="0" borderId="0" xfId="0" applyFill="1" applyAlignment="1">
      <alignment horizontal="right"/>
    </xf>
    <xf numFmtId="0" fontId="3" fillId="0" borderId="0" xfId="0" applyFont="1" applyFill="1"/>
    <xf numFmtId="0" fontId="15" fillId="6" borderId="0" xfId="0" applyFont="1" applyFill="1" applyAlignment="1">
      <alignment horizontal="left"/>
    </xf>
    <xf numFmtId="43" fontId="3" fillId="3" borderId="1" xfId="1" applyFont="1" applyFill="1" applyBorder="1"/>
    <xf numFmtId="43" fontId="3" fillId="2" borderId="10" xfId="1" applyFont="1" applyFill="1" applyBorder="1"/>
    <xf numFmtId="43" fontId="3" fillId="2" borderId="11" xfId="1" applyFont="1" applyFill="1" applyBorder="1"/>
    <xf numFmtId="43" fontId="3" fillId="2" borderId="12" xfId="1" applyFont="1" applyFill="1" applyBorder="1"/>
    <xf numFmtId="43" fontId="3" fillId="2" borderId="13" xfId="1" applyFont="1" applyFill="1" applyBorder="1"/>
    <xf numFmtId="43" fontId="3" fillId="2" borderId="14" xfId="1" applyFont="1" applyFill="1" applyBorder="1"/>
    <xf numFmtId="0" fontId="3" fillId="2" borderId="6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43" fontId="3" fillId="3" borderId="6" xfId="1" applyFont="1" applyFill="1" applyBorder="1"/>
    <xf numFmtId="43" fontId="2" fillId="9" borderId="7" xfId="1" applyFont="1" applyFill="1" applyBorder="1"/>
    <xf numFmtId="0" fontId="2" fillId="9" borderId="4" xfId="0" applyFont="1" applyFill="1" applyBorder="1"/>
    <xf numFmtId="43" fontId="2" fillId="9" borderId="4" xfId="1" applyFont="1" applyFill="1" applyBorder="1"/>
    <xf numFmtId="43" fontId="2" fillId="9" borderId="8" xfId="1" applyFont="1" applyFill="1" applyBorder="1"/>
    <xf numFmtId="43" fontId="2" fillId="9" borderId="9" xfId="1" applyFont="1" applyFill="1" applyBorder="1"/>
    <xf numFmtId="43" fontId="3" fillId="2" borderId="0" xfId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40</xdr:row>
      <xdr:rowOff>9526</xdr:rowOff>
    </xdr:from>
    <xdr:to>
      <xdr:col>8</xdr:col>
      <xdr:colOff>0</xdr:colOff>
      <xdr:row>41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409825" y="1247776"/>
          <a:ext cx="342900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42</xdr:row>
      <xdr:rowOff>0</xdr:rowOff>
    </xdr:from>
    <xdr:to>
      <xdr:col>8</xdr:col>
      <xdr:colOff>38100</xdr:colOff>
      <xdr:row>43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086100" y="1390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37</xdr:row>
      <xdr:rowOff>104775</xdr:rowOff>
    </xdr:from>
    <xdr:to>
      <xdr:col>11</xdr:col>
      <xdr:colOff>514350</xdr:colOff>
      <xdr:row>41</xdr:row>
      <xdr:rowOff>95250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29325" y="49530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38</xdr:row>
      <xdr:rowOff>0</xdr:rowOff>
    </xdr:from>
    <xdr:to>
      <xdr:col>10</xdr:col>
      <xdr:colOff>9525</xdr:colOff>
      <xdr:row>39</xdr:row>
      <xdr:rowOff>9524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4476750" y="590550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43</xdr:row>
      <xdr:rowOff>180975</xdr:rowOff>
    </xdr:from>
    <xdr:to>
      <xdr:col>10</xdr:col>
      <xdr:colOff>66675</xdr:colOff>
      <xdr:row>44</xdr:row>
      <xdr:rowOff>180975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486275" y="1771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41</xdr:row>
      <xdr:rowOff>190500</xdr:rowOff>
    </xdr:from>
    <xdr:to>
      <xdr:col>10</xdr:col>
      <xdr:colOff>9525</xdr:colOff>
      <xdr:row>42</xdr:row>
      <xdr:rowOff>200024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4476750" y="1381125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57150</xdr:colOff>
      <xdr:row>41</xdr:row>
      <xdr:rowOff>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476750" y="99060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41</xdr:row>
      <xdr:rowOff>161925</xdr:rowOff>
    </xdr:from>
    <xdr:to>
      <xdr:col>11</xdr:col>
      <xdr:colOff>523875</xdr:colOff>
      <xdr:row>45</xdr:row>
      <xdr:rowOff>152400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038850" y="135255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37</xdr:row>
      <xdr:rowOff>152400</xdr:rowOff>
    </xdr:from>
    <xdr:to>
      <xdr:col>13</xdr:col>
      <xdr:colOff>9525</xdr:colOff>
      <xdr:row>37</xdr:row>
      <xdr:rowOff>161925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6534150" y="54292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41</xdr:row>
      <xdr:rowOff>95250</xdr:rowOff>
    </xdr:from>
    <xdr:to>
      <xdr:col>13</xdr:col>
      <xdr:colOff>9525</xdr:colOff>
      <xdr:row>41</xdr:row>
      <xdr:rowOff>104775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6534150" y="12858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45</xdr:row>
      <xdr:rowOff>104775</xdr:rowOff>
    </xdr:from>
    <xdr:to>
      <xdr:col>13</xdr:col>
      <xdr:colOff>9525</xdr:colOff>
      <xdr:row>45</xdr:row>
      <xdr:rowOff>114300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6534150" y="209550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76</xdr:row>
      <xdr:rowOff>9526</xdr:rowOff>
    </xdr:from>
    <xdr:to>
      <xdr:col>8</xdr:col>
      <xdr:colOff>0</xdr:colOff>
      <xdr:row>77</xdr:row>
      <xdr:rowOff>19050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2762250" y="1000126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78</xdr:row>
      <xdr:rowOff>0</xdr:rowOff>
    </xdr:from>
    <xdr:to>
      <xdr:col>8</xdr:col>
      <xdr:colOff>38100</xdr:colOff>
      <xdr:row>79</xdr:row>
      <xdr:rowOff>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52725" y="1390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73</xdr:row>
      <xdr:rowOff>104775</xdr:rowOff>
    </xdr:from>
    <xdr:to>
      <xdr:col>13</xdr:col>
      <xdr:colOff>514350</xdr:colOff>
      <xdr:row>77</xdr:row>
      <xdr:rowOff>95250</xdr:rowOff>
    </xdr:to>
    <xdr:sp macro="" textlink="">
      <xdr:nvSpPr>
        <xdr:cNvPr id="25" name="Right Brac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695950" y="49530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12</xdr:col>
      <xdr:colOff>9525</xdr:colOff>
      <xdr:row>75</xdr:row>
      <xdr:rowOff>9524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4143375" y="590550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79</xdr:row>
      <xdr:rowOff>180975</xdr:rowOff>
    </xdr:from>
    <xdr:to>
      <xdr:col>12</xdr:col>
      <xdr:colOff>66675</xdr:colOff>
      <xdr:row>80</xdr:row>
      <xdr:rowOff>180975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4152900" y="1771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76</xdr:row>
      <xdr:rowOff>0</xdr:rowOff>
    </xdr:from>
    <xdr:to>
      <xdr:col>12</xdr:col>
      <xdr:colOff>57150</xdr:colOff>
      <xdr:row>77</xdr:row>
      <xdr:rowOff>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143375" y="99060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77</xdr:row>
      <xdr:rowOff>161925</xdr:rowOff>
    </xdr:from>
    <xdr:to>
      <xdr:col>13</xdr:col>
      <xdr:colOff>523875</xdr:colOff>
      <xdr:row>81</xdr:row>
      <xdr:rowOff>152400</xdr:rowOff>
    </xdr:to>
    <xdr:sp macro="" textlink="">
      <xdr:nvSpPr>
        <xdr:cNvPr id="30" name="Right Brac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705475" y="135255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73</xdr:row>
      <xdr:rowOff>152400</xdr:rowOff>
    </xdr:from>
    <xdr:to>
      <xdr:col>15</xdr:col>
      <xdr:colOff>9525</xdr:colOff>
      <xdr:row>73</xdr:row>
      <xdr:rowOff>161925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6200775" y="54292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77</xdr:row>
      <xdr:rowOff>95250</xdr:rowOff>
    </xdr:from>
    <xdr:to>
      <xdr:col>15</xdr:col>
      <xdr:colOff>9525</xdr:colOff>
      <xdr:row>77</xdr:row>
      <xdr:rowOff>104775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V="1">
          <a:off x="6200775" y="12858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81</xdr:row>
      <xdr:rowOff>104775</xdr:rowOff>
    </xdr:from>
    <xdr:to>
      <xdr:col>15</xdr:col>
      <xdr:colOff>9525</xdr:colOff>
      <xdr:row>81</xdr:row>
      <xdr:rowOff>114300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V="1">
          <a:off x="6200775" y="209550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76</xdr:row>
      <xdr:rowOff>9526</xdr:rowOff>
    </xdr:from>
    <xdr:to>
      <xdr:col>8</xdr:col>
      <xdr:colOff>0</xdr:colOff>
      <xdr:row>77</xdr:row>
      <xdr:rowOff>19050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2762250" y="1000126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78</xdr:row>
      <xdr:rowOff>0</xdr:rowOff>
    </xdr:from>
    <xdr:to>
      <xdr:col>8</xdr:col>
      <xdr:colOff>38100</xdr:colOff>
      <xdr:row>79</xdr:row>
      <xdr:rowOff>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2752725" y="1390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73</xdr:row>
      <xdr:rowOff>104775</xdr:rowOff>
    </xdr:from>
    <xdr:to>
      <xdr:col>13</xdr:col>
      <xdr:colOff>514350</xdr:colOff>
      <xdr:row>77</xdr:row>
      <xdr:rowOff>95250</xdr:rowOff>
    </xdr:to>
    <xdr:sp macro="" textlink="">
      <xdr:nvSpPr>
        <xdr:cNvPr id="36" name="Right Brac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695950" y="49530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12</xdr:col>
      <xdr:colOff>9525</xdr:colOff>
      <xdr:row>75</xdr:row>
      <xdr:rowOff>9524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4143375" y="590550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78</xdr:row>
      <xdr:rowOff>104775</xdr:rowOff>
    </xdr:from>
    <xdr:to>
      <xdr:col>12</xdr:col>
      <xdr:colOff>19050</xdr:colOff>
      <xdr:row>79</xdr:row>
      <xdr:rowOff>19050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5514975" y="6181725"/>
          <a:ext cx="704850" cy="1143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76</xdr:row>
      <xdr:rowOff>0</xdr:rowOff>
    </xdr:from>
    <xdr:to>
      <xdr:col>12</xdr:col>
      <xdr:colOff>57150</xdr:colOff>
      <xdr:row>77</xdr:row>
      <xdr:rowOff>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4143375" y="99060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77</xdr:row>
      <xdr:rowOff>161925</xdr:rowOff>
    </xdr:from>
    <xdr:to>
      <xdr:col>13</xdr:col>
      <xdr:colOff>523875</xdr:colOff>
      <xdr:row>81</xdr:row>
      <xdr:rowOff>152400</xdr:rowOff>
    </xdr:to>
    <xdr:sp macro="" textlink="">
      <xdr:nvSpPr>
        <xdr:cNvPr id="41" name="Right Brac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705475" y="135255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73</xdr:row>
      <xdr:rowOff>152400</xdr:rowOff>
    </xdr:from>
    <xdr:to>
      <xdr:col>15</xdr:col>
      <xdr:colOff>9525</xdr:colOff>
      <xdr:row>73</xdr:row>
      <xdr:rowOff>161925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6200775" y="54292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77</xdr:row>
      <xdr:rowOff>95250</xdr:rowOff>
    </xdr:from>
    <xdr:to>
      <xdr:col>15</xdr:col>
      <xdr:colOff>9525</xdr:colOff>
      <xdr:row>77</xdr:row>
      <xdr:rowOff>104775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V="1">
          <a:off x="6200775" y="12858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81</xdr:row>
      <xdr:rowOff>104775</xdr:rowOff>
    </xdr:from>
    <xdr:to>
      <xdr:col>15</xdr:col>
      <xdr:colOff>9525</xdr:colOff>
      <xdr:row>81</xdr:row>
      <xdr:rowOff>114300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6200775" y="209550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75</xdr:row>
      <xdr:rowOff>95250</xdr:rowOff>
    </xdr:from>
    <xdr:to>
      <xdr:col>10</xdr:col>
      <xdr:colOff>9525</xdr:colOff>
      <xdr:row>75</xdr:row>
      <xdr:rowOff>104775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 flipV="1">
          <a:off x="4143375" y="557212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79</xdr:row>
      <xdr:rowOff>114300</xdr:rowOff>
    </xdr:from>
    <xdr:to>
      <xdr:col>10</xdr:col>
      <xdr:colOff>19050</xdr:colOff>
      <xdr:row>79</xdr:row>
      <xdr:rowOff>123825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V="1">
          <a:off x="4152900" y="63912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58</xdr:row>
      <xdr:rowOff>9526</xdr:rowOff>
    </xdr:from>
    <xdr:to>
      <xdr:col>8</xdr:col>
      <xdr:colOff>0</xdr:colOff>
      <xdr:row>59</xdr:row>
      <xdr:rowOff>19050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3095625" y="2019301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60</xdr:row>
      <xdr:rowOff>0</xdr:rowOff>
    </xdr:from>
    <xdr:to>
      <xdr:col>8</xdr:col>
      <xdr:colOff>38100</xdr:colOff>
      <xdr:row>61</xdr:row>
      <xdr:rowOff>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3086100" y="2409825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55</xdr:row>
      <xdr:rowOff>104775</xdr:rowOff>
    </xdr:from>
    <xdr:to>
      <xdr:col>11</xdr:col>
      <xdr:colOff>514350</xdr:colOff>
      <xdr:row>59</xdr:row>
      <xdr:rowOff>95250</xdr:rowOff>
    </xdr:to>
    <xdr:sp macro="" textlink="">
      <xdr:nvSpPr>
        <xdr:cNvPr id="47" name="Right Brac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029325" y="1514475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9525</xdr:colOff>
      <xdr:row>57</xdr:row>
      <xdr:rowOff>9524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flipV="1">
          <a:off x="4476750" y="1609725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61</xdr:row>
      <xdr:rowOff>180975</xdr:rowOff>
    </xdr:from>
    <xdr:to>
      <xdr:col>10</xdr:col>
      <xdr:colOff>66675</xdr:colOff>
      <xdr:row>62</xdr:row>
      <xdr:rowOff>180975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486275" y="2790825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59</xdr:row>
      <xdr:rowOff>190500</xdr:rowOff>
    </xdr:from>
    <xdr:to>
      <xdr:col>10</xdr:col>
      <xdr:colOff>9525</xdr:colOff>
      <xdr:row>60</xdr:row>
      <xdr:rowOff>200024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V="1">
          <a:off x="4476750" y="2400300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58</xdr:row>
      <xdr:rowOff>0</xdr:rowOff>
    </xdr:from>
    <xdr:to>
      <xdr:col>10</xdr:col>
      <xdr:colOff>57150</xdr:colOff>
      <xdr:row>59</xdr:row>
      <xdr:rowOff>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4476750" y="2009775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59</xdr:row>
      <xdr:rowOff>161925</xdr:rowOff>
    </xdr:from>
    <xdr:to>
      <xdr:col>11</xdr:col>
      <xdr:colOff>523875</xdr:colOff>
      <xdr:row>63</xdr:row>
      <xdr:rowOff>152400</xdr:rowOff>
    </xdr:to>
    <xdr:sp macro="" textlink="">
      <xdr:nvSpPr>
        <xdr:cNvPr id="53" name="Right Brac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6038850" y="2371725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55</xdr:row>
      <xdr:rowOff>152400</xdr:rowOff>
    </xdr:from>
    <xdr:to>
      <xdr:col>13</xdr:col>
      <xdr:colOff>9525</xdr:colOff>
      <xdr:row>55</xdr:row>
      <xdr:rowOff>161925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flipV="1">
          <a:off x="6534150" y="156210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59</xdr:row>
      <xdr:rowOff>95250</xdr:rowOff>
    </xdr:from>
    <xdr:to>
      <xdr:col>13</xdr:col>
      <xdr:colOff>9525</xdr:colOff>
      <xdr:row>59</xdr:row>
      <xdr:rowOff>104775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 flipV="1">
          <a:off x="6534150" y="230505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104775</xdr:rowOff>
    </xdr:from>
    <xdr:to>
      <xdr:col>13</xdr:col>
      <xdr:colOff>9525</xdr:colOff>
      <xdr:row>63</xdr:row>
      <xdr:rowOff>114300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 flipV="1">
          <a:off x="6534150" y="31146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8</xdr:row>
      <xdr:rowOff>9526</xdr:rowOff>
    </xdr:from>
    <xdr:to>
      <xdr:col>8</xdr:col>
      <xdr:colOff>0</xdr:colOff>
      <xdr:row>9</xdr:row>
      <xdr:rowOff>19050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flipV="1">
          <a:off x="4476750" y="2809876"/>
          <a:ext cx="60007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10</xdr:row>
      <xdr:rowOff>0</xdr:rowOff>
    </xdr:from>
    <xdr:to>
      <xdr:col>8</xdr:col>
      <xdr:colOff>38100</xdr:colOff>
      <xdr:row>11</xdr:row>
      <xdr:rowOff>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4476750" y="3200400"/>
          <a:ext cx="638175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7</xdr:row>
      <xdr:rowOff>95250</xdr:rowOff>
    </xdr:from>
    <xdr:to>
      <xdr:col>9</xdr:col>
      <xdr:colOff>428625</xdr:colOff>
      <xdr:row>12</xdr:row>
      <xdr:rowOff>28575</xdr:rowOff>
    </xdr:to>
    <xdr:sp macro="" textlink="">
      <xdr:nvSpPr>
        <xdr:cNvPr id="59" name="Right Brac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5772150" y="1752600"/>
          <a:ext cx="333375" cy="100965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58</xdr:row>
      <xdr:rowOff>0</xdr:rowOff>
    </xdr:from>
    <xdr:to>
      <xdr:col>8</xdr:col>
      <xdr:colOff>9525</xdr:colOff>
      <xdr:row>59</xdr:row>
      <xdr:rowOff>9524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949E072E-958F-4421-9118-76BEE5B239A7}"/>
            </a:ext>
          </a:extLst>
        </xdr:cNvPr>
        <xdr:cNvCxnSpPr/>
      </xdr:nvCxnSpPr>
      <xdr:spPr>
        <a:xfrm flipV="1">
          <a:off x="6548967" y="7797800"/>
          <a:ext cx="657225" cy="195791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76</xdr:row>
      <xdr:rowOff>0</xdr:rowOff>
    </xdr:from>
    <xdr:to>
      <xdr:col>8</xdr:col>
      <xdr:colOff>9525</xdr:colOff>
      <xdr:row>77</xdr:row>
      <xdr:rowOff>9524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AE1FDDE0-3D8D-496D-B4E9-32FD497B477A}"/>
            </a:ext>
          </a:extLst>
        </xdr:cNvPr>
        <xdr:cNvCxnSpPr/>
      </xdr:nvCxnSpPr>
      <xdr:spPr>
        <a:xfrm flipV="1">
          <a:off x="5253567" y="8542867"/>
          <a:ext cx="657225" cy="19579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24</xdr:row>
      <xdr:rowOff>9526</xdr:rowOff>
    </xdr:from>
    <xdr:to>
      <xdr:col>8</xdr:col>
      <xdr:colOff>0</xdr:colOff>
      <xdr:row>25</xdr:row>
      <xdr:rowOff>19050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580FD4DF-CAF4-4C8B-A814-E13ECD98F258}"/>
            </a:ext>
          </a:extLst>
        </xdr:cNvPr>
        <xdr:cNvCxnSpPr/>
      </xdr:nvCxnSpPr>
      <xdr:spPr>
        <a:xfrm flipV="1">
          <a:off x="5252509" y="1893359"/>
          <a:ext cx="648758" cy="195791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26</xdr:row>
      <xdr:rowOff>0</xdr:rowOff>
    </xdr:from>
    <xdr:to>
      <xdr:col>8</xdr:col>
      <xdr:colOff>38100</xdr:colOff>
      <xdr:row>27</xdr:row>
      <xdr:rowOff>0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E421FD4F-B386-4ABB-BE10-79F1A292AF95}"/>
            </a:ext>
          </a:extLst>
        </xdr:cNvPr>
        <xdr:cNvCxnSpPr/>
      </xdr:nvCxnSpPr>
      <xdr:spPr>
        <a:xfrm>
          <a:off x="5251450" y="2256367"/>
          <a:ext cx="687917" cy="18626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23</xdr:row>
      <xdr:rowOff>95250</xdr:rowOff>
    </xdr:from>
    <xdr:to>
      <xdr:col>9</xdr:col>
      <xdr:colOff>428625</xdr:colOff>
      <xdr:row>28</xdr:row>
      <xdr:rowOff>28575</xdr:rowOff>
    </xdr:to>
    <xdr:sp macro="" textlink="">
      <xdr:nvSpPr>
        <xdr:cNvPr id="63" name="Right Brace 62">
          <a:extLst>
            <a:ext uri="{FF2B5EF4-FFF2-40B4-BE49-F238E27FC236}">
              <a16:creationId xmlns:a16="http://schemas.microsoft.com/office/drawing/2014/main" id="{D60FD86B-551E-41FB-94CB-3DEB1BAEBFC9}"/>
            </a:ext>
          </a:extLst>
        </xdr:cNvPr>
        <xdr:cNvSpPr/>
      </xdr:nvSpPr>
      <xdr:spPr>
        <a:xfrm>
          <a:off x="6644217" y="1712383"/>
          <a:ext cx="333375" cy="945092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2"/>
  <sheetViews>
    <sheetView tabSelected="1" zoomScale="90" zoomScaleNormal="90" workbookViewId="0">
      <selection activeCell="M29" sqref="M29"/>
    </sheetView>
  </sheetViews>
  <sheetFormatPr defaultRowHeight="14.35" x14ac:dyDescent="0.5"/>
  <cols>
    <col min="1" max="1" width="14.234375" style="4" customWidth="1"/>
    <col min="3" max="3" width="14.87890625" customWidth="1"/>
    <col min="4" max="4" width="1.5859375" style="1" customWidth="1"/>
    <col min="5" max="5" width="4.5859375" customWidth="1"/>
    <col min="6" max="6" width="4.3515625" customWidth="1"/>
    <col min="7" max="7" width="8.29296875" style="6" customWidth="1"/>
    <col min="8" max="11" width="9" style="6"/>
    <col min="12" max="12" width="9.9375" style="6" customWidth="1"/>
    <col min="13" max="14" width="9" style="6"/>
    <col min="15" max="15" width="10.1171875" style="6" customWidth="1"/>
    <col min="17" max="17" width="9.234375" customWidth="1"/>
    <col min="18" max="18" width="1.8203125" customWidth="1"/>
    <col min="19" max="19" width="1.5859375" customWidth="1"/>
  </cols>
  <sheetData>
    <row r="1" spans="1:24" ht="25.7" x14ac:dyDescent="0.85">
      <c r="A1" s="58" t="s">
        <v>131</v>
      </c>
      <c r="G1"/>
    </row>
    <row r="2" spans="1:24" x14ac:dyDescent="0.5">
      <c r="G2"/>
    </row>
    <row r="3" spans="1:24" ht="20.7" x14ac:dyDescent="0.7">
      <c r="A3" s="29" t="s">
        <v>25</v>
      </c>
      <c r="B3" s="30"/>
      <c r="C3" s="30"/>
      <c r="D3" s="30"/>
      <c r="E3" s="30"/>
      <c r="F3" s="31" t="s">
        <v>26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0"/>
      <c r="S3" s="30"/>
      <c r="T3" s="31" t="s">
        <v>27</v>
      </c>
      <c r="U3" s="32"/>
      <c r="V3" s="32"/>
      <c r="W3" s="32"/>
      <c r="X3" s="32"/>
    </row>
    <row r="4" spans="1:24" ht="7" customHeight="1" thickBot="1" x14ac:dyDescent="0.75">
      <c r="A4"/>
      <c r="D4" s="30"/>
      <c r="G4"/>
      <c r="H4"/>
      <c r="I4"/>
      <c r="J4"/>
      <c r="K4"/>
      <c r="L4"/>
      <c r="M4"/>
      <c r="N4"/>
      <c r="O4"/>
      <c r="R4" s="30"/>
    </row>
    <row r="5" spans="1:24" ht="20.7" x14ac:dyDescent="0.7">
      <c r="A5" s="79" t="s">
        <v>68</v>
      </c>
      <c r="B5" s="38"/>
      <c r="C5" s="38"/>
      <c r="D5" s="30"/>
      <c r="E5" s="89" t="s">
        <v>132</v>
      </c>
      <c r="F5" s="90"/>
      <c r="G5" s="91"/>
      <c r="H5" s="91"/>
      <c r="I5" s="91"/>
      <c r="J5" s="91"/>
      <c r="K5" s="91"/>
      <c r="L5" s="91"/>
      <c r="M5" s="91"/>
      <c r="N5" s="89" t="s">
        <v>133</v>
      </c>
      <c r="O5" s="92"/>
      <c r="P5" s="92"/>
      <c r="Q5" s="93"/>
      <c r="R5" s="30"/>
      <c r="S5" s="56"/>
      <c r="T5" s="57" t="s">
        <v>34</v>
      </c>
      <c r="U5" s="57"/>
      <c r="V5" s="57"/>
      <c r="W5" s="57"/>
      <c r="X5" s="57"/>
    </row>
    <row r="6" spans="1:24" ht="20.7" x14ac:dyDescent="0.7">
      <c r="A6" s="39"/>
      <c r="B6" s="38"/>
      <c r="C6" s="38"/>
      <c r="D6" s="30"/>
      <c r="E6" s="18"/>
      <c r="F6" s="19"/>
      <c r="G6" s="18" t="s">
        <v>23</v>
      </c>
      <c r="H6" s="18"/>
      <c r="I6" s="18" t="s">
        <v>21</v>
      </c>
      <c r="J6" s="18"/>
      <c r="K6" s="18"/>
      <c r="L6" s="18"/>
      <c r="M6" s="18"/>
      <c r="N6" s="18"/>
      <c r="O6" s="18"/>
      <c r="P6" s="18"/>
      <c r="Q6" s="18"/>
      <c r="R6" s="30"/>
      <c r="S6" s="56"/>
      <c r="T6" s="57" t="s">
        <v>33</v>
      </c>
      <c r="U6" s="57"/>
      <c r="V6" s="57"/>
      <c r="W6" s="57"/>
      <c r="X6" s="57"/>
    </row>
    <row r="7" spans="1:24" ht="21" thickBot="1" x14ac:dyDescent="0.75">
      <c r="A7" s="37" t="s">
        <v>0</v>
      </c>
      <c r="B7" s="40">
        <v>100</v>
      </c>
      <c r="C7" s="41"/>
      <c r="D7" s="30"/>
      <c r="E7" s="7"/>
      <c r="F7" s="2"/>
      <c r="G7" s="7"/>
      <c r="H7" s="7"/>
      <c r="I7" s="7"/>
      <c r="J7" s="7"/>
      <c r="K7" s="7"/>
      <c r="L7" s="7"/>
      <c r="M7" s="7"/>
      <c r="N7" s="81" t="s">
        <v>134</v>
      </c>
      <c r="O7" s="94" t="s">
        <v>121</v>
      </c>
      <c r="P7" s="10">
        <f>+I8-I12</f>
        <v>45</v>
      </c>
      <c r="Q7" s="82"/>
      <c r="R7" s="22"/>
      <c r="S7" s="56"/>
      <c r="T7" s="57"/>
      <c r="U7" s="57"/>
      <c r="V7" s="57"/>
      <c r="W7" s="57"/>
      <c r="X7" s="57"/>
    </row>
    <row r="8" spans="1:24" ht="21" thickBot="1" x14ac:dyDescent="0.75">
      <c r="A8" s="37" t="s">
        <v>2</v>
      </c>
      <c r="B8" s="42">
        <v>1.25</v>
      </c>
      <c r="C8" s="43"/>
      <c r="D8" s="30"/>
      <c r="E8" s="7"/>
      <c r="F8" s="2"/>
      <c r="G8" s="7"/>
      <c r="H8" s="8" t="s">
        <v>1</v>
      </c>
      <c r="I8" s="9">
        <f>+G10*B8</f>
        <v>125</v>
      </c>
      <c r="J8" s="10"/>
      <c r="K8" s="8" t="s">
        <v>44</v>
      </c>
      <c r="L8" s="15">
        <f>MAX(0,I8-B10)</f>
        <v>15</v>
      </c>
      <c r="M8" s="7"/>
      <c r="N8" s="81" t="s">
        <v>135</v>
      </c>
      <c r="O8" s="94" t="s">
        <v>122</v>
      </c>
      <c r="P8" s="10">
        <f>+L8-L12</f>
        <v>15</v>
      </c>
      <c r="Q8" s="82"/>
      <c r="R8" s="22"/>
      <c r="S8" s="56"/>
      <c r="T8" s="57"/>
      <c r="U8" s="57"/>
      <c r="V8" s="57"/>
      <c r="W8" s="57"/>
      <c r="X8" s="57"/>
    </row>
    <row r="9" spans="1:24" ht="14.7" thickBot="1" x14ac:dyDescent="0.55000000000000004">
      <c r="A9" s="37" t="s">
        <v>3</v>
      </c>
      <c r="B9" s="42">
        <v>0.8</v>
      </c>
      <c r="C9" s="43"/>
      <c r="D9" s="21"/>
      <c r="E9" s="7"/>
      <c r="F9" s="2"/>
      <c r="G9" s="7"/>
      <c r="H9" s="7"/>
      <c r="I9" s="7"/>
      <c r="J9" s="7"/>
      <c r="K9" s="7"/>
      <c r="L9" s="7"/>
      <c r="M9" s="7"/>
      <c r="N9" s="81" t="s">
        <v>136</v>
      </c>
      <c r="O9" s="94" t="s">
        <v>123</v>
      </c>
      <c r="P9" s="80">
        <f>+P8/P7</f>
        <v>0.33333333333333331</v>
      </c>
      <c r="Q9" s="82"/>
      <c r="R9" s="21"/>
      <c r="S9" s="56"/>
      <c r="T9" s="57" t="s">
        <v>46</v>
      </c>
      <c r="U9" s="57"/>
      <c r="V9" s="57"/>
      <c r="W9" s="57"/>
      <c r="X9" s="57"/>
    </row>
    <row r="10" spans="1:24" ht="14.7" thickBot="1" x14ac:dyDescent="0.55000000000000004">
      <c r="A10" s="37" t="s">
        <v>5</v>
      </c>
      <c r="B10" s="40">
        <v>110</v>
      </c>
      <c r="C10" s="41"/>
      <c r="D10" s="23"/>
      <c r="E10" s="7"/>
      <c r="F10" s="3" t="s">
        <v>4</v>
      </c>
      <c r="G10" s="11">
        <f>+B7</f>
        <v>100</v>
      </c>
      <c r="H10" s="7"/>
      <c r="I10" s="7"/>
      <c r="J10" s="8"/>
      <c r="K10" s="12">
        <f>+((L8*G14)+(G15*L12))/((1+B11)^B12)</f>
        <v>7.56843800322061</v>
      </c>
      <c r="L10" s="8"/>
      <c r="M10" s="7"/>
      <c r="N10" s="81"/>
      <c r="O10" s="94"/>
      <c r="P10" s="10"/>
      <c r="Q10" s="82"/>
      <c r="R10" s="23"/>
      <c r="S10" s="56"/>
      <c r="T10" s="57" t="s">
        <v>47</v>
      </c>
      <c r="U10" s="57"/>
      <c r="V10" s="57"/>
      <c r="W10" s="57"/>
      <c r="X10" s="57"/>
    </row>
    <row r="11" spans="1:24" ht="14.7" thickBot="1" x14ac:dyDescent="0.55000000000000004">
      <c r="A11" s="37" t="s">
        <v>6</v>
      </c>
      <c r="B11" s="44">
        <v>3.5000000000000003E-2</v>
      </c>
      <c r="C11" s="45"/>
      <c r="D11" s="24"/>
      <c r="E11" s="7"/>
      <c r="F11" s="2"/>
      <c r="G11" s="7"/>
      <c r="H11" s="7"/>
      <c r="I11" s="7"/>
      <c r="J11" s="7"/>
      <c r="K11" s="7"/>
      <c r="L11" s="7"/>
      <c r="M11" s="7"/>
      <c r="N11" s="81" t="s">
        <v>137</v>
      </c>
      <c r="O11" s="94" t="s">
        <v>124</v>
      </c>
      <c r="P11" s="10">
        <f>+I12/((1+B11)^B12)</f>
        <v>77.294685990338166</v>
      </c>
      <c r="Q11" s="82"/>
      <c r="R11" s="24"/>
      <c r="S11" s="56"/>
      <c r="T11" s="57"/>
      <c r="U11" s="57"/>
      <c r="V11" s="57"/>
      <c r="W11" s="57"/>
      <c r="X11" s="57"/>
    </row>
    <row r="12" spans="1:24" ht="14.7" thickBot="1" x14ac:dyDescent="0.55000000000000004">
      <c r="A12" s="37" t="s">
        <v>17</v>
      </c>
      <c r="B12" s="46">
        <v>1</v>
      </c>
      <c r="C12" s="47"/>
      <c r="D12" s="25"/>
      <c r="E12" s="7"/>
      <c r="F12" s="2"/>
      <c r="G12" s="7"/>
      <c r="H12" s="8" t="s">
        <v>7</v>
      </c>
      <c r="I12" s="9">
        <f>+G10*B9</f>
        <v>80</v>
      </c>
      <c r="J12" s="10"/>
      <c r="K12" s="8" t="s">
        <v>45</v>
      </c>
      <c r="L12" s="15">
        <f>MAX(0,I12-B10)</f>
        <v>0</v>
      </c>
      <c r="M12" s="7"/>
      <c r="N12" s="81" t="s">
        <v>138</v>
      </c>
      <c r="O12" s="94" t="s">
        <v>125</v>
      </c>
      <c r="P12" s="10">
        <f>+G10-P11</f>
        <v>22.705314009661834</v>
      </c>
      <c r="Q12" s="82"/>
      <c r="R12" s="25"/>
      <c r="S12" s="56"/>
      <c r="T12" s="57" t="s">
        <v>43</v>
      </c>
      <c r="U12" s="57"/>
      <c r="V12" s="57"/>
      <c r="W12" s="57"/>
      <c r="X12" s="57"/>
    </row>
    <row r="13" spans="1:24" ht="14.7" thickBot="1" x14ac:dyDescent="0.55000000000000004">
      <c r="A13" s="48" t="s">
        <v>67</v>
      </c>
      <c r="B13" s="46">
        <v>1</v>
      </c>
      <c r="C13" s="49"/>
      <c r="D13" s="20"/>
      <c r="E13" s="7"/>
      <c r="F13" s="2"/>
      <c r="G13" s="7"/>
      <c r="H13" s="7"/>
      <c r="I13" s="7"/>
      <c r="J13" s="7"/>
      <c r="K13" s="7"/>
      <c r="L13" s="7"/>
      <c r="M13" s="7"/>
      <c r="N13" s="81" t="s">
        <v>139</v>
      </c>
      <c r="O13" s="94" t="s">
        <v>126</v>
      </c>
      <c r="P13" s="80">
        <f>+P12*P9</f>
        <v>7.5684380032206109</v>
      </c>
      <c r="Q13" s="82"/>
      <c r="R13" s="20"/>
      <c r="S13" s="56"/>
      <c r="T13" s="57"/>
      <c r="U13" s="57"/>
      <c r="V13" s="57"/>
      <c r="W13" s="57"/>
      <c r="X13" s="57"/>
    </row>
    <row r="14" spans="1:24" x14ac:dyDescent="0.5">
      <c r="A14" s="39"/>
      <c r="B14" s="38"/>
      <c r="C14" s="49"/>
      <c r="D14" s="25"/>
      <c r="E14" s="7"/>
      <c r="F14" s="87" t="s">
        <v>13</v>
      </c>
      <c r="G14" s="88">
        <f>+((1+B11)-B9)/(B8-B9)</f>
        <v>0.52222222222222203</v>
      </c>
      <c r="H14" s="7"/>
      <c r="I14" s="7"/>
      <c r="J14" s="8"/>
      <c r="K14" s="7"/>
      <c r="L14" s="7"/>
      <c r="M14" s="7"/>
      <c r="N14" s="81"/>
      <c r="O14" s="10"/>
      <c r="P14" s="10"/>
      <c r="Q14" s="82"/>
      <c r="R14" s="25"/>
      <c r="S14" s="56"/>
      <c r="T14" s="57"/>
      <c r="U14" s="57"/>
      <c r="V14" s="57"/>
      <c r="W14" s="57"/>
      <c r="X14" s="57"/>
    </row>
    <row r="15" spans="1:24" x14ac:dyDescent="0.5">
      <c r="A15" s="39"/>
      <c r="B15" s="38"/>
      <c r="C15" s="49"/>
      <c r="D15" s="25"/>
      <c r="E15" s="7"/>
      <c r="F15" s="87" t="s">
        <v>14</v>
      </c>
      <c r="G15" s="88">
        <f>1-G14</f>
        <v>0.47777777777777797</v>
      </c>
      <c r="H15" s="7"/>
      <c r="I15" s="7"/>
      <c r="J15" s="7"/>
      <c r="K15" s="7"/>
      <c r="L15" s="7"/>
      <c r="M15" s="7"/>
      <c r="N15" s="81"/>
      <c r="O15" s="10"/>
      <c r="P15" s="10"/>
      <c r="Q15" s="82"/>
      <c r="R15" s="25"/>
      <c r="S15" s="56"/>
      <c r="T15" s="57" t="s">
        <v>114</v>
      </c>
      <c r="U15" s="57"/>
      <c r="V15" s="57"/>
      <c r="W15" s="57"/>
      <c r="X15" s="57"/>
    </row>
    <row r="16" spans="1:24" ht="14.7" thickBot="1" x14ac:dyDescent="0.55000000000000004">
      <c r="A16" s="39"/>
      <c r="B16" s="38"/>
      <c r="C16" s="38"/>
      <c r="D16" s="20"/>
      <c r="E16" s="7"/>
      <c r="F16" s="2"/>
      <c r="G16" s="7"/>
      <c r="H16" s="7"/>
      <c r="I16" s="7"/>
      <c r="J16" s="7"/>
      <c r="K16" s="7"/>
      <c r="L16" s="7"/>
      <c r="M16" s="7"/>
      <c r="N16" s="83"/>
      <c r="O16" s="84"/>
      <c r="P16" s="84"/>
      <c r="Q16" s="85"/>
      <c r="R16" s="20"/>
      <c r="S16" s="56"/>
      <c r="T16" s="57"/>
      <c r="U16" s="57"/>
      <c r="V16" s="57"/>
      <c r="W16" s="57"/>
      <c r="X16" s="57"/>
    </row>
    <row r="17" spans="1:24" ht="14.7" thickBot="1" x14ac:dyDescent="0.55000000000000004">
      <c r="A17" s="77"/>
      <c r="B17" s="1"/>
      <c r="C17" s="1"/>
      <c r="D17" s="20"/>
      <c r="R17" s="20"/>
      <c r="S17" s="1"/>
      <c r="T17" s="78"/>
      <c r="U17" s="78"/>
      <c r="V17" s="78"/>
      <c r="W17" s="78"/>
      <c r="X17" s="78"/>
    </row>
    <row r="18" spans="1:24" ht="14.7" thickBot="1" x14ac:dyDescent="0.55000000000000004">
      <c r="A18" s="77"/>
      <c r="B18" s="1"/>
      <c r="C18" s="1"/>
      <c r="D18" s="20"/>
      <c r="F18" s="35" t="s">
        <v>52</v>
      </c>
      <c r="G18" s="36">
        <f>+K10</f>
        <v>7.56843800322061</v>
      </c>
      <c r="H18" s="6" t="s">
        <v>48</v>
      </c>
      <c r="L18" s="35" t="s">
        <v>54</v>
      </c>
      <c r="M18" s="60">
        <f>+(L8-L12)/(I8-I12)</f>
        <v>0.33333333333333331</v>
      </c>
      <c r="N18" s="6" t="s">
        <v>59</v>
      </c>
      <c r="R18" s="20"/>
      <c r="S18" s="1"/>
      <c r="T18" s="78"/>
      <c r="U18" s="78"/>
      <c r="V18" s="78"/>
      <c r="W18" s="78"/>
      <c r="X18" s="78"/>
    </row>
    <row r="19" spans="1:24" ht="14.7" thickBot="1" x14ac:dyDescent="0.55000000000000004">
      <c r="A19" s="77"/>
      <c r="B19" s="1"/>
      <c r="C19" s="1"/>
      <c r="D19" s="20"/>
      <c r="F19" s="35" t="s">
        <v>53</v>
      </c>
      <c r="G19" s="36">
        <f>+K10</f>
        <v>7.56843800322061</v>
      </c>
      <c r="H19" s="6" t="s">
        <v>49</v>
      </c>
      <c r="N19" s="73" t="s">
        <v>72</v>
      </c>
      <c r="R19" s="20"/>
      <c r="S19" s="1"/>
      <c r="T19" s="78"/>
      <c r="U19" s="78"/>
      <c r="V19" s="78"/>
      <c r="W19" s="78"/>
      <c r="X19" s="78"/>
    </row>
    <row r="20" spans="1:24" ht="14.7" thickBot="1" x14ac:dyDescent="0.55000000000000004">
      <c r="A20" s="77"/>
      <c r="B20" s="1"/>
      <c r="C20" s="1"/>
      <c r="D20" s="20"/>
      <c r="F20" s="5"/>
      <c r="G20" s="13"/>
      <c r="R20" s="20"/>
      <c r="S20" s="1"/>
      <c r="T20" s="78"/>
      <c r="U20" s="78"/>
      <c r="V20" s="78"/>
      <c r="W20" s="78"/>
      <c r="X20" s="78"/>
    </row>
    <row r="21" spans="1:24" ht="20.7" x14ac:dyDescent="0.7">
      <c r="A21" s="79" t="s">
        <v>69</v>
      </c>
      <c r="B21" s="38"/>
      <c r="C21" s="38"/>
      <c r="D21" s="30"/>
      <c r="E21" s="89" t="s">
        <v>132</v>
      </c>
      <c r="F21" s="90"/>
      <c r="G21" s="91"/>
      <c r="H21" s="91"/>
      <c r="I21" s="91"/>
      <c r="J21" s="91"/>
      <c r="K21" s="91"/>
      <c r="L21" s="91"/>
      <c r="M21" s="91"/>
      <c r="N21" s="89" t="s">
        <v>133</v>
      </c>
      <c r="O21" s="92"/>
      <c r="P21" s="92"/>
      <c r="Q21" s="93"/>
      <c r="R21" s="30"/>
      <c r="S21" s="56"/>
      <c r="T21" s="57" t="s">
        <v>34</v>
      </c>
      <c r="U21" s="57"/>
      <c r="V21" s="57"/>
      <c r="W21" s="57"/>
      <c r="X21" s="57"/>
    </row>
    <row r="22" spans="1:24" ht="20.7" x14ac:dyDescent="0.7">
      <c r="A22" s="39"/>
      <c r="B22" s="38"/>
      <c r="C22" s="38"/>
      <c r="D22" s="30"/>
      <c r="E22" s="18"/>
      <c r="F22" s="19"/>
      <c r="G22" s="18" t="s">
        <v>23</v>
      </c>
      <c r="H22" s="18"/>
      <c r="I22" s="18" t="s">
        <v>21</v>
      </c>
      <c r="J22" s="18"/>
      <c r="K22" s="18"/>
      <c r="L22" s="18"/>
      <c r="M22" s="18"/>
      <c r="N22" s="18"/>
      <c r="O22" s="18"/>
      <c r="P22" s="18"/>
      <c r="Q22" s="18"/>
      <c r="R22" s="30"/>
      <c r="S22" s="56"/>
      <c r="T22" s="57" t="s">
        <v>33</v>
      </c>
      <c r="U22" s="57"/>
      <c r="V22" s="57"/>
      <c r="W22" s="57"/>
      <c r="X22" s="57"/>
    </row>
    <row r="23" spans="1:24" ht="21" thickBot="1" x14ac:dyDescent="0.75">
      <c r="A23" s="37" t="s">
        <v>0</v>
      </c>
      <c r="B23" s="40">
        <v>100</v>
      </c>
      <c r="C23" s="41"/>
      <c r="D23" s="30"/>
      <c r="E23" s="7"/>
      <c r="F23" s="2"/>
      <c r="G23" s="7"/>
      <c r="H23" s="7"/>
      <c r="I23" s="7"/>
      <c r="J23" s="7"/>
      <c r="K23" s="7"/>
      <c r="L23" s="7"/>
      <c r="M23" s="7"/>
      <c r="N23" s="81" t="s">
        <v>134</v>
      </c>
      <c r="O23" s="94" t="s">
        <v>121</v>
      </c>
      <c r="P23" s="10">
        <f>+I24-I28</f>
        <v>45</v>
      </c>
      <c r="Q23" s="82"/>
      <c r="R23" s="22"/>
      <c r="S23" s="56"/>
      <c r="T23" s="57"/>
      <c r="U23" s="57"/>
      <c r="V23" s="57"/>
      <c r="W23" s="57"/>
      <c r="X23" s="57"/>
    </row>
    <row r="24" spans="1:24" ht="21" thickBot="1" x14ac:dyDescent="0.75">
      <c r="A24" s="37" t="s">
        <v>2</v>
      </c>
      <c r="B24" s="42">
        <v>1.25</v>
      </c>
      <c r="C24" s="43"/>
      <c r="D24" s="30"/>
      <c r="E24" s="7"/>
      <c r="F24" s="2"/>
      <c r="G24" s="7"/>
      <c r="H24" s="8" t="s">
        <v>1</v>
      </c>
      <c r="I24" s="9">
        <f>+G26*B24</f>
        <v>125</v>
      </c>
      <c r="J24" s="10"/>
      <c r="K24" s="8" t="s">
        <v>70</v>
      </c>
      <c r="L24" s="15">
        <f>MAX(0,B26-I24)</f>
        <v>0</v>
      </c>
      <c r="M24" s="7"/>
      <c r="N24" s="81" t="s">
        <v>135</v>
      </c>
      <c r="O24" s="94" t="s">
        <v>127</v>
      </c>
      <c r="P24" s="10">
        <f>-L24+L28</f>
        <v>30</v>
      </c>
      <c r="Q24" s="82"/>
      <c r="R24" s="22"/>
      <c r="S24" s="56"/>
      <c r="T24" s="57"/>
      <c r="U24" s="57"/>
      <c r="V24" s="57"/>
      <c r="W24" s="57"/>
      <c r="X24" s="57"/>
    </row>
    <row r="25" spans="1:24" ht="14.7" thickBot="1" x14ac:dyDescent="0.55000000000000004">
      <c r="A25" s="37" t="s">
        <v>3</v>
      </c>
      <c r="B25" s="42">
        <v>0.8</v>
      </c>
      <c r="C25" s="43"/>
      <c r="D25" s="21"/>
      <c r="E25" s="7"/>
      <c r="F25" s="2"/>
      <c r="G25" s="7"/>
      <c r="H25" s="7"/>
      <c r="I25" s="7"/>
      <c r="J25" s="7"/>
      <c r="K25" s="7"/>
      <c r="L25" s="7"/>
      <c r="M25" s="7"/>
      <c r="N25" s="81" t="s">
        <v>136</v>
      </c>
      <c r="O25" s="94" t="s">
        <v>123</v>
      </c>
      <c r="P25" s="80">
        <f>+P24/P23</f>
        <v>0.66666666666666663</v>
      </c>
      <c r="Q25" s="82"/>
      <c r="R25" s="21"/>
      <c r="S25" s="56"/>
      <c r="T25" s="57" t="s">
        <v>108</v>
      </c>
      <c r="U25" s="57"/>
      <c r="V25" s="57"/>
      <c r="W25" s="57"/>
      <c r="X25" s="57"/>
    </row>
    <row r="26" spans="1:24" ht="14.7" thickBot="1" x14ac:dyDescent="0.55000000000000004">
      <c r="A26" s="37" t="s">
        <v>5</v>
      </c>
      <c r="B26" s="40">
        <v>110</v>
      </c>
      <c r="C26" s="41"/>
      <c r="D26" s="23"/>
      <c r="E26" s="7"/>
      <c r="F26" s="3" t="s">
        <v>4</v>
      </c>
      <c r="G26" s="11">
        <f>+B23</f>
        <v>100</v>
      </c>
      <c r="H26" s="7"/>
      <c r="I26" s="7"/>
      <c r="J26" s="8"/>
      <c r="K26" s="12">
        <f>+((L24*G30)+(G31*L28))/((1+B27)^B28)</f>
        <v>13.848631239935594</v>
      </c>
      <c r="L26" s="8"/>
      <c r="M26" s="7"/>
      <c r="N26" s="81"/>
      <c r="O26" s="94"/>
      <c r="P26" s="10"/>
      <c r="Q26" s="82"/>
      <c r="R26" s="23"/>
      <c r="S26" s="56"/>
      <c r="T26" s="57" t="s">
        <v>109</v>
      </c>
      <c r="U26" s="57"/>
      <c r="V26" s="57"/>
      <c r="W26" s="57"/>
      <c r="X26" s="57"/>
    </row>
    <row r="27" spans="1:24" ht="14.7" thickBot="1" x14ac:dyDescent="0.55000000000000004">
      <c r="A27" s="37" t="s">
        <v>6</v>
      </c>
      <c r="B27" s="44">
        <v>3.5000000000000003E-2</v>
      </c>
      <c r="C27" s="45"/>
      <c r="D27" s="24"/>
      <c r="E27" s="7"/>
      <c r="F27" s="2"/>
      <c r="G27" s="7"/>
      <c r="H27" s="7"/>
      <c r="I27" s="7"/>
      <c r="J27" s="7"/>
      <c r="K27" s="7"/>
      <c r="L27" s="7"/>
      <c r="M27" s="7"/>
      <c r="N27" s="81" t="s">
        <v>137</v>
      </c>
      <c r="O27" s="94" t="s">
        <v>128</v>
      </c>
      <c r="P27" s="10">
        <f>+I24/((1+B27)^B28)</f>
        <v>120.77294685990339</v>
      </c>
      <c r="Q27" s="82"/>
      <c r="R27" s="24"/>
      <c r="S27" s="56"/>
      <c r="T27" s="57"/>
      <c r="U27" s="57"/>
      <c r="V27" s="57"/>
      <c r="W27" s="57"/>
      <c r="X27" s="57"/>
    </row>
    <row r="28" spans="1:24" ht="14.7" thickBot="1" x14ac:dyDescent="0.55000000000000004">
      <c r="A28" s="37" t="s">
        <v>17</v>
      </c>
      <c r="B28" s="46">
        <v>1</v>
      </c>
      <c r="C28" s="47"/>
      <c r="D28" s="25"/>
      <c r="E28" s="7"/>
      <c r="F28" s="2"/>
      <c r="G28" s="7"/>
      <c r="H28" s="8" t="s">
        <v>7</v>
      </c>
      <c r="I28" s="9">
        <f>+G26*B25</f>
        <v>80</v>
      </c>
      <c r="J28" s="10"/>
      <c r="K28" s="8" t="s">
        <v>71</v>
      </c>
      <c r="L28" s="15">
        <f>MAX(0,B26-I28)</f>
        <v>30</v>
      </c>
      <c r="M28" s="7"/>
      <c r="N28" s="81" t="s">
        <v>138</v>
      </c>
      <c r="O28" s="94" t="s">
        <v>129</v>
      </c>
      <c r="P28" s="10">
        <f>+P27-G26</f>
        <v>20.772946859903385</v>
      </c>
      <c r="Q28" s="82"/>
      <c r="R28" s="25"/>
      <c r="S28" s="56"/>
      <c r="T28" s="57" t="s">
        <v>43</v>
      </c>
      <c r="U28" s="57"/>
      <c r="V28" s="57"/>
      <c r="W28" s="57"/>
      <c r="X28" s="57"/>
    </row>
    <row r="29" spans="1:24" ht="14.7" thickBot="1" x14ac:dyDescent="0.55000000000000004">
      <c r="A29" s="48" t="s">
        <v>67</v>
      </c>
      <c r="B29" s="46">
        <v>1</v>
      </c>
      <c r="C29" s="49"/>
      <c r="D29" s="20"/>
      <c r="E29" s="7"/>
      <c r="F29" s="2"/>
      <c r="G29" s="7"/>
      <c r="H29" s="7"/>
      <c r="I29" s="7"/>
      <c r="J29" s="7"/>
      <c r="K29" s="7"/>
      <c r="L29" s="7"/>
      <c r="M29" s="7"/>
      <c r="N29" s="81" t="s">
        <v>139</v>
      </c>
      <c r="O29" s="94" t="s">
        <v>130</v>
      </c>
      <c r="P29" s="80">
        <f>+P28*P25</f>
        <v>13.848631239935589</v>
      </c>
      <c r="Q29" s="82"/>
      <c r="R29" s="20"/>
      <c r="S29" s="56"/>
      <c r="T29" s="57"/>
      <c r="U29" s="57"/>
      <c r="V29" s="57"/>
      <c r="W29" s="57"/>
      <c r="X29" s="57"/>
    </row>
    <row r="30" spans="1:24" x14ac:dyDescent="0.5">
      <c r="A30" s="39"/>
      <c r="B30" s="38"/>
      <c r="C30" s="49"/>
      <c r="D30" s="25"/>
      <c r="E30" s="7"/>
      <c r="F30" s="87" t="s">
        <v>13</v>
      </c>
      <c r="G30" s="88">
        <f>+((1+B27)-B25)/(B24-B25)</f>
        <v>0.52222222222222203</v>
      </c>
      <c r="H30" s="7"/>
      <c r="I30" s="7"/>
      <c r="J30" s="8"/>
      <c r="K30" s="7"/>
      <c r="L30" s="7"/>
      <c r="M30" s="7"/>
      <c r="N30" s="81"/>
      <c r="O30" s="10"/>
      <c r="P30" s="10"/>
      <c r="Q30" s="82"/>
      <c r="R30" s="25"/>
      <c r="S30" s="56"/>
      <c r="T30" s="57"/>
      <c r="U30" s="57"/>
      <c r="V30" s="57"/>
      <c r="W30" s="57"/>
      <c r="X30" s="57"/>
    </row>
    <row r="31" spans="1:24" x14ac:dyDescent="0.5">
      <c r="A31" s="39"/>
      <c r="B31" s="38"/>
      <c r="C31" s="49"/>
      <c r="D31" s="25"/>
      <c r="E31" s="7"/>
      <c r="F31" s="87" t="s">
        <v>14</v>
      </c>
      <c r="G31" s="88">
        <f>1-G30</f>
        <v>0.47777777777777797</v>
      </c>
      <c r="H31" s="7"/>
      <c r="I31" s="7"/>
      <c r="J31" s="7"/>
      <c r="K31" s="7"/>
      <c r="L31" s="7"/>
      <c r="M31" s="7"/>
      <c r="N31" s="81"/>
      <c r="O31" s="10"/>
      <c r="P31" s="10"/>
      <c r="Q31" s="82"/>
      <c r="R31" s="25"/>
      <c r="S31" s="56"/>
      <c r="T31" s="57" t="s">
        <v>113</v>
      </c>
      <c r="U31" s="57"/>
      <c r="V31" s="57"/>
      <c r="W31" s="57"/>
      <c r="X31" s="57"/>
    </row>
    <row r="32" spans="1:24" ht="14.7" thickBot="1" x14ac:dyDescent="0.55000000000000004">
      <c r="A32" s="39"/>
      <c r="B32" s="38"/>
      <c r="C32" s="38"/>
      <c r="D32" s="20"/>
      <c r="E32" s="7"/>
      <c r="F32" s="2"/>
      <c r="G32" s="7"/>
      <c r="H32" s="7"/>
      <c r="I32" s="7"/>
      <c r="J32" s="7"/>
      <c r="K32" s="7"/>
      <c r="L32" s="7"/>
      <c r="M32" s="7"/>
      <c r="N32" s="83"/>
      <c r="O32" s="84"/>
      <c r="P32" s="84"/>
      <c r="Q32" s="85"/>
      <c r="R32" s="20"/>
      <c r="S32" s="56"/>
      <c r="T32" s="57"/>
      <c r="U32" s="57"/>
      <c r="V32" s="57"/>
      <c r="W32" s="57"/>
      <c r="X32" s="57"/>
    </row>
    <row r="33" spans="1:24" ht="14.7" thickBot="1" x14ac:dyDescent="0.55000000000000004">
      <c r="A33" s="77"/>
      <c r="B33" s="1"/>
      <c r="C33" s="1"/>
      <c r="D33" s="20"/>
      <c r="R33" s="20"/>
      <c r="S33" s="1"/>
      <c r="T33" s="78"/>
      <c r="U33" s="78"/>
      <c r="V33" s="78"/>
      <c r="W33" s="78"/>
      <c r="X33" s="78"/>
    </row>
    <row r="34" spans="1:24" ht="14.7" thickBot="1" x14ac:dyDescent="0.55000000000000004">
      <c r="A34" s="77"/>
      <c r="B34" s="1"/>
      <c r="C34" s="1"/>
      <c r="D34" s="20"/>
      <c r="F34" s="35" t="s">
        <v>50</v>
      </c>
      <c r="G34" s="36">
        <f>+K26</f>
        <v>13.848631239935594</v>
      </c>
      <c r="H34" s="6" t="s">
        <v>48</v>
      </c>
      <c r="L34" s="35" t="s">
        <v>54</v>
      </c>
      <c r="M34" s="60">
        <f>-(L24-L28)/(I24-I28)</f>
        <v>0.66666666666666663</v>
      </c>
      <c r="N34" s="6" t="s">
        <v>58</v>
      </c>
      <c r="R34" s="20"/>
      <c r="S34" s="1"/>
      <c r="T34" s="78"/>
      <c r="U34" s="78"/>
      <c r="V34" s="78"/>
      <c r="W34" s="78"/>
      <c r="X34" s="78"/>
    </row>
    <row r="35" spans="1:24" ht="14.7" thickBot="1" x14ac:dyDescent="0.55000000000000004">
      <c r="A35" s="77"/>
      <c r="B35" s="1"/>
      <c r="C35" s="1"/>
      <c r="D35" s="20"/>
      <c r="F35" s="35" t="s">
        <v>51</v>
      </c>
      <c r="G35" s="36">
        <f>+K26</f>
        <v>13.848631239935594</v>
      </c>
      <c r="H35" s="6" t="s">
        <v>49</v>
      </c>
      <c r="N35" s="74" t="s">
        <v>73</v>
      </c>
      <c r="R35" s="20"/>
      <c r="S35" s="1"/>
      <c r="T35" s="78"/>
      <c r="U35" s="78"/>
      <c r="V35" s="78"/>
      <c r="W35" s="78"/>
      <c r="X35" s="78"/>
    </row>
    <row r="36" spans="1:24" x14ac:dyDescent="0.5">
      <c r="A36" s="77"/>
      <c r="B36" s="1"/>
      <c r="C36" s="1"/>
      <c r="D36" s="20"/>
      <c r="G36"/>
      <c r="H36"/>
      <c r="I36"/>
      <c r="J36"/>
      <c r="K36"/>
      <c r="L36"/>
      <c r="M36"/>
      <c r="N36"/>
      <c r="O36"/>
      <c r="R36" s="20"/>
      <c r="S36" s="1"/>
      <c r="T36" s="78"/>
      <c r="U36" s="78"/>
      <c r="V36" s="78"/>
      <c r="W36" s="78"/>
      <c r="X36" s="78"/>
    </row>
    <row r="37" spans="1:24" ht="20.7" x14ac:dyDescent="0.7">
      <c r="A37" s="79" t="s">
        <v>118</v>
      </c>
      <c r="B37" s="38"/>
      <c r="C37" s="38"/>
      <c r="D37" s="30"/>
      <c r="E37" s="18"/>
      <c r="F37" s="19"/>
      <c r="G37" s="18" t="s">
        <v>23</v>
      </c>
      <c r="H37" s="18"/>
      <c r="I37" s="18" t="s">
        <v>21</v>
      </c>
      <c r="J37" s="18"/>
      <c r="K37" s="18" t="s">
        <v>22</v>
      </c>
      <c r="L37" s="18"/>
      <c r="M37" s="18"/>
      <c r="N37" s="18"/>
      <c r="O37" s="18"/>
      <c r="P37" s="18"/>
      <c r="Q37" s="18"/>
      <c r="R37" s="30"/>
      <c r="S37" s="56"/>
      <c r="T37" s="57" t="s">
        <v>34</v>
      </c>
      <c r="U37" s="57"/>
      <c r="V37" s="57"/>
      <c r="W37" s="57"/>
      <c r="X37" s="57"/>
    </row>
    <row r="38" spans="1:24" ht="21" thickBot="1" x14ac:dyDescent="0.75">
      <c r="A38" s="39"/>
      <c r="B38" s="38"/>
      <c r="C38" s="38"/>
      <c r="D38" s="30"/>
      <c r="E38" s="7"/>
      <c r="F38" s="2"/>
      <c r="G38" s="7"/>
      <c r="H38" s="7"/>
      <c r="I38" s="7"/>
      <c r="J38" s="8" t="s">
        <v>9</v>
      </c>
      <c r="K38" s="14">
        <f>+I40*B40</f>
        <v>156.25</v>
      </c>
      <c r="L38" s="7"/>
      <c r="M38" s="7"/>
      <c r="N38" s="8" t="s">
        <v>11</v>
      </c>
      <c r="O38" s="15">
        <f>MAX(0,K38-B42)</f>
        <v>46.25</v>
      </c>
      <c r="P38" s="7"/>
      <c r="Q38" s="7"/>
      <c r="R38" s="30"/>
      <c r="S38" s="56"/>
      <c r="T38" s="57" t="s">
        <v>33</v>
      </c>
      <c r="U38" s="57"/>
      <c r="V38" s="57"/>
      <c r="W38" s="57"/>
      <c r="X38" s="57"/>
    </row>
    <row r="39" spans="1:24" ht="21" thickBot="1" x14ac:dyDescent="0.75">
      <c r="A39" s="37" t="s">
        <v>0</v>
      </c>
      <c r="B39" s="40">
        <v>100</v>
      </c>
      <c r="C39" s="41"/>
      <c r="D39" s="30"/>
      <c r="E39" s="7"/>
      <c r="F39" s="2"/>
      <c r="G39" s="7"/>
      <c r="H39" s="7"/>
      <c r="I39" s="7"/>
      <c r="J39" s="7"/>
      <c r="K39" s="10"/>
      <c r="L39" s="7"/>
      <c r="M39" s="7"/>
      <c r="N39" s="7"/>
      <c r="O39" s="62" t="s">
        <v>57</v>
      </c>
      <c r="P39" s="7"/>
      <c r="Q39" s="7"/>
      <c r="R39" s="22"/>
      <c r="S39" s="56"/>
      <c r="T39" s="57" t="s">
        <v>32</v>
      </c>
      <c r="U39" s="57"/>
      <c r="V39" s="57"/>
      <c r="W39" s="57"/>
      <c r="X39" s="57"/>
    </row>
    <row r="40" spans="1:24" ht="21" thickBot="1" x14ac:dyDescent="0.75">
      <c r="A40" s="37" t="s">
        <v>2</v>
      </c>
      <c r="B40" s="42">
        <v>1.25</v>
      </c>
      <c r="C40" s="43"/>
      <c r="D40" s="30"/>
      <c r="E40" s="7"/>
      <c r="F40" s="2"/>
      <c r="G40" s="7"/>
      <c r="H40" s="8" t="s">
        <v>1</v>
      </c>
      <c r="I40" s="9">
        <f>+G42*B40</f>
        <v>125</v>
      </c>
      <c r="J40" s="10"/>
      <c r="K40" s="10"/>
      <c r="L40" s="10" t="s">
        <v>16</v>
      </c>
      <c r="M40" s="12">
        <f>+((O38*G46)+(G47*O42))/(1+B43/B44)</f>
        <v>23.336017176596879</v>
      </c>
      <c r="N40" s="7"/>
      <c r="O40" s="10"/>
      <c r="P40" s="7"/>
      <c r="Q40" s="7"/>
      <c r="R40" s="22"/>
      <c r="S40" s="56"/>
      <c r="T40" s="57" t="s">
        <v>31</v>
      </c>
      <c r="U40" s="57"/>
      <c r="V40" s="57"/>
      <c r="W40" s="57"/>
      <c r="X40" s="57"/>
    </row>
    <row r="41" spans="1:24" ht="14.7" thickBot="1" x14ac:dyDescent="0.55000000000000004">
      <c r="A41" s="37" t="s">
        <v>3</v>
      </c>
      <c r="B41" s="42">
        <v>0.8</v>
      </c>
      <c r="C41" s="43"/>
      <c r="D41" s="21"/>
      <c r="E41" s="7"/>
      <c r="F41" s="2"/>
      <c r="G41" s="7"/>
      <c r="H41" s="7"/>
      <c r="I41" s="15">
        <f>MAX(0,I40-$B$42)</f>
        <v>15</v>
      </c>
      <c r="J41" s="7"/>
      <c r="K41" s="7"/>
      <c r="L41" s="7"/>
      <c r="M41" s="7"/>
      <c r="N41" s="7"/>
      <c r="O41" s="7"/>
      <c r="P41" s="7"/>
      <c r="Q41" s="7"/>
      <c r="R41" s="21"/>
      <c r="S41" s="56"/>
      <c r="T41" s="57" t="s">
        <v>28</v>
      </c>
      <c r="U41" s="57"/>
      <c r="V41" s="57"/>
      <c r="W41" s="57"/>
      <c r="X41" s="57"/>
    </row>
    <row r="42" spans="1:24" ht="14.7" thickBot="1" x14ac:dyDescent="0.55000000000000004">
      <c r="A42" s="37" t="s">
        <v>5</v>
      </c>
      <c r="B42" s="40">
        <v>110</v>
      </c>
      <c r="C42" s="41"/>
      <c r="D42" s="23"/>
      <c r="E42" s="7"/>
      <c r="F42" s="3" t="s">
        <v>4</v>
      </c>
      <c r="G42" s="11">
        <f>+B39</f>
        <v>100</v>
      </c>
      <c r="H42" s="7"/>
      <c r="I42" s="62" t="s">
        <v>57</v>
      </c>
      <c r="J42" s="8"/>
      <c r="K42" s="9">
        <f>+I44*B40</f>
        <v>100</v>
      </c>
      <c r="L42" s="8"/>
      <c r="M42" s="8"/>
      <c r="N42" s="8" t="s">
        <v>10</v>
      </c>
      <c r="O42" s="16">
        <f>MAX(0,K42-B42)</f>
        <v>0</v>
      </c>
      <c r="P42" s="7"/>
      <c r="Q42" s="7"/>
      <c r="R42" s="23"/>
      <c r="S42" s="56"/>
      <c r="T42" s="57" t="s">
        <v>29</v>
      </c>
      <c r="U42" s="57"/>
      <c r="V42" s="57"/>
      <c r="W42" s="57"/>
      <c r="X42" s="57"/>
    </row>
    <row r="43" spans="1:24" ht="14.7" thickBot="1" x14ac:dyDescent="0.55000000000000004">
      <c r="A43" s="37" t="s">
        <v>6</v>
      </c>
      <c r="B43" s="44">
        <v>3.5000000000000003E-2</v>
      </c>
      <c r="C43" s="45"/>
      <c r="D43" s="24"/>
      <c r="E43" s="7"/>
      <c r="F43" s="2"/>
      <c r="G43" s="7"/>
      <c r="H43" s="7"/>
      <c r="I43" s="7"/>
      <c r="J43" s="7"/>
      <c r="K43" s="10"/>
      <c r="L43" s="7"/>
      <c r="M43" s="7"/>
      <c r="N43" s="7"/>
      <c r="O43" s="62" t="s">
        <v>57</v>
      </c>
      <c r="P43" s="7"/>
      <c r="Q43" s="7"/>
      <c r="R43" s="24"/>
      <c r="S43" s="56"/>
      <c r="T43" s="57" t="s">
        <v>30</v>
      </c>
      <c r="U43" s="57"/>
      <c r="V43" s="57"/>
      <c r="W43" s="57"/>
      <c r="X43" s="57"/>
    </row>
    <row r="44" spans="1:24" ht="14.7" thickBot="1" x14ac:dyDescent="0.55000000000000004">
      <c r="A44" s="37" t="s">
        <v>17</v>
      </c>
      <c r="B44" s="46">
        <v>1</v>
      </c>
      <c r="C44" s="47"/>
      <c r="D44" s="25"/>
      <c r="E44" s="7"/>
      <c r="F44" s="2"/>
      <c r="G44" s="7"/>
      <c r="H44" s="8" t="s">
        <v>7</v>
      </c>
      <c r="I44" s="9">
        <f>+G42*B41</f>
        <v>80</v>
      </c>
      <c r="J44" s="10"/>
      <c r="K44" s="10"/>
      <c r="L44" s="10" t="s">
        <v>15</v>
      </c>
      <c r="M44" s="12">
        <f>+((O42*G46)+(G47*O46))/(1+B43/B44)</f>
        <v>0</v>
      </c>
      <c r="N44" s="7"/>
      <c r="O44" s="10"/>
      <c r="P44" s="7"/>
      <c r="Q44" s="7"/>
      <c r="R44" s="25"/>
      <c r="S44" s="56"/>
      <c r="T44" s="57" t="s">
        <v>43</v>
      </c>
      <c r="U44" s="57"/>
      <c r="V44" s="57"/>
      <c r="W44" s="57"/>
      <c r="X44" s="57"/>
    </row>
    <row r="45" spans="1:24" ht="14.7" thickBot="1" x14ac:dyDescent="0.55000000000000004">
      <c r="A45" s="48" t="s">
        <v>67</v>
      </c>
      <c r="B45" s="46">
        <v>2</v>
      </c>
      <c r="C45" s="49"/>
      <c r="D45" s="20"/>
      <c r="E45" s="7"/>
      <c r="F45" s="2"/>
      <c r="G45" s="7"/>
      <c r="H45" s="7"/>
      <c r="I45" s="15">
        <f>MAX(0,I44-$B$42)</f>
        <v>0</v>
      </c>
      <c r="J45" s="7"/>
      <c r="K45" s="7"/>
      <c r="L45" s="7"/>
      <c r="M45" s="7"/>
      <c r="N45" s="7"/>
      <c r="O45" s="7"/>
      <c r="P45" s="7"/>
      <c r="Q45" s="7"/>
      <c r="R45" s="20"/>
      <c r="S45" s="56"/>
      <c r="T45" s="57" t="s">
        <v>110</v>
      </c>
      <c r="U45" s="57"/>
      <c r="V45" s="57"/>
      <c r="W45" s="57"/>
      <c r="X45" s="57"/>
    </row>
    <row r="46" spans="1:24" ht="14.7" thickBot="1" x14ac:dyDescent="0.55000000000000004">
      <c r="A46" s="39"/>
      <c r="B46" s="38"/>
      <c r="C46" s="49"/>
      <c r="D46" s="25"/>
      <c r="E46" s="7"/>
      <c r="F46" s="86" t="s">
        <v>13</v>
      </c>
      <c r="G46" s="75">
        <f>+((1+B43)-B41)/(B40-B41)</f>
        <v>0.52222222222222203</v>
      </c>
      <c r="H46" s="7"/>
      <c r="I46" s="62" t="s">
        <v>57</v>
      </c>
      <c r="J46" s="8" t="s">
        <v>8</v>
      </c>
      <c r="K46" s="9">
        <f>+I44*B41</f>
        <v>64</v>
      </c>
      <c r="L46" s="7"/>
      <c r="M46" s="7"/>
      <c r="N46" s="8" t="s">
        <v>12</v>
      </c>
      <c r="O46" s="16">
        <f>MAX(0,K46-B42)</f>
        <v>0</v>
      </c>
      <c r="P46" s="7"/>
      <c r="Q46" s="7"/>
      <c r="R46" s="25"/>
      <c r="S46" s="56"/>
      <c r="T46" s="57" t="s">
        <v>111</v>
      </c>
      <c r="U46" s="57"/>
      <c r="V46" s="57"/>
      <c r="W46" s="57"/>
      <c r="X46" s="57"/>
    </row>
    <row r="47" spans="1:24" x14ac:dyDescent="0.5">
      <c r="A47" s="39"/>
      <c r="B47" s="38"/>
      <c r="C47" s="49"/>
      <c r="D47" s="25"/>
      <c r="E47" s="7"/>
      <c r="F47" s="86" t="s">
        <v>14</v>
      </c>
      <c r="G47" s="75">
        <f>1-G46</f>
        <v>0.47777777777777797</v>
      </c>
      <c r="H47" s="7"/>
      <c r="I47" s="7"/>
      <c r="J47" s="7"/>
      <c r="K47" s="10"/>
      <c r="L47" s="7"/>
      <c r="M47" s="7"/>
      <c r="N47" s="7"/>
      <c r="O47" s="62" t="s">
        <v>57</v>
      </c>
      <c r="P47" s="7"/>
      <c r="Q47" s="7"/>
      <c r="R47" s="25"/>
      <c r="S47" s="56"/>
      <c r="T47" s="57" t="s">
        <v>112</v>
      </c>
      <c r="U47" s="57"/>
      <c r="V47" s="57"/>
      <c r="W47" s="57"/>
      <c r="X47" s="57"/>
    </row>
    <row r="48" spans="1:24" x14ac:dyDescent="0.5">
      <c r="A48" s="39"/>
      <c r="B48" s="38"/>
      <c r="C48" s="38"/>
      <c r="D48" s="20"/>
      <c r="E48" s="7"/>
      <c r="F48" s="2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20"/>
      <c r="S48" s="56"/>
      <c r="T48" s="57"/>
      <c r="U48" s="57"/>
      <c r="V48" s="57"/>
      <c r="W48" s="57"/>
      <c r="X48" s="57"/>
    </row>
    <row r="49" spans="1:24" ht="14.7" thickBot="1" x14ac:dyDescent="0.55000000000000004">
      <c r="A49" s="77"/>
      <c r="B49" s="1"/>
      <c r="C49" s="1"/>
      <c r="D49" s="20"/>
      <c r="R49" s="20"/>
      <c r="S49" s="1"/>
      <c r="T49" s="78"/>
      <c r="U49" s="78"/>
      <c r="V49" s="78"/>
      <c r="W49" s="78"/>
      <c r="X49" s="78"/>
    </row>
    <row r="50" spans="1:24" ht="14.7" thickBot="1" x14ac:dyDescent="0.55000000000000004">
      <c r="A50" s="77"/>
      <c r="B50" s="1"/>
      <c r="C50" s="1"/>
      <c r="D50" s="20"/>
      <c r="F50" s="35" t="s">
        <v>52</v>
      </c>
      <c r="G50" s="36">
        <f>+((M40*G46)+(G47*M44))/(1+B43)</f>
        <v>11.774479949544315</v>
      </c>
      <c r="H50" s="6" t="s">
        <v>48</v>
      </c>
      <c r="L50" s="35" t="s">
        <v>54</v>
      </c>
      <c r="M50" s="60">
        <f>+(M40-M44)/(I40-I44)</f>
        <v>0.51857815947993069</v>
      </c>
      <c r="N50" s="6" t="s">
        <v>59</v>
      </c>
      <c r="R50" s="20"/>
      <c r="S50" s="1"/>
      <c r="T50" s="78"/>
      <c r="U50" s="78"/>
      <c r="V50" s="78"/>
      <c r="W50" s="78"/>
      <c r="X50" s="78"/>
    </row>
    <row r="51" spans="1:24" ht="14.7" thickBot="1" x14ac:dyDescent="0.55000000000000004">
      <c r="A51" s="77"/>
      <c r="B51" s="1"/>
      <c r="C51" s="1"/>
      <c r="D51" s="20"/>
      <c r="F51" s="35" t="s">
        <v>53</v>
      </c>
      <c r="G51" s="33">
        <f>+((G46*I41)+(I45*G47))/(1+B43)</f>
        <v>7.56843800322061</v>
      </c>
      <c r="H51" s="6" t="s">
        <v>49</v>
      </c>
      <c r="N51" s="73" t="s">
        <v>72</v>
      </c>
      <c r="R51" s="20"/>
      <c r="S51" s="1"/>
      <c r="T51" s="78"/>
      <c r="U51" s="78"/>
      <c r="V51" s="78"/>
      <c r="W51" s="78"/>
      <c r="X51" s="78"/>
    </row>
    <row r="52" spans="1:24" ht="14.7" thickBot="1" x14ac:dyDescent="0.55000000000000004">
      <c r="A52" s="77"/>
      <c r="B52" s="1"/>
      <c r="C52" s="1"/>
      <c r="D52" s="20"/>
      <c r="F52" s="5"/>
      <c r="G52" s="13"/>
      <c r="L52" s="35" t="s">
        <v>55</v>
      </c>
      <c r="M52" s="60">
        <f>+(O38-O42)/(K38-K42)</f>
        <v>0.82222222222222219</v>
      </c>
      <c r="R52" s="20"/>
      <c r="S52" s="1"/>
      <c r="T52" s="78"/>
      <c r="U52" s="78"/>
      <c r="V52" s="78"/>
      <c r="W52" s="78"/>
      <c r="X52" s="78"/>
    </row>
    <row r="53" spans="1:24" ht="14.7" thickBot="1" x14ac:dyDescent="0.55000000000000004">
      <c r="A53" s="77"/>
      <c r="B53" s="1"/>
      <c r="C53" s="1"/>
      <c r="D53" s="20"/>
      <c r="F53" s="5"/>
      <c r="G53" s="13"/>
      <c r="L53" s="35" t="s">
        <v>56</v>
      </c>
      <c r="M53" s="61">
        <f>+(O42-O46)/(K42-K46)</f>
        <v>0</v>
      </c>
      <c r="R53" s="20"/>
      <c r="S53" s="1"/>
      <c r="T53" s="78"/>
      <c r="U53" s="78"/>
      <c r="V53" s="78"/>
      <c r="W53" s="78"/>
      <c r="X53" s="78"/>
    </row>
    <row r="54" spans="1:24" x14ac:dyDescent="0.5">
      <c r="A54" s="77"/>
      <c r="B54" s="1"/>
      <c r="C54" s="1"/>
      <c r="D54" s="20"/>
      <c r="F54" s="5"/>
      <c r="G54" s="13"/>
      <c r="R54" s="20"/>
      <c r="S54" s="1"/>
      <c r="T54" s="78"/>
      <c r="U54" s="78"/>
      <c r="V54" s="78"/>
      <c r="W54" s="78"/>
      <c r="X54" s="78"/>
    </row>
    <row r="55" spans="1:24" ht="15.7" x14ac:dyDescent="0.55000000000000004">
      <c r="A55" s="79" t="s">
        <v>119</v>
      </c>
      <c r="B55" s="38"/>
      <c r="C55" s="38"/>
      <c r="D55" s="20"/>
      <c r="E55" s="18"/>
      <c r="F55" s="19"/>
      <c r="G55" s="18" t="s">
        <v>23</v>
      </c>
      <c r="H55" s="18"/>
      <c r="I55" s="18" t="s">
        <v>21</v>
      </c>
      <c r="J55" s="18"/>
      <c r="K55" s="18" t="s">
        <v>22</v>
      </c>
      <c r="L55" s="18"/>
      <c r="M55" s="18"/>
      <c r="N55" s="18"/>
      <c r="O55" s="18"/>
      <c r="P55" s="18"/>
      <c r="Q55" s="18"/>
      <c r="R55" s="20"/>
      <c r="S55" s="56"/>
      <c r="T55" s="57" t="s">
        <v>34</v>
      </c>
      <c r="U55" s="57"/>
      <c r="V55" s="57"/>
      <c r="W55" s="57"/>
      <c r="X55" s="57"/>
    </row>
    <row r="56" spans="1:24" ht="14.7" thickBot="1" x14ac:dyDescent="0.55000000000000004">
      <c r="A56" s="39"/>
      <c r="B56" s="38"/>
      <c r="C56" s="38"/>
      <c r="D56" s="21"/>
      <c r="E56" s="7"/>
      <c r="F56" s="2"/>
      <c r="G56" s="7"/>
      <c r="H56" s="7"/>
      <c r="I56" s="7"/>
      <c r="J56" s="8" t="s">
        <v>9</v>
      </c>
      <c r="K56" s="14">
        <f>+I58*B58</f>
        <v>156.25</v>
      </c>
      <c r="L56" s="7"/>
      <c r="M56" s="7"/>
      <c r="N56" s="8" t="s">
        <v>36</v>
      </c>
      <c r="O56" s="16">
        <f>MAX(0,B60-K56)</f>
        <v>0</v>
      </c>
      <c r="P56" s="7"/>
      <c r="Q56" s="7"/>
      <c r="R56" s="21"/>
      <c r="S56" s="56"/>
      <c r="T56" s="57" t="s">
        <v>33</v>
      </c>
      <c r="U56" s="57"/>
      <c r="V56" s="57"/>
      <c r="W56" s="57"/>
      <c r="X56" s="57"/>
    </row>
    <row r="57" spans="1:24" ht="14.7" thickBot="1" x14ac:dyDescent="0.55000000000000004">
      <c r="A57" s="37" t="s">
        <v>0</v>
      </c>
      <c r="B57" s="40">
        <v>100</v>
      </c>
      <c r="C57" s="41"/>
      <c r="D57" s="22"/>
      <c r="E57" s="7"/>
      <c r="F57" s="2"/>
      <c r="G57" s="7"/>
      <c r="H57" s="7"/>
      <c r="I57" s="7"/>
      <c r="J57" s="7"/>
      <c r="K57" s="10"/>
      <c r="L57" s="7"/>
      <c r="M57" s="7"/>
      <c r="N57" s="7"/>
      <c r="O57" s="62" t="s">
        <v>57</v>
      </c>
      <c r="P57" s="7"/>
      <c r="Q57" s="7"/>
      <c r="R57" s="22"/>
      <c r="S57" s="56"/>
      <c r="T57" s="57" t="s">
        <v>32</v>
      </c>
      <c r="U57" s="57"/>
      <c r="V57" s="57"/>
      <c r="W57" s="57"/>
      <c r="X57" s="57"/>
    </row>
    <row r="58" spans="1:24" ht="14.7" thickBot="1" x14ac:dyDescent="0.55000000000000004">
      <c r="A58" s="37" t="s">
        <v>2</v>
      </c>
      <c r="B58" s="42">
        <v>1.25</v>
      </c>
      <c r="C58" s="43"/>
      <c r="D58" s="22"/>
      <c r="E58" s="7"/>
      <c r="F58" s="2"/>
      <c r="G58" s="7"/>
      <c r="H58" s="8" t="s">
        <v>1</v>
      </c>
      <c r="I58" s="9">
        <f>+G60*B58</f>
        <v>125</v>
      </c>
      <c r="J58" s="10"/>
      <c r="K58" s="10"/>
      <c r="L58" s="10"/>
      <c r="M58" s="12">
        <f>+((O56*G64)+(G65*O60))/(1+B61/B62)</f>
        <v>4.6162104133118644</v>
      </c>
      <c r="N58" s="7"/>
      <c r="O58" s="10"/>
      <c r="P58" s="7"/>
      <c r="Q58" s="7"/>
      <c r="R58" s="22"/>
      <c r="S58" s="56"/>
      <c r="T58" s="57" t="s">
        <v>31</v>
      </c>
      <c r="U58" s="57"/>
      <c r="V58" s="57"/>
      <c r="W58" s="57"/>
      <c r="X58" s="57"/>
    </row>
    <row r="59" spans="1:24" ht="14.7" thickBot="1" x14ac:dyDescent="0.55000000000000004">
      <c r="A59" s="37" t="s">
        <v>3</v>
      </c>
      <c r="B59" s="42">
        <v>0.8</v>
      </c>
      <c r="C59" s="43"/>
      <c r="D59" s="21"/>
      <c r="E59" s="7"/>
      <c r="F59" s="2"/>
      <c r="G59" s="7"/>
      <c r="H59" s="7"/>
      <c r="I59" s="16">
        <f>MAX(0,$B$60-I58)</f>
        <v>0</v>
      </c>
      <c r="J59" s="7"/>
      <c r="K59" s="7"/>
      <c r="L59" s="7"/>
      <c r="M59" s="7"/>
      <c r="N59" s="7"/>
      <c r="O59" s="7"/>
      <c r="P59" s="7"/>
      <c r="Q59" s="7"/>
      <c r="R59" s="21"/>
      <c r="S59" s="56"/>
      <c r="T59" s="57" t="s">
        <v>35</v>
      </c>
      <c r="U59" s="57"/>
      <c r="V59" s="57"/>
      <c r="W59" s="57"/>
      <c r="X59" s="57"/>
    </row>
    <row r="60" spans="1:24" ht="14.7" thickBot="1" x14ac:dyDescent="0.55000000000000004">
      <c r="A60" s="37" t="s">
        <v>5</v>
      </c>
      <c r="B60" s="40">
        <v>110</v>
      </c>
      <c r="C60" s="41"/>
      <c r="D60" s="23"/>
      <c r="E60" s="7"/>
      <c r="F60" s="3" t="s">
        <v>4</v>
      </c>
      <c r="G60" s="11">
        <f>+B57</f>
        <v>100</v>
      </c>
      <c r="H60" s="7"/>
      <c r="I60" s="62" t="s">
        <v>57</v>
      </c>
      <c r="J60" s="8"/>
      <c r="K60" s="9">
        <f>+I62*B58</f>
        <v>100</v>
      </c>
      <c r="L60" s="8"/>
      <c r="M60" s="8"/>
      <c r="N60" s="8" t="s">
        <v>37</v>
      </c>
      <c r="O60" s="16">
        <f>MAX(0,B60-K60)</f>
        <v>10</v>
      </c>
      <c r="P60" s="7"/>
      <c r="Q60" s="7"/>
      <c r="R60" s="23"/>
      <c r="S60" s="56"/>
      <c r="T60" s="57" t="s">
        <v>39</v>
      </c>
      <c r="U60" s="57"/>
      <c r="V60" s="57"/>
      <c r="W60" s="57"/>
      <c r="X60" s="57"/>
    </row>
    <row r="61" spans="1:24" ht="14.7" thickBot="1" x14ac:dyDescent="0.55000000000000004">
      <c r="A61" s="37" t="s">
        <v>6</v>
      </c>
      <c r="B61" s="44">
        <v>3.5000000000000003E-2</v>
      </c>
      <c r="C61" s="45"/>
      <c r="D61" s="24"/>
      <c r="E61" s="7"/>
      <c r="F61" s="2"/>
      <c r="G61" s="7"/>
      <c r="H61" s="7"/>
      <c r="I61" s="7"/>
      <c r="J61" s="7"/>
      <c r="K61" s="7"/>
      <c r="L61" s="7"/>
      <c r="M61" s="7"/>
      <c r="N61" s="7"/>
      <c r="O61" s="62" t="s">
        <v>57</v>
      </c>
      <c r="P61" s="7"/>
      <c r="Q61" s="7"/>
      <c r="R61" s="24"/>
      <c r="S61" s="56"/>
      <c r="T61" s="57" t="s">
        <v>40</v>
      </c>
      <c r="U61" s="57"/>
      <c r="V61" s="57"/>
      <c r="W61" s="57"/>
      <c r="X61" s="57"/>
    </row>
    <row r="62" spans="1:24" ht="14.7" thickBot="1" x14ac:dyDescent="0.55000000000000004">
      <c r="A62" s="37" t="s">
        <v>17</v>
      </c>
      <c r="B62" s="46">
        <v>1</v>
      </c>
      <c r="C62" s="47"/>
      <c r="D62" s="25"/>
      <c r="E62" s="7"/>
      <c r="F62" s="2"/>
      <c r="G62" s="7"/>
      <c r="H62" s="8" t="s">
        <v>7</v>
      </c>
      <c r="I62" s="9">
        <f>+G60*B59</f>
        <v>80</v>
      </c>
      <c r="J62" s="10"/>
      <c r="K62" s="10"/>
      <c r="L62" s="10"/>
      <c r="M62" s="12">
        <f>+((O60*G64)+(G65*O64))/(1+B61/B62)</f>
        <v>26.280193236714982</v>
      </c>
      <c r="N62" s="7"/>
      <c r="O62" s="10"/>
      <c r="P62" s="7"/>
      <c r="Q62" s="7"/>
      <c r="R62" s="25"/>
      <c r="S62" s="56"/>
      <c r="T62" s="57" t="s">
        <v>43</v>
      </c>
      <c r="U62" s="57"/>
      <c r="V62" s="57"/>
      <c r="W62" s="57"/>
      <c r="X62" s="57"/>
    </row>
    <row r="63" spans="1:24" ht="14.7" thickBot="1" x14ac:dyDescent="0.55000000000000004">
      <c r="A63" s="48" t="s">
        <v>67</v>
      </c>
      <c r="B63" s="46">
        <v>2</v>
      </c>
      <c r="C63" s="49"/>
      <c r="D63" s="20"/>
      <c r="E63" s="7"/>
      <c r="F63" s="2"/>
      <c r="G63" s="7"/>
      <c r="H63" s="7"/>
      <c r="I63" s="16">
        <f>MAX(0,$B$60-I62)</f>
        <v>30</v>
      </c>
      <c r="J63" s="7"/>
      <c r="K63" s="7"/>
      <c r="L63" s="7"/>
      <c r="M63" s="7"/>
      <c r="N63" s="7"/>
      <c r="O63" s="7"/>
      <c r="P63" s="7"/>
      <c r="Q63" s="7"/>
      <c r="R63" s="20"/>
      <c r="S63" s="56"/>
      <c r="T63" s="57" t="s">
        <v>115</v>
      </c>
      <c r="U63" s="57"/>
      <c r="V63" s="57"/>
      <c r="W63" s="57"/>
      <c r="X63" s="57"/>
    </row>
    <row r="64" spans="1:24" ht="14.7" thickBot="1" x14ac:dyDescent="0.55000000000000004">
      <c r="A64" s="39"/>
      <c r="B64" s="38"/>
      <c r="C64" s="49"/>
      <c r="D64" s="25"/>
      <c r="E64" s="7"/>
      <c r="F64" s="87" t="s">
        <v>13</v>
      </c>
      <c r="G64" s="88">
        <f>+((1+B61)-B59)/(B58-B59)</f>
        <v>0.52222222222222203</v>
      </c>
      <c r="H64" s="7"/>
      <c r="I64" s="62" t="s">
        <v>57</v>
      </c>
      <c r="J64" s="8" t="s">
        <v>8</v>
      </c>
      <c r="K64" s="9">
        <f>+I62*B59</f>
        <v>64</v>
      </c>
      <c r="L64" s="7"/>
      <c r="M64" s="7"/>
      <c r="N64" s="8" t="s">
        <v>38</v>
      </c>
      <c r="O64" s="16">
        <f>MAX(0,B60-K64)</f>
        <v>46</v>
      </c>
      <c r="P64" s="7"/>
      <c r="Q64" s="7"/>
      <c r="R64" s="25"/>
      <c r="S64" s="56"/>
      <c r="T64" s="57" t="s">
        <v>116</v>
      </c>
      <c r="U64" s="57"/>
      <c r="V64" s="57"/>
      <c r="W64" s="57"/>
      <c r="X64" s="57"/>
    </row>
    <row r="65" spans="1:24" x14ac:dyDescent="0.5">
      <c r="A65" s="39"/>
      <c r="B65" s="38"/>
      <c r="C65" s="49"/>
      <c r="D65" s="25"/>
      <c r="E65" s="7"/>
      <c r="F65" s="87" t="s">
        <v>14</v>
      </c>
      <c r="G65" s="88">
        <f>1-G64</f>
        <v>0.47777777777777797</v>
      </c>
      <c r="H65" s="7"/>
      <c r="I65" s="7"/>
      <c r="J65" s="7"/>
      <c r="K65" s="10"/>
      <c r="L65" s="7"/>
      <c r="M65" s="7"/>
      <c r="N65" s="7"/>
      <c r="O65" s="62" t="s">
        <v>57</v>
      </c>
      <c r="P65" s="7"/>
      <c r="Q65" s="7"/>
      <c r="R65" s="25"/>
      <c r="S65" s="56"/>
      <c r="T65" s="57" t="s">
        <v>117</v>
      </c>
      <c r="U65" s="57"/>
      <c r="V65" s="57"/>
      <c r="W65" s="57"/>
      <c r="X65" s="57"/>
    </row>
    <row r="66" spans="1:24" x14ac:dyDescent="0.5">
      <c r="A66" s="39"/>
      <c r="B66" s="38"/>
      <c r="C66" s="38"/>
      <c r="D66" s="20"/>
      <c r="E66" s="7"/>
      <c r="F66" s="2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20"/>
      <c r="S66" s="56"/>
      <c r="T66" s="57"/>
      <c r="U66" s="57"/>
      <c r="V66" s="57"/>
      <c r="W66" s="57"/>
      <c r="X66" s="57"/>
    </row>
    <row r="67" spans="1:24" ht="14.7" thickBot="1" x14ac:dyDescent="0.55000000000000004">
      <c r="A67" s="77"/>
      <c r="B67" s="1"/>
      <c r="C67" s="1"/>
      <c r="D67" s="20"/>
      <c r="R67" s="20"/>
      <c r="S67" s="1"/>
      <c r="T67" s="78"/>
      <c r="U67" s="78"/>
      <c r="V67" s="78"/>
      <c r="W67" s="78"/>
      <c r="X67" s="78"/>
    </row>
    <row r="68" spans="1:24" ht="14.7" thickBot="1" x14ac:dyDescent="0.55000000000000004">
      <c r="A68" s="77"/>
      <c r="B68" s="1"/>
      <c r="C68" s="1"/>
      <c r="D68" s="20"/>
      <c r="F68" s="34" t="s">
        <v>50</v>
      </c>
      <c r="G68" s="59">
        <f>+((M58*G64)+(G65*M62))/(1+B61)</f>
        <v>14.460656989848655</v>
      </c>
      <c r="H68" s="6" t="s">
        <v>48</v>
      </c>
      <c r="L68" s="35" t="s">
        <v>54</v>
      </c>
      <c r="M68" s="60">
        <f>-(M58-M62)/(I58-I62)</f>
        <v>0.48142184052006926</v>
      </c>
      <c r="N68" s="6" t="s">
        <v>58</v>
      </c>
      <c r="R68" s="20"/>
      <c r="S68" s="1"/>
      <c r="T68" s="78"/>
      <c r="U68" s="78"/>
      <c r="V68" s="78"/>
      <c r="W68" s="78"/>
      <c r="X68" s="78"/>
    </row>
    <row r="69" spans="1:24" ht="14.7" thickBot="1" x14ac:dyDescent="0.55000000000000004">
      <c r="A69" s="77"/>
      <c r="B69" s="1"/>
      <c r="C69" s="1"/>
      <c r="D69" s="20"/>
      <c r="F69" s="34" t="s">
        <v>51</v>
      </c>
      <c r="G69" s="33">
        <f>+((G64*I59)+(I63*G65))/(1+B61)</f>
        <v>13.848631239935594</v>
      </c>
      <c r="H69" s="6" t="s">
        <v>49</v>
      </c>
      <c r="N69" s="74" t="s">
        <v>73</v>
      </c>
      <c r="R69" s="20"/>
      <c r="S69" s="1"/>
      <c r="T69" s="78"/>
      <c r="U69" s="78"/>
      <c r="V69" s="78"/>
      <c r="W69" s="78"/>
      <c r="X69" s="78"/>
    </row>
    <row r="70" spans="1:24" ht="14.7" thickBot="1" x14ac:dyDescent="0.55000000000000004">
      <c r="A70" s="77"/>
      <c r="B70" s="1"/>
      <c r="C70" s="1"/>
      <c r="D70" s="20"/>
      <c r="L70" s="35" t="s">
        <v>55</v>
      </c>
      <c r="M70" s="61">
        <f>+(O56-O60)/(K56-K60)</f>
        <v>-0.17777777777777778</v>
      </c>
      <c r="R70" s="20"/>
      <c r="S70" s="1"/>
      <c r="T70" s="78"/>
      <c r="U70" s="78"/>
      <c r="V70" s="78"/>
      <c r="W70" s="78"/>
      <c r="X70" s="78"/>
    </row>
    <row r="71" spans="1:24" ht="14.7" thickBot="1" x14ac:dyDescent="0.55000000000000004">
      <c r="A71" s="77"/>
      <c r="B71" s="1"/>
      <c r="C71" s="1"/>
      <c r="D71" s="20"/>
      <c r="L71" s="35" t="s">
        <v>56</v>
      </c>
      <c r="M71" s="61">
        <f>-(O60-O64)/(K60-K64)</f>
        <v>1</v>
      </c>
      <c r="R71" s="20"/>
      <c r="S71" s="1"/>
      <c r="T71" s="78"/>
      <c r="U71" s="78"/>
      <c r="V71" s="78"/>
      <c r="W71" s="78"/>
      <c r="X71" s="78"/>
    </row>
    <row r="72" spans="1:24" x14ac:dyDescent="0.5">
      <c r="A72" s="77"/>
      <c r="B72" s="1"/>
      <c r="C72" s="1"/>
      <c r="D72" s="20"/>
      <c r="R72" s="20"/>
      <c r="S72" s="1"/>
      <c r="T72" s="78"/>
      <c r="U72" s="78"/>
      <c r="V72" s="78"/>
      <c r="W72" s="78"/>
      <c r="X72" s="78"/>
    </row>
    <row r="73" spans="1:24" ht="15.7" x14ac:dyDescent="0.55000000000000004">
      <c r="A73" s="79" t="s">
        <v>120</v>
      </c>
      <c r="B73" s="38"/>
      <c r="C73" s="38"/>
      <c r="D73" s="20"/>
      <c r="E73" s="18"/>
      <c r="F73" s="17"/>
      <c r="G73" s="18" t="s">
        <v>23</v>
      </c>
      <c r="H73" s="18"/>
      <c r="I73" s="18" t="s">
        <v>21</v>
      </c>
      <c r="J73" s="18"/>
      <c r="K73" s="18" t="s">
        <v>24</v>
      </c>
      <c r="L73" s="18"/>
      <c r="M73" s="18" t="s">
        <v>22</v>
      </c>
      <c r="N73" s="18"/>
      <c r="O73" s="18"/>
      <c r="P73" s="18"/>
      <c r="Q73" s="18"/>
      <c r="R73" s="20"/>
      <c r="S73" s="56"/>
      <c r="T73" s="57"/>
      <c r="U73" s="57"/>
      <c r="V73" s="57"/>
      <c r="W73" s="57"/>
      <c r="X73" s="57"/>
    </row>
    <row r="74" spans="1:24" ht="14.7" thickBot="1" x14ac:dyDescent="0.55000000000000004">
      <c r="A74" s="39"/>
      <c r="B74" s="38"/>
      <c r="C74" s="38"/>
      <c r="D74" s="21"/>
      <c r="E74" s="7"/>
      <c r="F74" s="2"/>
      <c r="G74" s="7"/>
      <c r="H74" s="7"/>
      <c r="I74" s="7"/>
      <c r="J74" s="7"/>
      <c r="K74" s="7"/>
      <c r="L74" s="8" t="s">
        <v>9</v>
      </c>
      <c r="M74" s="14">
        <f>+K76*B77</f>
        <v>150</v>
      </c>
      <c r="N74" s="7"/>
      <c r="O74" s="7"/>
      <c r="P74" s="8" t="s">
        <v>11</v>
      </c>
      <c r="Q74" s="15">
        <f>MAX(0,M74-B79)</f>
        <v>40</v>
      </c>
      <c r="R74" s="21"/>
      <c r="S74" s="56"/>
      <c r="T74" s="57" t="s">
        <v>41</v>
      </c>
      <c r="U74" s="57"/>
      <c r="V74" s="57"/>
      <c r="W74" s="57"/>
      <c r="X74" s="57"/>
    </row>
    <row r="75" spans="1:24" ht="14.7" thickBot="1" x14ac:dyDescent="0.55000000000000004">
      <c r="A75" s="39"/>
      <c r="B75" s="38"/>
      <c r="C75" s="38"/>
      <c r="D75" s="22"/>
      <c r="E75" s="7"/>
      <c r="F75" s="2"/>
      <c r="G75" s="7"/>
      <c r="H75" s="7"/>
      <c r="I75" s="7"/>
      <c r="J75" s="7"/>
      <c r="K75" s="7" t="s">
        <v>20</v>
      </c>
      <c r="L75" s="7"/>
      <c r="M75" s="7"/>
      <c r="N75" s="7"/>
      <c r="O75" s="7"/>
      <c r="P75" s="7"/>
      <c r="Q75" s="7"/>
      <c r="R75" s="22"/>
      <c r="S75" s="56"/>
      <c r="T75" s="57" t="s">
        <v>42</v>
      </c>
      <c r="U75" s="57"/>
      <c r="V75" s="57"/>
      <c r="W75" s="57"/>
      <c r="X75" s="57"/>
    </row>
    <row r="76" spans="1:24" ht="14.7" thickBot="1" x14ac:dyDescent="0.55000000000000004">
      <c r="A76" s="37" t="s">
        <v>0</v>
      </c>
      <c r="B76" s="40">
        <v>100</v>
      </c>
      <c r="C76" s="41"/>
      <c r="D76" s="22"/>
      <c r="E76" s="7"/>
      <c r="F76" s="2"/>
      <c r="G76" s="7"/>
      <c r="H76" s="8" t="s">
        <v>1</v>
      </c>
      <c r="I76" s="9">
        <f>+G78*B77</f>
        <v>125</v>
      </c>
      <c r="J76" s="7"/>
      <c r="K76" s="9">
        <f>+I76*(1-B81)</f>
        <v>120</v>
      </c>
      <c r="L76" s="10"/>
      <c r="M76" s="10"/>
      <c r="N76" s="10"/>
      <c r="O76" s="12">
        <f>+((Q74*G83)+(G84*Q78))/(1+B80/B83)</f>
        <v>20.182501341921625</v>
      </c>
      <c r="P76" s="7"/>
      <c r="Q76" s="10"/>
      <c r="R76" s="22"/>
      <c r="S76" s="56"/>
      <c r="T76" s="57"/>
      <c r="U76" s="57"/>
      <c r="V76" s="57"/>
      <c r="W76" s="57"/>
      <c r="X76" s="57"/>
    </row>
    <row r="77" spans="1:24" ht="14.7" thickBot="1" x14ac:dyDescent="0.55000000000000004">
      <c r="A77" s="37" t="s">
        <v>2</v>
      </c>
      <c r="B77" s="42">
        <v>1.25</v>
      </c>
      <c r="C77" s="43"/>
      <c r="D77" s="21"/>
      <c r="E77" s="7"/>
      <c r="F77" s="2"/>
      <c r="G77" s="7"/>
      <c r="H77" s="7"/>
      <c r="I77" s="16">
        <f>MAX(0,I76-$B$60)</f>
        <v>15</v>
      </c>
      <c r="J77" s="7"/>
      <c r="K77" s="7"/>
      <c r="L77" s="7"/>
      <c r="M77" s="7"/>
      <c r="N77" s="7"/>
      <c r="O77" s="7"/>
      <c r="P77" s="7"/>
      <c r="Q77" s="7"/>
      <c r="R77" s="21"/>
      <c r="S77" s="56"/>
      <c r="T77" s="57"/>
      <c r="U77" s="57"/>
      <c r="V77" s="57"/>
      <c r="W77" s="57"/>
      <c r="X77" s="57"/>
    </row>
    <row r="78" spans="1:24" ht="14.7" thickBot="1" x14ac:dyDescent="0.55000000000000004">
      <c r="A78" s="37" t="s">
        <v>3</v>
      </c>
      <c r="B78" s="42">
        <v>0.8</v>
      </c>
      <c r="C78" s="43"/>
      <c r="D78" s="23"/>
      <c r="E78" s="7"/>
      <c r="F78" s="3" t="s">
        <v>4</v>
      </c>
      <c r="G78" s="11">
        <f>+B76</f>
        <v>100</v>
      </c>
      <c r="H78" s="7"/>
      <c r="I78" s="62" t="s">
        <v>57</v>
      </c>
      <c r="J78" s="7"/>
      <c r="K78" s="7"/>
      <c r="L78" s="8"/>
      <c r="M78" s="9">
        <f>+K76*B78</f>
        <v>96</v>
      </c>
      <c r="N78" s="8"/>
      <c r="O78" s="8"/>
      <c r="P78" s="8" t="s">
        <v>10</v>
      </c>
      <c r="Q78" s="15">
        <f>MAX(0,M78-B79)</f>
        <v>0</v>
      </c>
      <c r="R78" s="23"/>
      <c r="S78" s="56"/>
      <c r="T78" s="57"/>
      <c r="U78" s="57"/>
      <c r="V78" s="57"/>
      <c r="W78" s="57"/>
      <c r="X78" s="57"/>
    </row>
    <row r="79" spans="1:24" ht="14.7" thickBot="1" x14ac:dyDescent="0.55000000000000004">
      <c r="A79" s="37" t="s">
        <v>5</v>
      </c>
      <c r="B79" s="40">
        <v>110</v>
      </c>
      <c r="C79" s="41"/>
      <c r="D79" s="26"/>
      <c r="E79" s="7"/>
      <c r="F79" s="2"/>
      <c r="G79" s="7"/>
      <c r="H79" s="7"/>
      <c r="I79" s="7"/>
      <c r="J79" s="7"/>
      <c r="K79" s="7"/>
      <c r="L79" s="7"/>
      <c r="M79" s="9">
        <f>+K80*B77</f>
        <v>96</v>
      </c>
      <c r="N79" s="7"/>
      <c r="O79" s="7"/>
      <c r="P79" s="7"/>
      <c r="Q79" s="7"/>
      <c r="R79" s="26"/>
      <c r="S79" s="56"/>
      <c r="T79" s="56"/>
      <c r="U79" s="56"/>
      <c r="V79" s="56"/>
      <c r="W79" s="56"/>
      <c r="X79" s="56"/>
    </row>
    <row r="80" spans="1:24" ht="14.7" thickBot="1" x14ac:dyDescent="0.55000000000000004">
      <c r="A80" s="37" t="s">
        <v>6</v>
      </c>
      <c r="B80" s="44">
        <v>3.5000000000000003E-2</v>
      </c>
      <c r="C80" s="45"/>
      <c r="D80" s="27"/>
      <c r="E80" s="7"/>
      <c r="F80" s="2"/>
      <c r="G80" s="7"/>
      <c r="H80" s="8" t="s">
        <v>7</v>
      </c>
      <c r="I80" s="9">
        <f>+G78*B78</f>
        <v>80</v>
      </c>
      <c r="J80" s="7"/>
      <c r="K80" s="9">
        <f>+I80*(1-B81)</f>
        <v>76.8</v>
      </c>
      <c r="L80" s="10"/>
      <c r="M80" s="10"/>
      <c r="N80" s="10"/>
      <c r="O80" s="12">
        <f>+((Q78*G83)+(G84*Q82))/(1+B80/B83)</f>
        <v>0</v>
      </c>
      <c r="P80" s="7"/>
      <c r="Q80" s="10"/>
      <c r="R80" s="27"/>
      <c r="S80" s="56"/>
      <c r="T80" s="56"/>
      <c r="U80" s="56"/>
      <c r="V80" s="56"/>
      <c r="W80" s="56"/>
      <c r="X80" s="56"/>
    </row>
    <row r="81" spans="1:24" ht="14.7" thickBot="1" x14ac:dyDescent="0.55000000000000004">
      <c r="A81" s="50" t="s">
        <v>19</v>
      </c>
      <c r="B81" s="51">
        <v>0.04</v>
      </c>
      <c r="C81" s="52" t="s">
        <v>60</v>
      </c>
      <c r="D81" s="24"/>
      <c r="E81" s="7"/>
      <c r="F81" s="2"/>
      <c r="G81" s="7"/>
      <c r="H81" s="7"/>
      <c r="I81" s="16">
        <f>MAX(0,I80-$B$60)</f>
        <v>0</v>
      </c>
      <c r="J81" s="7"/>
      <c r="K81" s="7"/>
      <c r="L81" s="7"/>
      <c r="M81" s="7"/>
      <c r="N81" s="7"/>
      <c r="O81" s="7"/>
      <c r="P81" s="7"/>
      <c r="Q81" s="7"/>
      <c r="R81" s="24"/>
      <c r="S81" s="56"/>
      <c r="T81" s="56"/>
      <c r="U81" s="56"/>
      <c r="V81" s="56"/>
      <c r="W81" s="56"/>
      <c r="X81" s="56"/>
    </row>
    <row r="82" spans="1:24" ht="14.7" thickBot="1" x14ac:dyDescent="0.55000000000000004">
      <c r="A82" s="39"/>
      <c r="B82" s="53"/>
      <c r="C82" s="54"/>
      <c r="D82" s="25"/>
      <c r="E82" s="7"/>
      <c r="F82" s="2"/>
      <c r="G82" s="7"/>
      <c r="H82" s="7"/>
      <c r="I82" s="62" t="s">
        <v>57</v>
      </c>
      <c r="J82" s="7"/>
      <c r="K82" s="7"/>
      <c r="L82" s="8" t="s">
        <v>8</v>
      </c>
      <c r="M82" s="9">
        <f>+K80*B78</f>
        <v>61.44</v>
      </c>
      <c r="N82" s="7"/>
      <c r="O82" s="7"/>
      <c r="P82" s="8" t="s">
        <v>12</v>
      </c>
      <c r="Q82" s="16">
        <f>MAX(0,M82-B79)</f>
        <v>0</v>
      </c>
      <c r="R82" s="25"/>
      <c r="S82" s="56"/>
      <c r="T82" s="56"/>
      <c r="U82" s="56"/>
      <c r="V82" s="56"/>
      <c r="W82" s="56"/>
      <c r="X82" s="56"/>
    </row>
    <row r="83" spans="1:24" x14ac:dyDescent="0.5">
      <c r="A83" s="37" t="s">
        <v>17</v>
      </c>
      <c r="B83" s="46">
        <v>1</v>
      </c>
      <c r="C83" s="47"/>
      <c r="D83" s="20"/>
      <c r="E83" s="7"/>
      <c r="F83" s="87" t="s">
        <v>13</v>
      </c>
      <c r="G83" s="88">
        <f>+((1+$B$43)-B78)/(B77-B78)</f>
        <v>0.52222222222222203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20"/>
      <c r="S83" s="56"/>
      <c r="T83" s="56"/>
      <c r="U83" s="56"/>
      <c r="V83" s="56"/>
      <c r="W83" s="56"/>
      <c r="X83" s="56"/>
    </row>
    <row r="84" spans="1:24" x14ac:dyDescent="0.5">
      <c r="A84" s="48" t="s">
        <v>67</v>
      </c>
      <c r="B84" s="46">
        <v>2</v>
      </c>
      <c r="C84" s="49"/>
      <c r="D84" s="28"/>
      <c r="E84" s="7"/>
      <c r="F84" s="87" t="s">
        <v>14</v>
      </c>
      <c r="G84" s="88">
        <f>1-G83</f>
        <v>0.47777777777777797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28"/>
      <c r="S84" s="56"/>
      <c r="T84" s="56"/>
      <c r="U84" s="56"/>
      <c r="V84" s="56"/>
      <c r="W84" s="56"/>
      <c r="X84" s="56"/>
    </row>
    <row r="85" spans="1:24" x14ac:dyDescent="0.5">
      <c r="A85" s="39"/>
      <c r="B85" s="38"/>
      <c r="C85" s="55"/>
      <c r="D85" s="28"/>
      <c r="E85" s="7"/>
      <c r="F85" s="2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28"/>
      <c r="S85" s="56"/>
      <c r="T85" s="56"/>
      <c r="U85" s="56"/>
      <c r="V85" s="56"/>
      <c r="W85" s="56"/>
      <c r="X85" s="56"/>
    </row>
    <row r="86" spans="1:24" ht="14.7" thickBot="1" x14ac:dyDescent="0.55000000000000004">
      <c r="A86" s="77"/>
      <c r="B86" s="1"/>
      <c r="C86" s="1"/>
      <c r="D86" s="20"/>
      <c r="R86" s="20"/>
      <c r="S86" s="1"/>
      <c r="T86" s="1"/>
      <c r="U86" s="1"/>
      <c r="V86" s="1"/>
      <c r="W86" s="1"/>
      <c r="X86" s="1"/>
    </row>
    <row r="87" spans="1:24" ht="14.7" thickBot="1" x14ac:dyDescent="0.55000000000000004">
      <c r="A87" s="77"/>
      <c r="B87" s="1"/>
      <c r="C87" s="1"/>
      <c r="D87" s="20"/>
      <c r="F87" s="34" t="s">
        <v>52</v>
      </c>
      <c r="G87" s="33">
        <f>+((O76*G83)+(G84*O80))/(1+B80/B83)</f>
        <v>10.183334010416704</v>
      </c>
      <c r="H87" s="6" t="s">
        <v>48</v>
      </c>
      <c r="L87" s="35" t="s">
        <v>54</v>
      </c>
      <c r="M87" s="60">
        <f>+(O76-O80)/(I76-I80)</f>
        <v>0.44850002982048054</v>
      </c>
      <c r="N87" s="6" t="s">
        <v>59</v>
      </c>
      <c r="R87" s="20"/>
      <c r="S87" s="1"/>
      <c r="T87" s="1"/>
      <c r="U87" s="1"/>
      <c r="V87" s="1"/>
      <c r="W87" s="1"/>
      <c r="X87" s="1"/>
    </row>
    <row r="88" spans="1:24" ht="14.7" thickBot="1" x14ac:dyDescent="0.55000000000000004">
      <c r="A88" s="77"/>
      <c r="B88" s="1"/>
      <c r="C88" s="1"/>
      <c r="D88" s="20"/>
      <c r="F88" s="34" t="s">
        <v>53</v>
      </c>
      <c r="G88" s="33">
        <f>+((G83*I77)+(I81*G84))/(1+B80)</f>
        <v>7.56843800322061</v>
      </c>
      <c r="H88" s="6" t="s">
        <v>49</v>
      </c>
      <c r="R88" s="20"/>
      <c r="S88" s="1"/>
      <c r="T88" s="1"/>
      <c r="U88" s="1"/>
      <c r="V88" s="1"/>
      <c r="W88" s="1"/>
      <c r="X88" s="1"/>
    </row>
    <row r="89" spans="1:24" ht="14.7" thickBot="1" x14ac:dyDescent="0.55000000000000004">
      <c r="A89" s="77"/>
      <c r="B89" s="1"/>
      <c r="C89" s="1"/>
      <c r="D89" s="20"/>
      <c r="L89" s="35" t="s">
        <v>55</v>
      </c>
      <c r="M89" s="60">
        <f>+(Q74-Q78)/(M74-M78)</f>
        <v>0.7407407407407407</v>
      </c>
      <c r="R89" s="20"/>
      <c r="S89" s="1"/>
      <c r="T89" s="1"/>
      <c r="U89" s="1"/>
      <c r="V89" s="1"/>
      <c r="W89" s="1"/>
      <c r="X89" s="1"/>
    </row>
    <row r="90" spans="1:24" ht="14.7" thickBot="1" x14ac:dyDescent="0.55000000000000004">
      <c r="A90" s="77"/>
      <c r="B90" s="1"/>
      <c r="C90" s="1"/>
      <c r="D90" s="20"/>
      <c r="L90" s="35" t="s">
        <v>56</v>
      </c>
      <c r="M90" s="61">
        <f>+(Q78-Q82)/(M79-M82)</f>
        <v>0</v>
      </c>
      <c r="R90" s="20"/>
      <c r="S90" s="1"/>
      <c r="T90" s="1"/>
      <c r="U90" s="1"/>
      <c r="V90" s="1"/>
      <c r="W90" s="1"/>
      <c r="X90" s="1"/>
    </row>
    <row r="91" spans="1:24" x14ac:dyDescent="0.5">
      <c r="A91" s="77"/>
      <c r="B91" s="1"/>
      <c r="C91" s="1"/>
      <c r="D91" s="20"/>
      <c r="R91" s="20"/>
      <c r="S91" s="1"/>
      <c r="T91" s="1"/>
      <c r="U91" s="1"/>
      <c r="V91" s="1"/>
      <c r="W91" s="1"/>
      <c r="X91" s="1"/>
    </row>
    <row r="92" spans="1:24" ht="15.7" x14ac:dyDescent="0.55000000000000004">
      <c r="A92" s="79" t="s">
        <v>107</v>
      </c>
      <c r="B92" s="38"/>
      <c r="C92" s="38"/>
      <c r="D92" s="20"/>
      <c r="E92" s="63" t="s">
        <v>65</v>
      </c>
      <c r="F92" s="64"/>
      <c r="G92" s="65"/>
      <c r="H92" s="65"/>
      <c r="I92" s="65"/>
      <c r="J92" s="65"/>
      <c r="K92" s="65"/>
      <c r="L92" s="65"/>
      <c r="M92" s="65"/>
      <c r="N92" s="65"/>
      <c r="O92" s="65"/>
      <c r="P92" s="64"/>
      <c r="Q92" s="64"/>
      <c r="R92" s="20"/>
    </row>
    <row r="93" spans="1:24" x14ac:dyDescent="0.5">
      <c r="A93" s="39"/>
      <c r="B93" s="38"/>
      <c r="C93" s="38"/>
      <c r="D93" s="21"/>
      <c r="E93" s="67"/>
      <c r="F93" s="68" t="s">
        <v>61</v>
      </c>
      <c r="G93" s="69">
        <v>0</v>
      </c>
      <c r="H93" s="69">
        <v>1</v>
      </c>
      <c r="I93" s="69">
        <v>2</v>
      </c>
      <c r="J93" s="69">
        <v>3</v>
      </c>
      <c r="K93" s="69">
        <v>4</v>
      </c>
      <c r="L93" s="69">
        <v>5</v>
      </c>
      <c r="M93" s="69">
        <v>6</v>
      </c>
      <c r="N93" s="69">
        <v>7</v>
      </c>
      <c r="O93" s="69">
        <v>8</v>
      </c>
      <c r="P93" s="69">
        <v>9</v>
      </c>
      <c r="Q93" s="69">
        <v>10</v>
      </c>
      <c r="R93" s="20"/>
    </row>
    <row r="94" spans="1:24" ht="16.350000000000001" x14ac:dyDescent="0.5">
      <c r="A94" s="37" t="s">
        <v>0</v>
      </c>
      <c r="B94" s="40">
        <v>100</v>
      </c>
      <c r="C94" s="41"/>
      <c r="D94" s="22"/>
      <c r="E94" s="2"/>
      <c r="F94" s="76" t="s">
        <v>74</v>
      </c>
      <c r="G94" s="75">
        <f>+B94</f>
        <v>100</v>
      </c>
      <c r="H94" s="75">
        <f>IF(G94="",IF(G95="","",G94*$B$96),G94*$B$95)</f>
        <v>125</v>
      </c>
      <c r="I94" s="75">
        <f t="shared" ref="I94:Q94" si="0">IF(H94="",IF(H95="","",H94*$B$96),H94*$B$95)</f>
        <v>156.25</v>
      </c>
      <c r="J94" s="75">
        <f t="shared" si="0"/>
        <v>195.3125</v>
      </c>
      <c r="K94" s="75">
        <f t="shared" si="0"/>
        <v>244.140625</v>
      </c>
      <c r="L94" s="75">
        <f t="shared" si="0"/>
        <v>305.17578125</v>
      </c>
      <c r="M94" s="75">
        <f t="shared" si="0"/>
        <v>381.4697265625</v>
      </c>
      <c r="N94" s="75">
        <f t="shared" si="0"/>
        <v>476.837158203125</v>
      </c>
      <c r="O94" s="75">
        <f t="shared" si="0"/>
        <v>596.04644775390625</v>
      </c>
      <c r="P94" s="75">
        <f t="shared" si="0"/>
        <v>745.05805969238281</v>
      </c>
      <c r="Q94" s="75">
        <f t="shared" si="0"/>
        <v>931.32257461547852</v>
      </c>
      <c r="R94" s="20"/>
    </row>
    <row r="95" spans="1:24" ht="16.350000000000001" x14ac:dyDescent="0.5">
      <c r="A95" s="37" t="s">
        <v>2</v>
      </c>
      <c r="B95" s="42">
        <v>1.25</v>
      </c>
      <c r="C95" s="43"/>
      <c r="D95" s="21"/>
      <c r="E95" s="2"/>
      <c r="F95" s="2" t="s">
        <v>75</v>
      </c>
      <c r="G95" s="7" t="s">
        <v>62</v>
      </c>
      <c r="H95" s="75">
        <f>IF(G95=" ",IF(G94=" "," ",G94*$B$96),G95*$B$95)</f>
        <v>80</v>
      </c>
      <c r="I95" s="75">
        <f t="shared" ref="I95:Q95" si="1">IF(H95=" ",IF(H94=" "," ",H94*$B$96),H95*$B$95)</f>
        <v>100</v>
      </c>
      <c r="J95" s="75">
        <f t="shared" si="1"/>
        <v>125</v>
      </c>
      <c r="K95" s="75">
        <f t="shared" si="1"/>
        <v>156.25</v>
      </c>
      <c r="L95" s="75">
        <f t="shared" si="1"/>
        <v>195.3125</v>
      </c>
      <c r="M95" s="75">
        <f t="shared" si="1"/>
        <v>244.140625</v>
      </c>
      <c r="N95" s="75">
        <f t="shared" si="1"/>
        <v>305.17578125</v>
      </c>
      <c r="O95" s="75">
        <f t="shared" si="1"/>
        <v>381.4697265625</v>
      </c>
      <c r="P95" s="75">
        <f t="shared" si="1"/>
        <v>476.837158203125</v>
      </c>
      <c r="Q95" s="75">
        <f t="shared" si="1"/>
        <v>596.04644775390625</v>
      </c>
      <c r="R95" s="20"/>
    </row>
    <row r="96" spans="1:24" ht="16.350000000000001" x14ac:dyDescent="0.5">
      <c r="A96" s="37" t="s">
        <v>3</v>
      </c>
      <c r="B96" s="42">
        <v>0.8</v>
      </c>
      <c r="C96" s="43"/>
      <c r="D96" s="23"/>
      <c r="E96" s="2"/>
      <c r="F96" s="2" t="s">
        <v>76</v>
      </c>
      <c r="G96" s="7"/>
      <c r="H96" s="7" t="s">
        <v>62</v>
      </c>
      <c r="I96" s="75">
        <f t="shared" ref="I96:Q104" si="2">IF(H96=" ",IF(H95=" "," ",H95*$B$96),H96*$B$95)</f>
        <v>64</v>
      </c>
      <c r="J96" s="75">
        <f t="shared" si="2"/>
        <v>80</v>
      </c>
      <c r="K96" s="75">
        <f t="shared" si="2"/>
        <v>100</v>
      </c>
      <c r="L96" s="75">
        <f t="shared" si="2"/>
        <v>125</v>
      </c>
      <c r="M96" s="75">
        <f t="shared" si="2"/>
        <v>156.25</v>
      </c>
      <c r="N96" s="75">
        <f t="shared" si="2"/>
        <v>195.3125</v>
      </c>
      <c r="O96" s="75">
        <f t="shared" si="2"/>
        <v>244.140625</v>
      </c>
      <c r="P96" s="75">
        <f t="shared" si="2"/>
        <v>305.17578125</v>
      </c>
      <c r="Q96" s="75">
        <f t="shared" si="2"/>
        <v>381.4697265625</v>
      </c>
      <c r="R96" s="20"/>
    </row>
    <row r="97" spans="1:18" ht="16.350000000000001" x14ac:dyDescent="0.5">
      <c r="A97" s="37" t="s">
        <v>5</v>
      </c>
      <c r="B97" s="40">
        <v>110</v>
      </c>
      <c r="C97" s="41"/>
      <c r="D97" s="26"/>
      <c r="E97" s="2"/>
      <c r="F97" s="2" t="s">
        <v>77</v>
      </c>
      <c r="G97" s="7"/>
      <c r="H97" s="7" t="s">
        <v>62</v>
      </c>
      <c r="I97" s="7" t="s">
        <v>62</v>
      </c>
      <c r="J97" s="75">
        <f t="shared" si="2"/>
        <v>51.2</v>
      </c>
      <c r="K97" s="75">
        <f t="shared" si="2"/>
        <v>64</v>
      </c>
      <c r="L97" s="75">
        <f t="shared" si="2"/>
        <v>80</v>
      </c>
      <c r="M97" s="75">
        <f t="shared" si="2"/>
        <v>100</v>
      </c>
      <c r="N97" s="75">
        <f t="shared" si="2"/>
        <v>125</v>
      </c>
      <c r="O97" s="75">
        <f t="shared" si="2"/>
        <v>156.25</v>
      </c>
      <c r="P97" s="75">
        <f t="shared" si="2"/>
        <v>195.3125</v>
      </c>
      <c r="Q97" s="75">
        <f t="shared" si="2"/>
        <v>244.140625</v>
      </c>
      <c r="R97" s="20"/>
    </row>
    <row r="98" spans="1:18" ht="16.350000000000001" x14ac:dyDescent="0.5">
      <c r="A98" s="37" t="s">
        <v>6</v>
      </c>
      <c r="B98" s="44">
        <v>7.0000000000000007E-2</v>
      </c>
      <c r="C98" s="45"/>
      <c r="D98" s="27"/>
      <c r="E98" s="2"/>
      <c r="F98" s="2" t="s">
        <v>78</v>
      </c>
      <c r="G98" s="7"/>
      <c r="H98" s="7" t="s">
        <v>62</v>
      </c>
      <c r="I98" s="7" t="s">
        <v>62</v>
      </c>
      <c r="J98" s="7" t="s">
        <v>62</v>
      </c>
      <c r="K98" s="75">
        <f t="shared" si="2"/>
        <v>40.960000000000008</v>
      </c>
      <c r="L98" s="75">
        <f t="shared" si="2"/>
        <v>51.20000000000001</v>
      </c>
      <c r="M98" s="75">
        <f t="shared" si="2"/>
        <v>64.000000000000014</v>
      </c>
      <c r="N98" s="75">
        <f t="shared" si="2"/>
        <v>80.000000000000014</v>
      </c>
      <c r="O98" s="75">
        <f t="shared" si="2"/>
        <v>100.00000000000001</v>
      </c>
      <c r="P98" s="75">
        <f t="shared" si="2"/>
        <v>125.00000000000001</v>
      </c>
      <c r="Q98" s="75">
        <f t="shared" si="2"/>
        <v>156.25000000000003</v>
      </c>
      <c r="R98" s="20"/>
    </row>
    <row r="99" spans="1:18" ht="16.350000000000001" x14ac:dyDescent="0.5">
      <c r="A99" s="50"/>
      <c r="B99" s="51"/>
      <c r="C99" s="52"/>
      <c r="D99" s="24"/>
      <c r="E99" s="2"/>
      <c r="F99" s="2" t="s">
        <v>79</v>
      </c>
      <c r="G99" s="7"/>
      <c r="H99" s="7" t="s">
        <v>62</v>
      </c>
      <c r="I99" s="7" t="s">
        <v>62</v>
      </c>
      <c r="J99" s="7" t="s">
        <v>62</v>
      </c>
      <c r="K99" s="7" t="s">
        <v>62</v>
      </c>
      <c r="L99" s="75">
        <f t="shared" si="2"/>
        <v>32.768000000000008</v>
      </c>
      <c r="M99" s="75">
        <f t="shared" si="2"/>
        <v>40.960000000000008</v>
      </c>
      <c r="N99" s="75">
        <f t="shared" si="2"/>
        <v>51.20000000000001</v>
      </c>
      <c r="O99" s="75">
        <f t="shared" si="2"/>
        <v>64.000000000000014</v>
      </c>
      <c r="P99" s="75">
        <f t="shared" si="2"/>
        <v>80.000000000000014</v>
      </c>
      <c r="Q99" s="75">
        <f t="shared" si="2"/>
        <v>100.00000000000001</v>
      </c>
      <c r="R99" s="20"/>
    </row>
    <row r="100" spans="1:18" ht="16.350000000000001" x14ac:dyDescent="0.5">
      <c r="A100" s="39"/>
      <c r="B100" s="53"/>
      <c r="C100" s="54"/>
      <c r="D100" s="25"/>
      <c r="E100" s="2"/>
      <c r="F100" s="2" t="s">
        <v>80</v>
      </c>
      <c r="G100" s="7"/>
      <c r="H100" s="7" t="s">
        <v>62</v>
      </c>
      <c r="I100" s="7" t="s">
        <v>62</v>
      </c>
      <c r="J100" s="7" t="s">
        <v>62</v>
      </c>
      <c r="K100" s="7" t="s">
        <v>62</v>
      </c>
      <c r="L100" s="7" t="s">
        <v>62</v>
      </c>
      <c r="M100" s="75">
        <f t="shared" si="2"/>
        <v>26.214400000000008</v>
      </c>
      <c r="N100" s="75">
        <f t="shared" si="2"/>
        <v>32.768000000000008</v>
      </c>
      <c r="O100" s="75">
        <f t="shared" si="2"/>
        <v>40.960000000000008</v>
      </c>
      <c r="P100" s="75">
        <f t="shared" si="2"/>
        <v>51.20000000000001</v>
      </c>
      <c r="Q100" s="75">
        <f t="shared" si="2"/>
        <v>64.000000000000014</v>
      </c>
      <c r="R100" s="20"/>
    </row>
    <row r="101" spans="1:18" ht="16.350000000000001" x14ac:dyDescent="0.5">
      <c r="A101" s="37" t="s">
        <v>17</v>
      </c>
      <c r="B101" s="46">
        <v>1</v>
      </c>
      <c r="C101" s="47"/>
      <c r="D101" s="20"/>
      <c r="E101" s="2"/>
      <c r="F101" s="2" t="s">
        <v>81</v>
      </c>
      <c r="G101" s="7"/>
      <c r="H101" s="7" t="s">
        <v>62</v>
      </c>
      <c r="I101" s="7" t="s">
        <v>62</v>
      </c>
      <c r="J101" s="7" t="s">
        <v>62</v>
      </c>
      <c r="K101" s="7" t="s">
        <v>62</v>
      </c>
      <c r="L101" s="7" t="s">
        <v>62</v>
      </c>
      <c r="M101" s="7" t="s">
        <v>62</v>
      </c>
      <c r="N101" s="75">
        <f t="shared" si="2"/>
        <v>20.971520000000009</v>
      </c>
      <c r="O101" s="75">
        <f t="shared" si="2"/>
        <v>26.214400000000012</v>
      </c>
      <c r="P101" s="75">
        <f t="shared" si="2"/>
        <v>32.768000000000015</v>
      </c>
      <c r="Q101" s="75">
        <f t="shared" si="2"/>
        <v>40.960000000000022</v>
      </c>
      <c r="R101" s="20"/>
    </row>
    <row r="102" spans="1:18" ht="16.350000000000001" x14ac:dyDescent="0.5">
      <c r="A102" s="48" t="s">
        <v>18</v>
      </c>
      <c r="B102" s="46">
        <v>2</v>
      </c>
      <c r="C102" s="49"/>
      <c r="D102" s="28"/>
      <c r="E102" s="2"/>
      <c r="F102" s="2" t="s">
        <v>82</v>
      </c>
      <c r="G102" s="7"/>
      <c r="H102" s="7" t="s">
        <v>62</v>
      </c>
      <c r="I102" s="7" t="s">
        <v>62</v>
      </c>
      <c r="J102" s="7" t="s">
        <v>62</v>
      </c>
      <c r="K102" s="7" t="s">
        <v>62</v>
      </c>
      <c r="L102" s="7" t="s">
        <v>62</v>
      </c>
      <c r="M102" s="7" t="s">
        <v>62</v>
      </c>
      <c r="N102" s="7" t="s">
        <v>62</v>
      </c>
      <c r="O102" s="75">
        <f t="shared" si="2"/>
        <v>16.777216000000006</v>
      </c>
      <c r="P102" s="75">
        <f t="shared" si="2"/>
        <v>20.971520000000009</v>
      </c>
      <c r="Q102" s="75">
        <f t="shared" si="2"/>
        <v>26.214400000000012</v>
      </c>
      <c r="R102" s="20"/>
    </row>
    <row r="103" spans="1:18" ht="16.350000000000001" x14ac:dyDescent="0.5">
      <c r="A103" s="39"/>
      <c r="B103" s="38"/>
      <c r="C103" s="55"/>
      <c r="D103" s="28"/>
      <c r="E103" s="2"/>
      <c r="F103" s="2" t="s">
        <v>83</v>
      </c>
      <c r="G103" s="7"/>
      <c r="H103" s="7" t="s">
        <v>62</v>
      </c>
      <c r="I103" s="7" t="s">
        <v>62</v>
      </c>
      <c r="J103" s="7" t="s">
        <v>62</v>
      </c>
      <c r="K103" s="7" t="s">
        <v>62</v>
      </c>
      <c r="L103" s="7" t="s">
        <v>62</v>
      </c>
      <c r="M103" s="7" t="s">
        <v>62</v>
      </c>
      <c r="N103" s="7" t="s">
        <v>62</v>
      </c>
      <c r="O103" s="7" t="s">
        <v>62</v>
      </c>
      <c r="P103" s="75">
        <f t="shared" si="2"/>
        <v>13.421772800000006</v>
      </c>
      <c r="Q103" s="75">
        <f t="shared" si="2"/>
        <v>16.77721600000001</v>
      </c>
      <c r="R103" s="20"/>
    </row>
    <row r="104" spans="1:18" ht="16.350000000000001" x14ac:dyDescent="0.5">
      <c r="A104" s="37" t="s">
        <v>63</v>
      </c>
      <c r="B104" s="47">
        <f>+((1+B98)-B96)/(B95-B96)</f>
        <v>0.60000000000000009</v>
      </c>
      <c r="C104" s="38"/>
      <c r="D104" s="20"/>
      <c r="E104" s="2"/>
      <c r="F104" s="2" t="s">
        <v>84</v>
      </c>
      <c r="G104" s="7"/>
      <c r="H104" s="7" t="s">
        <v>62</v>
      </c>
      <c r="I104" s="7" t="s">
        <v>62</v>
      </c>
      <c r="J104" s="7" t="s">
        <v>62</v>
      </c>
      <c r="K104" s="7" t="s">
        <v>62</v>
      </c>
      <c r="L104" s="7" t="s">
        <v>62</v>
      </c>
      <c r="M104" s="7" t="s">
        <v>62</v>
      </c>
      <c r="N104" s="7" t="s">
        <v>62</v>
      </c>
      <c r="O104" s="7" t="s">
        <v>62</v>
      </c>
      <c r="P104" s="7" t="s">
        <v>62</v>
      </c>
      <c r="Q104" s="75">
        <f t="shared" si="2"/>
        <v>10.737418240000006</v>
      </c>
      <c r="R104" s="20"/>
    </row>
    <row r="105" spans="1:18" x14ac:dyDescent="0.5">
      <c r="A105" s="66" t="s">
        <v>14</v>
      </c>
      <c r="B105" s="47">
        <f>1-B104</f>
        <v>0.39999999999999991</v>
      </c>
      <c r="C105" s="38"/>
      <c r="D105" s="20"/>
      <c r="E105" s="2"/>
      <c r="F105" s="2"/>
      <c r="G105" s="7"/>
      <c r="H105" s="7"/>
      <c r="I105" s="7"/>
      <c r="J105" s="7"/>
      <c r="K105" s="7"/>
      <c r="L105" s="7"/>
      <c r="M105" s="7"/>
      <c r="N105" s="7"/>
      <c r="O105" s="7"/>
      <c r="P105" s="2"/>
      <c r="Q105" s="2"/>
      <c r="R105" s="20"/>
    </row>
    <row r="106" spans="1:18" x14ac:dyDescent="0.5">
      <c r="A106" s="39"/>
      <c r="B106" s="38"/>
      <c r="C106" s="38"/>
      <c r="D106" s="20"/>
      <c r="H106" s="6" t="s">
        <v>62</v>
      </c>
      <c r="I106" s="6" t="s">
        <v>62</v>
      </c>
      <c r="J106" s="6" t="s">
        <v>62</v>
      </c>
      <c r="K106" s="6" t="s">
        <v>62</v>
      </c>
      <c r="L106" s="6" t="s">
        <v>62</v>
      </c>
      <c r="M106" s="6" t="s">
        <v>62</v>
      </c>
      <c r="N106" s="6" t="s">
        <v>62</v>
      </c>
      <c r="O106" s="6" t="s">
        <v>62</v>
      </c>
      <c r="P106" s="6" t="s">
        <v>62</v>
      </c>
      <c r="Q106" s="6"/>
      <c r="R106" s="20"/>
    </row>
    <row r="107" spans="1:18" x14ac:dyDescent="0.5">
      <c r="A107" s="39"/>
      <c r="B107" s="38"/>
      <c r="C107" s="38"/>
      <c r="D107" s="20"/>
      <c r="E107" s="63" t="s">
        <v>64</v>
      </c>
      <c r="F107" s="64"/>
      <c r="G107" s="65"/>
      <c r="H107" s="65"/>
      <c r="I107" s="65"/>
      <c r="J107" s="65"/>
      <c r="K107" s="65"/>
      <c r="L107" s="65"/>
      <c r="M107" s="65"/>
      <c r="N107" s="65"/>
      <c r="O107" s="65"/>
      <c r="P107" s="64"/>
      <c r="Q107" s="64"/>
      <c r="R107" s="20"/>
    </row>
    <row r="108" spans="1:18" ht="16.350000000000001" x14ac:dyDescent="0.5">
      <c r="A108" s="39"/>
      <c r="B108" s="38"/>
      <c r="C108" s="38"/>
      <c r="D108" s="20"/>
      <c r="E108" s="2"/>
      <c r="F108" s="76" t="s">
        <v>85</v>
      </c>
      <c r="G108" s="75">
        <f>IF(H109=" "," ",((H108*$B$104)+(H109*$B$105))/(1+$B$98))</f>
        <v>49.730877917352821</v>
      </c>
      <c r="H108" s="75">
        <f>IF(I109=" "," ",((I108*$B$104)+(I109*$B$105))/(1+$B$98))</f>
        <v>68.908297852420603</v>
      </c>
      <c r="I108" s="75">
        <f>IF(J109=" "," ",((J108*$B$104)+(J109*$B$105))/(1+$B$98))</f>
        <v>94.403225079031174</v>
      </c>
      <c r="J108" s="75">
        <f t="shared" ref="J108:P117" si="3">IF(K109=" "," ",((K108*$B$104)+(K109*$B$105))/(1+$B$98))</f>
        <v>127.85538005516479</v>
      </c>
      <c r="K108" s="75">
        <f t="shared" si="3"/>
        <v>171.21417031401393</v>
      </c>
      <c r="L108" s="75">
        <f t="shared" si="3"/>
        <v>226.82031129157556</v>
      </c>
      <c r="M108" s="75">
        <f t="shared" si="3"/>
        <v>297.55125323727219</v>
      </c>
      <c r="N108" s="75">
        <f t="shared" si="3"/>
        <v>387.04439174513118</v>
      </c>
      <c r="O108" s="75">
        <f t="shared" si="3"/>
        <v>499.9681876438529</v>
      </c>
      <c r="P108" s="75">
        <f t="shared" si="3"/>
        <v>642.25432137462576</v>
      </c>
      <c r="Q108" s="75">
        <f t="shared" ref="Q108:Q118" si="4">MAX(Q94-$B$97,0)</f>
        <v>821.32257461547852</v>
      </c>
      <c r="R108" s="20"/>
    </row>
    <row r="109" spans="1:18" ht="16.350000000000001" x14ac:dyDescent="0.5">
      <c r="A109" s="39"/>
      <c r="B109" s="38"/>
      <c r="C109" s="38"/>
      <c r="D109" s="20"/>
      <c r="E109" s="2"/>
      <c r="F109" s="2" t="s">
        <v>86</v>
      </c>
      <c r="G109" s="7"/>
      <c r="H109" s="75">
        <f>IF(I110=" "," ",((I109*$B$104)+(I110*$B$105))/(1+$B$98))</f>
        <v>29.66765165028788</v>
      </c>
      <c r="I109" s="75">
        <f>IF(J110=" "," ",((J109*$B$104)+(J110*$B$105))/(1+$B$98))</f>
        <v>42.724859136678333</v>
      </c>
      <c r="J109" s="75">
        <f t="shared" si="3"/>
        <v>60.745557003661219</v>
      </c>
      <c r="K109" s="75">
        <f t="shared" si="3"/>
        <v>85.191886176544926</v>
      </c>
      <c r="L109" s="75">
        <f t="shared" si="3"/>
        <v>117.76743865262391</v>
      </c>
      <c r="M109" s="75">
        <f t="shared" si="3"/>
        <v>160.41745284905639</v>
      </c>
      <c r="N109" s="75">
        <f t="shared" si="3"/>
        <v>215.38301479200626</v>
      </c>
      <c r="O109" s="75">
        <f t="shared" si="3"/>
        <v>285.39146645244665</v>
      </c>
      <c r="P109" s="75">
        <f t="shared" si="3"/>
        <v>374.03341988536795</v>
      </c>
      <c r="Q109" s="75">
        <f t="shared" si="4"/>
        <v>486.04644775390625</v>
      </c>
      <c r="R109" s="20"/>
    </row>
    <row r="110" spans="1:18" ht="16.350000000000001" x14ac:dyDescent="0.5">
      <c r="A110" s="39"/>
      <c r="B110" s="38"/>
      <c r="C110" s="38"/>
      <c r="D110" s="20"/>
      <c r="E110" s="2"/>
      <c r="F110" s="2" t="s">
        <v>87</v>
      </c>
      <c r="G110" s="7"/>
      <c r="H110" s="7"/>
      <c r="I110" s="75">
        <f t="shared" ref="I110" si="5">IF(J111=" "," ",((J110*$B$104)+(J111*$B$105))/(1+$B$98))</f>
        <v>15.273679459502581</v>
      </c>
      <c r="J110" s="75">
        <f t="shared" si="3"/>
        <v>23.170662685122707</v>
      </c>
      <c r="K110" s="75">
        <f t="shared" si="3"/>
        <v>34.706535719976358</v>
      </c>
      <c r="L110" s="75">
        <f t="shared" si="3"/>
        <v>51.23713754332185</v>
      </c>
      <c r="M110" s="75">
        <f t="shared" si="3"/>
        <v>74.401719122184389</v>
      </c>
      <c r="N110" s="75">
        <f t="shared" si="3"/>
        <v>106.04216418321643</v>
      </c>
      <c r="O110" s="75">
        <f t="shared" si="3"/>
        <v>148.06236488994674</v>
      </c>
      <c r="P110" s="75">
        <f t="shared" si="3"/>
        <v>202.37204293224298</v>
      </c>
      <c r="Q110" s="75">
        <f t="shared" si="4"/>
        <v>271.4697265625</v>
      </c>
      <c r="R110" s="20"/>
    </row>
    <row r="111" spans="1:18" ht="16.350000000000001" x14ac:dyDescent="0.5">
      <c r="A111" s="39"/>
      <c r="B111" s="38"/>
      <c r="C111" s="38"/>
      <c r="D111" s="20"/>
      <c r="E111" s="2"/>
      <c r="F111" s="2" t="s">
        <v>88</v>
      </c>
      <c r="G111" s="7"/>
      <c r="H111" s="7"/>
      <c r="I111" s="7"/>
      <c r="J111" s="75">
        <f t="shared" ref="J111" si="6">IF(K112=" "," ",((K111*$B$104)+(K112*$B$105))/(1+$B$98))</f>
        <v>6.1010985264853419</v>
      </c>
      <c r="K111" s="75">
        <f t="shared" si="3"/>
        <v>9.9217191027387095</v>
      </c>
      <c r="L111" s="75">
        <f t="shared" si="3"/>
        <v>15.984276735953985</v>
      </c>
      <c r="M111" s="75">
        <f t="shared" si="3"/>
        <v>25.456764245109358</v>
      </c>
      <c r="N111" s="75">
        <f t="shared" si="3"/>
        <v>39.961352377018613</v>
      </c>
      <c r="O111" s="75">
        <f t="shared" si="3"/>
        <v>61.569241855183876</v>
      </c>
      <c r="P111" s="75">
        <f t="shared" si="3"/>
        <v>92.508761682243005</v>
      </c>
      <c r="Q111" s="75">
        <f t="shared" si="4"/>
        <v>134.140625</v>
      </c>
      <c r="R111" s="20"/>
    </row>
    <row r="112" spans="1:18" ht="16.350000000000001" x14ac:dyDescent="0.5">
      <c r="A112" s="39"/>
      <c r="B112" s="38"/>
      <c r="C112" s="38"/>
      <c r="D112" s="20"/>
      <c r="E112" s="2"/>
      <c r="F112" s="2" t="s">
        <v>89</v>
      </c>
      <c r="G112" s="7"/>
      <c r="H112" s="7"/>
      <c r="I112" s="7"/>
      <c r="J112" s="7"/>
      <c r="K112" s="75">
        <f t="shared" ref="K112" si="7">IF(L113=" "," ",((L112*$B$104)+(L113*$B$105))/(1+$B$98))</f>
        <v>1.4378599042402251</v>
      </c>
      <c r="L112" s="75">
        <f t="shared" si="3"/>
        <v>2.564183495895068</v>
      </c>
      <c r="M112" s="75">
        <f t="shared" si="3"/>
        <v>4.5727939010128704</v>
      </c>
      <c r="N112" s="75">
        <f t="shared" si="3"/>
        <v>8.1548157901396188</v>
      </c>
      <c r="O112" s="75">
        <f t="shared" si="3"/>
        <v>14.542754825748986</v>
      </c>
      <c r="P112" s="75">
        <f t="shared" si="3"/>
        <v>25.934579439252357</v>
      </c>
      <c r="Q112" s="75">
        <f t="shared" si="4"/>
        <v>46.250000000000028</v>
      </c>
      <c r="R112" s="20"/>
    </row>
    <row r="113" spans="1:18" ht="16.350000000000001" x14ac:dyDescent="0.5">
      <c r="A113" s="39"/>
      <c r="B113" s="38"/>
      <c r="C113" s="38"/>
      <c r="D113" s="20"/>
      <c r="E113" s="2"/>
      <c r="F113" s="2" t="s">
        <v>90</v>
      </c>
      <c r="G113" s="7"/>
      <c r="H113" s="7"/>
      <c r="I113" s="7"/>
      <c r="J113" s="7"/>
      <c r="K113" s="7"/>
      <c r="L113" s="75">
        <f t="shared" ref="L113" si="8">IF(M114=" "," ",((M113*$B$104)+(M114*$B$105))/(1+$B$98))</f>
        <v>0</v>
      </c>
      <c r="M113" s="75">
        <f t="shared" si="3"/>
        <v>0</v>
      </c>
      <c r="N113" s="75">
        <f t="shared" si="3"/>
        <v>0</v>
      </c>
      <c r="O113" s="75">
        <f t="shared" si="3"/>
        <v>0</v>
      </c>
      <c r="P113" s="75">
        <f t="shared" si="3"/>
        <v>0</v>
      </c>
      <c r="Q113" s="75">
        <f t="shared" si="4"/>
        <v>0</v>
      </c>
      <c r="R113" s="20"/>
    </row>
    <row r="114" spans="1:18" ht="16.350000000000001" x14ac:dyDescent="0.5">
      <c r="A114" s="39"/>
      <c r="B114" s="38"/>
      <c r="C114" s="38"/>
      <c r="D114" s="20"/>
      <c r="E114" s="2"/>
      <c r="F114" s="2" t="s">
        <v>91</v>
      </c>
      <c r="G114" s="7"/>
      <c r="H114" s="7"/>
      <c r="I114" s="7"/>
      <c r="J114" s="7"/>
      <c r="K114" s="7"/>
      <c r="L114" s="7"/>
      <c r="M114" s="75">
        <f t="shared" si="3"/>
        <v>0</v>
      </c>
      <c r="N114" s="75">
        <f t="shared" si="3"/>
        <v>0</v>
      </c>
      <c r="O114" s="75">
        <f t="shared" si="3"/>
        <v>0</v>
      </c>
      <c r="P114" s="75">
        <f t="shared" si="3"/>
        <v>0</v>
      </c>
      <c r="Q114" s="75">
        <f t="shared" si="4"/>
        <v>0</v>
      </c>
      <c r="R114" s="20"/>
    </row>
    <row r="115" spans="1:18" ht="16.350000000000001" x14ac:dyDescent="0.5">
      <c r="A115" s="39"/>
      <c r="B115" s="38"/>
      <c r="C115" s="38"/>
      <c r="D115" s="20"/>
      <c r="E115" s="2"/>
      <c r="F115" s="2" t="s">
        <v>92</v>
      </c>
      <c r="G115" s="7"/>
      <c r="H115" s="7"/>
      <c r="I115" s="7"/>
      <c r="J115" s="7"/>
      <c r="K115" s="7"/>
      <c r="L115" s="7"/>
      <c r="M115" s="7"/>
      <c r="N115" s="75">
        <f t="shared" si="3"/>
        <v>0</v>
      </c>
      <c r="O115" s="75">
        <f t="shared" si="3"/>
        <v>0</v>
      </c>
      <c r="P115" s="75">
        <f t="shared" si="3"/>
        <v>0</v>
      </c>
      <c r="Q115" s="75">
        <f t="shared" si="4"/>
        <v>0</v>
      </c>
      <c r="R115" s="20"/>
    </row>
    <row r="116" spans="1:18" ht="16.350000000000001" x14ac:dyDescent="0.5">
      <c r="A116" s="39"/>
      <c r="B116" s="38"/>
      <c r="C116" s="38"/>
      <c r="D116" s="20"/>
      <c r="E116" s="2"/>
      <c r="F116" s="2" t="s">
        <v>93</v>
      </c>
      <c r="G116" s="7"/>
      <c r="H116" s="7"/>
      <c r="I116" s="7"/>
      <c r="J116" s="7"/>
      <c r="K116" s="7"/>
      <c r="L116" s="7"/>
      <c r="M116" s="7"/>
      <c r="N116" s="7"/>
      <c r="O116" s="75">
        <f t="shared" si="3"/>
        <v>0</v>
      </c>
      <c r="P116" s="75">
        <f t="shared" si="3"/>
        <v>0</v>
      </c>
      <c r="Q116" s="75">
        <f t="shared" si="4"/>
        <v>0</v>
      </c>
      <c r="R116" s="20"/>
    </row>
    <row r="117" spans="1:18" ht="16.350000000000001" x14ac:dyDescent="0.5">
      <c r="A117" s="39"/>
      <c r="B117" s="38"/>
      <c r="C117" s="38"/>
      <c r="D117" s="20"/>
      <c r="E117" s="2"/>
      <c r="F117" s="2" t="s">
        <v>94</v>
      </c>
      <c r="G117" s="7"/>
      <c r="H117" s="7"/>
      <c r="I117" s="7"/>
      <c r="J117" s="7"/>
      <c r="K117" s="7"/>
      <c r="L117" s="7"/>
      <c r="M117" s="7"/>
      <c r="N117" s="7"/>
      <c r="O117" s="7"/>
      <c r="P117" s="75">
        <f t="shared" si="3"/>
        <v>0</v>
      </c>
      <c r="Q117" s="75">
        <f t="shared" si="4"/>
        <v>0</v>
      </c>
      <c r="R117" s="20"/>
    </row>
    <row r="118" spans="1:18" ht="16.350000000000001" x14ac:dyDescent="0.5">
      <c r="A118" s="39"/>
      <c r="B118" s="38"/>
      <c r="C118" s="38"/>
      <c r="D118" s="20"/>
      <c r="E118" s="2"/>
      <c r="F118" s="2" t="s">
        <v>95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5">
        <f t="shared" si="4"/>
        <v>0</v>
      </c>
      <c r="R118" s="20"/>
    </row>
    <row r="119" spans="1:18" x14ac:dyDescent="0.5">
      <c r="A119" s="39"/>
      <c r="B119" s="38"/>
      <c r="C119" s="38"/>
      <c r="D119" s="2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20"/>
    </row>
    <row r="120" spans="1:18" x14ac:dyDescent="0.5">
      <c r="A120" s="39"/>
      <c r="B120" s="38"/>
      <c r="C120" s="38"/>
      <c r="D120" s="20"/>
      <c r="E120" s="63" t="s">
        <v>66</v>
      </c>
      <c r="F120" s="64"/>
      <c r="G120" s="71"/>
      <c r="H120" s="71"/>
      <c r="I120" s="71"/>
      <c r="J120" s="71"/>
      <c r="K120" s="71"/>
      <c r="L120" s="71"/>
      <c r="M120" s="71"/>
      <c r="N120" s="71"/>
      <c r="O120" s="71"/>
      <c r="P120" s="72"/>
      <c r="Q120" s="72"/>
      <c r="R120" s="20"/>
    </row>
    <row r="121" spans="1:18" ht="16.350000000000001" x14ac:dyDescent="0.5">
      <c r="A121" s="39"/>
      <c r="B121" s="38"/>
      <c r="C121" s="38"/>
      <c r="D121" s="20"/>
      <c r="E121" s="2"/>
      <c r="F121" s="76" t="s">
        <v>96</v>
      </c>
      <c r="G121" s="75">
        <f>IF(H122=" "," ",((H121*$B$104)+(H122*$B$105))/(1+$B$98))</f>
        <v>5.649300052171772</v>
      </c>
      <c r="H121" s="75">
        <f>IF(I122=" "," ",((I121*$B$104)+(I122*$B$105))/(1+$B$98))</f>
        <v>3.7410095366768901</v>
      </c>
      <c r="I121" s="75">
        <f>IF(J122=" "," ",((J121*$B$104)+(J122*$B$105))/(1+$B$98))</f>
        <v>2.1742265811854198</v>
      </c>
      <c r="J121" s="75">
        <f t="shared" ref="J121:P121" si="9">IF(K122=" "," ",((K121*$B$104)+(K122*$B$105))/(1+$B$98))</f>
        <v>1.0453516624698371</v>
      </c>
      <c r="K121" s="75">
        <f t="shared" si="9"/>
        <v>0.37118993383033039</v>
      </c>
      <c r="L121" s="75">
        <f t="shared" si="9"/>
        <v>7.3009784779127451E-2</v>
      </c>
      <c r="M121" s="75">
        <f t="shared" si="9"/>
        <v>0</v>
      </c>
      <c r="N121" s="75">
        <f t="shared" si="9"/>
        <v>0</v>
      </c>
      <c r="O121" s="75">
        <f t="shared" si="9"/>
        <v>0</v>
      </c>
      <c r="P121" s="75">
        <f t="shared" si="9"/>
        <v>0</v>
      </c>
      <c r="Q121" s="75">
        <f>MAX(0,$B$97-Q94)</f>
        <v>0</v>
      </c>
      <c r="R121" s="20"/>
    </row>
    <row r="122" spans="1:18" ht="16.350000000000001" x14ac:dyDescent="0.5">
      <c r="A122" s="39"/>
      <c r="B122" s="38"/>
      <c r="C122" s="38"/>
      <c r="D122" s="20"/>
      <c r="E122" s="2"/>
      <c r="F122" s="2" t="s">
        <v>97</v>
      </c>
      <c r="G122" s="7"/>
      <c r="H122" s="75">
        <f>IF(I123=" "," ",((I122*$B$104)+(I123*$B$105))/(1+$B$98))</f>
        <v>9.500363334544156</v>
      </c>
      <c r="I122" s="75">
        <f>IF(J123=" "," ",((J122*$B$104)+(J123*$B$105))/(1+$B$98))</f>
        <v>6.7458606388325526</v>
      </c>
      <c r="J122" s="75">
        <f t="shared" ref="J122:P122" si="10">IF(K123=" "," ",((K122*$B$104)+(K123*$B$105))/(1+$B$98))</f>
        <v>4.2480286109662426</v>
      </c>
      <c r="K122" s="75">
        <f t="shared" si="10"/>
        <v>2.2395307963613189</v>
      </c>
      <c r="L122" s="75">
        <f t="shared" si="10"/>
        <v>0.88341839582744286</v>
      </c>
      <c r="M122" s="75">
        <f t="shared" si="10"/>
        <v>0.19530117428416599</v>
      </c>
      <c r="N122" s="75">
        <f t="shared" si="10"/>
        <v>0</v>
      </c>
      <c r="O122" s="75">
        <f t="shared" si="10"/>
        <v>0</v>
      </c>
      <c r="P122" s="75">
        <f t="shared" si="10"/>
        <v>0</v>
      </c>
      <c r="Q122" s="75">
        <f t="shared" ref="Q122:Q131" si="11">MAX(0,$B$97-Q95)</f>
        <v>0</v>
      </c>
      <c r="R122" s="20"/>
    </row>
    <row r="123" spans="1:18" ht="16.350000000000001" x14ac:dyDescent="0.5">
      <c r="A123" s="39"/>
      <c r="B123" s="38"/>
      <c r="C123" s="38"/>
      <c r="D123" s="20"/>
      <c r="E123" s="2"/>
      <c r="F123" s="2" t="s">
        <v>98</v>
      </c>
      <c r="G123" s="7"/>
      <c r="H123" s="7"/>
      <c r="I123" s="75">
        <f t="shared" ref="I123:P126" si="12">IF(J124=" "," ",((J123*$B$104)+(J124*$B$105))/(1+$B$98))</f>
        <v>15.294680961656789</v>
      </c>
      <c r="J123" s="75">
        <f t="shared" si="12"/>
        <v>11.673134292427717</v>
      </c>
      <c r="K123" s="75">
        <f t="shared" si="12"/>
        <v>8.0041803397927236</v>
      </c>
      <c r="L123" s="75">
        <f t="shared" si="12"/>
        <v>4.6656172865253653</v>
      </c>
      <c r="M123" s="75">
        <f t="shared" si="12"/>
        <v>2.0701924474121611</v>
      </c>
      <c r="N123" s="75">
        <f t="shared" si="12"/>
        <v>0.52243064121014415</v>
      </c>
      <c r="O123" s="75">
        <f t="shared" si="12"/>
        <v>0</v>
      </c>
      <c r="P123" s="75">
        <f t="shared" si="12"/>
        <v>0</v>
      </c>
      <c r="Q123" s="75">
        <f t="shared" si="11"/>
        <v>0</v>
      </c>
      <c r="R123" s="20"/>
    </row>
    <row r="124" spans="1:18" ht="16.350000000000001" x14ac:dyDescent="0.5">
      <c r="A124" s="39"/>
      <c r="B124" s="38"/>
      <c r="C124" s="38"/>
      <c r="D124" s="20"/>
      <c r="E124" s="2"/>
      <c r="F124" s="2" t="s">
        <v>99</v>
      </c>
      <c r="G124" s="7"/>
      <c r="H124" s="7"/>
      <c r="I124" s="7"/>
      <c r="J124" s="75">
        <f t="shared" si="12"/>
        <v>23.403570133790343</v>
      </c>
      <c r="K124" s="75">
        <f t="shared" si="12"/>
        <v>19.219363722555062</v>
      </c>
      <c r="L124" s="75">
        <f t="shared" si="12"/>
        <v>14.41275647915749</v>
      </c>
      <c r="M124" s="75">
        <f t="shared" si="12"/>
        <v>9.3752375703371147</v>
      </c>
      <c r="N124" s="75">
        <f t="shared" si="12"/>
        <v>4.7541188350123162</v>
      </c>
      <c r="O124" s="75">
        <f t="shared" si="12"/>
        <v>1.3975019652371361</v>
      </c>
      <c r="P124" s="75">
        <f t="shared" si="12"/>
        <v>0</v>
      </c>
      <c r="Q124" s="75">
        <f t="shared" si="11"/>
        <v>0</v>
      </c>
      <c r="R124" s="20"/>
    </row>
    <row r="125" spans="1:18" ht="16.350000000000001" x14ac:dyDescent="0.5">
      <c r="A125" s="39"/>
      <c r="B125" s="38"/>
      <c r="C125" s="38"/>
      <c r="D125" s="20"/>
      <c r="E125" s="2"/>
      <c r="F125" s="2" t="s">
        <v>100</v>
      </c>
      <c r="G125" s="7"/>
      <c r="H125" s="7"/>
      <c r="I125" s="7"/>
      <c r="J125" s="7"/>
      <c r="K125" s="75">
        <f t="shared" si="12"/>
        <v>33.775504524056572</v>
      </c>
      <c r="L125" s="75">
        <f t="shared" si="12"/>
        <v>29.792663239098562</v>
      </c>
      <c r="M125" s="75">
        <f t="shared" si="12"/>
        <v>24.491267226240616</v>
      </c>
      <c r="N125" s="75">
        <f t="shared" si="12"/>
        <v>17.947582248133312</v>
      </c>
      <c r="O125" s="75">
        <f t="shared" si="12"/>
        <v>10.621014935802242</v>
      </c>
      <c r="P125" s="75">
        <f t="shared" si="12"/>
        <v>3.7383177570093395</v>
      </c>
      <c r="Q125" s="75">
        <f t="shared" si="11"/>
        <v>0</v>
      </c>
      <c r="R125" s="20"/>
    </row>
    <row r="126" spans="1:18" ht="16.350000000000001" x14ac:dyDescent="0.5">
      <c r="A126" s="39"/>
      <c r="B126" s="38"/>
      <c r="C126" s="38"/>
      <c r="D126" s="20"/>
      <c r="E126" s="2"/>
      <c r="F126" s="2" t="s">
        <v>101</v>
      </c>
      <c r="G126" s="7"/>
      <c r="H126" s="7"/>
      <c r="I126" s="7"/>
      <c r="J126" s="7"/>
      <c r="K126" s="7"/>
      <c r="L126" s="75">
        <f t="shared" si="12"/>
        <v>45.660479743203496</v>
      </c>
      <c r="M126" s="75">
        <f t="shared" si="12"/>
        <v>42.958473325227743</v>
      </c>
      <c r="N126" s="75">
        <f t="shared" si="12"/>
        <v>38.59276645799369</v>
      </c>
      <c r="O126" s="75">
        <f t="shared" si="12"/>
        <v>32.078260110053257</v>
      </c>
      <c r="P126" s="75">
        <f t="shared" si="12"/>
        <v>22.803738317756995</v>
      </c>
      <c r="Q126" s="75">
        <f t="shared" si="11"/>
        <v>9.9999999999999858</v>
      </c>
      <c r="R126" s="20"/>
    </row>
    <row r="127" spans="1:18" ht="16.350000000000001" x14ac:dyDescent="0.5">
      <c r="A127" s="39"/>
      <c r="B127" s="38"/>
      <c r="C127" s="38"/>
      <c r="D127" s="20"/>
      <c r="E127" s="2"/>
      <c r="F127" s="2" t="s">
        <v>102</v>
      </c>
      <c r="G127" s="7"/>
      <c r="H127" s="7"/>
      <c r="I127" s="7"/>
      <c r="J127" s="7"/>
      <c r="K127" s="7"/>
      <c r="L127" s="7"/>
      <c r="M127" s="75">
        <f t="shared" ref="M127:P127" si="13">IF(N128=" "," ",((N127*$B$104)+(N128*$B$105))/(1+$B$98))</f>
        <v>57.704073325227746</v>
      </c>
      <c r="N127" s="75">
        <f t="shared" si="13"/>
        <v>57.024766457993692</v>
      </c>
      <c r="O127" s="75">
        <f t="shared" si="13"/>
        <v>55.118260110053249</v>
      </c>
      <c r="P127" s="75">
        <f t="shared" si="13"/>
        <v>51.603738317756985</v>
      </c>
      <c r="Q127" s="75">
        <f t="shared" si="11"/>
        <v>45.999999999999986</v>
      </c>
      <c r="R127" s="20"/>
    </row>
    <row r="128" spans="1:18" ht="16.350000000000001" x14ac:dyDescent="0.5">
      <c r="A128" s="39"/>
      <c r="B128" s="38"/>
      <c r="C128" s="38"/>
      <c r="D128" s="20"/>
      <c r="E128" s="2"/>
      <c r="F128" s="2" t="s">
        <v>103</v>
      </c>
      <c r="G128" s="7"/>
      <c r="H128" s="7"/>
      <c r="I128" s="7"/>
      <c r="J128" s="7"/>
      <c r="K128" s="7"/>
      <c r="L128" s="7"/>
      <c r="M128" s="7"/>
      <c r="N128" s="75">
        <f t="shared" ref="N128:P128" si="14">IF(O129=" "," ",((O128*$B$104)+(O129*$B$105))/(1+$B$98))</f>
        <v>68.821246457993695</v>
      </c>
      <c r="O128" s="75">
        <f t="shared" si="14"/>
        <v>69.863860110053267</v>
      </c>
      <c r="P128" s="75">
        <f t="shared" si="14"/>
        <v>70.03573831775698</v>
      </c>
      <c r="Q128" s="75">
        <f t="shared" si="11"/>
        <v>69.039999999999978</v>
      </c>
      <c r="R128" s="20"/>
    </row>
    <row r="129" spans="1:18" ht="16.350000000000001" x14ac:dyDescent="0.5">
      <c r="A129" s="39"/>
      <c r="B129" s="38"/>
      <c r="C129" s="38"/>
      <c r="D129" s="20"/>
      <c r="E129" s="2"/>
      <c r="F129" s="2" t="s">
        <v>104</v>
      </c>
      <c r="G129" s="7"/>
      <c r="H129" s="7"/>
      <c r="I129" s="7"/>
      <c r="J129" s="7"/>
      <c r="K129" s="7"/>
      <c r="L129" s="7"/>
      <c r="M129" s="7"/>
      <c r="N129" s="7"/>
      <c r="O129" s="75">
        <f t="shared" ref="O129:P129" si="15">IF(P130=" "," ",((P129*$B$104)+(P130*$B$105))/(1+$B$98))</f>
        <v>79.301044110053269</v>
      </c>
      <c r="P129" s="75">
        <f t="shared" si="15"/>
        <v>81.832218317756997</v>
      </c>
      <c r="Q129" s="75">
        <f t="shared" si="11"/>
        <v>83.785599999999988</v>
      </c>
      <c r="R129" s="20"/>
    </row>
    <row r="130" spans="1:18" ht="16.350000000000001" x14ac:dyDescent="0.5">
      <c r="A130" s="39"/>
      <c r="B130" s="38"/>
      <c r="C130" s="38"/>
      <c r="D130" s="20"/>
      <c r="E130" s="2"/>
      <c r="F130" s="2" t="s">
        <v>105</v>
      </c>
      <c r="G130" s="7"/>
      <c r="H130" s="7"/>
      <c r="I130" s="7"/>
      <c r="J130" s="7"/>
      <c r="K130" s="7"/>
      <c r="L130" s="7"/>
      <c r="M130" s="7"/>
      <c r="N130" s="7"/>
      <c r="O130" s="7"/>
      <c r="P130" s="75">
        <f t="shared" ref="P130" si="16">IF(Q131=" "," ",((Q130*$B$104)+(Q131*$B$105))/(1+$B$98))</f>
        <v>89.38196551775701</v>
      </c>
      <c r="Q130" s="75">
        <f t="shared" si="11"/>
        <v>93.22278399999999</v>
      </c>
      <c r="R130" s="20"/>
    </row>
    <row r="131" spans="1:18" ht="16.350000000000001" x14ac:dyDescent="0.5">
      <c r="A131" s="39"/>
      <c r="B131" s="38"/>
      <c r="C131" s="38"/>
      <c r="D131" s="20"/>
      <c r="E131" s="2"/>
      <c r="F131" s="2" t="s">
        <v>106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5">
        <f t="shared" si="11"/>
        <v>99.262581759999989</v>
      </c>
      <c r="R131" s="20"/>
    </row>
    <row r="132" spans="1:18" x14ac:dyDescent="0.5">
      <c r="A132" s="39"/>
      <c r="B132" s="38"/>
      <c r="C132" s="38"/>
      <c r="D132" s="20"/>
      <c r="E132" s="2"/>
      <c r="F132" s="2"/>
      <c r="G132" s="7"/>
      <c r="H132" s="7"/>
      <c r="I132" s="7"/>
      <c r="J132" s="7"/>
      <c r="K132" s="7"/>
      <c r="L132" s="7"/>
      <c r="M132" s="7"/>
      <c r="N132" s="7"/>
      <c r="O132" s="7"/>
      <c r="P132" s="2"/>
      <c r="Q132" s="2"/>
      <c r="R132" s="20"/>
    </row>
  </sheetData>
  <pageMargins left="0.7" right="0.7" top="0.75" bottom="0.75" header="0.3" footer="0.3"/>
  <pageSetup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2016-10-17T22:17:24Z</cp:lastPrinted>
  <dcterms:created xsi:type="dcterms:W3CDTF">2016-10-13T23:42:40Z</dcterms:created>
  <dcterms:modified xsi:type="dcterms:W3CDTF">2018-11-23T10:28:10Z</dcterms:modified>
</cp:coreProperties>
</file>