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7" i="1" l="1"/>
  <c r="J41" i="1"/>
  <c r="C36" i="1"/>
  <c r="B36" i="1"/>
  <c r="J20" i="1"/>
  <c r="J21" i="1" s="1"/>
  <c r="L9" i="1"/>
  <c r="L10" i="1" s="1"/>
  <c r="J16" i="1" s="1"/>
  <c r="E9" i="1"/>
  <c r="C52" i="1" s="1"/>
  <c r="L8" i="1"/>
  <c r="E8" i="1"/>
  <c r="E10" i="1" s="1"/>
  <c r="C16" i="1" s="1"/>
  <c r="K39" i="1" l="1"/>
  <c r="C37" i="1"/>
  <c r="C42" i="1" s="1"/>
  <c r="L39" i="1"/>
  <c r="F8" i="1"/>
  <c r="F10" i="1" s="1"/>
  <c r="M9" i="1"/>
  <c r="M10" i="1" s="1"/>
  <c r="C38" i="1"/>
  <c r="C51" i="1"/>
  <c r="C56" i="1" s="1"/>
  <c r="J36" i="1" s="1"/>
  <c r="J40" i="1" s="1"/>
  <c r="C20" i="1"/>
  <c r="C21" i="1" s="1"/>
  <c r="L41" i="1" l="1"/>
  <c r="L40" i="1"/>
  <c r="C39" i="1"/>
  <c r="C63" i="1" s="1"/>
  <c r="C64" i="1" s="1"/>
  <c r="C41" i="1"/>
  <c r="C43" i="1" s="1"/>
  <c r="C35" i="1" s="1"/>
  <c r="J42" i="1"/>
  <c r="K42" i="1" s="1"/>
  <c r="L42" i="1" s="1"/>
  <c r="J17" i="1"/>
  <c r="N10" i="1"/>
  <c r="K41" i="1"/>
  <c r="K40" i="1"/>
  <c r="K43" i="1" s="1"/>
  <c r="K44" i="1" s="1"/>
  <c r="C17" i="1"/>
  <c r="G10" i="1"/>
  <c r="C18" i="1" s="1"/>
  <c r="C59" i="1"/>
  <c r="C62" i="1" s="1"/>
  <c r="C65" i="1" s="1"/>
  <c r="C67" i="1" s="1"/>
  <c r="K45" i="1" l="1"/>
  <c r="L44" i="1"/>
  <c r="L45" i="1" s="1"/>
  <c r="L47" i="1" s="1"/>
  <c r="J43" i="1"/>
  <c r="J18" i="1"/>
  <c r="J22" i="1"/>
  <c r="J24" i="1" s="1"/>
  <c r="J26" i="1" s="1"/>
  <c r="J27" i="1" s="1"/>
  <c r="J28" i="1" s="1"/>
  <c r="C22" i="1"/>
  <c r="C24" i="1" s="1"/>
  <c r="C26" i="1" s="1"/>
  <c r="C27" i="1" s="1"/>
  <c r="C28" i="1" s="1"/>
  <c r="L43" i="1"/>
</calcChain>
</file>

<file path=xl/sharedStrings.xml><?xml version="1.0" encoding="utf-8"?>
<sst xmlns="http://schemas.openxmlformats.org/spreadsheetml/2006/main" count="98" uniqueCount="79">
  <si>
    <t>Probability of direction of the stock up or down 50/50</t>
  </si>
  <si>
    <t>A. LEVERAGE (BORROWING) METHOD - Method 1 - CALL OPTION</t>
  </si>
  <si>
    <t>A. LEVERAGE (BORROWING) METHOD - Method 1 - PUT OPTION</t>
  </si>
  <si>
    <t>Parameters</t>
  </si>
  <si>
    <t>Current Stock Price</t>
  </si>
  <si>
    <t>Increase / Decrease Factors (f)
(u and d)</t>
  </si>
  <si>
    <t>Stock
 x 
f</t>
  </si>
  <si>
    <t>Call Option Payoff if Exercised</t>
  </si>
  <si>
    <t>h</t>
  </si>
  <si>
    <t>Current
 Stock 
Price</t>
  </si>
  <si>
    <t>Current Price (So)=</t>
  </si>
  <si>
    <t>Up factor (u) =</t>
  </si>
  <si>
    <t>Down factor (d) =</t>
  </si>
  <si>
    <t>Ranges (Su - Sd) and (Cu-Cd) =</t>
  </si>
  <si>
    <t>Ranges (Su - Sd) and (Cd-Cu) =</t>
  </si>
  <si>
    <t xml:space="preserve">Exercise Option = </t>
  </si>
  <si>
    <t>Exercise time =</t>
  </si>
  <si>
    <t>year</t>
  </si>
  <si>
    <t>Interest Rate =</t>
  </si>
  <si>
    <t>Step 1 ( Su - Sd) =</t>
  </si>
  <si>
    <t>Step 2  (Cu - Cd) =</t>
  </si>
  <si>
    <t>Step 2  (Cd - Cu) =</t>
  </si>
  <si>
    <t>Step 4 (PV of Sd)</t>
  </si>
  <si>
    <t>Step 4 (PV of Su)</t>
  </si>
  <si>
    <t>Step 5 (So - PV(Sd))</t>
  </si>
  <si>
    <t>Step 5 (PV(Sd) - So)</t>
  </si>
  <si>
    <t>Step 6 ( [So - PV(Sd)] x h ) =</t>
  </si>
  <si>
    <t>Step 6 ( [PV(Sd) - So] x 1/h ) =</t>
  </si>
  <si>
    <t>Premium =</t>
  </si>
  <si>
    <t>Break Even =</t>
  </si>
  <si>
    <t>Distance to BE ($) =</t>
  </si>
  <si>
    <t>Distance to BE (%) =</t>
  </si>
  <si>
    <t>Mispriced Security: Arbritrage Opportunity</t>
  </si>
  <si>
    <t xml:space="preserve">One share = </t>
  </si>
  <si>
    <t>Calls</t>
  </si>
  <si>
    <t xml:space="preserve">Assume Call option is mispriced at = </t>
  </si>
  <si>
    <t>Using the Hedge ratio you get to the following strategy=</t>
  </si>
  <si>
    <t>Value  d x 100 =</t>
  </si>
  <si>
    <t>value u x 100</t>
  </si>
  <si>
    <t>Initial</t>
  </si>
  <si>
    <t>At S1 =</t>
  </si>
  <si>
    <t>Range</t>
  </si>
  <si>
    <t>Sequence</t>
  </si>
  <si>
    <t>Strategy</t>
  </si>
  <si>
    <t>CF</t>
  </si>
  <si>
    <t>FIRST</t>
  </si>
  <si>
    <t>Write 3 Calls  at cost =</t>
  </si>
  <si>
    <t>Cu=</t>
  </si>
  <si>
    <t>SECOND</t>
  </si>
  <si>
    <t>Buy one share =</t>
  </si>
  <si>
    <t>Cd =</t>
  </si>
  <si>
    <t>THIRD</t>
  </si>
  <si>
    <t>Borrow the difference at 10% =</t>
  </si>
  <si>
    <t>The Ratio (Range / Call payoff)</t>
  </si>
  <si>
    <t>Total</t>
  </si>
  <si>
    <t xml:space="preserve"> Present Value=</t>
  </si>
  <si>
    <t>Hedge Ratio Formula:</t>
  </si>
  <si>
    <t>Per option profit</t>
  </si>
  <si>
    <t xml:space="preserve">(H) = (Cu - Cd) / (uSo - dSo) </t>
  </si>
  <si>
    <t xml:space="preserve">Note : Exactly the amount that the option is mispriced $6.50 - $6.06 = </t>
  </si>
  <si>
    <t>Cu and Cd call option going up or down</t>
  </si>
  <si>
    <t>uSo, dSo are the stock prices in the two states</t>
  </si>
  <si>
    <t>uSo =</t>
  </si>
  <si>
    <t>dSo =</t>
  </si>
  <si>
    <t>Exercise Price =</t>
  </si>
  <si>
    <t>Cu =</t>
  </si>
  <si>
    <t>Stock Price Range =</t>
  </si>
  <si>
    <t>Option Price Range =</t>
  </si>
  <si>
    <t xml:space="preserve">Hedge Ratio (H) = </t>
  </si>
  <si>
    <t>Portfolio Hedging</t>
  </si>
  <si>
    <t>Share per option</t>
  </si>
  <si>
    <t>Written option would have an end-of-year value with certainty =</t>
  </si>
  <si>
    <t>PV=</t>
  </si>
  <si>
    <t xml:space="preserve">Set Value of the hedged position equal to the PV of certain payoff = </t>
  </si>
  <si>
    <t>Call's Value</t>
  </si>
  <si>
    <t>1 . BINOMIAL OPTION PRICING MODEL</t>
  </si>
  <si>
    <t>B. USING THE HEDGE RATIO APPROACH - Method 1</t>
  </si>
  <si>
    <t>Step 3 h =( Cu - Cd) / (Su - Sd) =</t>
  </si>
  <si>
    <t>Step 3 h = ( Cu - Cd) / (Su - Sd)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</si>
</sst>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\x"/>
    <numFmt numFmtId="165" formatCode="&quot;$&quot;0.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/>
    <xf numFmtId="44" fontId="0" fillId="0" borderId="0" xfId="1" applyFont="1"/>
    <xf numFmtId="0" fontId="0" fillId="0" borderId="3" xfId="0" applyBorder="1"/>
    <xf numFmtId="164" fontId="0" fillId="0" borderId="0" xfId="0" applyNumberFormat="1" applyAlignment="1">
      <alignment horizontal="center"/>
    </xf>
    <xf numFmtId="44" fontId="0" fillId="0" borderId="3" xfId="0" applyNumberFormat="1" applyBorder="1"/>
    <xf numFmtId="44" fontId="0" fillId="0" borderId="4" xfId="1" applyFont="1" applyBorder="1"/>
    <xf numFmtId="0" fontId="0" fillId="0" borderId="0" xfId="0" applyAlignment="1">
      <alignment horizontal="center"/>
    </xf>
    <xf numFmtId="44" fontId="0" fillId="0" borderId="5" xfId="0" applyNumberFormat="1" applyBorder="1"/>
    <xf numFmtId="12" fontId="4" fillId="0" borderId="2" xfId="0" applyNumberFormat="1" applyFont="1" applyBorder="1" applyAlignment="1">
      <alignment horizontal="center"/>
    </xf>
    <xf numFmtId="44" fontId="0" fillId="0" borderId="2" xfId="0" applyNumberFormat="1" applyBorder="1"/>
    <xf numFmtId="0" fontId="0" fillId="0" borderId="0" xfId="0" applyAlignment="1">
      <alignment horizontal="right"/>
    </xf>
    <xf numFmtId="9" fontId="5" fillId="0" borderId="0" xfId="0" applyNumberFormat="1" applyFont="1"/>
    <xf numFmtId="0" fontId="6" fillId="0" borderId="0" xfId="0" applyFont="1"/>
    <xf numFmtId="44" fontId="0" fillId="0" borderId="0" xfId="0" applyNumberFormat="1"/>
    <xf numFmtId="0" fontId="0" fillId="0" borderId="0" xfId="0" quotePrefix="1"/>
    <xf numFmtId="12" fontId="0" fillId="0" borderId="0" xfId="0" applyNumberFormat="1"/>
    <xf numFmtId="0" fontId="4" fillId="3" borderId="6" xfId="0" applyFont="1" applyFill="1" applyBorder="1"/>
    <xf numFmtId="44" fontId="4" fillId="3" borderId="7" xfId="0" applyNumberFormat="1" applyFont="1" applyFill="1" applyBorder="1"/>
    <xf numFmtId="0" fontId="4" fillId="4" borderId="6" xfId="0" applyFont="1" applyFill="1" applyBorder="1"/>
    <xf numFmtId="44" fontId="4" fillId="4" borderId="7" xfId="0" applyNumberFormat="1" applyFont="1" applyFill="1" applyBorder="1"/>
    <xf numFmtId="10" fontId="0" fillId="0" borderId="0" xfId="2" applyNumberFormat="1" applyFont="1"/>
    <xf numFmtId="165" fontId="4" fillId="0" borderId="0" xfId="0" applyNumberFormat="1" applyFont="1"/>
    <xf numFmtId="0" fontId="0" fillId="0" borderId="8" xfId="0" applyBorder="1"/>
    <xf numFmtId="0" fontId="4" fillId="0" borderId="0" xfId="0" applyFont="1"/>
    <xf numFmtId="0" fontId="0" fillId="0" borderId="9" xfId="0" applyBorder="1"/>
    <xf numFmtId="164" fontId="5" fillId="0" borderId="10" xfId="0" applyNumberFormat="1" applyFont="1" applyBorder="1"/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44" fontId="7" fillId="0" borderId="10" xfId="1" applyFont="1" applyBorder="1"/>
    <xf numFmtId="0" fontId="0" fillId="0" borderId="12" xfId="0" applyBorder="1"/>
    <xf numFmtId="44" fontId="0" fillId="0" borderId="0" xfId="0" applyNumberFormat="1" applyBorder="1"/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4" fontId="0" fillId="0" borderId="0" xfId="1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44" fontId="4" fillId="2" borderId="4" xfId="0" applyNumberFormat="1" applyFont="1" applyFill="1" applyBorder="1" applyAlignment="1">
      <alignment horizontal="center"/>
    </xf>
    <xf numFmtId="44" fontId="4" fillId="2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1" applyFont="1" applyBorder="1"/>
    <xf numFmtId="44" fontId="0" fillId="0" borderId="4" xfId="0" applyNumberFormat="1" applyBorder="1"/>
    <xf numFmtId="44" fontId="0" fillId="0" borderId="15" xfId="1" applyFont="1" applyBorder="1"/>
    <xf numFmtId="12" fontId="0" fillId="0" borderId="1" xfId="0" applyNumberFormat="1" applyBorder="1"/>
    <xf numFmtId="44" fontId="4" fillId="2" borderId="1" xfId="0" applyNumberFormat="1" applyFont="1" applyFill="1" applyBorder="1"/>
    <xf numFmtId="44" fontId="4" fillId="2" borderId="16" xfId="0" applyNumberFormat="1" applyFont="1" applyFill="1" applyBorder="1"/>
    <xf numFmtId="0" fontId="6" fillId="2" borderId="9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18" xfId="0" applyFont="1" applyFill="1" applyBorder="1" applyAlignment="1">
      <alignment horizontal="centerContinuous" vertical="center"/>
    </xf>
    <xf numFmtId="44" fontId="0" fillId="0" borderId="13" xfId="0" applyNumberFormat="1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right"/>
    </xf>
    <xf numFmtId="0" fontId="4" fillId="0" borderId="12" xfId="0" applyFont="1" applyBorder="1" applyAlignment="1">
      <alignment horizontal="right"/>
    </xf>
    <xf numFmtId="12" fontId="4" fillId="2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12" fontId="0" fillId="0" borderId="0" xfId="0" applyNumberFormat="1" applyBorder="1"/>
    <xf numFmtId="0" fontId="0" fillId="0" borderId="12" xfId="0" applyBorder="1" applyAlignment="1">
      <alignment wrapText="1"/>
    </xf>
    <xf numFmtId="0" fontId="4" fillId="2" borderId="14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J22" sqref="J22"/>
    </sheetView>
  </sheetViews>
  <sheetFormatPr defaultRowHeight="12.75" x14ac:dyDescent="0.2"/>
  <cols>
    <col min="2" max="2" width="28.85546875" customWidth="1"/>
    <col min="9" max="9" width="29.5703125" customWidth="1"/>
  </cols>
  <sheetData>
    <row r="1" spans="1:14" ht="20.25" x14ac:dyDescent="0.3">
      <c r="A1" s="1" t="s">
        <v>75</v>
      </c>
    </row>
    <row r="3" spans="1:14" x14ac:dyDescent="0.2">
      <c r="A3" t="s">
        <v>0</v>
      </c>
    </row>
    <row r="5" spans="1:14" ht="18.75" x14ac:dyDescent="0.3">
      <c r="A5" s="2" t="s">
        <v>1</v>
      </c>
      <c r="I5" s="2" t="s">
        <v>2</v>
      </c>
    </row>
    <row r="6" spans="1:14" ht="66.75" customHeight="1" thickBot="1" x14ac:dyDescent="0.25">
      <c r="B6" s="3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5" t="s">
        <v>8</v>
      </c>
      <c r="I6" s="3" t="s">
        <v>3</v>
      </c>
      <c r="J6" s="4" t="s">
        <v>9</v>
      </c>
      <c r="K6" s="4" t="s">
        <v>5</v>
      </c>
      <c r="L6" s="4" t="s">
        <v>6</v>
      </c>
      <c r="M6" s="5" t="s">
        <v>7</v>
      </c>
      <c r="N6" s="5" t="s">
        <v>8</v>
      </c>
    </row>
    <row r="7" spans="1:14" ht="13.5" thickTop="1" x14ac:dyDescent="0.2">
      <c r="B7" s="6" t="s">
        <v>10</v>
      </c>
      <c r="C7" s="7">
        <v>100</v>
      </c>
      <c r="F7" s="8"/>
      <c r="G7" s="8"/>
      <c r="I7" s="6" t="s">
        <v>10</v>
      </c>
      <c r="J7" s="7">
        <v>100</v>
      </c>
      <c r="M7" s="8"/>
      <c r="N7" s="8"/>
    </row>
    <row r="8" spans="1:14" x14ac:dyDescent="0.2">
      <c r="B8" t="s">
        <v>11</v>
      </c>
      <c r="D8" s="9">
        <v>1.2</v>
      </c>
      <c r="E8" s="7">
        <f>+C7*D8</f>
        <v>120</v>
      </c>
      <c r="F8" s="10">
        <f>+E8-C12</f>
        <v>10</v>
      </c>
      <c r="G8" s="8"/>
      <c r="I8" t="s">
        <v>11</v>
      </c>
      <c r="K8" s="9">
        <v>1.2</v>
      </c>
      <c r="L8" s="7">
        <f>+J7*K8</f>
        <v>120</v>
      </c>
      <c r="M8" s="10">
        <v>0</v>
      </c>
      <c r="N8" s="8"/>
    </row>
    <row r="9" spans="1:14" x14ac:dyDescent="0.2">
      <c r="B9" t="s">
        <v>12</v>
      </c>
      <c r="D9" s="9">
        <v>0.9</v>
      </c>
      <c r="E9" s="11">
        <f>+C7*D9</f>
        <v>90</v>
      </c>
      <c r="F9" s="10">
        <v>0</v>
      </c>
      <c r="G9" s="8"/>
      <c r="I9" t="s">
        <v>12</v>
      </c>
      <c r="K9" s="9">
        <v>0.9</v>
      </c>
      <c r="L9" s="11">
        <f>+J7*K9</f>
        <v>90</v>
      </c>
      <c r="M9" s="10">
        <f>+J12-L9</f>
        <v>20</v>
      </c>
      <c r="N9" s="8"/>
    </row>
    <row r="10" spans="1:14" ht="13.5" thickBot="1" x14ac:dyDescent="0.25">
      <c r="B10" s="6" t="s">
        <v>13</v>
      </c>
      <c r="D10" s="12"/>
      <c r="E10" s="13">
        <f>+E8-E9</f>
        <v>30</v>
      </c>
      <c r="F10" s="13">
        <f>+F8-F9</f>
        <v>10</v>
      </c>
      <c r="G10" s="14">
        <f>+F10/E10</f>
        <v>0.33333333333333331</v>
      </c>
      <c r="I10" s="6" t="s">
        <v>14</v>
      </c>
      <c r="K10" s="12"/>
      <c r="L10" s="13">
        <f>+L8-L9</f>
        <v>30</v>
      </c>
      <c r="M10" s="15">
        <f>+M9-M8</f>
        <v>20</v>
      </c>
      <c r="N10" s="14">
        <f>+M10/L10</f>
        <v>0.66666666666666663</v>
      </c>
    </row>
    <row r="11" spans="1:14" ht="13.5" thickTop="1" x14ac:dyDescent="0.2"/>
    <row r="12" spans="1:14" x14ac:dyDescent="0.2">
      <c r="B12" s="6" t="s">
        <v>15</v>
      </c>
      <c r="C12" s="7">
        <v>110</v>
      </c>
      <c r="I12" s="6" t="s">
        <v>15</v>
      </c>
      <c r="J12" s="7">
        <v>110</v>
      </c>
    </row>
    <row r="13" spans="1:14" x14ac:dyDescent="0.2">
      <c r="B13" t="s">
        <v>16</v>
      </c>
      <c r="C13">
        <v>1</v>
      </c>
      <c r="D13" t="s">
        <v>17</v>
      </c>
      <c r="I13" t="s">
        <v>16</v>
      </c>
      <c r="J13" s="16">
        <v>1</v>
      </c>
      <c r="K13" t="s">
        <v>17</v>
      </c>
    </row>
    <row r="14" spans="1:14" x14ac:dyDescent="0.2">
      <c r="B14" s="6" t="s">
        <v>18</v>
      </c>
      <c r="C14" s="17">
        <v>0.1</v>
      </c>
      <c r="I14" s="6" t="s">
        <v>18</v>
      </c>
      <c r="J14" s="17">
        <v>0.1</v>
      </c>
    </row>
    <row r="15" spans="1:14" x14ac:dyDescent="0.2">
      <c r="B15" s="18"/>
      <c r="I15" s="18"/>
    </row>
    <row r="16" spans="1:14" x14ac:dyDescent="0.2">
      <c r="B16" s="6" t="s">
        <v>19</v>
      </c>
      <c r="C16" s="19">
        <f>+E10</f>
        <v>30</v>
      </c>
      <c r="D16" s="20"/>
      <c r="I16" s="6" t="s">
        <v>19</v>
      </c>
      <c r="J16" s="19">
        <f>+L10</f>
        <v>30</v>
      </c>
    </row>
    <row r="17" spans="1:14" x14ac:dyDescent="0.2">
      <c r="B17" s="6" t="s">
        <v>20</v>
      </c>
      <c r="C17" s="19">
        <f>+F10</f>
        <v>10</v>
      </c>
      <c r="D17" s="20"/>
      <c r="I17" s="6" t="s">
        <v>21</v>
      </c>
      <c r="J17" s="19">
        <f>+M10</f>
        <v>20</v>
      </c>
    </row>
    <row r="18" spans="1:14" x14ac:dyDescent="0.2">
      <c r="B18" s="6" t="s">
        <v>78</v>
      </c>
      <c r="C18" s="21">
        <f>+G10</f>
        <v>0.33333333333333331</v>
      </c>
      <c r="D18" s="20"/>
      <c r="I18" s="6" t="s">
        <v>77</v>
      </c>
      <c r="J18" s="21">
        <f>+N10</f>
        <v>0.66666666666666663</v>
      </c>
    </row>
    <row r="19" spans="1:14" x14ac:dyDescent="0.2">
      <c r="C19" s="19"/>
      <c r="D19" s="20"/>
      <c r="J19" s="19"/>
    </row>
    <row r="20" spans="1:14" x14ac:dyDescent="0.2">
      <c r="B20" s="6" t="s">
        <v>22</v>
      </c>
      <c r="C20" s="19">
        <f>+E9/(1+C14)^C13</f>
        <v>81.818181818181813</v>
      </c>
      <c r="D20" s="20"/>
      <c r="I20" s="6" t="s">
        <v>23</v>
      </c>
      <c r="J20" s="19">
        <f>+L8/(1+J14)^J13</f>
        <v>109.09090909090908</v>
      </c>
    </row>
    <row r="21" spans="1:14" x14ac:dyDescent="0.2">
      <c r="B21" s="6" t="s">
        <v>24</v>
      </c>
      <c r="C21" s="19">
        <f>+C7-C20</f>
        <v>18.181818181818187</v>
      </c>
      <c r="D21" s="20"/>
      <c r="I21" s="6" t="s">
        <v>25</v>
      </c>
      <c r="J21" s="19">
        <f>+J20-J7</f>
        <v>9.0909090909090793</v>
      </c>
    </row>
    <row r="22" spans="1:14" x14ac:dyDescent="0.2">
      <c r="B22" s="6" t="s">
        <v>26</v>
      </c>
      <c r="C22" s="19">
        <f>+C21*G10</f>
        <v>6.0606060606060623</v>
      </c>
      <c r="D22" s="20"/>
      <c r="I22" s="6" t="s">
        <v>27</v>
      </c>
      <c r="J22" s="19">
        <f>+J21*(1/N10)</f>
        <v>13.636363636363619</v>
      </c>
    </row>
    <row r="23" spans="1:14" ht="13.5" thickBot="1" x14ac:dyDescent="0.25">
      <c r="C23" s="19"/>
      <c r="D23" s="20"/>
      <c r="J23" s="19"/>
    </row>
    <row r="24" spans="1:14" ht="13.5" thickBot="1" x14ac:dyDescent="0.25">
      <c r="B24" s="22" t="s">
        <v>28</v>
      </c>
      <c r="C24" s="23">
        <f>+C22</f>
        <v>6.0606060606060623</v>
      </c>
      <c r="D24" s="20"/>
      <c r="I24" s="22" t="s">
        <v>28</v>
      </c>
      <c r="J24" s="23">
        <f>+J22</f>
        <v>13.636363636363619</v>
      </c>
    </row>
    <row r="25" spans="1:14" ht="13.5" thickBot="1" x14ac:dyDescent="0.25"/>
    <row r="26" spans="1:14" ht="13.5" thickBot="1" x14ac:dyDescent="0.25">
      <c r="B26" s="24" t="s">
        <v>29</v>
      </c>
      <c r="C26" s="25">
        <f>+C12+C24</f>
        <v>116.06060606060606</v>
      </c>
      <c r="I26" s="24" t="s">
        <v>29</v>
      </c>
      <c r="J26" s="25">
        <f>+J12-J24</f>
        <v>96.363636363636374</v>
      </c>
    </row>
    <row r="27" spans="1:14" x14ac:dyDescent="0.2">
      <c r="B27" s="6" t="s">
        <v>30</v>
      </c>
      <c r="C27" s="19">
        <f>+C26-C7</f>
        <v>16.060606060606062</v>
      </c>
      <c r="I27" s="6" t="s">
        <v>30</v>
      </c>
      <c r="J27" s="19">
        <f>+J26-J7</f>
        <v>-3.636363636363626</v>
      </c>
    </row>
    <row r="28" spans="1:14" x14ac:dyDescent="0.2">
      <c r="B28" s="6" t="s">
        <v>31</v>
      </c>
      <c r="C28" s="26">
        <f>+C27/C7</f>
        <v>0.16060606060606061</v>
      </c>
      <c r="I28" s="6" t="s">
        <v>31</v>
      </c>
      <c r="J28" s="26">
        <f>+J27/J7</f>
        <v>-3.6363636363636258E-2</v>
      </c>
    </row>
    <row r="29" spans="1:14" x14ac:dyDescent="0.2">
      <c r="H29" s="27"/>
    </row>
    <row r="32" spans="1:14" ht="13.5" thickBo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2" ht="18.75" x14ac:dyDescent="0.3">
      <c r="A33" s="2" t="s">
        <v>76</v>
      </c>
    </row>
    <row r="34" spans="1:12" ht="19.5" thickBot="1" x14ac:dyDescent="0.35">
      <c r="A34" s="2"/>
      <c r="G34" s="29" t="s">
        <v>32</v>
      </c>
    </row>
    <row r="35" spans="1:12" x14ac:dyDescent="0.2">
      <c r="B35" s="30" t="s">
        <v>33</v>
      </c>
      <c r="C35" s="31">
        <f>1/C43</f>
        <v>0.25</v>
      </c>
      <c r="D35" s="32" t="s">
        <v>34</v>
      </c>
      <c r="G35" s="30"/>
      <c r="H35" s="33"/>
      <c r="I35" s="34" t="s">
        <v>35</v>
      </c>
      <c r="J35" s="35">
        <v>6.5</v>
      </c>
      <c r="K35" s="33"/>
      <c r="L35" s="32"/>
    </row>
    <row r="36" spans="1:12" x14ac:dyDescent="0.2">
      <c r="B36" s="36" t="str">
        <f>+B7</f>
        <v>Current Price (So)=</v>
      </c>
      <c r="C36" s="37">
        <f>+C7</f>
        <v>100</v>
      </c>
      <c r="D36" s="38"/>
      <c r="G36" s="36"/>
      <c r="H36" s="39"/>
      <c r="I36" s="40" t="s">
        <v>36</v>
      </c>
      <c r="J36" s="41">
        <f>+C56/C57</f>
        <v>3</v>
      </c>
      <c r="K36" s="39"/>
      <c r="L36" s="38"/>
    </row>
    <row r="37" spans="1:12" x14ac:dyDescent="0.2">
      <c r="B37" s="36" t="s">
        <v>37</v>
      </c>
      <c r="C37" s="37">
        <f>+E9</f>
        <v>90</v>
      </c>
      <c r="D37" s="38"/>
      <c r="G37" s="36"/>
      <c r="H37" s="39"/>
      <c r="I37" s="39"/>
      <c r="J37" s="39"/>
      <c r="K37" s="39"/>
      <c r="L37" s="38"/>
    </row>
    <row r="38" spans="1:12" x14ac:dyDescent="0.2">
      <c r="B38" s="36" t="s">
        <v>38</v>
      </c>
      <c r="C38" s="37">
        <f>+E8</f>
        <v>120</v>
      </c>
      <c r="D38" s="38"/>
      <c r="G38" s="42"/>
      <c r="H38" s="43"/>
      <c r="I38" s="43"/>
      <c r="J38" s="44" t="s">
        <v>39</v>
      </c>
      <c r="K38" s="44" t="s">
        <v>40</v>
      </c>
      <c r="L38" s="45" t="s">
        <v>40</v>
      </c>
    </row>
    <row r="39" spans="1:12" x14ac:dyDescent="0.2">
      <c r="B39" s="36" t="s">
        <v>41</v>
      </c>
      <c r="C39" s="46">
        <f>+C38-C37</f>
        <v>30</v>
      </c>
      <c r="D39" s="38"/>
      <c r="G39" s="71" t="s">
        <v>42</v>
      </c>
      <c r="H39" s="47" t="s">
        <v>43</v>
      </c>
      <c r="I39" s="47"/>
      <c r="J39" s="48" t="s">
        <v>44</v>
      </c>
      <c r="K39" s="49">
        <f>+E9</f>
        <v>90</v>
      </c>
      <c r="L39" s="50">
        <f>+E8</f>
        <v>120</v>
      </c>
    </row>
    <row r="40" spans="1:12" x14ac:dyDescent="0.2">
      <c r="B40" s="36"/>
      <c r="C40" s="39"/>
      <c r="D40" s="38"/>
      <c r="G40" s="51" t="s">
        <v>45</v>
      </c>
      <c r="H40" s="39" t="s">
        <v>46</v>
      </c>
      <c r="I40" s="39"/>
      <c r="J40" s="46">
        <f>+J35*J36</f>
        <v>19.5</v>
      </c>
      <c r="K40" s="46">
        <f>IF(K39&lt;C12,0,-(K39-$C$11)*$J$35)</f>
        <v>0</v>
      </c>
      <c r="L40" s="52">
        <f>IF(L39&lt;$C$11,0,-(L39-$C$11)*$J$35)</f>
        <v>-780</v>
      </c>
    </row>
    <row r="41" spans="1:12" x14ac:dyDescent="0.2">
      <c r="B41" s="36" t="s">
        <v>47</v>
      </c>
      <c r="C41" s="46">
        <f>IF(C38&lt;$C$11,0,(C38-$C$11))</f>
        <v>120</v>
      </c>
      <c r="D41" s="38"/>
      <c r="G41" s="51" t="s">
        <v>48</v>
      </c>
      <c r="H41" s="39" t="s">
        <v>49</v>
      </c>
      <c r="I41" s="39"/>
      <c r="J41" s="46">
        <f>-C7</f>
        <v>-100</v>
      </c>
      <c r="K41" s="46">
        <f>+K39</f>
        <v>90</v>
      </c>
      <c r="L41" s="52">
        <f>+L39</f>
        <v>120</v>
      </c>
    </row>
    <row r="42" spans="1:12" x14ac:dyDescent="0.2">
      <c r="B42" s="36" t="s">
        <v>50</v>
      </c>
      <c r="C42" s="46">
        <f>IF(C37&lt;$C$11,0,(C37-$C$11))</f>
        <v>90</v>
      </c>
      <c r="D42" s="38"/>
      <c r="G42" s="51" t="s">
        <v>51</v>
      </c>
      <c r="H42" s="39" t="s">
        <v>52</v>
      </c>
      <c r="I42" s="39"/>
      <c r="J42" s="53">
        <f>-J41-J40</f>
        <v>80.5</v>
      </c>
      <c r="K42" s="11">
        <f>-(+J42*(1+C14)^C13)</f>
        <v>-88.550000000000011</v>
      </c>
      <c r="L42" s="54">
        <f>+K42</f>
        <v>-88.550000000000011</v>
      </c>
    </row>
    <row r="43" spans="1:12" ht="13.5" thickBot="1" x14ac:dyDescent="0.25">
      <c r="B43" s="36" t="s">
        <v>53</v>
      </c>
      <c r="C43" s="55">
        <f>+C41/C39</f>
        <v>4</v>
      </c>
      <c r="D43" s="38"/>
      <c r="G43" s="36"/>
      <c r="H43" s="43" t="s">
        <v>54</v>
      </c>
      <c r="I43" s="43"/>
      <c r="J43" s="56">
        <f>+J40+J41+J42</f>
        <v>0</v>
      </c>
      <c r="K43" s="56">
        <f>SUM(K40:K42)</f>
        <v>1.4499999999999886</v>
      </c>
      <c r="L43" s="57">
        <f>SUM(L40:L42)</f>
        <v>-748.55</v>
      </c>
    </row>
    <row r="44" spans="1:12" ht="14.25" thickTop="1" thickBot="1" x14ac:dyDescent="0.25">
      <c r="B44" s="36"/>
      <c r="C44" s="39"/>
      <c r="D44" s="38"/>
      <c r="G44" s="36"/>
      <c r="H44" s="39" t="s">
        <v>55</v>
      </c>
      <c r="I44" s="39"/>
      <c r="J44" s="46"/>
      <c r="K44" s="46">
        <f>+K43/(1+C14)^C13</f>
        <v>1.3181818181818077</v>
      </c>
      <c r="L44" s="52">
        <f>+K44</f>
        <v>1.3181818181818077</v>
      </c>
    </row>
    <row r="45" spans="1:12" x14ac:dyDescent="0.2">
      <c r="B45" s="58" t="s">
        <v>56</v>
      </c>
      <c r="C45" s="59"/>
      <c r="D45" s="38"/>
      <c r="G45" s="36"/>
      <c r="H45" s="39" t="s">
        <v>57</v>
      </c>
      <c r="I45" s="39"/>
      <c r="J45" s="39"/>
      <c r="K45" s="46">
        <f>+K44/J36</f>
        <v>0.4393939393939359</v>
      </c>
      <c r="L45" s="52">
        <f>+L44/J36</f>
        <v>0.4393939393939359</v>
      </c>
    </row>
    <row r="46" spans="1:12" ht="13.5" thickBot="1" x14ac:dyDescent="0.25">
      <c r="B46" s="60" t="s">
        <v>58</v>
      </c>
      <c r="C46" s="61"/>
      <c r="D46" s="38"/>
      <c r="G46" s="36"/>
      <c r="H46" s="39"/>
      <c r="I46" s="39"/>
      <c r="J46" s="39"/>
      <c r="K46" s="39"/>
      <c r="L46" s="38"/>
    </row>
    <row r="47" spans="1:12" x14ac:dyDescent="0.2">
      <c r="B47" s="36"/>
      <c r="C47" s="39"/>
      <c r="D47" s="38"/>
      <c r="G47" s="36"/>
      <c r="H47" s="39"/>
      <c r="I47" s="39"/>
      <c r="J47" s="39"/>
      <c r="K47" s="40" t="s">
        <v>59</v>
      </c>
      <c r="L47" s="62">
        <f>+L45</f>
        <v>0.4393939393939359</v>
      </c>
    </row>
    <row r="48" spans="1:12" ht="13.5" thickBot="1" x14ac:dyDescent="0.25">
      <c r="B48" s="36" t="s">
        <v>60</v>
      </c>
      <c r="C48" s="39"/>
      <c r="D48" s="38"/>
      <c r="G48" s="63"/>
      <c r="H48" s="28"/>
      <c r="I48" s="28"/>
      <c r="J48" s="28"/>
      <c r="K48" s="28"/>
      <c r="L48" s="64"/>
    </row>
    <row r="49" spans="2:4" x14ac:dyDescent="0.2">
      <c r="B49" s="36" t="s">
        <v>61</v>
      </c>
      <c r="C49" s="39"/>
      <c r="D49" s="38"/>
    </row>
    <row r="50" spans="2:4" x14ac:dyDescent="0.2">
      <c r="B50" s="36"/>
      <c r="C50" s="39"/>
      <c r="D50" s="38"/>
    </row>
    <row r="51" spans="2:4" x14ac:dyDescent="0.2">
      <c r="B51" s="65" t="s">
        <v>62</v>
      </c>
      <c r="C51" s="37">
        <f>+E8</f>
        <v>120</v>
      </c>
      <c r="D51" s="38"/>
    </row>
    <row r="52" spans="2:4" x14ac:dyDescent="0.2">
      <c r="B52" s="65" t="s">
        <v>63</v>
      </c>
      <c r="C52" s="37">
        <f>+E9</f>
        <v>90</v>
      </c>
      <c r="D52" s="38"/>
    </row>
    <row r="53" spans="2:4" x14ac:dyDescent="0.2">
      <c r="B53" s="65" t="s">
        <v>64</v>
      </c>
      <c r="C53" s="46">
        <v>110</v>
      </c>
      <c r="D53" s="38"/>
    </row>
    <row r="54" spans="2:4" x14ac:dyDescent="0.2">
      <c r="B54" s="65" t="s">
        <v>65</v>
      </c>
      <c r="C54" s="46">
        <v>10</v>
      </c>
      <c r="D54" s="38"/>
    </row>
    <row r="55" spans="2:4" x14ac:dyDescent="0.2">
      <c r="B55" s="65" t="s">
        <v>50</v>
      </c>
      <c r="C55" s="46">
        <v>0</v>
      </c>
      <c r="D55" s="38"/>
    </row>
    <row r="56" spans="2:4" x14ac:dyDescent="0.2">
      <c r="B56" s="65" t="s">
        <v>66</v>
      </c>
      <c r="C56" s="37">
        <f>+C51-C52</f>
        <v>30</v>
      </c>
      <c r="D56" s="38"/>
    </row>
    <row r="57" spans="2:4" x14ac:dyDescent="0.2">
      <c r="B57" s="65" t="s">
        <v>67</v>
      </c>
      <c r="C57" s="37">
        <f>+C54-C55</f>
        <v>10</v>
      </c>
      <c r="D57" s="38"/>
    </row>
    <row r="58" spans="2:4" x14ac:dyDescent="0.2">
      <c r="B58" s="65"/>
      <c r="C58" s="37"/>
      <c r="D58" s="38"/>
    </row>
    <row r="59" spans="2:4" ht="13.5" thickBot="1" x14ac:dyDescent="0.25">
      <c r="B59" s="66" t="s">
        <v>68</v>
      </c>
      <c r="C59" s="67">
        <f>+C57/C56</f>
        <v>0.33333333333333331</v>
      </c>
      <c r="D59" s="38"/>
    </row>
    <row r="60" spans="2:4" ht="13.5" thickTop="1" x14ac:dyDescent="0.2">
      <c r="B60" s="36"/>
      <c r="C60" s="39"/>
      <c r="D60" s="38"/>
    </row>
    <row r="61" spans="2:4" x14ac:dyDescent="0.2">
      <c r="B61" s="68" t="s">
        <v>69</v>
      </c>
      <c r="C61" s="39"/>
      <c r="D61" s="38"/>
    </row>
    <row r="62" spans="2:4" x14ac:dyDescent="0.2">
      <c r="B62" s="36" t="s">
        <v>70</v>
      </c>
      <c r="C62" s="69">
        <f>+C59</f>
        <v>0.33333333333333331</v>
      </c>
      <c r="D62" s="38"/>
    </row>
    <row r="63" spans="2:4" ht="114.75" x14ac:dyDescent="0.2">
      <c r="B63" s="70" t="s">
        <v>71</v>
      </c>
      <c r="C63" s="37">
        <f>+C39</f>
        <v>30</v>
      </c>
      <c r="D63" s="38"/>
    </row>
    <row r="64" spans="2:4" x14ac:dyDescent="0.2">
      <c r="B64" s="65" t="s">
        <v>72</v>
      </c>
      <c r="C64" s="46">
        <f>+C63/(1+C14)^C13</f>
        <v>27.27272727272727</v>
      </c>
      <c r="D64" s="38"/>
    </row>
    <row r="65" spans="2:4" ht="102" x14ac:dyDescent="0.2">
      <c r="B65" s="70" t="s">
        <v>73</v>
      </c>
      <c r="C65" s="46">
        <f>+C62*C36</f>
        <v>33.333333333333329</v>
      </c>
      <c r="D65" s="38"/>
    </row>
    <row r="66" spans="2:4" x14ac:dyDescent="0.2">
      <c r="B66" s="36"/>
      <c r="C66" s="39"/>
      <c r="D66" s="38"/>
    </row>
    <row r="67" spans="2:4" ht="13.5" thickBot="1" x14ac:dyDescent="0.25">
      <c r="B67" s="36" t="s">
        <v>74</v>
      </c>
      <c r="C67" s="56">
        <f>+C65-C64</f>
        <v>6.0606060606060588</v>
      </c>
      <c r="D67" s="38"/>
    </row>
    <row r="68" spans="2:4" ht="13.5" thickTop="1" x14ac:dyDescent="0.2">
      <c r="B68" s="36"/>
      <c r="C68" s="39"/>
      <c r="D68" s="38"/>
    </row>
    <row r="69" spans="2:4" ht="13.5" thickBot="1" x14ac:dyDescent="0.25">
      <c r="B69" s="63"/>
      <c r="C69" s="28"/>
      <c r="D69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Christakis Droussiotis</cp:lastModifiedBy>
  <dcterms:created xsi:type="dcterms:W3CDTF">2017-02-09T12:55:23Z</dcterms:created>
  <dcterms:modified xsi:type="dcterms:W3CDTF">2017-02-09T12:59:52Z</dcterms:modified>
</cp:coreProperties>
</file>