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Baruch CAPS/Corporate Finance ^0 Valuation/Colorado Case LBO Study/"/>
    </mc:Choice>
  </mc:AlternateContent>
  <xr:revisionPtr revIDLastSave="0" documentId="8_{32FA897E-36FE-427D-BCDE-B81031A7CBF0}" xr6:coauthVersionLast="46" xr6:coauthVersionMax="46" xr10:uidLastSave="{00000000-0000-0000-0000-000000000000}"/>
  <bookViews>
    <workbookView xWindow="-25320" yWindow="-105" windowWidth="23340" windowHeight="15990" firstSheet="4" activeTab="7" xr2:uid="{16FCE3C3-7A19-4C40-BB1B-3908EFEF56F1}"/>
  </bookViews>
  <sheets>
    <sheet name="Transactions Sources &amp; Uses" sheetId="1" r:id="rId1"/>
    <sheet name="Equity IRR" sheetId="8" r:id="rId2"/>
    <sheet name="Debt Schedule" sheetId="2" r:id="rId3"/>
    <sheet name="Balance Sheet" sheetId="3" r:id="rId4"/>
    <sheet name="Operating Assumptions" sheetId="4" r:id="rId5"/>
    <sheet name="Income Statement" sheetId="5" r:id="rId6"/>
    <sheet name="Cash Flow Statement" sheetId="6" r:id="rId7"/>
    <sheet name="Ratio and Covenant Analysis" sheetId="7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8" l="1"/>
  <c r="A73" i="8"/>
  <c r="A72" i="8"/>
  <c r="A71" i="8"/>
  <c r="A70" i="8"/>
  <c r="A69" i="8"/>
  <c r="A68" i="8"/>
  <c r="A67" i="8"/>
  <c r="A66" i="8"/>
  <c r="A65" i="8"/>
  <c r="A64" i="8"/>
  <c r="A63" i="8"/>
  <c r="A62" i="8"/>
  <c r="F61" i="8"/>
  <c r="G61" i="8" s="1"/>
  <c r="H61" i="8" s="1"/>
  <c r="I61" i="8" s="1"/>
  <c r="J61" i="8" s="1"/>
  <c r="K61" i="8" s="1"/>
  <c r="L61" i="8" s="1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F40" i="8"/>
  <c r="F21" i="8" s="1"/>
  <c r="A40" i="8"/>
  <c r="A39" i="8"/>
  <c r="A38" i="8"/>
  <c r="A37" i="8"/>
  <c r="A36" i="8"/>
  <c r="A35" i="8"/>
  <c r="A34" i="8"/>
  <c r="A33" i="8"/>
  <c r="A32" i="8"/>
  <c r="A31" i="8"/>
  <c r="A30" i="8"/>
  <c r="C29" i="8"/>
  <c r="A29" i="8"/>
  <c r="A28" i="8"/>
  <c r="A27" i="8"/>
  <c r="A26" i="8"/>
  <c r="A25" i="8"/>
  <c r="A24" i="8"/>
  <c r="A23" i="8"/>
  <c r="A22" i="8"/>
  <c r="C21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20" i="3"/>
  <c r="A21" i="3"/>
  <c r="A22" i="3"/>
  <c r="A23" i="3"/>
  <c r="A24" i="3"/>
  <c r="A25" i="3"/>
  <c r="J29" i="3"/>
  <c r="K29" i="3"/>
  <c r="L29" i="3"/>
  <c r="M29" i="3"/>
  <c r="N29" i="3"/>
  <c r="O29" i="3"/>
  <c r="P29" i="3"/>
  <c r="I29" i="3"/>
  <c r="J32" i="6"/>
  <c r="K32" i="6"/>
  <c r="L32" i="6"/>
  <c r="M32" i="6"/>
  <c r="N32" i="6"/>
  <c r="O32" i="6"/>
  <c r="P32" i="6"/>
  <c r="J35" i="6"/>
  <c r="K35" i="6"/>
  <c r="L35" i="6"/>
  <c r="M35" i="6"/>
  <c r="N35" i="6"/>
  <c r="O35" i="6"/>
  <c r="I35" i="6"/>
  <c r="I32" i="6"/>
  <c r="J10" i="6"/>
  <c r="K10" i="6"/>
  <c r="L10" i="6"/>
  <c r="M10" i="6"/>
  <c r="N10" i="6"/>
  <c r="O10" i="6"/>
  <c r="P10" i="6"/>
  <c r="I10" i="6"/>
  <c r="J33" i="5"/>
  <c r="K33" i="5"/>
  <c r="L33" i="5"/>
  <c r="M33" i="5"/>
  <c r="N33" i="5"/>
  <c r="O33" i="5"/>
  <c r="P33" i="5"/>
  <c r="I33" i="5"/>
  <c r="J26" i="5"/>
  <c r="K26" i="5"/>
  <c r="L26" i="5"/>
  <c r="M26" i="5"/>
  <c r="N26" i="5"/>
  <c r="O26" i="5"/>
  <c r="P26" i="5"/>
  <c r="I26" i="5"/>
  <c r="J22" i="5"/>
  <c r="K22" i="5"/>
  <c r="L22" i="5"/>
  <c r="M22" i="5"/>
  <c r="N22" i="5"/>
  <c r="O22" i="5"/>
  <c r="I22" i="5"/>
  <c r="H16" i="4"/>
  <c r="I13" i="4"/>
  <c r="J13" i="4" s="1"/>
  <c r="K13" i="4" s="1"/>
  <c r="L13" i="4" s="1"/>
  <c r="M13" i="4" s="1"/>
  <c r="N13" i="4" s="1"/>
  <c r="O13" i="4" s="1"/>
  <c r="P13" i="4" s="1"/>
  <c r="I10" i="4"/>
  <c r="I16" i="4" s="1"/>
  <c r="I9" i="5" s="1"/>
  <c r="I12" i="4"/>
  <c r="J12" i="4" s="1"/>
  <c r="K12" i="4" s="1"/>
  <c r="L12" i="4" s="1"/>
  <c r="M12" i="4" s="1"/>
  <c r="N12" i="4" s="1"/>
  <c r="O12" i="4" s="1"/>
  <c r="P12" i="4" s="1"/>
  <c r="C35" i="3"/>
  <c r="H35" i="3" s="1"/>
  <c r="E18" i="3"/>
  <c r="E28" i="3"/>
  <c r="F39" i="3"/>
  <c r="F29" i="3"/>
  <c r="A48" i="2"/>
  <c r="J18" i="2"/>
  <c r="K18" i="2"/>
  <c r="K19" i="2" s="1"/>
  <c r="L18" i="2"/>
  <c r="L19" i="2" s="1"/>
  <c r="M18" i="2"/>
  <c r="M19" i="2" s="1"/>
  <c r="N18" i="2"/>
  <c r="O18" i="2"/>
  <c r="O19" i="2" s="1"/>
  <c r="P18" i="2"/>
  <c r="P19" i="2" s="1"/>
  <c r="J19" i="2"/>
  <c r="N19" i="2"/>
  <c r="I19" i="2"/>
  <c r="I18" i="2"/>
  <c r="H14" i="2"/>
  <c r="I16" i="2" s="1"/>
  <c r="J35" i="2"/>
  <c r="K35" i="2"/>
  <c r="L35" i="2"/>
  <c r="M35" i="2"/>
  <c r="N35" i="2"/>
  <c r="O35" i="2"/>
  <c r="P35" i="2"/>
  <c r="I35" i="2"/>
  <c r="J26" i="2"/>
  <c r="K26" i="2"/>
  <c r="L26" i="2"/>
  <c r="M26" i="2"/>
  <c r="N26" i="2"/>
  <c r="O26" i="2"/>
  <c r="P26" i="2"/>
  <c r="I26" i="2"/>
  <c r="L10" i="2"/>
  <c r="M10" i="2" s="1"/>
  <c r="N10" i="2" s="1"/>
  <c r="O10" i="2" s="1"/>
  <c r="P10" i="2" s="1"/>
  <c r="K10" i="2"/>
  <c r="J10" i="2"/>
  <c r="I10" i="2"/>
  <c r="H9" i="5"/>
  <c r="K16" i="1"/>
  <c r="K9" i="1"/>
  <c r="J7" i="7"/>
  <c r="K7" i="7"/>
  <c r="L7" i="7"/>
  <c r="M7" i="7"/>
  <c r="N7" i="7"/>
  <c r="O7" i="7"/>
  <c r="P7" i="7"/>
  <c r="I7" i="7"/>
  <c r="A36" i="2"/>
  <c r="A37" i="2"/>
  <c r="A38" i="2"/>
  <c r="A39" i="2"/>
  <c r="A27" i="2"/>
  <c r="A28" i="2"/>
  <c r="A29" i="2"/>
  <c r="A30" i="2"/>
  <c r="A31" i="2"/>
  <c r="A32" i="2"/>
  <c r="A45" i="2"/>
  <c r="A46" i="2"/>
  <c r="A47" i="2"/>
  <c r="A18" i="7"/>
  <c r="A19" i="7"/>
  <c r="A20" i="7"/>
  <c r="A17" i="7"/>
  <c r="A16" i="7"/>
  <c r="A15" i="7"/>
  <c r="A14" i="7"/>
  <c r="A13" i="7"/>
  <c r="A12" i="7"/>
  <c r="A11" i="7"/>
  <c r="A10" i="7"/>
  <c r="A9" i="7"/>
  <c r="A8" i="7"/>
  <c r="A7" i="7"/>
  <c r="A6" i="7"/>
  <c r="A35" i="5"/>
  <c r="A34" i="5"/>
  <c r="A33" i="5"/>
  <c r="A32" i="5"/>
  <c r="A31" i="5"/>
  <c r="A30" i="5"/>
  <c r="B29" i="5"/>
  <c r="A29" i="5"/>
  <c r="B28" i="5"/>
  <c r="A28" i="5"/>
  <c r="B27" i="5"/>
  <c r="A27" i="5"/>
  <c r="B26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I8" i="5"/>
  <c r="I7" i="6" s="1"/>
  <c r="I8" i="2" s="1"/>
  <c r="A8" i="5"/>
  <c r="A7" i="5"/>
  <c r="A6" i="5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I8" i="4"/>
  <c r="I9" i="3" s="1"/>
  <c r="H8" i="4"/>
  <c r="A8" i="4"/>
  <c r="A7" i="4"/>
  <c r="A6" i="4"/>
  <c r="A43" i="3"/>
  <c r="A42" i="3"/>
  <c r="A41" i="3"/>
  <c r="C40" i="3"/>
  <c r="E40" i="3" s="1"/>
  <c r="A40" i="3"/>
  <c r="C39" i="3"/>
  <c r="C41" i="3" s="1"/>
  <c r="E17" i="3" s="1"/>
  <c r="A39" i="3"/>
  <c r="A38" i="3"/>
  <c r="A37" i="3"/>
  <c r="A36" i="3"/>
  <c r="A35" i="3"/>
  <c r="A34" i="3"/>
  <c r="A33" i="3"/>
  <c r="C32" i="3"/>
  <c r="B32" i="3"/>
  <c r="A32" i="3"/>
  <c r="C31" i="3"/>
  <c r="B31" i="3"/>
  <c r="A31" i="3"/>
  <c r="C30" i="3"/>
  <c r="B30" i="3"/>
  <c r="A30" i="3"/>
  <c r="C29" i="3"/>
  <c r="H29" i="3" s="1"/>
  <c r="B29" i="3"/>
  <c r="A29" i="3"/>
  <c r="C28" i="3"/>
  <c r="A28" i="3"/>
  <c r="A27" i="3"/>
  <c r="A26" i="3"/>
  <c r="C25" i="3"/>
  <c r="H25" i="3" s="1"/>
  <c r="C24" i="3"/>
  <c r="H24" i="3" s="1"/>
  <c r="C20" i="3"/>
  <c r="H20" i="3" s="1"/>
  <c r="I20" i="3" s="1"/>
  <c r="J20" i="3" s="1"/>
  <c r="K20" i="3" s="1"/>
  <c r="L20" i="3" s="1"/>
  <c r="M20" i="3" s="1"/>
  <c r="N20" i="3" s="1"/>
  <c r="O20" i="3" s="1"/>
  <c r="P20" i="3" s="1"/>
  <c r="C19" i="3"/>
  <c r="H19" i="3" s="1"/>
  <c r="A19" i="3"/>
  <c r="C18" i="3"/>
  <c r="A18" i="3"/>
  <c r="A17" i="3"/>
  <c r="A16" i="3"/>
  <c r="A15" i="3"/>
  <c r="C14" i="3"/>
  <c r="H14" i="3" s="1"/>
  <c r="A14" i="3"/>
  <c r="C13" i="3"/>
  <c r="H13" i="3" s="1"/>
  <c r="A13" i="3"/>
  <c r="C12" i="3"/>
  <c r="H12" i="3" s="1"/>
  <c r="A12" i="3"/>
  <c r="C11" i="3"/>
  <c r="A11" i="3"/>
  <c r="A10" i="3"/>
  <c r="H9" i="3"/>
  <c r="A9" i="3"/>
  <c r="A8" i="3"/>
  <c r="A7" i="3"/>
  <c r="A6" i="3"/>
  <c r="A44" i="2"/>
  <c r="A43" i="2"/>
  <c r="A42" i="2"/>
  <c r="A41" i="2"/>
  <c r="A40" i="2"/>
  <c r="B38" i="2"/>
  <c r="A35" i="2"/>
  <c r="A34" i="2"/>
  <c r="A33" i="2"/>
  <c r="B30" i="2"/>
  <c r="A26" i="2"/>
  <c r="A25" i="2"/>
  <c r="A24" i="2"/>
  <c r="A23" i="2"/>
  <c r="A22" i="2"/>
  <c r="B21" i="2"/>
  <c r="A21" i="2"/>
  <c r="A20" i="2"/>
  <c r="A19" i="2"/>
  <c r="A18" i="2"/>
  <c r="A17" i="2"/>
  <c r="A16" i="2"/>
  <c r="A15" i="2"/>
  <c r="A14" i="2"/>
  <c r="B13" i="2"/>
  <c r="A13" i="2"/>
  <c r="A12" i="2"/>
  <c r="A11" i="2"/>
  <c r="A10" i="2"/>
  <c r="A9" i="2"/>
  <c r="H8" i="2"/>
  <c r="A8" i="2"/>
  <c r="A7" i="2"/>
  <c r="A6" i="2"/>
  <c r="A8" i="1"/>
  <c r="A9" i="1"/>
  <c r="A10" i="1"/>
  <c r="A11" i="1"/>
  <c r="A12" i="1"/>
  <c r="A13" i="1"/>
  <c r="A14" i="1"/>
  <c r="A15" i="1"/>
  <c r="A16" i="1"/>
  <c r="A17" i="1"/>
  <c r="A18" i="1"/>
  <c r="A19" i="1"/>
  <c r="A42" i="6"/>
  <c r="A41" i="6"/>
  <c r="A40" i="6"/>
  <c r="A39" i="6"/>
  <c r="A38" i="6"/>
  <c r="A37" i="6"/>
  <c r="A36" i="6"/>
  <c r="B35" i="6"/>
  <c r="A35" i="6"/>
  <c r="B34" i="6"/>
  <c r="A34" i="6"/>
  <c r="B33" i="6"/>
  <c r="A33" i="6"/>
  <c r="B32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5"/>
  <c r="A281" i="4"/>
  <c r="A280" i="4"/>
  <c r="A279" i="4"/>
  <c r="J278" i="4"/>
  <c r="K278" i="4" s="1"/>
  <c r="L278" i="4" s="1"/>
  <c r="M278" i="4" s="1"/>
  <c r="N278" i="4" s="1"/>
  <c r="O278" i="4" s="1"/>
  <c r="A278" i="4"/>
  <c r="A277" i="4"/>
  <c r="A276" i="4"/>
  <c r="A275" i="4"/>
  <c r="J274" i="4"/>
  <c r="K274" i="4" s="1"/>
  <c r="L274" i="4" s="1"/>
  <c r="M274" i="4" s="1"/>
  <c r="N274" i="4" s="1"/>
  <c r="O274" i="4" s="1"/>
  <c r="A274" i="4"/>
  <c r="A273" i="4"/>
  <c r="A272" i="4"/>
  <c r="A271" i="4"/>
  <c r="A270" i="4"/>
  <c r="A269" i="4"/>
  <c r="A267" i="4"/>
  <c r="A266" i="4"/>
  <c r="A265" i="4"/>
  <c r="A264" i="4"/>
  <c r="A263" i="4"/>
  <c r="A262" i="4"/>
  <c r="A261" i="4"/>
  <c r="A260" i="4"/>
  <c r="B259" i="4"/>
  <c r="A259" i="4"/>
  <c r="B258" i="4"/>
  <c r="A258" i="4"/>
  <c r="B257" i="4"/>
  <c r="A257" i="4"/>
  <c r="B256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6" i="4"/>
  <c r="A225" i="4"/>
  <c r="A224" i="4"/>
  <c r="A223" i="4"/>
  <c r="A222" i="4"/>
  <c r="A221" i="4"/>
  <c r="B220" i="4"/>
  <c r="A220" i="4"/>
  <c r="B219" i="4"/>
  <c r="A219" i="4"/>
  <c r="B218" i="4"/>
  <c r="A218" i="4"/>
  <c r="B217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I199" i="4"/>
  <c r="I231" i="4" s="1"/>
  <c r="A199" i="4"/>
  <c r="A198" i="4"/>
  <c r="A197" i="4"/>
  <c r="G40" i="8" l="1"/>
  <c r="J10" i="4"/>
  <c r="I14" i="3"/>
  <c r="I25" i="6"/>
  <c r="I20" i="5"/>
  <c r="I9" i="6" s="1"/>
  <c r="I10" i="5"/>
  <c r="I25" i="3"/>
  <c r="I19" i="6" s="1"/>
  <c r="I16" i="5"/>
  <c r="I12" i="3"/>
  <c r="I15" i="6" s="1"/>
  <c r="I12" i="5"/>
  <c r="I13" i="5" s="1"/>
  <c r="I17" i="6"/>
  <c r="H18" i="3"/>
  <c r="I18" i="3" s="1"/>
  <c r="J18" i="3" s="1"/>
  <c r="K18" i="3" s="1"/>
  <c r="L18" i="3" s="1"/>
  <c r="M18" i="3" s="1"/>
  <c r="N18" i="3" s="1"/>
  <c r="O18" i="3" s="1"/>
  <c r="P18" i="3" s="1"/>
  <c r="C15" i="3"/>
  <c r="H28" i="3"/>
  <c r="H40" i="3"/>
  <c r="H17" i="3"/>
  <c r="I17" i="3" s="1"/>
  <c r="J17" i="3" s="1"/>
  <c r="K17" i="3" s="1"/>
  <c r="L17" i="3" s="1"/>
  <c r="M17" i="3" s="1"/>
  <c r="N17" i="3" s="1"/>
  <c r="O17" i="3" s="1"/>
  <c r="P17" i="3" s="1"/>
  <c r="H26" i="3"/>
  <c r="C33" i="3"/>
  <c r="C21" i="3"/>
  <c r="C26" i="3"/>
  <c r="E39" i="3"/>
  <c r="H39" i="3" s="1"/>
  <c r="H11" i="3"/>
  <c r="H16" i="5"/>
  <c r="H12" i="5"/>
  <c r="H13" i="5" s="1"/>
  <c r="I14" i="2"/>
  <c r="J14" i="2" s="1"/>
  <c r="K14" i="2" s="1"/>
  <c r="L14" i="2" s="1"/>
  <c r="M14" i="2" s="1"/>
  <c r="N14" i="2" s="1"/>
  <c r="O14" i="2" s="1"/>
  <c r="P14" i="2" s="1"/>
  <c r="K16" i="2"/>
  <c r="N16" i="2"/>
  <c r="J16" i="2"/>
  <c r="J8" i="5"/>
  <c r="I271" i="4"/>
  <c r="J271" i="4" s="1"/>
  <c r="K271" i="4" s="1"/>
  <c r="L271" i="4" s="1"/>
  <c r="M271" i="4" s="1"/>
  <c r="N271" i="4" s="1"/>
  <c r="O271" i="4" s="1"/>
  <c r="P271" i="4" s="1"/>
  <c r="J199" i="4"/>
  <c r="H40" i="8" l="1"/>
  <c r="G21" i="8"/>
  <c r="J16" i="4"/>
  <c r="J9" i="5" s="1"/>
  <c r="K10" i="4"/>
  <c r="I19" i="3"/>
  <c r="I27" i="6"/>
  <c r="I17" i="5"/>
  <c r="I14" i="5"/>
  <c r="I24" i="3"/>
  <c r="I13" i="3"/>
  <c r="E43" i="3"/>
  <c r="C36" i="3"/>
  <c r="C43" i="3" s="1"/>
  <c r="C44" i="3" s="1"/>
  <c r="I39" i="3"/>
  <c r="H41" i="3"/>
  <c r="H15" i="3"/>
  <c r="H21" i="3" s="1"/>
  <c r="H14" i="5"/>
  <c r="H17" i="5"/>
  <c r="P16" i="2"/>
  <c r="O16" i="2"/>
  <c r="L16" i="2"/>
  <c r="M16" i="2"/>
  <c r="K8" i="5"/>
  <c r="J8" i="4"/>
  <c r="J9" i="3" s="1"/>
  <c r="J7" i="6"/>
  <c r="J8" i="2" s="1"/>
  <c r="K199" i="4"/>
  <c r="J231" i="4"/>
  <c r="I40" i="8" l="1"/>
  <c r="H21" i="8"/>
  <c r="J16" i="5"/>
  <c r="J25" i="6"/>
  <c r="J27" i="6" s="1"/>
  <c r="J12" i="3"/>
  <c r="J15" i="6" s="1"/>
  <c r="J20" i="5"/>
  <c r="J9" i="6" s="1"/>
  <c r="J19" i="3" s="1"/>
  <c r="J25" i="3"/>
  <c r="J19" i="6" s="1"/>
  <c r="J14" i="3"/>
  <c r="J17" i="6" s="1"/>
  <c r="J12" i="5"/>
  <c r="J10" i="5"/>
  <c r="K16" i="4"/>
  <c r="K9" i="5" s="1"/>
  <c r="L10" i="4"/>
  <c r="I18" i="5"/>
  <c r="I21" i="5"/>
  <c r="I23" i="5" s="1"/>
  <c r="I16" i="6"/>
  <c r="I18" i="6"/>
  <c r="I26" i="3"/>
  <c r="J39" i="3"/>
  <c r="D18" i="1"/>
  <c r="H18" i="5"/>
  <c r="K8" i="4"/>
  <c r="K9" i="3" s="1"/>
  <c r="L8" i="5"/>
  <c r="K7" i="6"/>
  <c r="K8" i="2" s="1"/>
  <c r="K231" i="4"/>
  <c r="L199" i="4"/>
  <c r="I21" i="8" l="1"/>
  <c r="J40" i="8"/>
  <c r="K13" i="5"/>
  <c r="L16" i="4"/>
  <c r="L9" i="5" s="1"/>
  <c r="M10" i="4"/>
  <c r="I20" i="6"/>
  <c r="K16" i="5"/>
  <c r="K25" i="6"/>
  <c r="K27" i="6" s="1"/>
  <c r="K14" i="3"/>
  <c r="K17" i="6" s="1"/>
  <c r="K12" i="5"/>
  <c r="K12" i="3"/>
  <c r="K10" i="5"/>
  <c r="K20" i="5"/>
  <c r="K9" i="6" s="1"/>
  <c r="K25" i="3"/>
  <c r="K19" i="6" s="1"/>
  <c r="J24" i="3"/>
  <c r="J13" i="3"/>
  <c r="J16" i="6" s="1"/>
  <c r="J13" i="5"/>
  <c r="K14" i="5"/>
  <c r="K17" i="5"/>
  <c r="K39" i="3"/>
  <c r="C9" i="1"/>
  <c r="C10" i="1"/>
  <c r="E8" i="1"/>
  <c r="E15" i="1"/>
  <c r="M8" i="5"/>
  <c r="L8" i="4"/>
  <c r="L9" i="3" s="1"/>
  <c r="L7" i="6"/>
  <c r="L8" i="2" s="1"/>
  <c r="M199" i="4"/>
  <c r="L231" i="4"/>
  <c r="K40" i="8" l="1"/>
  <c r="J21" i="8"/>
  <c r="M16" i="4"/>
  <c r="M9" i="5" s="1"/>
  <c r="N10" i="4"/>
  <c r="L20" i="5"/>
  <c r="L9" i="6" s="1"/>
  <c r="L25" i="3"/>
  <c r="L19" i="6" s="1"/>
  <c r="L25" i="6"/>
  <c r="L27" i="6" s="1"/>
  <c r="L16" i="5"/>
  <c r="L14" i="3"/>
  <c r="L12" i="5"/>
  <c r="L12" i="3"/>
  <c r="L10" i="5"/>
  <c r="J18" i="6"/>
  <c r="J20" i="6" s="1"/>
  <c r="J26" i="3"/>
  <c r="L15" i="6"/>
  <c r="K15" i="6"/>
  <c r="J14" i="5"/>
  <c r="J17" i="5"/>
  <c r="L17" i="6"/>
  <c r="K13" i="3"/>
  <c r="K24" i="3"/>
  <c r="K19" i="3"/>
  <c r="L19" i="3" s="1"/>
  <c r="K21" i="5"/>
  <c r="K23" i="5" s="1"/>
  <c r="K18" i="5"/>
  <c r="L39" i="3"/>
  <c r="F31" i="3"/>
  <c r="H31" i="3" s="1"/>
  <c r="H31" i="2"/>
  <c r="F30" i="3"/>
  <c r="H22" i="2"/>
  <c r="C11" i="1"/>
  <c r="N8" i="5"/>
  <c r="M8" i="4"/>
  <c r="M9" i="3" s="1"/>
  <c r="M7" i="6"/>
  <c r="M8" i="2" s="1"/>
  <c r="N8" i="2" s="1"/>
  <c r="O8" i="2" s="1"/>
  <c r="P8" i="2" s="1"/>
  <c r="M231" i="4"/>
  <c r="N199" i="4"/>
  <c r="K21" i="8" l="1"/>
  <c r="L40" i="8"/>
  <c r="M14" i="3"/>
  <c r="M17" i="6" s="1"/>
  <c r="M12" i="5"/>
  <c r="M13" i="5" s="1"/>
  <c r="M25" i="3"/>
  <c r="M19" i="6" s="1"/>
  <c r="M16" i="5"/>
  <c r="M12" i="3"/>
  <c r="M15" i="6" s="1"/>
  <c r="M10" i="5"/>
  <c r="M20" i="5"/>
  <c r="M9" i="6" s="1"/>
  <c r="M25" i="6"/>
  <c r="M27" i="6" s="1"/>
  <c r="K26" i="3"/>
  <c r="K18" i="6"/>
  <c r="J21" i="5"/>
  <c r="J23" i="5" s="1"/>
  <c r="J18" i="5"/>
  <c r="L13" i="3"/>
  <c r="L24" i="3"/>
  <c r="K16" i="6"/>
  <c r="K20" i="6" s="1"/>
  <c r="L13" i="5"/>
  <c r="O10" i="4"/>
  <c r="N16" i="4"/>
  <c r="N9" i="5" s="1"/>
  <c r="M39" i="3"/>
  <c r="H30" i="3"/>
  <c r="C12" i="1"/>
  <c r="E11" i="1"/>
  <c r="I33" i="2"/>
  <c r="I28" i="5" s="1"/>
  <c r="L32" i="2"/>
  <c r="L34" i="6" s="1"/>
  <c r="P32" i="2"/>
  <c r="P34" i="6" s="1"/>
  <c r="K32" i="2"/>
  <c r="K34" i="6" s="1"/>
  <c r="K36" i="6" s="1"/>
  <c r="K39" i="6" s="1"/>
  <c r="M32" i="2"/>
  <c r="M34" i="6" s="1"/>
  <c r="I32" i="2"/>
  <c r="I34" i="6" s="1"/>
  <c r="J32" i="2"/>
  <c r="J34" i="6" s="1"/>
  <c r="N32" i="2"/>
  <c r="N34" i="6" s="1"/>
  <c r="O32" i="2"/>
  <c r="L23" i="2"/>
  <c r="L33" i="6" s="1"/>
  <c r="L36" i="6" s="1"/>
  <c r="L39" i="6" s="1"/>
  <c r="P23" i="2"/>
  <c r="P33" i="6" s="1"/>
  <c r="M23" i="2"/>
  <c r="M33" i="6" s="1"/>
  <c r="M36" i="6" s="1"/>
  <c r="M39" i="6" s="1"/>
  <c r="I23" i="2"/>
  <c r="K23" i="2"/>
  <c r="K33" i="6" s="1"/>
  <c r="I24" i="2"/>
  <c r="I27" i="5" s="1"/>
  <c r="J23" i="2"/>
  <c r="J33" i="6" s="1"/>
  <c r="J36" i="6" s="1"/>
  <c r="J39" i="6" s="1"/>
  <c r="N23" i="2"/>
  <c r="N33" i="6" s="1"/>
  <c r="O23" i="2"/>
  <c r="O33" i="6" s="1"/>
  <c r="O8" i="5"/>
  <c r="N8" i="4"/>
  <c r="N9" i="3" s="1"/>
  <c r="N7" i="6"/>
  <c r="O199" i="4"/>
  <c r="N231" i="4"/>
  <c r="L21" i="8" l="1"/>
  <c r="M40" i="8"/>
  <c r="M14" i="5"/>
  <c r="M17" i="5"/>
  <c r="L14" i="5"/>
  <c r="L17" i="5"/>
  <c r="N14" i="3"/>
  <c r="N17" i="6" s="1"/>
  <c r="N12" i="5"/>
  <c r="N12" i="3"/>
  <c r="N10" i="5"/>
  <c r="N20" i="5"/>
  <c r="N9" i="6" s="1"/>
  <c r="N25" i="6"/>
  <c r="N27" i="6" s="1"/>
  <c r="N16" i="5"/>
  <c r="N25" i="3"/>
  <c r="N19" i="6" s="1"/>
  <c r="L16" i="6"/>
  <c r="M24" i="3"/>
  <c r="M13" i="3"/>
  <c r="O16" i="4"/>
  <c r="O9" i="5" s="1"/>
  <c r="P10" i="4"/>
  <c r="P16" i="4" s="1"/>
  <c r="P9" i="5" s="1"/>
  <c r="L18" i="6"/>
  <c r="L20" i="6" s="1"/>
  <c r="L26" i="3"/>
  <c r="M19" i="3"/>
  <c r="N36" i="6"/>
  <c r="N39" i="6" s="1"/>
  <c r="I22" i="2"/>
  <c r="I30" i="3" s="1"/>
  <c r="I33" i="6"/>
  <c r="I36" i="6" s="1"/>
  <c r="I39" i="6" s="1"/>
  <c r="O45" i="2"/>
  <c r="O34" i="6"/>
  <c r="O36" i="6" s="1"/>
  <c r="O39" i="6" s="1"/>
  <c r="N39" i="3"/>
  <c r="I45" i="2"/>
  <c r="J22" i="2"/>
  <c r="J30" i="3" s="1"/>
  <c r="J24" i="2"/>
  <c r="J27" i="5" s="1"/>
  <c r="L45" i="2"/>
  <c r="M45" i="2"/>
  <c r="H39" i="2"/>
  <c r="F32" i="3"/>
  <c r="E12" i="1"/>
  <c r="C13" i="1"/>
  <c r="N45" i="2"/>
  <c r="I31" i="2"/>
  <c r="I31" i="3" s="1"/>
  <c r="J45" i="2"/>
  <c r="K45" i="2"/>
  <c r="O8" i="4"/>
  <c r="O9" i="3" s="1"/>
  <c r="P8" i="5"/>
  <c r="P8" i="4" s="1"/>
  <c r="P9" i="3" s="1"/>
  <c r="O7" i="6"/>
  <c r="P199" i="4"/>
  <c r="O231" i="4"/>
  <c r="M21" i="8" l="1"/>
  <c r="N15" i="6"/>
  <c r="M18" i="6"/>
  <c r="M26" i="3"/>
  <c r="N13" i="3"/>
  <c r="N24" i="3"/>
  <c r="N13" i="5"/>
  <c r="P14" i="3"/>
  <c r="P16" i="5"/>
  <c r="P12" i="5"/>
  <c r="P25" i="6"/>
  <c r="P27" i="6" s="1"/>
  <c r="P12" i="3"/>
  <c r="P20" i="5"/>
  <c r="P9" i="6" s="1"/>
  <c r="P25" i="3"/>
  <c r="P10" i="5"/>
  <c r="N16" i="6"/>
  <c r="M18" i="5"/>
  <c r="M21" i="5"/>
  <c r="M23" i="5" s="1"/>
  <c r="N19" i="3"/>
  <c r="O25" i="3"/>
  <c r="O19" i="6" s="1"/>
  <c r="O16" i="5"/>
  <c r="O25" i="6"/>
  <c r="O27" i="6" s="1"/>
  <c r="O12" i="3"/>
  <c r="O15" i="6" s="1"/>
  <c r="O20" i="5"/>
  <c r="O9" i="6" s="1"/>
  <c r="O14" i="3"/>
  <c r="O12" i="5"/>
  <c r="O13" i="5" s="1"/>
  <c r="O10" i="5"/>
  <c r="L21" i="5"/>
  <c r="L23" i="5" s="1"/>
  <c r="L18" i="5"/>
  <c r="M16" i="6"/>
  <c r="M20" i="6" s="1"/>
  <c r="O39" i="3"/>
  <c r="E13" i="1"/>
  <c r="C16" i="1"/>
  <c r="H32" i="3"/>
  <c r="H33" i="3" s="1"/>
  <c r="H36" i="3" s="1"/>
  <c r="H43" i="3" s="1"/>
  <c r="H44" i="3" s="1"/>
  <c r="F43" i="3"/>
  <c r="I41" i="2"/>
  <c r="P40" i="2"/>
  <c r="I39" i="2"/>
  <c r="I32" i="3" s="1"/>
  <c r="I33" i="3" s="1"/>
  <c r="J31" i="2"/>
  <c r="J31" i="3" s="1"/>
  <c r="I47" i="2"/>
  <c r="J33" i="2"/>
  <c r="J28" i="5" s="1"/>
  <c r="K24" i="2"/>
  <c r="K27" i="5" s="1"/>
  <c r="K22" i="2"/>
  <c r="K30" i="3" s="1"/>
  <c r="P7" i="6"/>
  <c r="P231" i="4"/>
  <c r="O17" i="5" l="1"/>
  <c r="O14" i="5"/>
  <c r="O19" i="3"/>
  <c r="P19" i="3" s="1"/>
  <c r="N17" i="5"/>
  <c r="N14" i="5"/>
  <c r="P19" i="6"/>
  <c r="P24" i="3"/>
  <c r="P13" i="5"/>
  <c r="P13" i="3"/>
  <c r="N18" i="6"/>
  <c r="N20" i="6" s="1"/>
  <c r="N26" i="3"/>
  <c r="O13" i="3"/>
  <c r="O24" i="3"/>
  <c r="P15" i="6"/>
  <c r="P17" i="6"/>
  <c r="O17" i="6"/>
  <c r="O16" i="6"/>
  <c r="I44" i="2"/>
  <c r="I46" i="2" s="1"/>
  <c r="I29" i="5"/>
  <c r="I30" i="5" s="1"/>
  <c r="I32" i="5" s="1"/>
  <c r="P45" i="2"/>
  <c r="P35" i="6"/>
  <c r="P36" i="6" s="1"/>
  <c r="P39" i="6" s="1"/>
  <c r="P39" i="3"/>
  <c r="D16" i="1"/>
  <c r="E16" i="1"/>
  <c r="D8" i="1"/>
  <c r="D15" i="1"/>
  <c r="D10" i="1"/>
  <c r="D9" i="1"/>
  <c r="D11" i="1"/>
  <c r="D12" i="1"/>
  <c r="J41" i="2"/>
  <c r="J39" i="2"/>
  <c r="J32" i="3" s="1"/>
  <c r="J33" i="3" s="1"/>
  <c r="I48" i="2"/>
  <c r="L22" i="2"/>
  <c r="L30" i="3" s="1"/>
  <c r="L24" i="2"/>
  <c r="L27" i="5" s="1"/>
  <c r="K31" i="2"/>
  <c r="K31" i="3" s="1"/>
  <c r="J47" i="2"/>
  <c r="K33" i="2"/>
  <c r="K28" i="5" s="1"/>
  <c r="D13" i="1"/>
  <c r="P26" i="3" l="1"/>
  <c r="P18" i="6"/>
  <c r="O18" i="6"/>
  <c r="O20" i="6" s="1"/>
  <c r="O26" i="3"/>
  <c r="P16" i="6"/>
  <c r="P20" i="6" s="1"/>
  <c r="P14" i="5"/>
  <c r="P17" i="5"/>
  <c r="N21" i="5"/>
  <c r="N23" i="5" s="1"/>
  <c r="N18" i="5"/>
  <c r="O18" i="5"/>
  <c r="O21" i="5"/>
  <c r="O23" i="5" s="1"/>
  <c r="J44" i="2"/>
  <c r="J46" i="2" s="1"/>
  <c r="J29" i="5"/>
  <c r="J30" i="5" s="1"/>
  <c r="J32" i="5" s="1"/>
  <c r="I34" i="5"/>
  <c r="I11" i="6" s="1"/>
  <c r="I35" i="3" s="1"/>
  <c r="L31" i="2"/>
  <c r="L31" i="3" s="1"/>
  <c r="K47" i="2"/>
  <c r="L33" i="2"/>
  <c r="L28" i="5" s="1"/>
  <c r="M22" i="2"/>
  <c r="M30" i="3" s="1"/>
  <c r="M24" i="2"/>
  <c r="M27" i="5" s="1"/>
  <c r="K39" i="2"/>
  <c r="K32" i="3" s="1"/>
  <c r="K33" i="3" s="1"/>
  <c r="J48" i="2"/>
  <c r="K41" i="2"/>
  <c r="P18" i="5" l="1"/>
  <c r="P21" i="5"/>
  <c r="P23" i="5" s="1"/>
  <c r="I35" i="5"/>
  <c r="I40" i="3" s="1"/>
  <c r="I8" i="6"/>
  <c r="I12" i="6" s="1"/>
  <c r="I22" i="6" s="1"/>
  <c r="I29" i="6" s="1"/>
  <c r="I41" i="6" s="1"/>
  <c r="I11" i="3" s="1"/>
  <c r="J34" i="5"/>
  <c r="J11" i="6" s="1"/>
  <c r="J35" i="5"/>
  <c r="J8" i="6" s="1"/>
  <c r="J12" i="6" s="1"/>
  <c r="J22" i="6" s="1"/>
  <c r="J29" i="6" s="1"/>
  <c r="J41" i="6" s="1"/>
  <c r="K44" i="2"/>
  <c r="K46" i="2" s="1"/>
  <c r="K29" i="5"/>
  <c r="K30" i="5" s="1"/>
  <c r="K32" i="5" s="1"/>
  <c r="K34" i="5" s="1"/>
  <c r="J35" i="3"/>
  <c r="I36" i="3"/>
  <c r="N22" i="2"/>
  <c r="N30" i="3" s="1"/>
  <c r="N24" i="2"/>
  <c r="N27" i="5" s="1"/>
  <c r="L39" i="2"/>
  <c r="L32" i="3" s="1"/>
  <c r="L33" i="3" s="1"/>
  <c r="L41" i="2"/>
  <c r="K48" i="2"/>
  <c r="M31" i="2"/>
  <c r="M31" i="3" s="1"/>
  <c r="M33" i="2"/>
  <c r="M28" i="5" s="1"/>
  <c r="L47" i="2"/>
  <c r="L44" i="2" l="1"/>
  <c r="L46" i="2" s="1"/>
  <c r="L29" i="5"/>
  <c r="L30" i="5" s="1"/>
  <c r="L32" i="5" s="1"/>
  <c r="L34" i="5" s="1"/>
  <c r="I15" i="3"/>
  <c r="I21" i="3" s="1"/>
  <c r="J11" i="3"/>
  <c r="J40" i="3"/>
  <c r="I41" i="3"/>
  <c r="I43" i="3" s="1"/>
  <c r="J36" i="3"/>
  <c r="K35" i="5"/>
  <c r="K8" i="6" s="1"/>
  <c r="K12" i="6" s="1"/>
  <c r="K22" i="6" s="1"/>
  <c r="K29" i="6" s="1"/>
  <c r="K41" i="6" s="1"/>
  <c r="K11" i="6"/>
  <c r="K35" i="3" s="1"/>
  <c r="N31" i="2"/>
  <c r="N31" i="3" s="1"/>
  <c r="M47" i="2"/>
  <c r="N33" i="2"/>
  <c r="N28" i="5" s="1"/>
  <c r="M39" i="2"/>
  <c r="M32" i="3" s="1"/>
  <c r="M33" i="3" s="1"/>
  <c r="M41" i="2"/>
  <c r="L48" i="2"/>
  <c r="O22" i="2"/>
  <c r="O30" i="3" s="1"/>
  <c r="O24" i="2"/>
  <c r="O27" i="5" s="1"/>
  <c r="K36" i="3" l="1"/>
  <c r="K40" i="3"/>
  <c r="J41" i="3"/>
  <c r="J43" i="3" s="1"/>
  <c r="K11" i="3"/>
  <c r="J15" i="3"/>
  <c r="J21" i="3" s="1"/>
  <c r="L35" i="5"/>
  <c r="L8" i="6" s="1"/>
  <c r="L11" i="6"/>
  <c r="L12" i="6" s="1"/>
  <c r="L22" i="6" s="1"/>
  <c r="L29" i="6" s="1"/>
  <c r="L41" i="6" s="1"/>
  <c r="M44" i="2"/>
  <c r="M46" i="2" s="1"/>
  <c r="M29" i="5"/>
  <c r="M30" i="5" s="1"/>
  <c r="M32" i="5" s="1"/>
  <c r="M34" i="5" s="1"/>
  <c r="I44" i="3"/>
  <c r="P22" i="2"/>
  <c r="P30" i="3" s="1"/>
  <c r="P24" i="2"/>
  <c r="P27" i="5" s="1"/>
  <c r="N39" i="2"/>
  <c r="N32" i="3" s="1"/>
  <c r="N33" i="3" s="1"/>
  <c r="M48" i="2"/>
  <c r="N41" i="2"/>
  <c r="O31" i="2"/>
  <c r="O31" i="3" s="1"/>
  <c r="N47" i="2"/>
  <c r="O33" i="2"/>
  <c r="O28" i="5" s="1"/>
  <c r="J44" i="3" l="1"/>
  <c r="J45" i="3" s="1"/>
  <c r="K15" i="3"/>
  <c r="K21" i="3" s="1"/>
  <c r="L11" i="3"/>
  <c r="N44" i="2"/>
  <c r="N46" i="2" s="1"/>
  <c r="N29" i="5"/>
  <c r="N30" i="5" s="1"/>
  <c r="N32" i="5" s="1"/>
  <c r="L35" i="3"/>
  <c r="M35" i="5"/>
  <c r="M8" i="6" s="1"/>
  <c r="M11" i="6"/>
  <c r="L40" i="3"/>
  <c r="K41" i="3"/>
  <c r="K43" i="3" s="1"/>
  <c r="O39" i="2"/>
  <c r="O32" i="3" s="1"/>
  <c r="O33" i="3" s="1"/>
  <c r="N48" i="2"/>
  <c r="O41" i="2"/>
  <c r="P31" i="2"/>
  <c r="P33" i="2"/>
  <c r="P28" i="5" s="1"/>
  <c r="O47" i="2"/>
  <c r="O44" i="2" l="1"/>
  <c r="O46" i="2" s="1"/>
  <c r="O29" i="5"/>
  <c r="O30" i="5" s="1"/>
  <c r="O32" i="5" s="1"/>
  <c r="O34" i="5" s="1"/>
  <c r="M12" i="6"/>
  <c r="M22" i="6" s="1"/>
  <c r="M29" i="6" s="1"/>
  <c r="M41" i="6" s="1"/>
  <c r="M11" i="3"/>
  <c r="L15" i="3"/>
  <c r="L21" i="3" s="1"/>
  <c r="N34" i="5"/>
  <c r="N11" i="6" s="1"/>
  <c r="N35" i="5"/>
  <c r="N8" i="6" s="1"/>
  <c r="N12" i="6" s="1"/>
  <c r="N22" i="6" s="1"/>
  <c r="N29" i="6" s="1"/>
  <c r="N41" i="6" s="1"/>
  <c r="P47" i="2"/>
  <c r="P31" i="3"/>
  <c r="M40" i="3"/>
  <c r="L41" i="3"/>
  <c r="L43" i="3" s="1"/>
  <c r="M35" i="3"/>
  <c r="L36" i="3"/>
  <c r="K44" i="3"/>
  <c r="K45" i="3" s="1"/>
  <c r="P39" i="2"/>
  <c r="O48" i="2"/>
  <c r="P41" i="2"/>
  <c r="N35" i="3" l="1"/>
  <c r="M36" i="3"/>
  <c r="M15" i="3"/>
  <c r="M21" i="3" s="1"/>
  <c r="N11" i="3"/>
  <c r="P48" i="2"/>
  <c r="P32" i="3"/>
  <c r="N40" i="3"/>
  <c r="M41" i="3"/>
  <c r="M43" i="3" s="1"/>
  <c r="O35" i="5"/>
  <c r="O8" i="6" s="1"/>
  <c r="O12" i="6" s="1"/>
  <c r="O22" i="6" s="1"/>
  <c r="O29" i="6" s="1"/>
  <c r="O41" i="6" s="1"/>
  <c r="O11" i="6"/>
  <c r="P44" i="2"/>
  <c r="P46" i="2" s="1"/>
  <c r="P29" i="5"/>
  <c r="P30" i="5" s="1"/>
  <c r="P32" i="5" s="1"/>
  <c r="P34" i="5" s="1"/>
  <c r="P33" i="3"/>
  <c r="L44" i="3"/>
  <c r="L45" i="3" s="1"/>
  <c r="M44" i="3" l="1"/>
  <c r="M45" i="3" s="1"/>
  <c r="P35" i="5"/>
  <c r="P8" i="6" s="1"/>
  <c r="P11" i="6"/>
  <c r="P12" i="6" s="1"/>
  <c r="P22" i="6" s="1"/>
  <c r="P29" i="6" s="1"/>
  <c r="P41" i="6" s="1"/>
  <c r="N15" i="3"/>
  <c r="N21" i="3" s="1"/>
  <c r="N44" i="3" s="1"/>
  <c r="N45" i="3" s="1"/>
  <c r="O11" i="3"/>
  <c r="O40" i="3"/>
  <c r="N41" i="3"/>
  <c r="N43" i="3" s="1"/>
  <c r="O35" i="3"/>
  <c r="N36" i="3"/>
  <c r="O36" i="3" l="1"/>
  <c r="P35" i="3"/>
  <c r="P36" i="3" s="1"/>
  <c r="P40" i="3"/>
  <c r="P41" i="3" s="1"/>
  <c r="P43" i="3" s="1"/>
  <c r="O41" i="3"/>
  <c r="P11" i="3"/>
  <c r="P15" i="3" s="1"/>
  <c r="P21" i="3" s="1"/>
  <c r="O15" i="3"/>
  <c r="O21" i="3" s="1"/>
  <c r="O43" i="3" l="1"/>
  <c r="O44" i="3"/>
  <c r="O45" i="3" s="1"/>
  <c r="P44" i="3"/>
  <c r="P4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Droussiotis</author>
  </authors>
  <commentList>
    <comment ref="I12" authorId="0" shapeId="0" xr:uid="{2FD3E195-9511-4D06-A76A-1EC3CC05D011}">
      <text>
        <r>
          <rPr>
            <sz val="9"/>
            <color indexed="81"/>
            <rFont val="Tahoma"/>
            <family val="2"/>
          </rPr>
          <t xml:space="preserve">
ART = Revenue/Average Receivables
Days = 365/ART
ART= Revenue/Receivables
Days= 365 / (Revenue/Receivables)
Days/ 365 = 1 / Revenues / Receivables
Days/365 x revenue = Receivables
</t>
        </r>
      </text>
    </comment>
  </commentList>
</comments>
</file>

<file path=xl/sharedStrings.xml><?xml version="1.0" encoding="utf-8"?>
<sst xmlns="http://schemas.openxmlformats.org/spreadsheetml/2006/main" count="333" uniqueCount="230">
  <si>
    <t>LBO FINANCIAL MODEL</t>
  </si>
  <si>
    <t>TRANSACTION SOURCES &amp; USES</t>
  </si>
  <si>
    <t>Sources</t>
  </si>
  <si>
    <t>Funded
($ 000's)</t>
  </si>
  <si>
    <t>% Cap</t>
  </si>
  <si>
    <t xml:space="preserve">  EBITDA
 x</t>
  </si>
  <si>
    <t>Uses</t>
  </si>
  <si>
    <t>Amount
($ 000's)</t>
  </si>
  <si>
    <t>Revolver</t>
  </si>
  <si>
    <t>Cash</t>
  </si>
  <si>
    <t>Term Loan A</t>
  </si>
  <si>
    <t>Purchase Price</t>
  </si>
  <si>
    <t>Term Loan B</t>
  </si>
  <si>
    <t>Refinance Debt</t>
  </si>
  <si>
    <t xml:space="preserve">   Total Bank Debt</t>
  </si>
  <si>
    <t>Transaction Fees &amp; Expenses</t>
  </si>
  <si>
    <t>Senior Unsecured / Subordinated Notes</t>
  </si>
  <si>
    <t>Total Debt</t>
  </si>
  <si>
    <t>Cash Equity</t>
  </si>
  <si>
    <t>Total Sources</t>
  </si>
  <si>
    <t>Total Uses</t>
  </si>
  <si>
    <t>LIBOR Rate/Floor=</t>
  </si>
  <si>
    <t>DEBT SCHEDULES / ANALYSIS</t>
  </si>
  <si>
    <t>($ 000's)</t>
  </si>
  <si>
    <t>Historical</t>
  </si>
  <si>
    <t>PROJECTED</t>
  </si>
  <si>
    <t>Interest Rate Assumptions</t>
  </si>
  <si>
    <t>LIBOR Rate</t>
  </si>
  <si>
    <t>LIBOR Iincrease / Decrease</t>
  </si>
  <si>
    <t>COMMITMENT</t>
  </si>
  <si>
    <t>Outstanding</t>
  </si>
  <si>
    <t>Increase / (Decrease)</t>
  </si>
  <si>
    <t>Interest Payment</t>
  </si>
  <si>
    <t>Unfunded  Fee</t>
  </si>
  <si>
    <t>Spread</t>
  </si>
  <si>
    <t>Interest rate</t>
  </si>
  <si>
    <t>% Amort</t>
  </si>
  <si>
    <t>Total Interest Payment</t>
  </si>
  <si>
    <t>Total Scheduled Payment</t>
  </si>
  <si>
    <t>Total Debt Outstanding</t>
  </si>
  <si>
    <t>Total Senior Debt</t>
  </si>
  <si>
    <t>BALANCE SHEET</t>
  </si>
  <si>
    <t>Pre-
Transaction</t>
  </si>
  <si>
    <t>Debit</t>
  </si>
  <si>
    <t>Credit</t>
  </si>
  <si>
    <t>Post -
Transaction</t>
  </si>
  <si>
    <t>Current Assets</t>
  </si>
  <si>
    <t>Accounts Receivable</t>
  </si>
  <si>
    <t>Inventory</t>
  </si>
  <si>
    <t>Other Current Assets</t>
  </si>
  <si>
    <t>Total Current Assets</t>
  </si>
  <si>
    <t>Goodwill</t>
  </si>
  <si>
    <t>Capitalized Fees</t>
  </si>
  <si>
    <t>Tangible Assets</t>
  </si>
  <si>
    <t>Invesment in JV</t>
  </si>
  <si>
    <t xml:space="preserve">  Total Assets</t>
  </si>
  <si>
    <t>Current Liabilities</t>
  </si>
  <si>
    <t>Accounts Payable</t>
  </si>
  <si>
    <t xml:space="preserve">Other Current Liabilities </t>
  </si>
  <si>
    <t>Total Current Liabilities</t>
  </si>
  <si>
    <t>Existing Long Term Debt</t>
  </si>
  <si>
    <t>Total Long Term Debt</t>
  </si>
  <si>
    <t>Other Liabilities / Deferred Taxes</t>
  </si>
  <si>
    <t>Total Liabilities</t>
  </si>
  <si>
    <t>Shareholder's Equity</t>
  </si>
  <si>
    <t xml:space="preserve">  Common Stock</t>
  </si>
  <si>
    <t>Retained Earnings</t>
  </si>
  <si>
    <t>Total Shareholder's Equity</t>
  </si>
  <si>
    <t>Total Liabilities &amp; Equity</t>
  </si>
  <si>
    <t>INPUT OPERATING ASSUMPTIONS</t>
  </si>
  <si>
    <t>INCOME STATEMENT ASSUMPTIONS</t>
  </si>
  <si>
    <t>Revenue Worksheet Assumptions (ADD YOUR OWN TITLES)</t>
  </si>
  <si>
    <t>Total Revenue</t>
  </si>
  <si>
    <t>Cost of Revenue as % of Revenue</t>
  </si>
  <si>
    <t>Operating Expenses as % of Revenue</t>
  </si>
  <si>
    <t>Depreciation as % of Revenue</t>
  </si>
  <si>
    <t>Tax Rate</t>
  </si>
  <si>
    <t>CASH FLOW STATEMENT ASSUMPTIONS</t>
  </si>
  <si>
    <t>Capital Expenditures as % of Revenue</t>
  </si>
  <si>
    <t>Deferred Taxes as % of Taxes</t>
  </si>
  <si>
    <t>BALANCE SHEET ASSUMPTIONS</t>
  </si>
  <si>
    <t xml:space="preserve">  Accounts Receivable Days</t>
  </si>
  <si>
    <t xml:space="preserve">  Inventory Days</t>
  </si>
  <si>
    <t xml:space="preserve">  Other Current Assets % of Revenues</t>
  </si>
  <si>
    <t xml:space="preserve">  Accounts Payable Days</t>
  </si>
  <si>
    <t xml:space="preserve">  Other Current Liabilities as % of Revenues</t>
  </si>
  <si>
    <t>INCOME STATEMENT</t>
  </si>
  <si>
    <t>REVENUE</t>
  </si>
  <si>
    <t xml:space="preserve">   Sales Growth</t>
  </si>
  <si>
    <t>COST OF SALES (excl. Deprec.)</t>
  </si>
  <si>
    <t>Gross Profit</t>
  </si>
  <si>
    <t xml:space="preserve">   Gross Margin</t>
  </si>
  <si>
    <t>Selling, General &amp; Administrative Expenses</t>
  </si>
  <si>
    <t>EBITDA</t>
  </si>
  <si>
    <t xml:space="preserve">   % Sales</t>
  </si>
  <si>
    <t xml:space="preserve">   Depreciation</t>
  </si>
  <si>
    <t>EBITA</t>
  </si>
  <si>
    <t xml:space="preserve">   Amort. of Fees</t>
  </si>
  <si>
    <t>Year Amort:</t>
  </si>
  <si>
    <t>EBIT</t>
  </si>
  <si>
    <t>INTEREST EXPENSE (INCOME):</t>
  </si>
  <si>
    <t xml:space="preserve"> Total Interest Expense</t>
  </si>
  <si>
    <t>EBT Taxes</t>
  </si>
  <si>
    <t xml:space="preserve">   Tax Rate</t>
  </si>
  <si>
    <t>Tax Expense</t>
  </si>
  <si>
    <t>NET INCOME (LOSS)</t>
  </si>
  <si>
    <t>CASH FLOW STATEMENT</t>
  </si>
  <si>
    <t xml:space="preserve">   Net Income (Loss)</t>
  </si>
  <si>
    <t xml:space="preserve">   Amortization of Fees</t>
  </si>
  <si>
    <t xml:space="preserve">   Deffered Taxes</t>
  </si>
  <si>
    <t>Cash Income (CI)</t>
  </si>
  <si>
    <t>WORKING CAPITAL ACTIVITIES:</t>
  </si>
  <si>
    <t xml:space="preserve">  Change in Accounts Receivable</t>
  </si>
  <si>
    <t xml:space="preserve">  Change in Inventory</t>
  </si>
  <si>
    <t xml:space="preserve">  Change in Other Current Assets</t>
  </si>
  <si>
    <t xml:space="preserve">  Change in Accounts Payable</t>
  </si>
  <si>
    <t xml:space="preserve">  Change in other Current Liabilities</t>
  </si>
  <si>
    <t>Total Working Capital Activities</t>
  </si>
  <si>
    <t>Operating Cash Flow (OCF)</t>
  </si>
  <si>
    <t>INVESTMENT ACTIVITIES:</t>
  </si>
  <si>
    <t xml:space="preserve">   Capital Expenditures</t>
  </si>
  <si>
    <t>Investments in the JV</t>
  </si>
  <si>
    <t>Total Investment Activivites</t>
  </si>
  <si>
    <t>Cash Available for Debt Service (CAFDS)</t>
  </si>
  <si>
    <t>FINANCING ACTIVITIES (Pmts/Borrowings):</t>
  </si>
  <si>
    <t xml:space="preserve">  Total Debt Payments</t>
  </si>
  <si>
    <t>Equity Contribution</t>
  </si>
  <si>
    <t>Total Financing Activivites</t>
  </si>
  <si>
    <t>Free Cash Flow</t>
  </si>
  <si>
    <t>SUMMARY INFO &amp; CREDIT ANALYSIS</t>
  </si>
  <si>
    <t>EBITDA/ Interest</t>
  </si>
  <si>
    <t xml:space="preserve">  Covenant</t>
  </si>
  <si>
    <t xml:space="preserve">  EBITDA Cushion ($) - How much the EBITDA has to drop before the company violates the covenant</t>
  </si>
  <si>
    <t>Senior Secured Debt / EBITDA</t>
  </si>
  <si>
    <t>Total Debt / EBITDA</t>
  </si>
  <si>
    <t>Coverage Ratio</t>
  </si>
  <si>
    <t>Total Debt / Total Capitalization</t>
  </si>
  <si>
    <t>ROA</t>
  </si>
  <si>
    <t>ROE</t>
  </si>
  <si>
    <t>FUNDED AMOUNT</t>
  </si>
  <si>
    <t>Acquisition Target 2020 EBITDA =</t>
  </si>
  <si>
    <t>Stock 
Price</t>
  </si>
  <si>
    <t>Shares
Outstanding
(000s)</t>
  </si>
  <si>
    <t xml:space="preserve">Heinz Ward &amp; Co, (HW), a Private Equity firm signed an agreement to acquire 100% of Colorado Dental LLP (“Colorado Dental”) stock for $39 per share.  The acquisition includes a purchase of 100% of the equity, refinance $320mm of existing debt and pay $50 million of transaction fees. Stock outstanding at the time of the announcement is 20 million.  	</t>
  </si>
  <si>
    <t>Calculate EBITDA</t>
  </si>
  <si>
    <t xml:space="preserve">Average Revenue per Patient per Visit (ARPV): </t>
  </si>
  <si>
    <t>Average number of visits per patient per year</t>
  </si>
  <si>
    <t>Number of patients (000s)</t>
  </si>
  <si>
    <t>Total Payment</t>
  </si>
  <si>
    <t>ERROR</t>
  </si>
  <si>
    <t xml:space="preserve"> ARPV Price Increase %</t>
  </si>
  <si>
    <t xml:space="preserve"> Increase %</t>
  </si>
  <si>
    <t>Sources:</t>
  </si>
  <si>
    <t>Debt
 Capacity (EBITDA x)</t>
  </si>
  <si>
    <t>Amount
$</t>
  </si>
  <si>
    <t>% Capital</t>
  </si>
  <si>
    <t>Interest / Expected Return</t>
  </si>
  <si>
    <t>Interest /
Exp. Return 
(After Tax)</t>
  </si>
  <si>
    <t>WACC
 (After Tax)</t>
  </si>
  <si>
    <t>Bank Loan</t>
  </si>
  <si>
    <t xml:space="preserve">  Total Debt</t>
  </si>
  <si>
    <t>Equity</t>
  </si>
  <si>
    <t xml:space="preserve">  Total Sources</t>
  </si>
  <si>
    <t>Uses:</t>
  </si>
  <si>
    <t>Purchase Price (EV - including Debt)</t>
  </si>
  <si>
    <t>Transaction Fees &amp; Expenses (based on Total Debt)</t>
  </si>
  <si>
    <t xml:space="preserve">  Total Uses</t>
  </si>
  <si>
    <t>* Red shows the expected cash flows for each Debt lender / Equity Investor</t>
  </si>
  <si>
    <t>DEBT ASSUMPTIONS &amp; RETURN ANALYSIS</t>
  </si>
  <si>
    <t>Debt IRR</t>
  </si>
  <si>
    <t>Terms</t>
  </si>
  <si>
    <t>Amount Outstanding (End of Year)</t>
  </si>
  <si>
    <t>Schedule Principal Payments</t>
  </si>
  <si>
    <t>Interest Payment (Calc based on last Year's Outstanding)</t>
  </si>
  <si>
    <t xml:space="preserve">  Total Financing Payment for Bank Loan</t>
  </si>
  <si>
    <t xml:space="preserve">   LIBOR Rate Increase Assumptions</t>
  </si>
  <si>
    <t xml:space="preserve">  LIBOR RATE </t>
  </si>
  <si>
    <t>Amount Outstanding</t>
  </si>
  <si>
    <t xml:space="preserve">  Total Financing Payment for Mezzanine Note</t>
  </si>
  <si>
    <t>Total Debt Financing (Principal + Interest Payments)</t>
  </si>
  <si>
    <t>CASH FLOW  &amp; EQUITY RETURN ANALYSIS</t>
  </si>
  <si>
    <t>Company Projections</t>
  </si>
  <si>
    <t>Entry Year</t>
  </si>
  <si>
    <t>Year 1</t>
  </si>
  <si>
    <t>Year 2</t>
  </si>
  <si>
    <t>Year 3</t>
  </si>
  <si>
    <t>Year 4</t>
  </si>
  <si>
    <t>Year 5</t>
  </si>
  <si>
    <t>Exit Year</t>
  </si>
  <si>
    <t>Year 7</t>
  </si>
  <si>
    <t>Year 8</t>
  </si>
  <si>
    <t>Revenues</t>
  </si>
  <si>
    <t>Cost of Revenues</t>
  </si>
  <si>
    <t>Operating Costs</t>
  </si>
  <si>
    <t xml:space="preserve"> EBITDA</t>
  </si>
  <si>
    <t>Less Depreciation</t>
  </si>
  <si>
    <t>Less Amortization of Transaction Fees</t>
  </si>
  <si>
    <t xml:space="preserve">  Less Interest (Unlevered for DCF Analysis)</t>
  </si>
  <si>
    <t>EBT</t>
  </si>
  <si>
    <t xml:space="preserve">  Less Taxes (adj out Interest Exp)</t>
  </si>
  <si>
    <t xml:space="preserve">  Plus Depreciation &amp; Amortization of Transaction Fees</t>
  </si>
  <si>
    <t xml:space="preserve">  Less Working Capital Expense</t>
  </si>
  <si>
    <t xml:space="preserve">  Less Capex</t>
  </si>
  <si>
    <t>Cash Flow Before Financing (CFBF) (unlevered)</t>
  </si>
  <si>
    <t>Less Financing ( P + I )</t>
  </si>
  <si>
    <t>Equity Cash Flows (Levered)</t>
  </si>
  <si>
    <t>EQUITY VALUATION &amp; RETURN ANALYSIS</t>
  </si>
  <si>
    <t>Terminal Value (EV at Exit Year)</t>
  </si>
  <si>
    <t xml:space="preserve">  EV using EBITDA Multiple Method (initial purch. multiple)</t>
  </si>
  <si>
    <t>EBITDA x EBITDA Multiple =</t>
  </si>
  <si>
    <t xml:space="preserve">  EV using Perpetuity Method  (using WACC + growth)</t>
  </si>
  <si>
    <t>Next Year's CFBF / (WACC - Growth Rate) =</t>
  </si>
  <si>
    <t>Average Terminal Value</t>
  </si>
  <si>
    <t>Average Terminal Value =</t>
  </si>
  <si>
    <t>Debt Outstanding</t>
  </si>
  <si>
    <t>Equity Value (Terminal Value  - Debt)</t>
  </si>
  <si>
    <t>Equity Cash Flows</t>
  </si>
  <si>
    <t>PV Table (Expected Equity Rate)</t>
  </si>
  <si>
    <t>Using Discount Rate=</t>
  </si>
  <si>
    <t>Sum of PV (Value of the Equity)</t>
  </si>
  <si>
    <t>PV =</t>
  </si>
  <si>
    <t>Initial Investment</t>
  </si>
  <si>
    <t>Net Present Value (NPV)</t>
  </si>
  <si>
    <t>NPV=</t>
  </si>
  <si>
    <t xml:space="preserve">Equity Return </t>
  </si>
  <si>
    <t>IRR =</t>
  </si>
  <si>
    <t>Corporate Bonds</t>
  </si>
  <si>
    <t>Refinance</t>
  </si>
  <si>
    <t>DCF &amp; LBO Equity IRR</t>
  </si>
  <si>
    <t>EBITDA 
Multiple
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</si>
</sst>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\x"/>
    <numFmt numFmtId="167" formatCode="_(* #,##0_);_(* \(#,##0\);_(* &quot;-&quot;?_);_(@_)"/>
    <numFmt numFmtId="168" formatCode="_(* #,##0.0_);_(* \(#,##0.0\);_(* &quot;-&quot;??_);_(@_)"/>
    <numFmt numFmtId="169" formatCode="0.00\x"/>
    <numFmt numFmtId="170" formatCode="0.000%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sz val="10"/>
      <name val="Arial"/>
      <family val="2"/>
    </font>
    <font>
      <b/>
      <sz val="18"/>
      <color theme="4" tint="-0.249977111117893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sz val="10"/>
      <color rgb="FF0066FF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0066FF"/>
      <name val="Calibri"/>
      <family val="2"/>
      <scheme val="minor"/>
    </font>
    <font>
      <b/>
      <sz val="10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  <font>
      <b/>
      <sz val="12"/>
      <color rgb="FF0066FF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i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99">
    <xf numFmtId="0" fontId="0" fillId="0" borderId="0" xfId="0"/>
    <xf numFmtId="0" fontId="3" fillId="0" borderId="0" xfId="0" applyFont="1" applyAlignment="1">
      <alignment horizontal="center"/>
    </xf>
    <xf numFmtId="40" fontId="5" fillId="0" borderId="0" xfId="4" applyNumberFormat="1" applyFont="1" applyAlignment="1">
      <alignment horizontal="centerContinuous"/>
    </xf>
    <xf numFmtId="0" fontId="6" fillId="0" borderId="0" xfId="4" applyFont="1" applyAlignment="1">
      <alignment horizontal="centerContinuous"/>
    </xf>
    <xf numFmtId="0" fontId="0" fillId="0" borderId="0" xfId="0" applyAlignment="1">
      <alignment horizontal="centerContinuous"/>
    </xf>
    <xf numFmtId="40" fontId="7" fillId="0" borderId="0" xfId="4" applyNumberFormat="1" applyFont="1" applyAlignment="1">
      <alignment horizontal="center" wrapText="1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0" fontId="9" fillId="3" borderId="0" xfId="4" applyFont="1" applyFill="1"/>
    <xf numFmtId="0" fontId="10" fillId="3" borderId="0" xfId="4" applyFont="1" applyFill="1"/>
    <xf numFmtId="0" fontId="11" fillId="3" borderId="0" xfId="0" applyFont="1" applyFill="1"/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4" fontId="4" fillId="0" borderId="2" xfId="1" applyNumberFormat="1" applyFont="1" applyBorder="1"/>
    <xf numFmtId="165" fontId="0" fillId="0" borderId="2" xfId="3" applyNumberFormat="1" applyFont="1" applyBorder="1"/>
    <xf numFmtId="166" fontId="0" fillId="0" borderId="2" xfId="0" applyNumberFormat="1" applyBorder="1" applyAlignment="1">
      <alignment horizontal="center"/>
    </xf>
    <xf numFmtId="164" fontId="12" fillId="0" borderId="2" xfId="1" applyNumberFormat="1" applyFont="1" applyBorder="1"/>
    <xf numFmtId="164" fontId="4" fillId="0" borderId="3" xfId="1" applyNumberFormat="1" applyFont="1" applyBorder="1"/>
    <xf numFmtId="165" fontId="0" fillId="0" borderId="3" xfId="3" applyNumberFormat="1" applyFont="1" applyBorder="1"/>
    <xf numFmtId="164" fontId="13" fillId="0" borderId="3" xfId="1" applyNumberFormat="1" applyFont="1" applyBorder="1"/>
    <xf numFmtId="166" fontId="0" fillId="0" borderId="0" xfId="0" applyNumberFormat="1"/>
    <xf numFmtId="164" fontId="4" fillId="0" borderId="4" xfId="1" applyNumberFormat="1" applyFont="1" applyBorder="1"/>
    <xf numFmtId="166" fontId="0" fillId="0" borderId="4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/>
    <xf numFmtId="0" fontId="4" fillId="0" borderId="0" xfId="0" applyFont="1"/>
    <xf numFmtId="164" fontId="8" fillId="0" borderId="4" xfId="1" applyNumberFormat="1" applyFont="1" applyBorder="1"/>
    <xf numFmtId="165" fontId="8" fillId="0" borderId="4" xfId="3" applyNumberFormat="1" applyFont="1" applyBorder="1"/>
    <xf numFmtId="166" fontId="8" fillId="0" borderId="4" xfId="0" applyNumberFormat="1" applyFont="1" applyBorder="1" applyAlignment="1">
      <alignment horizontal="center"/>
    </xf>
    <xf numFmtId="0" fontId="13" fillId="0" borderId="0" xfId="0" applyFont="1"/>
    <xf numFmtId="165" fontId="0" fillId="0" borderId="5" xfId="3" applyNumberFormat="1" applyFont="1" applyBorder="1"/>
    <xf numFmtId="166" fontId="0" fillId="0" borderId="5" xfId="0" applyNumberFormat="1" applyBorder="1" applyAlignment="1">
      <alignment horizontal="center"/>
    </xf>
    <xf numFmtId="168" fontId="13" fillId="0" borderId="0" xfId="1" applyNumberFormat="1" applyFont="1"/>
    <xf numFmtId="0" fontId="8" fillId="0" borderId="0" xfId="0" applyFont="1"/>
    <xf numFmtId="165" fontId="0" fillId="0" borderId="6" xfId="3" applyNumberFormat="1" applyFont="1" applyBorder="1"/>
    <xf numFmtId="166" fontId="0" fillId="0" borderId="6" xfId="0" applyNumberFormat="1" applyBorder="1" applyAlignment="1">
      <alignment horizontal="center"/>
    </xf>
    <xf numFmtId="0" fontId="14" fillId="0" borderId="0" xfId="0" applyFont="1"/>
    <xf numFmtId="164" fontId="0" fillId="0" borderId="0" xfId="0" applyNumberFormat="1"/>
    <xf numFmtId="0" fontId="8" fillId="0" borderId="0" xfId="0" applyFont="1" applyAlignment="1">
      <alignment horizontal="right"/>
    </xf>
    <xf numFmtId="164" fontId="8" fillId="0" borderId="3" xfId="2" applyNumberFormat="1" applyFont="1" applyBorder="1"/>
    <xf numFmtId="10" fontId="14" fillId="0" borderId="0" xfId="3" applyNumberFormat="1" applyFont="1"/>
    <xf numFmtId="165" fontId="14" fillId="0" borderId="0" xfId="3" applyNumberFormat="1" applyFont="1"/>
    <xf numFmtId="0" fontId="9" fillId="3" borderId="0" xfId="0" applyFont="1" applyFill="1"/>
    <xf numFmtId="0" fontId="15" fillId="0" borderId="0" xfId="0" quotePrefix="1" applyFont="1"/>
    <xf numFmtId="0" fontId="8" fillId="0" borderId="0" xfId="0" applyFont="1" applyAlignment="1">
      <alignment horizontal="centerContinuous"/>
    </xf>
    <xf numFmtId="0" fontId="8" fillId="5" borderId="7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7" fontId="8" fillId="4" borderId="2" xfId="0" applyNumberFormat="1" applyFont="1" applyFill="1" applyBorder="1" applyAlignment="1">
      <alignment horizontal="center"/>
    </xf>
    <xf numFmtId="17" fontId="8" fillId="4" borderId="10" xfId="0" applyNumberFormat="1" applyFont="1" applyFill="1" applyBorder="1" applyAlignment="1">
      <alignment horizontal="center"/>
    </xf>
    <xf numFmtId="17" fontId="8" fillId="4" borderId="3" xfId="0" applyNumberFormat="1" applyFont="1" applyFill="1" applyBorder="1" applyAlignment="1">
      <alignment horizontal="center"/>
    </xf>
    <xf numFmtId="10" fontId="16" fillId="0" borderId="3" xfId="0" applyNumberFormat="1" applyFont="1" applyBorder="1"/>
    <xf numFmtId="10" fontId="0" fillId="0" borderId="3" xfId="0" applyNumberFormat="1" applyBorder="1"/>
    <xf numFmtId="165" fontId="16" fillId="0" borderId="3" xfId="0" applyNumberFormat="1" applyFont="1" applyBorder="1"/>
    <xf numFmtId="164" fontId="0" fillId="0" borderId="3" xfId="1" applyNumberFormat="1" applyFont="1" applyBorder="1"/>
    <xf numFmtId="164" fontId="0" fillId="0" borderId="0" xfId="1" applyNumberFormat="1" applyFont="1" applyBorder="1"/>
    <xf numFmtId="164" fontId="16" fillId="0" borderId="3" xfId="1" applyNumberFormat="1" applyFont="1" applyBorder="1"/>
    <xf numFmtId="165" fontId="16" fillId="0" borderId="3" xfId="3" applyNumberFormat="1" applyFont="1" applyBorder="1"/>
    <xf numFmtId="10" fontId="17" fillId="0" borderId="3" xfId="3" applyNumberFormat="1" applyFont="1" applyBorder="1"/>
    <xf numFmtId="168" fontId="0" fillId="0" borderId="0" xfId="0" applyNumberFormat="1"/>
    <xf numFmtId="10" fontId="0" fillId="0" borderId="0" xfId="0" applyNumberFormat="1"/>
    <xf numFmtId="164" fontId="0" fillId="0" borderId="0" xfId="1" applyNumberFormat="1" applyFont="1"/>
    <xf numFmtId="0" fontId="18" fillId="0" borderId="0" xfId="0" applyFont="1"/>
    <xf numFmtId="10" fontId="0" fillId="0" borderId="0" xfId="3" applyNumberFormat="1" applyFont="1" applyBorder="1"/>
    <xf numFmtId="10" fontId="17" fillId="0" borderId="3" xfId="0" applyNumberFormat="1" applyFont="1" applyBorder="1"/>
    <xf numFmtId="164" fontId="0" fillId="0" borderId="3" xfId="0" applyNumberFormat="1" applyBorder="1"/>
    <xf numFmtId="0" fontId="16" fillId="3" borderId="0" xfId="0" applyFont="1" applyFill="1"/>
    <xf numFmtId="0" fontId="18" fillId="0" borderId="0" xfId="0" applyFont="1" applyAlignment="1">
      <alignment horizontal="centerContinuous"/>
    </xf>
    <xf numFmtId="0" fontId="8" fillId="4" borderId="11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/>
    </xf>
    <xf numFmtId="0" fontId="18" fillId="4" borderId="0" xfId="0" applyFont="1" applyFill="1" applyAlignment="1">
      <alignment horizontal="center" wrapText="1"/>
    </xf>
    <xf numFmtId="0" fontId="8" fillId="5" borderId="9" xfId="0" applyFont="1" applyFill="1" applyBorder="1" applyAlignment="1">
      <alignment horizontal="centerContinuous"/>
    </xf>
    <xf numFmtId="17" fontId="18" fillId="4" borderId="3" xfId="0" applyNumberFormat="1" applyFont="1" applyFill="1" applyBorder="1" applyAlignment="1">
      <alignment horizontal="center"/>
    </xf>
    <xf numFmtId="164" fontId="8" fillId="0" borderId="0" xfId="1" applyNumberFormat="1" applyFont="1" applyBorder="1"/>
    <xf numFmtId="164" fontId="13" fillId="0" borderId="11" xfId="1" applyNumberFormat="1" applyFont="1" applyBorder="1"/>
    <xf numFmtId="164" fontId="8" fillId="0" borderId="0" xfId="1" applyNumberFormat="1" applyFont="1" applyBorder="1" applyAlignment="1">
      <alignment horizontal="left"/>
    </xf>
    <xf numFmtId="164" fontId="8" fillId="0" borderId="0" xfId="1" applyNumberFormat="1" applyFont="1" applyBorder="1" applyAlignment="1">
      <alignment horizontal="centerContinuous"/>
    </xf>
    <xf numFmtId="164" fontId="16" fillId="0" borderId="0" xfId="1" applyNumberFormat="1" applyFont="1" applyBorder="1"/>
    <xf numFmtId="164" fontId="4" fillId="0" borderId="0" xfId="1" applyNumberFormat="1" applyFont="1" applyBorder="1"/>
    <xf numFmtId="164" fontId="12" fillId="0" borderId="3" xfId="1" applyNumberFormat="1" applyFont="1" applyFill="1" applyBorder="1"/>
    <xf numFmtId="164" fontId="4" fillId="0" borderId="0" xfId="1" applyNumberFormat="1" applyFont="1" applyBorder="1" applyAlignment="1">
      <alignment horizontal="left"/>
    </xf>
    <xf numFmtId="164" fontId="4" fillId="0" borderId="3" xfId="1" applyNumberFormat="1" applyFont="1" applyBorder="1" applyAlignment="1">
      <alignment horizontal="centerContinuous"/>
    </xf>
    <xf numFmtId="164" fontId="16" fillId="0" borderId="3" xfId="1" applyNumberFormat="1" applyFont="1" applyFill="1" applyBorder="1"/>
    <xf numFmtId="164" fontId="4" fillId="0" borderId="4" xfId="1" applyNumberFormat="1" applyFont="1" applyFill="1" applyBorder="1"/>
    <xf numFmtId="164" fontId="16" fillId="0" borderId="4" xfId="1" applyNumberFormat="1" applyFont="1" applyFill="1" applyBorder="1"/>
    <xf numFmtId="164" fontId="4" fillId="6" borderId="4" xfId="1" applyNumberFormat="1" applyFont="1" applyFill="1" applyBorder="1"/>
    <xf numFmtId="164" fontId="4" fillId="0" borderId="6" xfId="1" applyNumberFormat="1" applyFont="1" applyFill="1" applyBorder="1"/>
    <xf numFmtId="164" fontId="16" fillId="0" borderId="6" xfId="1" applyNumberFormat="1" applyFont="1" applyFill="1" applyBorder="1"/>
    <xf numFmtId="164" fontId="4" fillId="0" borderId="12" xfId="1" applyNumberFormat="1" applyFont="1" applyBorder="1"/>
    <xf numFmtId="164" fontId="4" fillId="0" borderId="1" xfId="1" applyNumberFormat="1" applyFont="1" applyBorder="1"/>
    <xf numFmtId="164" fontId="16" fillId="0" borderId="12" xfId="1" applyNumberFormat="1" applyFont="1" applyBorder="1"/>
    <xf numFmtId="164" fontId="18" fillId="0" borderId="0" xfId="1" applyNumberFormat="1" applyFont="1" applyBorder="1"/>
    <xf numFmtId="164" fontId="16" fillId="0" borderId="0" xfId="1" applyNumberFormat="1" applyFont="1" applyFill="1" applyBorder="1"/>
    <xf numFmtId="40" fontId="19" fillId="0" borderId="0" xfId="4" applyNumberFormat="1" applyFont="1"/>
    <xf numFmtId="0" fontId="6" fillId="0" borderId="0" xfId="4" applyFont="1"/>
    <xf numFmtId="0" fontId="20" fillId="0" borderId="0" xfId="4" applyFont="1"/>
    <xf numFmtId="0" fontId="18" fillId="4" borderId="13" xfId="0" applyFont="1" applyFill="1" applyBorder="1" applyAlignment="1">
      <alignment horizontal="center"/>
    </xf>
    <xf numFmtId="40" fontId="7" fillId="0" borderId="0" xfId="4" applyNumberFormat="1" applyFont="1"/>
    <xf numFmtId="40" fontId="15" fillId="0" borderId="0" xfId="4" applyNumberFormat="1" applyFont="1"/>
    <xf numFmtId="17" fontId="18" fillId="4" borderId="14" xfId="0" applyNumberFormat="1" applyFont="1" applyFill="1" applyBorder="1" applyAlignment="1">
      <alignment horizontal="center"/>
    </xf>
    <xf numFmtId="40" fontId="22" fillId="0" borderId="0" xfId="4" applyNumberFormat="1" applyFont="1"/>
    <xf numFmtId="43" fontId="0" fillId="0" borderId="10" xfId="1" applyFont="1" applyBorder="1"/>
    <xf numFmtId="165" fontId="23" fillId="0" borderId="0" xfId="4" applyNumberFormat="1" applyFont="1"/>
    <xf numFmtId="165" fontId="17" fillId="0" borderId="3" xfId="3" applyNumberFormat="1" applyFont="1" applyBorder="1"/>
    <xf numFmtId="168" fontId="0" fillId="0" borderId="0" xfId="1" applyNumberFormat="1" applyFont="1"/>
    <xf numFmtId="165" fontId="0" fillId="0" borderId="0" xfId="3" applyNumberFormat="1" applyFont="1"/>
    <xf numFmtId="164" fontId="16" fillId="0" borderId="2" xfId="1" applyNumberFormat="1" applyFont="1" applyBorder="1"/>
    <xf numFmtId="0" fontId="17" fillId="0" borderId="0" xfId="0" applyFont="1" applyAlignment="1">
      <alignment horizontal="right"/>
    </xf>
    <xf numFmtId="0" fontId="17" fillId="0" borderId="0" xfId="1" applyNumberFormat="1" applyFont="1" applyBorder="1" applyAlignment="1">
      <alignment horizontal="left"/>
    </xf>
    <xf numFmtId="167" fontId="0" fillId="0" borderId="5" xfId="1" applyNumberFormat="1" applyFont="1" applyBorder="1"/>
    <xf numFmtId="164" fontId="0" fillId="0" borderId="4" xfId="1" applyNumberFormat="1" applyFont="1" applyBorder="1"/>
    <xf numFmtId="167" fontId="0" fillId="0" borderId="4" xfId="1" applyNumberFormat="1" applyFont="1" applyBorder="1"/>
    <xf numFmtId="0" fontId="0" fillId="0" borderId="16" xfId="0" applyBorder="1"/>
    <xf numFmtId="164" fontId="0" fillId="0" borderId="4" xfId="0" applyNumberFormat="1" applyBorder="1"/>
    <xf numFmtId="167" fontId="0" fillId="0" borderId="3" xfId="1" applyNumberFormat="1" applyFont="1" applyBorder="1"/>
    <xf numFmtId="164" fontId="0" fillId="6" borderId="4" xfId="1" applyNumberFormat="1" applyFont="1" applyFill="1" applyBorder="1"/>
    <xf numFmtId="167" fontId="0" fillId="0" borderId="3" xfId="0" applyNumberFormat="1" applyBorder="1"/>
    <xf numFmtId="167" fontId="0" fillId="0" borderId="0" xfId="1" applyNumberFormat="1" applyFont="1"/>
    <xf numFmtId="167" fontId="0" fillId="0" borderId="3" xfId="1" applyNumberFormat="1" applyFont="1" applyFill="1" applyBorder="1"/>
    <xf numFmtId="167" fontId="16" fillId="0" borderId="5" xfId="1" applyNumberFormat="1" applyFont="1" applyFill="1" applyBorder="1"/>
    <xf numFmtId="167" fontId="18" fillId="0" borderId="0" xfId="0" applyNumberFormat="1" applyFont="1" applyAlignment="1">
      <alignment horizontal="centerContinuous"/>
    </xf>
    <xf numFmtId="167" fontId="0" fillId="0" borderId="4" xfId="1" applyNumberFormat="1" applyFont="1" applyFill="1" applyBorder="1"/>
    <xf numFmtId="0" fontId="24" fillId="0" borderId="0" xfId="0" applyFont="1"/>
    <xf numFmtId="0" fontId="25" fillId="0" borderId="0" xfId="0" applyFont="1"/>
    <xf numFmtId="0" fontId="16" fillId="0" borderId="0" xfId="0" applyFont="1"/>
    <xf numFmtId="167" fontId="0" fillId="0" borderId="5" xfId="1" applyNumberFormat="1" applyFont="1" applyFill="1" applyBorder="1"/>
    <xf numFmtId="0" fontId="2" fillId="0" borderId="0" xfId="0" applyFont="1"/>
    <xf numFmtId="0" fontId="18" fillId="0" borderId="12" xfId="0" applyFont="1" applyBorder="1" applyAlignment="1">
      <alignment horizontal="centerContinuous"/>
    </xf>
    <xf numFmtId="167" fontId="17" fillId="0" borderId="5" xfId="1" applyNumberFormat="1" applyFont="1" applyFill="1" applyBorder="1"/>
    <xf numFmtId="0" fontId="17" fillId="0" borderId="0" xfId="0" applyFont="1"/>
    <xf numFmtId="164" fontId="0" fillId="0" borderId="3" xfId="1" applyNumberFormat="1" applyFont="1" applyFill="1" applyBorder="1"/>
    <xf numFmtId="164" fontId="0" fillId="0" borderId="5" xfId="1" applyNumberFormat="1" applyFont="1" applyFill="1" applyBorder="1"/>
    <xf numFmtId="169" fontId="0" fillId="0" borderId="3" xfId="1" applyNumberFormat="1" applyFont="1" applyBorder="1"/>
    <xf numFmtId="0" fontId="26" fillId="0" borderId="0" xfId="0" applyFont="1"/>
    <xf numFmtId="169" fontId="17" fillId="0" borderId="3" xfId="1" applyNumberFormat="1" applyFont="1" applyBorder="1"/>
    <xf numFmtId="17" fontId="18" fillId="4" borderId="10" xfId="0" applyNumberFormat="1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17" fontId="18" fillId="4" borderId="7" xfId="0" applyNumberFormat="1" applyFont="1" applyFill="1" applyBorder="1" applyAlignment="1">
      <alignment horizontal="center"/>
    </xf>
    <xf numFmtId="0" fontId="0" fillId="0" borderId="3" xfId="0" applyBorder="1"/>
    <xf numFmtId="0" fontId="27" fillId="0" borderId="0" xfId="0" applyFont="1"/>
    <xf numFmtId="0" fontId="2" fillId="0" borderId="0" xfId="0" applyFont="1" applyAlignment="1">
      <alignment horizontal="center"/>
    </xf>
    <xf numFmtId="164" fontId="8" fillId="0" borderId="15" xfId="1" applyNumberFormat="1" applyFont="1" applyBorder="1"/>
    <xf numFmtId="44" fontId="0" fillId="0" borderId="3" xfId="2" applyFont="1" applyBorder="1"/>
    <xf numFmtId="43" fontId="29" fillId="0" borderId="3" xfId="1" applyFont="1" applyBorder="1"/>
    <xf numFmtId="40" fontId="30" fillId="0" borderId="0" xfId="4" applyNumberFormat="1" applyFont="1"/>
    <xf numFmtId="9" fontId="29" fillId="0" borderId="3" xfId="1" applyNumberFormat="1" applyFont="1" applyBorder="1"/>
    <xf numFmtId="165" fontId="29" fillId="0" borderId="3" xfId="1" applyNumberFormat="1" applyFont="1" applyBorder="1"/>
    <xf numFmtId="166" fontId="29" fillId="0" borderId="3" xfId="0" applyNumberFormat="1" applyFont="1" applyBorder="1" applyAlignment="1">
      <alignment horizontal="center"/>
    </xf>
    <xf numFmtId="10" fontId="29" fillId="0" borderId="10" xfId="1" applyNumberFormat="1" applyFont="1" applyBorder="1"/>
    <xf numFmtId="164" fontId="29" fillId="0" borderId="3" xfId="1" applyNumberFormat="1" applyFont="1" applyBorder="1"/>
    <xf numFmtId="164" fontId="31" fillId="0" borderId="3" xfId="1" applyNumberFormat="1" applyFont="1" applyBorder="1"/>
    <xf numFmtId="165" fontId="29" fillId="0" borderId="10" xfId="1" applyNumberFormat="1" applyFont="1" applyBorder="1"/>
    <xf numFmtId="43" fontId="29" fillId="0" borderId="10" xfId="1" applyFont="1" applyBorder="1"/>
    <xf numFmtId="165" fontId="31" fillId="0" borderId="3" xfId="3" applyNumberFormat="1" applyFont="1" applyBorder="1"/>
    <xf numFmtId="164" fontId="4" fillId="5" borderId="0" xfId="1" applyNumberFormat="1" applyFont="1" applyFill="1" applyBorder="1"/>
    <xf numFmtId="40" fontId="7" fillId="5" borderId="0" xfId="4" applyNumberFormat="1" applyFont="1" applyFill="1"/>
    <xf numFmtId="40" fontId="15" fillId="5" borderId="0" xfId="4" applyNumberFormat="1" applyFont="1" applyFill="1"/>
    <xf numFmtId="10" fontId="29" fillId="5" borderId="10" xfId="1" applyNumberFormat="1" applyFont="1" applyFill="1" applyBorder="1"/>
    <xf numFmtId="164" fontId="16" fillId="7" borderId="3" xfId="1" applyNumberFormat="1" applyFont="1" applyFill="1" applyBorder="1"/>
    <xf numFmtId="165" fontId="0" fillId="0" borderId="0" xfId="3" applyNumberFormat="1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165" fontId="0" fillId="0" borderId="9" xfId="3" applyNumberFormat="1" applyFont="1" applyBorder="1" applyAlignment="1">
      <alignment horizontal="center"/>
    </xf>
    <xf numFmtId="10" fontId="0" fillId="0" borderId="9" xfId="3" applyNumberFormat="1" applyFont="1" applyBorder="1" applyAlignment="1">
      <alignment horizontal="center"/>
    </xf>
    <xf numFmtId="164" fontId="0" fillId="0" borderId="25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0" fillId="0" borderId="21" xfId="1" applyNumberFormat="1" applyFont="1" applyBorder="1"/>
    <xf numFmtId="164" fontId="0" fillId="0" borderId="1" xfId="1" applyNumberFormat="1" applyFont="1" applyBorder="1"/>
    <xf numFmtId="164" fontId="0" fillId="0" borderId="22" xfId="1" applyNumberFormat="1" applyFont="1" applyBorder="1"/>
    <xf numFmtId="0" fontId="2" fillId="0" borderId="0" xfId="0" applyFont="1" applyAlignment="1">
      <alignment horizontal="right"/>
    </xf>
    <xf numFmtId="164" fontId="31" fillId="0" borderId="0" xfId="1" applyNumberFormat="1" applyFont="1" applyBorder="1"/>
    <xf numFmtId="165" fontId="0" fillId="0" borderId="23" xfId="3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0" fontId="0" fillId="0" borderId="0" xfId="0" quotePrefix="1" applyFont="1" applyAlignment="1">
      <alignment horizontal="left"/>
    </xf>
    <xf numFmtId="166" fontId="0" fillId="0" borderId="0" xfId="0" applyNumberFormat="1" applyFont="1" applyAlignment="1">
      <alignment horizontal="center"/>
    </xf>
    <xf numFmtId="166" fontId="0" fillId="0" borderId="9" xfId="0" applyNumberFormat="1" applyFont="1" applyBorder="1" applyAlignment="1">
      <alignment horizontal="center"/>
    </xf>
    <xf numFmtId="0" fontId="0" fillId="0" borderId="1" xfId="0" applyFont="1" applyBorder="1"/>
    <xf numFmtId="170" fontId="0" fillId="0" borderId="0" xfId="0" applyNumberFormat="1" applyFont="1" applyAlignment="1">
      <alignment horizontal="center"/>
    </xf>
    <xf numFmtId="0" fontId="0" fillId="0" borderId="21" xfId="0" applyFont="1" applyBorder="1"/>
    <xf numFmtId="0" fontId="0" fillId="8" borderId="28" xfId="0" applyFont="1" applyFill="1" applyBorder="1" applyAlignment="1">
      <alignment horizontal="center"/>
    </xf>
    <xf numFmtId="164" fontId="0" fillId="0" borderId="0" xfId="0" applyNumberFormat="1" applyFont="1"/>
    <xf numFmtId="164" fontId="0" fillId="0" borderId="21" xfId="0" applyNumberFormat="1" applyFont="1" applyBorder="1"/>
    <xf numFmtId="0" fontId="0" fillId="0" borderId="17" xfId="0" quotePrefix="1" applyFont="1" applyBorder="1" applyAlignment="1">
      <alignment horizontal="center"/>
    </xf>
    <xf numFmtId="164" fontId="0" fillId="0" borderId="9" xfId="0" applyNumberFormat="1" applyFont="1" applyBorder="1"/>
    <xf numFmtId="164" fontId="0" fillId="0" borderId="26" xfId="0" applyNumberFormat="1" applyFont="1" applyBorder="1"/>
    <xf numFmtId="0" fontId="0" fillId="0" borderId="17" xfId="0" applyFont="1" applyBorder="1" applyAlignment="1">
      <alignment horizontal="center"/>
    </xf>
    <xf numFmtId="0" fontId="0" fillId="0" borderId="17" xfId="0" applyFont="1" applyBorder="1"/>
    <xf numFmtId="0" fontId="0" fillId="0" borderId="31" xfId="0" applyFont="1" applyBorder="1"/>
    <xf numFmtId="0" fontId="0" fillId="0" borderId="0" xfId="0" applyFont="1" applyAlignment="1">
      <alignment horizontal="right"/>
    </xf>
    <xf numFmtId="164" fontId="0" fillId="0" borderId="34" xfId="0" applyNumberFormat="1" applyFont="1" applyBorder="1"/>
    <xf numFmtId="164" fontId="0" fillId="0" borderId="17" xfId="0" applyNumberFormat="1" applyFont="1" applyBorder="1"/>
    <xf numFmtId="0" fontId="0" fillId="0" borderId="0" xfId="0" quotePrefix="1" applyFont="1"/>
    <xf numFmtId="0" fontId="34" fillId="0" borderId="0" xfId="0" applyFont="1"/>
    <xf numFmtId="0" fontId="34" fillId="0" borderId="17" xfId="0" applyFont="1" applyBorder="1" applyAlignment="1">
      <alignment horizontal="center" vertical="center"/>
    </xf>
    <xf numFmtId="0" fontId="38" fillId="0" borderId="0" xfId="0" applyFont="1"/>
    <xf numFmtId="166" fontId="34" fillId="0" borderId="21" xfId="1" applyNumberFormat="1" applyFont="1" applyBorder="1" applyAlignment="1">
      <alignment horizontal="center"/>
    </xf>
    <xf numFmtId="170" fontId="31" fillId="0" borderId="0" xfId="0" applyNumberFormat="1" applyFont="1" applyAlignment="1">
      <alignment horizontal="center"/>
    </xf>
    <xf numFmtId="166" fontId="34" fillId="0" borderId="26" xfId="1" applyNumberFormat="1" applyFont="1" applyBorder="1" applyAlignment="1">
      <alignment horizontal="center"/>
    </xf>
    <xf numFmtId="164" fontId="31" fillId="0" borderId="9" xfId="1" applyNumberFormat="1" applyFont="1" applyBorder="1"/>
    <xf numFmtId="170" fontId="31" fillId="0" borderId="9" xfId="0" applyNumberFormat="1" applyFont="1" applyBorder="1" applyAlignment="1">
      <alignment horizontal="center"/>
    </xf>
    <xf numFmtId="166" fontId="34" fillId="0" borderId="21" xfId="1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/>
    </xf>
    <xf numFmtId="166" fontId="34" fillId="0" borderId="0" xfId="0" applyNumberFormat="1" applyFont="1" applyAlignment="1">
      <alignment horizontal="center"/>
    </xf>
    <xf numFmtId="10" fontId="34" fillId="9" borderId="20" xfId="0" applyNumberFormat="1" applyFont="1" applyFill="1" applyBorder="1" applyAlignment="1">
      <alignment horizontal="center"/>
    </xf>
    <xf numFmtId="10" fontId="34" fillId="0" borderId="20" xfId="0" applyNumberFormat="1" applyFont="1" applyBorder="1" applyAlignment="1">
      <alignment horizontal="center"/>
    </xf>
    <xf numFmtId="166" fontId="2" fillId="0" borderId="15" xfId="1" applyNumberFormat="1" applyFont="1" applyBorder="1" applyAlignment="1">
      <alignment horizontal="center" vertical="center"/>
    </xf>
    <xf numFmtId="166" fontId="34" fillId="0" borderId="23" xfId="0" applyNumberFormat="1" applyFont="1" applyBorder="1" applyAlignment="1">
      <alignment horizontal="center"/>
    </xf>
    <xf numFmtId="165" fontId="39" fillId="0" borderId="21" xfId="3" applyNumberFormat="1" applyFont="1" applyBorder="1" applyAlignment="1">
      <alignment horizontal="center"/>
    </xf>
    <xf numFmtId="164" fontId="41" fillId="0" borderId="0" xfId="1" applyNumberFormat="1" applyFont="1" applyBorder="1"/>
    <xf numFmtId="164" fontId="33" fillId="0" borderId="1" xfId="1" applyNumberFormat="1" applyFont="1" applyBorder="1"/>
    <xf numFmtId="0" fontId="42" fillId="0" borderId="0" xfId="0" applyFont="1"/>
    <xf numFmtId="0" fontId="34" fillId="8" borderId="26" xfId="0" applyFont="1" applyFill="1" applyBorder="1" applyAlignment="1">
      <alignment horizontal="center"/>
    </xf>
    <xf numFmtId="0" fontId="34" fillId="8" borderId="9" xfId="0" applyFont="1" applyFill="1" applyBorder="1" applyAlignment="1">
      <alignment horizontal="center"/>
    </xf>
    <xf numFmtId="164" fontId="34" fillId="0" borderId="21" xfId="0" applyNumberFormat="1" applyFont="1" applyBorder="1"/>
    <xf numFmtId="0" fontId="34" fillId="0" borderId="21" xfId="0" quotePrefix="1" applyFont="1" applyBorder="1" applyAlignment="1">
      <alignment horizontal="center"/>
    </xf>
    <xf numFmtId="0" fontId="31" fillId="0" borderId="0" xfId="0" applyFont="1"/>
    <xf numFmtId="10" fontId="34" fillId="0" borderId="21" xfId="3" applyNumberFormat="1" applyFont="1" applyBorder="1" applyAlignment="1">
      <alignment horizontal="center"/>
    </xf>
    <xf numFmtId="0" fontId="41" fillId="0" borderId="0" xfId="0" applyFont="1"/>
    <xf numFmtId="164" fontId="41" fillId="0" borderId="23" xfId="1" applyNumberFormat="1" applyFont="1" applyBorder="1"/>
    <xf numFmtId="164" fontId="41" fillId="0" borderId="15" xfId="1" applyNumberFormat="1" applyFont="1" applyBorder="1"/>
    <xf numFmtId="0" fontId="37" fillId="0" borderId="0" xfId="0" applyFont="1"/>
    <xf numFmtId="170" fontId="37" fillId="0" borderId="0" xfId="0" applyNumberFormat="1" applyFont="1" applyAlignment="1">
      <alignment horizontal="center"/>
    </xf>
    <xf numFmtId="10" fontId="37" fillId="0" borderId="21" xfId="3" applyNumberFormat="1" applyFont="1" applyBorder="1"/>
    <xf numFmtId="10" fontId="37" fillId="0" borderId="0" xfId="3" applyNumberFormat="1" applyFont="1" applyBorder="1"/>
    <xf numFmtId="170" fontId="42" fillId="0" borderId="0" xfId="0" applyNumberFormat="1" applyFont="1" applyAlignment="1">
      <alignment horizontal="center"/>
    </xf>
    <xf numFmtId="10" fontId="34" fillId="0" borderId="21" xfId="0" applyNumberFormat="1" applyFont="1" applyBorder="1" applyAlignment="1">
      <alignment horizontal="center"/>
    </xf>
    <xf numFmtId="164" fontId="34" fillId="0" borderId="22" xfId="0" applyNumberFormat="1" applyFont="1" applyBorder="1"/>
    <xf numFmtId="164" fontId="34" fillId="9" borderId="21" xfId="1" applyNumberFormat="1" applyFont="1" applyFill="1" applyBorder="1"/>
    <xf numFmtId="0" fontId="34" fillId="8" borderId="29" xfId="0" applyFont="1" applyFill="1" applyBorder="1" applyAlignment="1">
      <alignment horizontal="center"/>
    </xf>
    <xf numFmtId="0" fontId="31" fillId="8" borderId="28" xfId="0" applyFont="1" applyFill="1" applyBorder="1" applyAlignment="1">
      <alignment horizontal="center"/>
    </xf>
    <xf numFmtId="0" fontId="34" fillId="8" borderId="1" xfId="0" applyFont="1" applyFill="1" applyBorder="1" applyAlignment="1">
      <alignment horizontal="center"/>
    </xf>
    <xf numFmtId="0" fontId="34" fillId="8" borderId="2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164" fontId="34" fillId="0" borderId="0" xfId="0" applyNumberFormat="1" applyFont="1"/>
    <xf numFmtId="164" fontId="31" fillId="0" borderId="0" xfId="0" applyNumberFormat="1" applyFont="1"/>
    <xf numFmtId="164" fontId="34" fillId="0" borderId="24" xfId="0" applyNumberFormat="1" applyFont="1" applyBorder="1"/>
    <xf numFmtId="164" fontId="34" fillId="9" borderId="30" xfId="0" applyNumberFormat="1" applyFont="1" applyFill="1" applyBorder="1"/>
    <xf numFmtId="0" fontId="31" fillId="0" borderId="0" xfId="0" applyFont="1" applyAlignment="1">
      <alignment horizontal="left"/>
    </xf>
    <xf numFmtId="0" fontId="31" fillId="0" borderId="17" xfId="0" applyFont="1" applyBorder="1" applyAlignment="1">
      <alignment horizontal="center"/>
    </xf>
    <xf numFmtId="164" fontId="34" fillId="0" borderId="23" xfId="0" applyNumberFormat="1" applyFont="1" applyBorder="1"/>
    <xf numFmtId="164" fontId="34" fillId="0" borderId="15" xfId="0" applyNumberFormat="1" applyFont="1" applyBorder="1"/>
    <xf numFmtId="0" fontId="31" fillId="0" borderId="17" xfId="0" applyFont="1" applyBorder="1"/>
    <xf numFmtId="164" fontId="31" fillId="0" borderId="23" xfId="0" applyNumberFormat="1" applyFont="1" applyBorder="1"/>
    <xf numFmtId="164" fontId="31" fillId="0" borderId="15" xfId="0" applyNumberFormat="1" applyFont="1" applyBorder="1"/>
    <xf numFmtId="0" fontId="34" fillId="8" borderId="32" xfId="0" applyFont="1" applyFill="1" applyBorder="1" applyAlignment="1">
      <alignment horizontal="center"/>
    </xf>
    <xf numFmtId="0" fontId="43" fillId="8" borderId="33" xfId="0" applyFont="1" applyFill="1" applyBorder="1" applyAlignment="1">
      <alignment horizontal="center"/>
    </xf>
    <xf numFmtId="0" fontId="31" fillId="0" borderId="0" xfId="0" applyFont="1" applyAlignment="1">
      <alignment horizontal="right"/>
    </xf>
    <xf numFmtId="164" fontId="34" fillId="9" borderId="15" xfId="1" applyNumberFormat="1" applyFont="1" applyFill="1" applyBorder="1"/>
    <xf numFmtId="0" fontId="33" fillId="0" borderId="0" xfId="0" applyFont="1"/>
    <xf numFmtId="164" fontId="41" fillId="0" borderId="35" xfId="0" applyNumberFormat="1" applyFont="1" applyBorder="1"/>
    <xf numFmtId="164" fontId="41" fillId="0" borderId="23" xfId="0" applyNumberFormat="1" applyFont="1" applyBorder="1"/>
    <xf numFmtId="164" fontId="41" fillId="0" borderId="15" xfId="0" applyNumberFormat="1" applyFont="1" applyBorder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10" fontId="34" fillId="0" borderId="0" xfId="3" applyNumberFormat="1" applyFont="1" applyBorder="1" applyAlignment="1">
      <alignment horizontal="center"/>
    </xf>
    <xf numFmtId="164" fontId="31" fillId="0" borderId="36" xfId="1" applyNumberFormat="1" applyFont="1" applyBorder="1" applyAlignment="1">
      <alignment horizontal="center"/>
    </xf>
    <xf numFmtId="164" fontId="34" fillId="9" borderId="20" xfId="0" applyNumberFormat="1" applyFont="1" applyFill="1" applyBorder="1"/>
    <xf numFmtId="6" fontId="34" fillId="0" borderId="0" xfId="0" applyNumberFormat="1" applyFont="1"/>
    <xf numFmtId="164" fontId="31" fillId="0" borderId="0" xfId="1" applyNumberFormat="1" applyFont="1"/>
    <xf numFmtId="164" fontId="31" fillId="0" borderId="21" xfId="1" applyNumberFormat="1" applyFont="1" applyBorder="1"/>
    <xf numFmtId="40" fontId="44" fillId="0" borderId="0" xfId="0" applyNumberFormat="1" applyFont="1"/>
    <xf numFmtId="164" fontId="2" fillId="0" borderId="20" xfId="1" applyNumberFormat="1" applyFont="1" applyBorder="1"/>
    <xf numFmtId="164" fontId="34" fillId="0" borderId="23" xfId="1" applyNumberFormat="1" applyFont="1" applyBorder="1"/>
    <xf numFmtId="0" fontId="0" fillId="0" borderId="27" xfId="0" applyFont="1" applyBorder="1" applyAlignment="1">
      <alignment horizontal="center"/>
    </xf>
    <xf numFmtId="164" fontId="34" fillId="0" borderId="17" xfId="1" applyNumberFormat="1" applyFont="1" applyBorder="1"/>
    <xf numFmtId="164" fontId="31" fillId="0" borderId="17" xfId="1" quotePrefix="1" applyNumberFormat="1" applyFont="1" applyBorder="1" applyAlignment="1">
      <alignment horizontal="center"/>
    </xf>
    <xf numFmtId="164" fontId="31" fillId="0" borderId="2" xfId="1" quotePrefix="1" applyNumberFormat="1" applyFont="1" applyBorder="1" applyAlignment="1">
      <alignment horizontal="center"/>
    </xf>
    <xf numFmtId="0" fontId="43" fillId="8" borderId="22" xfId="0" applyFont="1" applyFill="1" applyBorder="1" applyAlignment="1">
      <alignment horizontal="center"/>
    </xf>
    <xf numFmtId="165" fontId="2" fillId="0" borderId="20" xfId="3" applyNumberFormat="1" applyFont="1" applyBorder="1"/>
    <xf numFmtId="166" fontId="34" fillId="9" borderId="20" xfId="0" applyNumberFormat="1" applyFont="1" applyFill="1" applyBorder="1" applyAlignment="1">
      <alignment horizontal="center"/>
    </xf>
    <xf numFmtId="10" fontId="34" fillId="9" borderId="20" xfId="3" applyNumberFormat="1" applyFont="1" applyFill="1" applyBorder="1" applyAlignment="1">
      <alignment horizontal="center" vertical="center"/>
    </xf>
    <xf numFmtId="0" fontId="42" fillId="8" borderId="18" xfId="0" applyFont="1" applyFill="1" applyBorder="1" applyAlignment="1">
      <alignment horizontal="center"/>
    </xf>
    <xf numFmtId="170" fontId="41" fillId="0" borderId="37" xfId="0" applyNumberFormat="1" applyFont="1" applyBorder="1" applyAlignment="1">
      <alignment horizontal="center"/>
    </xf>
    <xf numFmtId="170" fontId="41" fillId="0" borderId="38" xfId="0" applyNumberFormat="1" applyFont="1" applyBorder="1" applyAlignment="1">
      <alignment horizontal="center"/>
    </xf>
    <xf numFmtId="0" fontId="35" fillId="10" borderId="1" xfId="0" applyFont="1" applyFill="1" applyBorder="1"/>
    <xf numFmtId="0" fontId="36" fillId="10" borderId="1" xfId="0" applyFont="1" applyFill="1" applyBorder="1"/>
    <xf numFmtId="0" fontId="34" fillId="5" borderId="20" xfId="0" applyFont="1" applyFill="1" applyBorder="1" applyAlignment="1">
      <alignment horizont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" xfId="0" quotePrefix="1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vertical="center"/>
    </xf>
    <xf numFmtId="0" fontId="35" fillId="10" borderId="19" xfId="0" applyFont="1" applyFill="1" applyBorder="1"/>
    <xf numFmtId="0" fontId="36" fillId="10" borderId="19" xfId="0" applyFont="1" applyFill="1" applyBorder="1"/>
    <xf numFmtId="164" fontId="40" fillId="10" borderId="19" xfId="1" applyNumberFormat="1" applyFont="1" applyFill="1" applyBorder="1"/>
    <xf numFmtId="164" fontId="36" fillId="10" borderId="19" xfId="1" applyNumberFormat="1" applyFont="1" applyFill="1" applyBorder="1"/>
    <xf numFmtId="0" fontId="36" fillId="10" borderId="27" xfId="0" applyFont="1" applyFill="1" applyBorder="1"/>
    <xf numFmtId="164" fontId="31" fillId="0" borderId="39" xfId="1" applyNumberFormat="1" applyFont="1" applyBorder="1" applyAlignment="1">
      <alignment horizontal="center"/>
    </xf>
    <xf numFmtId="164" fontId="31" fillId="0" borderId="23" xfId="1" applyNumberFormat="1" applyFont="1" applyBorder="1" applyAlignment="1">
      <alignment horizontal="center"/>
    </xf>
    <xf numFmtId="0" fontId="38" fillId="0" borderId="0" xfId="0" applyFont="1" applyAlignment="1">
      <alignment horizontal="left"/>
    </xf>
    <xf numFmtId="0" fontId="34" fillId="0" borderId="17" xfId="0" applyFont="1" applyBorder="1" applyAlignment="1">
      <alignment horizontal="center"/>
    </xf>
    <xf numFmtId="0" fontId="28" fillId="0" borderId="0" xfId="0" applyFont="1" applyAlignment="1">
      <alignment vertical="top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1" fillId="0" borderId="0" xfId="4" applyFont="1" applyBorder="1" applyAlignment="1">
      <alignment horizontal="center"/>
    </xf>
    <xf numFmtId="0" fontId="21" fillId="0" borderId="0" xfId="4" applyFont="1" applyAlignment="1">
      <alignment horizontal="center"/>
    </xf>
    <xf numFmtId="0" fontId="21" fillId="0" borderId="14" xfId="4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OSK Spreads - 2006-3Q 10Q" xfId="4" xr:uid="{A29CF0FD-508C-49F1-B3CA-72658D12F4E5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6921b89f68d3868/Downloads/IN%20CLASS%20CASE%20STUDY%20-%20Answ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wers"/>
      <sheetName val="Blank"/>
      <sheetName val="Balance Sheet"/>
    </sheetNames>
    <sheetDataSet>
      <sheetData sheetId="0"/>
      <sheetData sheetId="1"/>
      <sheetData sheetId="2">
        <row r="6">
          <cell r="B6">
            <v>50000</v>
          </cell>
        </row>
        <row r="7">
          <cell r="B7">
            <v>80000</v>
          </cell>
        </row>
        <row r="8">
          <cell r="B8">
            <v>105000</v>
          </cell>
        </row>
        <row r="9">
          <cell r="B9">
            <v>10000</v>
          </cell>
        </row>
        <row r="14">
          <cell r="B14">
            <v>150000</v>
          </cell>
        </row>
        <row r="15">
          <cell r="B15">
            <v>450000</v>
          </cell>
        </row>
        <row r="19">
          <cell r="B19">
            <v>30000</v>
          </cell>
        </row>
        <row r="20">
          <cell r="B20">
            <v>15000</v>
          </cell>
        </row>
        <row r="23">
          <cell r="B23">
            <v>320000</v>
          </cell>
        </row>
        <row r="30">
          <cell r="B30">
            <v>10000</v>
          </cell>
        </row>
        <row r="34">
          <cell r="B34">
            <v>260000</v>
          </cell>
        </row>
        <row r="35">
          <cell r="B35">
            <v>210000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7402-E2E9-41CB-959C-874AB897C1F2}">
  <dimension ref="A1:R118"/>
  <sheetViews>
    <sheetView zoomScale="90" zoomScaleNormal="90" workbookViewId="0">
      <selection activeCell="C25" sqref="C25"/>
    </sheetView>
  </sheetViews>
  <sheetFormatPr defaultRowHeight="14.35" x14ac:dyDescent="0.5"/>
  <cols>
    <col min="1" max="1" width="5.87890625" style="9" customWidth="1"/>
    <col min="2" max="2" width="34.17578125" customWidth="1"/>
    <col min="3" max="5" width="16.1171875" customWidth="1"/>
    <col min="6" max="6" width="5.1171875" customWidth="1"/>
    <col min="7" max="13" width="16.1171875" customWidth="1"/>
    <col min="14" max="18" width="15" customWidth="1"/>
    <col min="257" max="257" width="5.1171875" customWidth="1"/>
    <col min="258" max="258" width="41.703125" customWidth="1"/>
    <col min="259" max="259" width="14.703125" customWidth="1"/>
    <col min="260" max="260" width="14.87890625" customWidth="1"/>
    <col min="261" max="262" width="11.703125" customWidth="1"/>
    <col min="263" max="263" width="11.87890625" bestFit="1" customWidth="1"/>
    <col min="265" max="265" width="10.29296875" bestFit="1" customWidth="1"/>
    <col min="266" max="266" width="11.29296875" customWidth="1"/>
    <col min="267" max="267" width="5" customWidth="1"/>
    <col min="268" max="273" width="15" customWidth="1"/>
    <col min="513" max="513" width="5.1171875" customWidth="1"/>
    <col min="514" max="514" width="41.703125" customWidth="1"/>
    <col min="515" max="515" width="14.703125" customWidth="1"/>
    <col min="516" max="516" width="14.87890625" customWidth="1"/>
    <col min="517" max="518" width="11.703125" customWidth="1"/>
    <col min="519" max="519" width="11.87890625" bestFit="1" customWidth="1"/>
    <col min="521" max="521" width="10.29296875" bestFit="1" customWidth="1"/>
    <col min="522" max="522" width="11.29296875" customWidth="1"/>
    <col min="523" max="523" width="5" customWidth="1"/>
    <col min="524" max="529" width="15" customWidth="1"/>
    <col min="769" max="769" width="5.1171875" customWidth="1"/>
    <col min="770" max="770" width="41.703125" customWidth="1"/>
    <col min="771" max="771" width="14.703125" customWidth="1"/>
    <col min="772" max="772" width="14.87890625" customWidth="1"/>
    <col min="773" max="774" width="11.703125" customWidth="1"/>
    <col min="775" max="775" width="11.87890625" bestFit="1" customWidth="1"/>
    <col min="777" max="777" width="10.29296875" bestFit="1" customWidth="1"/>
    <col min="778" max="778" width="11.29296875" customWidth="1"/>
    <col min="779" max="779" width="5" customWidth="1"/>
    <col min="780" max="785" width="15" customWidth="1"/>
    <col min="1025" max="1025" width="5.1171875" customWidth="1"/>
    <col min="1026" max="1026" width="41.703125" customWidth="1"/>
    <col min="1027" max="1027" width="14.703125" customWidth="1"/>
    <col min="1028" max="1028" width="14.87890625" customWidth="1"/>
    <col min="1029" max="1030" width="11.703125" customWidth="1"/>
    <col min="1031" max="1031" width="11.87890625" bestFit="1" customWidth="1"/>
    <col min="1033" max="1033" width="10.29296875" bestFit="1" customWidth="1"/>
    <col min="1034" max="1034" width="11.29296875" customWidth="1"/>
    <col min="1035" max="1035" width="5" customWidth="1"/>
    <col min="1036" max="1041" width="15" customWidth="1"/>
    <col min="1281" max="1281" width="5.1171875" customWidth="1"/>
    <col min="1282" max="1282" width="41.703125" customWidth="1"/>
    <col min="1283" max="1283" width="14.703125" customWidth="1"/>
    <col min="1284" max="1284" width="14.87890625" customWidth="1"/>
    <col min="1285" max="1286" width="11.703125" customWidth="1"/>
    <col min="1287" max="1287" width="11.87890625" bestFit="1" customWidth="1"/>
    <col min="1289" max="1289" width="10.29296875" bestFit="1" customWidth="1"/>
    <col min="1290" max="1290" width="11.29296875" customWidth="1"/>
    <col min="1291" max="1291" width="5" customWidth="1"/>
    <col min="1292" max="1297" width="15" customWidth="1"/>
    <col min="1537" max="1537" width="5.1171875" customWidth="1"/>
    <col min="1538" max="1538" width="41.703125" customWidth="1"/>
    <col min="1539" max="1539" width="14.703125" customWidth="1"/>
    <col min="1540" max="1540" width="14.87890625" customWidth="1"/>
    <col min="1541" max="1542" width="11.703125" customWidth="1"/>
    <col min="1543" max="1543" width="11.87890625" bestFit="1" customWidth="1"/>
    <col min="1545" max="1545" width="10.29296875" bestFit="1" customWidth="1"/>
    <col min="1546" max="1546" width="11.29296875" customWidth="1"/>
    <col min="1547" max="1547" width="5" customWidth="1"/>
    <col min="1548" max="1553" width="15" customWidth="1"/>
    <col min="1793" max="1793" width="5.1171875" customWidth="1"/>
    <col min="1794" max="1794" width="41.703125" customWidth="1"/>
    <col min="1795" max="1795" width="14.703125" customWidth="1"/>
    <col min="1796" max="1796" width="14.87890625" customWidth="1"/>
    <col min="1797" max="1798" width="11.703125" customWidth="1"/>
    <col min="1799" max="1799" width="11.87890625" bestFit="1" customWidth="1"/>
    <col min="1801" max="1801" width="10.29296875" bestFit="1" customWidth="1"/>
    <col min="1802" max="1802" width="11.29296875" customWidth="1"/>
    <col min="1803" max="1803" width="5" customWidth="1"/>
    <col min="1804" max="1809" width="15" customWidth="1"/>
    <col min="2049" max="2049" width="5.1171875" customWidth="1"/>
    <col min="2050" max="2050" width="41.703125" customWidth="1"/>
    <col min="2051" max="2051" width="14.703125" customWidth="1"/>
    <col min="2052" max="2052" width="14.87890625" customWidth="1"/>
    <col min="2053" max="2054" width="11.703125" customWidth="1"/>
    <col min="2055" max="2055" width="11.87890625" bestFit="1" customWidth="1"/>
    <col min="2057" max="2057" width="10.29296875" bestFit="1" customWidth="1"/>
    <col min="2058" max="2058" width="11.29296875" customWidth="1"/>
    <col min="2059" max="2059" width="5" customWidth="1"/>
    <col min="2060" max="2065" width="15" customWidth="1"/>
    <col min="2305" max="2305" width="5.1171875" customWidth="1"/>
    <col min="2306" max="2306" width="41.703125" customWidth="1"/>
    <col min="2307" max="2307" width="14.703125" customWidth="1"/>
    <col min="2308" max="2308" width="14.87890625" customWidth="1"/>
    <col min="2309" max="2310" width="11.703125" customWidth="1"/>
    <col min="2311" max="2311" width="11.87890625" bestFit="1" customWidth="1"/>
    <col min="2313" max="2313" width="10.29296875" bestFit="1" customWidth="1"/>
    <col min="2314" max="2314" width="11.29296875" customWidth="1"/>
    <col min="2315" max="2315" width="5" customWidth="1"/>
    <col min="2316" max="2321" width="15" customWidth="1"/>
    <col min="2561" max="2561" width="5.1171875" customWidth="1"/>
    <col min="2562" max="2562" width="41.703125" customWidth="1"/>
    <col min="2563" max="2563" width="14.703125" customWidth="1"/>
    <col min="2564" max="2564" width="14.87890625" customWidth="1"/>
    <col min="2565" max="2566" width="11.703125" customWidth="1"/>
    <col min="2567" max="2567" width="11.87890625" bestFit="1" customWidth="1"/>
    <col min="2569" max="2569" width="10.29296875" bestFit="1" customWidth="1"/>
    <col min="2570" max="2570" width="11.29296875" customWidth="1"/>
    <col min="2571" max="2571" width="5" customWidth="1"/>
    <col min="2572" max="2577" width="15" customWidth="1"/>
    <col min="2817" max="2817" width="5.1171875" customWidth="1"/>
    <col min="2818" max="2818" width="41.703125" customWidth="1"/>
    <col min="2819" max="2819" width="14.703125" customWidth="1"/>
    <col min="2820" max="2820" width="14.87890625" customWidth="1"/>
    <col min="2821" max="2822" width="11.703125" customWidth="1"/>
    <col min="2823" max="2823" width="11.87890625" bestFit="1" customWidth="1"/>
    <col min="2825" max="2825" width="10.29296875" bestFit="1" customWidth="1"/>
    <col min="2826" max="2826" width="11.29296875" customWidth="1"/>
    <col min="2827" max="2827" width="5" customWidth="1"/>
    <col min="2828" max="2833" width="15" customWidth="1"/>
    <col min="3073" max="3073" width="5.1171875" customWidth="1"/>
    <col min="3074" max="3074" width="41.703125" customWidth="1"/>
    <col min="3075" max="3075" width="14.703125" customWidth="1"/>
    <col min="3076" max="3076" width="14.87890625" customWidth="1"/>
    <col min="3077" max="3078" width="11.703125" customWidth="1"/>
    <col min="3079" max="3079" width="11.87890625" bestFit="1" customWidth="1"/>
    <col min="3081" max="3081" width="10.29296875" bestFit="1" customWidth="1"/>
    <col min="3082" max="3082" width="11.29296875" customWidth="1"/>
    <col min="3083" max="3083" width="5" customWidth="1"/>
    <col min="3084" max="3089" width="15" customWidth="1"/>
    <col min="3329" max="3329" width="5.1171875" customWidth="1"/>
    <col min="3330" max="3330" width="41.703125" customWidth="1"/>
    <col min="3331" max="3331" width="14.703125" customWidth="1"/>
    <col min="3332" max="3332" width="14.87890625" customWidth="1"/>
    <col min="3333" max="3334" width="11.703125" customWidth="1"/>
    <col min="3335" max="3335" width="11.87890625" bestFit="1" customWidth="1"/>
    <col min="3337" max="3337" width="10.29296875" bestFit="1" customWidth="1"/>
    <col min="3338" max="3338" width="11.29296875" customWidth="1"/>
    <col min="3339" max="3339" width="5" customWidth="1"/>
    <col min="3340" max="3345" width="15" customWidth="1"/>
    <col min="3585" max="3585" width="5.1171875" customWidth="1"/>
    <col min="3586" max="3586" width="41.703125" customWidth="1"/>
    <col min="3587" max="3587" width="14.703125" customWidth="1"/>
    <col min="3588" max="3588" width="14.87890625" customWidth="1"/>
    <col min="3589" max="3590" width="11.703125" customWidth="1"/>
    <col min="3591" max="3591" width="11.87890625" bestFit="1" customWidth="1"/>
    <col min="3593" max="3593" width="10.29296875" bestFit="1" customWidth="1"/>
    <col min="3594" max="3594" width="11.29296875" customWidth="1"/>
    <col min="3595" max="3595" width="5" customWidth="1"/>
    <col min="3596" max="3601" width="15" customWidth="1"/>
    <col min="3841" max="3841" width="5.1171875" customWidth="1"/>
    <col min="3842" max="3842" width="41.703125" customWidth="1"/>
    <col min="3843" max="3843" width="14.703125" customWidth="1"/>
    <col min="3844" max="3844" width="14.87890625" customWidth="1"/>
    <col min="3845" max="3846" width="11.703125" customWidth="1"/>
    <col min="3847" max="3847" width="11.87890625" bestFit="1" customWidth="1"/>
    <col min="3849" max="3849" width="10.29296875" bestFit="1" customWidth="1"/>
    <col min="3850" max="3850" width="11.29296875" customWidth="1"/>
    <col min="3851" max="3851" width="5" customWidth="1"/>
    <col min="3852" max="3857" width="15" customWidth="1"/>
    <col min="4097" max="4097" width="5.1171875" customWidth="1"/>
    <col min="4098" max="4098" width="41.703125" customWidth="1"/>
    <col min="4099" max="4099" width="14.703125" customWidth="1"/>
    <col min="4100" max="4100" width="14.87890625" customWidth="1"/>
    <col min="4101" max="4102" width="11.703125" customWidth="1"/>
    <col min="4103" max="4103" width="11.87890625" bestFit="1" customWidth="1"/>
    <col min="4105" max="4105" width="10.29296875" bestFit="1" customWidth="1"/>
    <col min="4106" max="4106" width="11.29296875" customWidth="1"/>
    <col min="4107" max="4107" width="5" customWidth="1"/>
    <col min="4108" max="4113" width="15" customWidth="1"/>
    <col min="4353" max="4353" width="5.1171875" customWidth="1"/>
    <col min="4354" max="4354" width="41.703125" customWidth="1"/>
    <col min="4355" max="4355" width="14.703125" customWidth="1"/>
    <col min="4356" max="4356" width="14.87890625" customWidth="1"/>
    <col min="4357" max="4358" width="11.703125" customWidth="1"/>
    <col min="4359" max="4359" width="11.87890625" bestFit="1" customWidth="1"/>
    <col min="4361" max="4361" width="10.29296875" bestFit="1" customWidth="1"/>
    <col min="4362" max="4362" width="11.29296875" customWidth="1"/>
    <col min="4363" max="4363" width="5" customWidth="1"/>
    <col min="4364" max="4369" width="15" customWidth="1"/>
    <col min="4609" max="4609" width="5.1171875" customWidth="1"/>
    <col min="4610" max="4610" width="41.703125" customWidth="1"/>
    <col min="4611" max="4611" width="14.703125" customWidth="1"/>
    <col min="4612" max="4612" width="14.87890625" customWidth="1"/>
    <col min="4613" max="4614" width="11.703125" customWidth="1"/>
    <col min="4615" max="4615" width="11.87890625" bestFit="1" customWidth="1"/>
    <col min="4617" max="4617" width="10.29296875" bestFit="1" customWidth="1"/>
    <col min="4618" max="4618" width="11.29296875" customWidth="1"/>
    <col min="4619" max="4619" width="5" customWidth="1"/>
    <col min="4620" max="4625" width="15" customWidth="1"/>
    <col min="4865" max="4865" width="5.1171875" customWidth="1"/>
    <col min="4866" max="4866" width="41.703125" customWidth="1"/>
    <col min="4867" max="4867" width="14.703125" customWidth="1"/>
    <col min="4868" max="4868" width="14.87890625" customWidth="1"/>
    <col min="4869" max="4870" width="11.703125" customWidth="1"/>
    <col min="4871" max="4871" width="11.87890625" bestFit="1" customWidth="1"/>
    <col min="4873" max="4873" width="10.29296875" bestFit="1" customWidth="1"/>
    <col min="4874" max="4874" width="11.29296875" customWidth="1"/>
    <col min="4875" max="4875" width="5" customWidth="1"/>
    <col min="4876" max="4881" width="15" customWidth="1"/>
    <col min="5121" max="5121" width="5.1171875" customWidth="1"/>
    <col min="5122" max="5122" width="41.703125" customWidth="1"/>
    <col min="5123" max="5123" width="14.703125" customWidth="1"/>
    <col min="5124" max="5124" width="14.87890625" customWidth="1"/>
    <col min="5125" max="5126" width="11.703125" customWidth="1"/>
    <col min="5127" max="5127" width="11.87890625" bestFit="1" customWidth="1"/>
    <col min="5129" max="5129" width="10.29296875" bestFit="1" customWidth="1"/>
    <col min="5130" max="5130" width="11.29296875" customWidth="1"/>
    <col min="5131" max="5131" width="5" customWidth="1"/>
    <col min="5132" max="5137" width="15" customWidth="1"/>
    <col min="5377" max="5377" width="5.1171875" customWidth="1"/>
    <col min="5378" max="5378" width="41.703125" customWidth="1"/>
    <col min="5379" max="5379" width="14.703125" customWidth="1"/>
    <col min="5380" max="5380" width="14.87890625" customWidth="1"/>
    <col min="5381" max="5382" width="11.703125" customWidth="1"/>
    <col min="5383" max="5383" width="11.87890625" bestFit="1" customWidth="1"/>
    <col min="5385" max="5385" width="10.29296875" bestFit="1" customWidth="1"/>
    <col min="5386" max="5386" width="11.29296875" customWidth="1"/>
    <col min="5387" max="5387" width="5" customWidth="1"/>
    <col min="5388" max="5393" width="15" customWidth="1"/>
    <col min="5633" max="5633" width="5.1171875" customWidth="1"/>
    <col min="5634" max="5634" width="41.703125" customWidth="1"/>
    <col min="5635" max="5635" width="14.703125" customWidth="1"/>
    <col min="5636" max="5636" width="14.87890625" customWidth="1"/>
    <col min="5637" max="5638" width="11.703125" customWidth="1"/>
    <col min="5639" max="5639" width="11.87890625" bestFit="1" customWidth="1"/>
    <col min="5641" max="5641" width="10.29296875" bestFit="1" customWidth="1"/>
    <col min="5642" max="5642" width="11.29296875" customWidth="1"/>
    <col min="5643" max="5643" width="5" customWidth="1"/>
    <col min="5644" max="5649" width="15" customWidth="1"/>
    <col min="5889" max="5889" width="5.1171875" customWidth="1"/>
    <col min="5890" max="5890" width="41.703125" customWidth="1"/>
    <col min="5891" max="5891" width="14.703125" customWidth="1"/>
    <col min="5892" max="5892" width="14.87890625" customWidth="1"/>
    <col min="5893" max="5894" width="11.703125" customWidth="1"/>
    <col min="5895" max="5895" width="11.87890625" bestFit="1" customWidth="1"/>
    <col min="5897" max="5897" width="10.29296875" bestFit="1" customWidth="1"/>
    <col min="5898" max="5898" width="11.29296875" customWidth="1"/>
    <col min="5899" max="5899" width="5" customWidth="1"/>
    <col min="5900" max="5905" width="15" customWidth="1"/>
    <col min="6145" max="6145" width="5.1171875" customWidth="1"/>
    <col min="6146" max="6146" width="41.703125" customWidth="1"/>
    <col min="6147" max="6147" width="14.703125" customWidth="1"/>
    <col min="6148" max="6148" width="14.87890625" customWidth="1"/>
    <col min="6149" max="6150" width="11.703125" customWidth="1"/>
    <col min="6151" max="6151" width="11.87890625" bestFit="1" customWidth="1"/>
    <col min="6153" max="6153" width="10.29296875" bestFit="1" customWidth="1"/>
    <col min="6154" max="6154" width="11.29296875" customWidth="1"/>
    <col min="6155" max="6155" width="5" customWidth="1"/>
    <col min="6156" max="6161" width="15" customWidth="1"/>
    <col min="6401" max="6401" width="5.1171875" customWidth="1"/>
    <col min="6402" max="6402" width="41.703125" customWidth="1"/>
    <col min="6403" max="6403" width="14.703125" customWidth="1"/>
    <col min="6404" max="6404" width="14.87890625" customWidth="1"/>
    <col min="6405" max="6406" width="11.703125" customWidth="1"/>
    <col min="6407" max="6407" width="11.87890625" bestFit="1" customWidth="1"/>
    <col min="6409" max="6409" width="10.29296875" bestFit="1" customWidth="1"/>
    <col min="6410" max="6410" width="11.29296875" customWidth="1"/>
    <col min="6411" max="6411" width="5" customWidth="1"/>
    <col min="6412" max="6417" width="15" customWidth="1"/>
    <col min="6657" max="6657" width="5.1171875" customWidth="1"/>
    <col min="6658" max="6658" width="41.703125" customWidth="1"/>
    <col min="6659" max="6659" width="14.703125" customWidth="1"/>
    <col min="6660" max="6660" width="14.87890625" customWidth="1"/>
    <col min="6661" max="6662" width="11.703125" customWidth="1"/>
    <col min="6663" max="6663" width="11.87890625" bestFit="1" customWidth="1"/>
    <col min="6665" max="6665" width="10.29296875" bestFit="1" customWidth="1"/>
    <col min="6666" max="6666" width="11.29296875" customWidth="1"/>
    <col min="6667" max="6667" width="5" customWidth="1"/>
    <col min="6668" max="6673" width="15" customWidth="1"/>
    <col min="6913" max="6913" width="5.1171875" customWidth="1"/>
    <col min="6914" max="6914" width="41.703125" customWidth="1"/>
    <col min="6915" max="6915" width="14.703125" customWidth="1"/>
    <col min="6916" max="6916" width="14.87890625" customWidth="1"/>
    <col min="6917" max="6918" width="11.703125" customWidth="1"/>
    <col min="6919" max="6919" width="11.87890625" bestFit="1" customWidth="1"/>
    <col min="6921" max="6921" width="10.29296875" bestFit="1" customWidth="1"/>
    <col min="6922" max="6922" width="11.29296875" customWidth="1"/>
    <col min="6923" max="6923" width="5" customWidth="1"/>
    <col min="6924" max="6929" width="15" customWidth="1"/>
    <col min="7169" max="7169" width="5.1171875" customWidth="1"/>
    <col min="7170" max="7170" width="41.703125" customWidth="1"/>
    <col min="7171" max="7171" width="14.703125" customWidth="1"/>
    <col min="7172" max="7172" width="14.87890625" customWidth="1"/>
    <col min="7173" max="7174" width="11.703125" customWidth="1"/>
    <col min="7175" max="7175" width="11.87890625" bestFit="1" customWidth="1"/>
    <col min="7177" max="7177" width="10.29296875" bestFit="1" customWidth="1"/>
    <col min="7178" max="7178" width="11.29296875" customWidth="1"/>
    <col min="7179" max="7179" width="5" customWidth="1"/>
    <col min="7180" max="7185" width="15" customWidth="1"/>
    <col min="7425" max="7425" width="5.1171875" customWidth="1"/>
    <col min="7426" max="7426" width="41.703125" customWidth="1"/>
    <col min="7427" max="7427" width="14.703125" customWidth="1"/>
    <col min="7428" max="7428" width="14.87890625" customWidth="1"/>
    <col min="7429" max="7430" width="11.703125" customWidth="1"/>
    <col min="7431" max="7431" width="11.87890625" bestFit="1" customWidth="1"/>
    <col min="7433" max="7433" width="10.29296875" bestFit="1" customWidth="1"/>
    <col min="7434" max="7434" width="11.29296875" customWidth="1"/>
    <col min="7435" max="7435" width="5" customWidth="1"/>
    <col min="7436" max="7441" width="15" customWidth="1"/>
    <col min="7681" max="7681" width="5.1171875" customWidth="1"/>
    <col min="7682" max="7682" width="41.703125" customWidth="1"/>
    <col min="7683" max="7683" width="14.703125" customWidth="1"/>
    <col min="7684" max="7684" width="14.87890625" customWidth="1"/>
    <col min="7685" max="7686" width="11.703125" customWidth="1"/>
    <col min="7687" max="7687" width="11.87890625" bestFit="1" customWidth="1"/>
    <col min="7689" max="7689" width="10.29296875" bestFit="1" customWidth="1"/>
    <col min="7690" max="7690" width="11.29296875" customWidth="1"/>
    <col min="7691" max="7691" width="5" customWidth="1"/>
    <col min="7692" max="7697" width="15" customWidth="1"/>
    <col min="7937" max="7937" width="5.1171875" customWidth="1"/>
    <col min="7938" max="7938" width="41.703125" customWidth="1"/>
    <col min="7939" max="7939" width="14.703125" customWidth="1"/>
    <col min="7940" max="7940" width="14.87890625" customWidth="1"/>
    <col min="7941" max="7942" width="11.703125" customWidth="1"/>
    <col min="7943" max="7943" width="11.87890625" bestFit="1" customWidth="1"/>
    <col min="7945" max="7945" width="10.29296875" bestFit="1" customWidth="1"/>
    <col min="7946" max="7946" width="11.29296875" customWidth="1"/>
    <col min="7947" max="7947" width="5" customWidth="1"/>
    <col min="7948" max="7953" width="15" customWidth="1"/>
    <col min="8193" max="8193" width="5.1171875" customWidth="1"/>
    <col min="8194" max="8194" width="41.703125" customWidth="1"/>
    <col min="8195" max="8195" width="14.703125" customWidth="1"/>
    <col min="8196" max="8196" width="14.87890625" customWidth="1"/>
    <col min="8197" max="8198" width="11.703125" customWidth="1"/>
    <col min="8199" max="8199" width="11.87890625" bestFit="1" customWidth="1"/>
    <col min="8201" max="8201" width="10.29296875" bestFit="1" customWidth="1"/>
    <col min="8202" max="8202" width="11.29296875" customWidth="1"/>
    <col min="8203" max="8203" width="5" customWidth="1"/>
    <col min="8204" max="8209" width="15" customWidth="1"/>
    <col min="8449" max="8449" width="5.1171875" customWidth="1"/>
    <col min="8450" max="8450" width="41.703125" customWidth="1"/>
    <col min="8451" max="8451" width="14.703125" customWidth="1"/>
    <col min="8452" max="8452" width="14.87890625" customWidth="1"/>
    <col min="8453" max="8454" width="11.703125" customWidth="1"/>
    <col min="8455" max="8455" width="11.87890625" bestFit="1" customWidth="1"/>
    <col min="8457" max="8457" width="10.29296875" bestFit="1" customWidth="1"/>
    <col min="8458" max="8458" width="11.29296875" customWidth="1"/>
    <col min="8459" max="8459" width="5" customWidth="1"/>
    <col min="8460" max="8465" width="15" customWidth="1"/>
    <col min="8705" max="8705" width="5.1171875" customWidth="1"/>
    <col min="8706" max="8706" width="41.703125" customWidth="1"/>
    <col min="8707" max="8707" width="14.703125" customWidth="1"/>
    <col min="8708" max="8708" width="14.87890625" customWidth="1"/>
    <col min="8709" max="8710" width="11.703125" customWidth="1"/>
    <col min="8711" max="8711" width="11.87890625" bestFit="1" customWidth="1"/>
    <col min="8713" max="8713" width="10.29296875" bestFit="1" customWidth="1"/>
    <col min="8714" max="8714" width="11.29296875" customWidth="1"/>
    <col min="8715" max="8715" width="5" customWidth="1"/>
    <col min="8716" max="8721" width="15" customWidth="1"/>
    <col min="8961" max="8961" width="5.1171875" customWidth="1"/>
    <col min="8962" max="8962" width="41.703125" customWidth="1"/>
    <col min="8963" max="8963" width="14.703125" customWidth="1"/>
    <col min="8964" max="8964" width="14.87890625" customWidth="1"/>
    <col min="8965" max="8966" width="11.703125" customWidth="1"/>
    <col min="8967" max="8967" width="11.87890625" bestFit="1" customWidth="1"/>
    <col min="8969" max="8969" width="10.29296875" bestFit="1" customWidth="1"/>
    <col min="8970" max="8970" width="11.29296875" customWidth="1"/>
    <col min="8971" max="8971" width="5" customWidth="1"/>
    <col min="8972" max="8977" width="15" customWidth="1"/>
    <col min="9217" max="9217" width="5.1171875" customWidth="1"/>
    <col min="9218" max="9218" width="41.703125" customWidth="1"/>
    <col min="9219" max="9219" width="14.703125" customWidth="1"/>
    <col min="9220" max="9220" width="14.87890625" customWidth="1"/>
    <col min="9221" max="9222" width="11.703125" customWidth="1"/>
    <col min="9223" max="9223" width="11.87890625" bestFit="1" customWidth="1"/>
    <col min="9225" max="9225" width="10.29296875" bestFit="1" customWidth="1"/>
    <col min="9226" max="9226" width="11.29296875" customWidth="1"/>
    <col min="9227" max="9227" width="5" customWidth="1"/>
    <col min="9228" max="9233" width="15" customWidth="1"/>
    <col min="9473" max="9473" width="5.1171875" customWidth="1"/>
    <col min="9474" max="9474" width="41.703125" customWidth="1"/>
    <col min="9475" max="9475" width="14.703125" customWidth="1"/>
    <col min="9476" max="9476" width="14.87890625" customWidth="1"/>
    <col min="9477" max="9478" width="11.703125" customWidth="1"/>
    <col min="9479" max="9479" width="11.87890625" bestFit="1" customWidth="1"/>
    <col min="9481" max="9481" width="10.29296875" bestFit="1" customWidth="1"/>
    <col min="9482" max="9482" width="11.29296875" customWidth="1"/>
    <col min="9483" max="9483" width="5" customWidth="1"/>
    <col min="9484" max="9489" width="15" customWidth="1"/>
    <col min="9729" max="9729" width="5.1171875" customWidth="1"/>
    <col min="9730" max="9730" width="41.703125" customWidth="1"/>
    <col min="9731" max="9731" width="14.703125" customWidth="1"/>
    <col min="9732" max="9732" width="14.87890625" customWidth="1"/>
    <col min="9733" max="9734" width="11.703125" customWidth="1"/>
    <col min="9735" max="9735" width="11.87890625" bestFit="1" customWidth="1"/>
    <col min="9737" max="9737" width="10.29296875" bestFit="1" customWidth="1"/>
    <col min="9738" max="9738" width="11.29296875" customWidth="1"/>
    <col min="9739" max="9739" width="5" customWidth="1"/>
    <col min="9740" max="9745" width="15" customWidth="1"/>
    <col min="9985" max="9985" width="5.1171875" customWidth="1"/>
    <col min="9986" max="9986" width="41.703125" customWidth="1"/>
    <col min="9987" max="9987" width="14.703125" customWidth="1"/>
    <col min="9988" max="9988" width="14.87890625" customWidth="1"/>
    <col min="9989" max="9990" width="11.703125" customWidth="1"/>
    <col min="9991" max="9991" width="11.87890625" bestFit="1" customWidth="1"/>
    <col min="9993" max="9993" width="10.29296875" bestFit="1" customWidth="1"/>
    <col min="9994" max="9994" width="11.29296875" customWidth="1"/>
    <col min="9995" max="9995" width="5" customWidth="1"/>
    <col min="9996" max="10001" width="15" customWidth="1"/>
    <col min="10241" max="10241" width="5.1171875" customWidth="1"/>
    <col min="10242" max="10242" width="41.703125" customWidth="1"/>
    <col min="10243" max="10243" width="14.703125" customWidth="1"/>
    <col min="10244" max="10244" width="14.87890625" customWidth="1"/>
    <col min="10245" max="10246" width="11.703125" customWidth="1"/>
    <col min="10247" max="10247" width="11.87890625" bestFit="1" customWidth="1"/>
    <col min="10249" max="10249" width="10.29296875" bestFit="1" customWidth="1"/>
    <col min="10250" max="10250" width="11.29296875" customWidth="1"/>
    <col min="10251" max="10251" width="5" customWidth="1"/>
    <col min="10252" max="10257" width="15" customWidth="1"/>
    <col min="10497" max="10497" width="5.1171875" customWidth="1"/>
    <col min="10498" max="10498" width="41.703125" customWidth="1"/>
    <col min="10499" max="10499" width="14.703125" customWidth="1"/>
    <col min="10500" max="10500" width="14.87890625" customWidth="1"/>
    <col min="10501" max="10502" width="11.703125" customWidth="1"/>
    <col min="10503" max="10503" width="11.87890625" bestFit="1" customWidth="1"/>
    <col min="10505" max="10505" width="10.29296875" bestFit="1" customWidth="1"/>
    <col min="10506" max="10506" width="11.29296875" customWidth="1"/>
    <col min="10507" max="10507" width="5" customWidth="1"/>
    <col min="10508" max="10513" width="15" customWidth="1"/>
    <col min="10753" max="10753" width="5.1171875" customWidth="1"/>
    <col min="10754" max="10754" width="41.703125" customWidth="1"/>
    <col min="10755" max="10755" width="14.703125" customWidth="1"/>
    <col min="10756" max="10756" width="14.87890625" customWidth="1"/>
    <col min="10757" max="10758" width="11.703125" customWidth="1"/>
    <col min="10759" max="10759" width="11.87890625" bestFit="1" customWidth="1"/>
    <col min="10761" max="10761" width="10.29296875" bestFit="1" customWidth="1"/>
    <col min="10762" max="10762" width="11.29296875" customWidth="1"/>
    <col min="10763" max="10763" width="5" customWidth="1"/>
    <col min="10764" max="10769" width="15" customWidth="1"/>
    <col min="11009" max="11009" width="5.1171875" customWidth="1"/>
    <col min="11010" max="11010" width="41.703125" customWidth="1"/>
    <col min="11011" max="11011" width="14.703125" customWidth="1"/>
    <col min="11012" max="11012" width="14.87890625" customWidth="1"/>
    <col min="11013" max="11014" width="11.703125" customWidth="1"/>
    <col min="11015" max="11015" width="11.87890625" bestFit="1" customWidth="1"/>
    <col min="11017" max="11017" width="10.29296875" bestFit="1" customWidth="1"/>
    <col min="11018" max="11018" width="11.29296875" customWidth="1"/>
    <col min="11019" max="11019" width="5" customWidth="1"/>
    <col min="11020" max="11025" width="15" customWidth="1"/>
    <col min="11265" max="11265" width="5.1171875" customWidth="1"/>
    <col min="11266" max="11266" width="41.703125" customWidth="1"/>
    <col min="11267" max="11267" width="14.703125" customWidth="1"/>
    <col min="11268" max="11268" width="14.87890625" customWidth="1"/>
    <col min="11269" max="11270" width="11.703125" customWidth="1"/>
    <col min="11271" max="11271" width="11.87890625" bestFit="1" customWidth="1"/>
    <col min="11273" max="11273" width="10.29296875" bestFit="1" customWidth="1"/>
    <col min="11274" max="11274" width="11.29296875" customWidth="1"/>
    <col min="11275" max="11275" width="5" customWidth="1"/>
    <col min="11276" max="11281" width="15" customWidth="1"/>
    <col min="11521" max="11521" width="5.1171875" customWidth="1"/>
    <col min="11522" max="11522" width="41.703125" customWidth="1"/>
    <col min="11523" max="11523" width="14.703125" customWidth="1"/>
    <col min="11524" max="11524" width="14.87890625" customWidth="1"/>
    <col min="11525" max="11526" width="11.703125" customWidth="1"/>
    <col min="11527" max="11527" width="11.87890625" bestFit="1" customWidth="1"/>
    <col min="11529" max="11529" width="10.29296875" bestFit="1" customWidth="1"/>
    <col min="11530" max="11530" width="11.29296875" customWidth="1"/>
    <col min="11531" max="11531" width="5" customWidth="1"/>
    <col min="11532" max="11537" width="15" customWidth="1"/>
    <col min="11777" max="11777" width="5.1171875" customWidth="1"/>
    <col min="11778" max="11778" width="41.703125" customWidth="1"/>
    <col min="11779" max="11779" width="14.703125" customWidth="1"/>
    <col min="11780" max="11780" width="14.87890625" customWidth="1"/>
    <col min="11781" max="11782" width="11.703125" customWidth="1"/>
    <col min="11783" max="11783" width="11.87890625" bestFit="1" customWidth="1"/>
    <col min="11785" max="11785" width="10.29296875" bestFit="1" customWidth="1"/>
    <col min="11786" max="11786" width="11.29296875" customWidth="1"/>
    <col min="11787" max="11787" width="5" customWidth="1"/>
    <col min="11788" max="11793" width="15" customWidth="1"/>
    <col min="12033" max="12033" width="5.1171875" customWidth="1"/>
    <col min="12034" max="12034" width="41.703125" customWidth="1"/>
    <col min="12035" max="12035" width="14.703125" customWidth="1"/>
    <col min="12036" max="12036" width="14.87890625" customWidth="1"/>
    <col min="12037" max="12038" width="11.703125" customWidth="1"/>
    <col min="12039" max="12039" width="11.87890625" bestFit="1" customWidth="1"/>
    <col min="12041" max="12041" width="10.29296875" bestFit="1" customWidth="1"/>
    <col min="12042" max="12042" width="11.29296875" customWidth="1"/>
    <col min="12043" max="12043" width="5" customWidth="1"/>
    <col min="12044" max="12049" width="15" customWidth="1"/>
    <col min="12289" max="12289" width="5.1171875" customWidth="1"/>
    <col min="12290" max="12290" width="41.703125" customWidth="1"/>
    <col min="12291" max="12291" width="14.703125" customWidth="1"/>
    <col min="12292" max="12292" width="14.87890625" customWidth="1"/>
    <col min="12293" max="12294" width="11.703125" customWidth="1"/>
    <col min="12295" max="12295" width="11.87890625" bestFit="1" customWidth="1"/>
    <col min="12297" max="12297" width="10.29296875" bestFit="1" customWidth="1"/>
    <col min="12298" max="12298" width="11.29296875" customWidth="1"/>
    <col min="12299" max="12299" width="5" customWidth="1"/>
    <col min="12300" max="12305" width="15" customWidth="1"/>
    <col min="12545" max="12545" width="5.1171875" customWidth="1"/>
    <col min="12546" max="12546" width="41.703125" customWidth="1"/>
    <col min="12547" max="12547" width="14.703125" customWidth="1"/>
    <col min="12548" max="12548" width="14.87890625" customWidth="1"/>
    <col min="12549" max="12550" width="11.703125" customWidth="1"/>
    <col min="12551" max="12551" width="11.87890625" bestFit="1" customWidth="1"/>
    <col min="12553" max="12553" width="10.29296875" bestFit="1" customWidth="1"/>
    <col min="12554" max="12554" width="11.29296875" customWidth="1"/>
    <col min="12555" max="12555" width="5" customWidth="1"/>
    <col min="12556" max="12561" width="15" customWidth="1"/>
    <col min="12801" max="12801" width="5.1171875" customWidth="1"/>
    <col min="12802" max="12802" width="41.703125" customWidth="1"/>
    <col min="12803" max="12803" width="14.703125" customWidth="1"/>
    <col min="12804" max="12804" width="14.87890625" customWidth="1"/>
    <col min="12805" max="12806" width="11.703125" customWidth="1"/>
    <col min="12807" max="12807" width="11.87890625" bestFit="1" customWidth="1"/>
    <col min="12809" max="12809" width="10.29296875" bestFit="1" customWidth="1"/>
    <col min="12810" max="12810" width="11.29296875" customWidth="1"/>
    <col min="12811" max="12811" width="5" customWidth="1"/>
    <col min="12812" max="12817" width="15" customWidth="1"/>
    <col min="13057" max="13057" width="5.1171875" customWidth="1"/>
    <col min="13058" max="13058" width="41.703125" customWidth="1"/>
    <col min="13059" max="13059" width="14.703125" customWidth="1"/>
    <col min="13060" max="13060" width="14.87890625" customWidth="1"/>
    <col min="13061" max="13062" width="11.703125" customWidth="1"/>
    <col min="13063" max="13063" width="11.87890625" bestFit="1" customWidth="1"/>
    <col min="13065" max="13065" width="10.29296875" bestFit="1" customWidth="1"/>
    <col min="13066" max="13066" width="11.29296875" customWidth="1"/>
    <col min="13067" max="13067" width="5" customWidth="1"/>
    <col min="13068" max="13073" width="15" customWidth="1"/>
    <col min="13313" max="13313" width="5.1171875" customWidth="1"/>
    <col min="13314" max="13314" width="41.703125" customWidth="1"/>
    <col min="13315" max="13315" width="14.703125" customWidth="1"/>
    <col min="13316" max="13316" width="14.87890625" customWidth="1"/>
    <col min="13317" max="13318" width="11.703125" customWidth="1"/>
    <col min="13319" max="13319" width="11.87890625" bestFit="1" customWidth="1"/>
    <col min="13321" max="13321" width="10.29296875" bestFit="1" customWidth="1"/>
    <col min="13322" max="13322" width="11.29296875" customWidth="1"/>
    <col min="13323" max="13323" width="5" customWidth="1"/>
    <col min="13324" max="13329" width="15" customWidth="1"/>
    <col min="13569" max="13569" width="5.1171875" customWidth="1"/>
    <col min="13570" max="13570" width="41.703125" customWidth="1"/>
    <col min="13571" max="13571" width="14.703125" customWidth="1"/>
    <col min="13572" max="13572" width="14.87890625" customWidth="1"/>
    <col min="13573" max="13574" width="11.703125" customWidth="1"/>
    <col min="13575" max="13575" width="11.87890625" bestFit="1" customWidth="1"/>
    <col min="13577" max="13577" width="10.29296875" bestFit="1" customWidth="1"/>
    <col min="13578" max="13578" width="11.29296875" customWidth="1"/>
    <col min="13579" max="13579" width="5" customWidth="1"/>
    <col min="13580" max="13585" width="15" customWidth="1"/>
    <col min="13825" max="13825" width="5.1171875" customWidth="1"/>
    <col min="13826" max="13826" width="41.703125" customWidth="1"/>
    <col min="13827" max="13827" width="14.703125" customWidth="1"/>
    <col min="13828" max="13828" width="14.87890625" customWidth="1"/>
    <col min="13829" max="13830" width="11.703125" customWidth="1"/>
    <col min="13831" max="13831" width="11.87890625" bestFit="1" customWidth="1"/>
    <col min="13833" max="13833" width="10.29296875" bestFit="1" customWidth="1"/>
    <col min="13834" max="13834" width="11.29296875" customWidth="1"/>
    <col min="13835" max="13835" width="5" customWidth="1"/>
    <col min="13836" max="13841" width="15" customWidth="1"/>
    <col min="14081" max="14081" width="5.1171875" customWidth="1"/>
    <col min="14082" max="14082" width="41.703125" customWidth="1"/>
    <col min="14083" max="14083" width="14.703125" customWidth="1"/>
    <col min="14084" max="14084" width="14.87890625" customWidth="1"/>
    <col min="14085" max="14086" width="11.703125" customWidth="1"/>
    <col min="14087" max="14087" width="11.87890625" bestFit="1" customWidth="1"/>
    <col min="14089" max="14089" width="10.29296875" bestFit="1" customWidth="1"/>
    <col min="14090" max="14090" width="11.29296875" customWidth="1"/>
    <col min="14091" max="14091" width="5" customWidth="1"/>
    <col min="14092" max="14097" width="15" customWidth="1"/>
    <col min="14337" max="14337" width="5.1171875" customWidth="1"/>
    <col min="14338" max="14338" width="41.703125" customWidth="1"/>
    <col min="14339" max="14339" width="14.703125" customWidth="1"/>
    <col min="14340" max="14340" width="14.87890625" customWidth="1"/>
    <col min="14341" max="14342" width="11.703125" customWidth="1"/>
    <col min="14343" max="14343" width="11.87890625" bestFit="1" customWidth="1"/>
    <col min="14345" max="14345" width="10.29296875" bestFit="1" customWidth="1"/>
    <col min="14346" max="14346" width="11.29296875" customWidth="1"/>
    <col min="14347" max="14347" width="5" customWidth="1"/>
    <col min="14348" max="14353" width="15" customWidth="1"/>
    <col min="14593" max="14593" width="5.1171875" customWidth="1"/>
    <col min="14594" max="14594" width="41.703125" customWidth="1"/>
    <col min="14595" max="14595" width="14.703125" customWidth="1"/>
    <col min="14596" max="14596" width="14.87890625" customWidth="1"/>
    <col min="14597" max="14598" width="11.703125" customWidth="1"/>
    <col min="14599" max="14599" width="11.87890625" bestFit="1" customWidth="1"/>
    <col min="14601" max="14601" width="10.29296875" bestFit="1" customWidth="1"/>
    <col min="14602" max="14602" width="11.29296875" customWidth="1"/>
    <col min="14603" max="14603" width="5" customWidth="1"/>
    <col min="14604" max="14609" width="15" customWidth="1"/>
    <col min="14849" max="14849" width="5.1171875" customWidth="1"/>
    <col min="14850" max="14850" width="41.703125" customWidth="1"/>
    <col min="14851" max="14851" width="14.703125" customWidth="1"/>
    <col min="14852" max="14852" width="14.87890625" customWidth="1"/>
    <col min="14853" max="14854" width="11.703125" customWidth="1"/>
    <col min="14855" max="14855" width="11.87890625" bestFit="1" customWidth="1"/>
    <col min="14857" max="14857" width="10.29296875" bestFit="1" customWidth="1"/>
    <col min="14858" max="14858" width="11.29296875" customWidth="1"/>
    <col min="14859" max="14859" width="5" customWidth="1"/>
    <col min="14860" max="14865" width="15" customWidth="1"/>
    <col min="15105" max="15105" width="5.1171875" customWidth="1"/>
    <col min="15106" max="15106" width="41.703125" customWidth="1"/>
    <col min="15107" max="15107" width="14.703125" customWidth="1"/>
    <col min="15108" max="15108" width="14.87890625" customWidth="1"/>
    <col min="15109" max="15110" width="11.703125" customWidth="1"/>
    <col min="15111" max="15111" width="11.87890625" bestFit="1" customWidth="1"/>
    <col min="15113" max="15113" width="10.29296875" bestFit="1" customWidth="1"/>
    <col min="15114" max="15114" width="11.29296875" customWidth="1"/>
    <col min="15115" max="15115" width="5" customWidth="1"/>
    <col min="15116" max="15121" width="15" customWidth="1"/>
    <col min="15361" max="15361" width="5.1171875" customWidth="1"/>
    <col min="15362" max="15362" width="41.703125" customWidth="1"/>
    <col min="15363" max="15363" width="14.703125" customWidth="1"/>
    <col min="15364" max="15364" width="14.87890625" customWidth="1"/>
    <col min="15365" max="15366" width="11.703125" customWidth="1"/>
    <col min="15367" max="15367" width="11.87890625" bestFit="1" customWidth="1"/>
    <col min="15369" max="15369" width="10.29296875" bestFit="1" customWidth="1"/>
    <col min="15370" max="15370" width="11.29296875" customWidth="1"/>
    <col min="15371" max="15371" width="5" customWidth="1"/>
    <col min="15372" max="15377" width="15" customWidth="1"/>
    <col min="15617" max="15617" width="5.1171875" customWidth="1"/>
    <col min="15618" max="15618" width="41.703125" customWidth="1"/>
    <col min="15619" max="15619" width="14.703125" customWidth="1"/>
    <col min="15620" max="15620" width="14.87890625" customWidth="1"/>
    <col min="15621" max="15622" width="11.703125" customWidth="1"/>
    <col min="15623" max="15623" width="11.87890625" bestFit="1" customWidth="1"/>
    <col min="15625" max="15625" width="10.29296875" bestFit="1" customWidth="1"/>
    <col min="15626" max="15626" width="11.29296875" customWidth="1"/>
    <col min="15627" max="15627" width="5" customWidth="1"/>
    <col min="15628" max="15633" width="15" customWidth="1"/>
    <col min="15873" max="15873" width="5.1171875" customWidth="1"/>
    <col min="15874" max="15874" width="41.703125" customWidth="1"/>
    <col min="15875" max="15875" width="14.703125" customWidth="1"/>
    <col min="15876" max="15876" width="14.87890625" customWidth="1"/>
    <col min="15877" max="15878" width="11.703125" customWidth="1"/>
    <col min="15879" max="15879" width="11.87890625" bestFit="1" customWidth="1"/>
    <col min="15881" max="15881" width="10.29296875" bestFit="1" customWidth="1"/>
    <col min="15882" max="15882" width="11.29296875" customWidth="1"/>
    <col min="15883" max="15883" width="5" customWidth="1"/>
    <col min="15884" max="15889" width="15" customWidth="1"/>
    <col min="16129" max="16129" width="5.1171875" customWidth="1"/>
    <col min="16130" max="16130" width="41.703125" customWidth="1"/>
    <col min="16131" max="16131" width="14.703125" customWidth="1"/>
    <col min="16132" max="16132" width="14.87890625" customWidth="1"/>
    <col min="16133" max="16134" width="11.703125" customWidth="1"/>
    <col min="16135" max="16135" width="11.87890625" bestFit="1" customWidth="1"/>
    <col min="16137" max="16137" width="10.29296875" bestFit="1" customWidth="1"/>
    <col min="16138" max="16138" width="11.29296875" customWidth="1"/>
    <col min="16139" max="16139" width="5" customWidth="1"/>
    <col min="16140" max="16145" width="15" customWidth="1"/>
  </cols>
  <sheetData>
    <row r="1" spans="1:18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J1" s="4"/>
      <c r="K1" s="4"/>
      <c r="L1" s="4"/>
      <c r="M1" s="4"/>
      <c r="N1" s="4"/>
      <c r="O1" s="4"/>
      <c r="P1" s="4"/>
      <c r="Q1" s="4"/>
      <c r="R1" s="4"/>
    </row>
    <row r="2" spans="1:18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O2" s="4"/>
      <c r="P2" s="4"/>
      <c r="Q2" s="4"/>
      <c r="R2" s="4"/>
    </row>
    <row r="3" spans="1:18" ht="11.25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O3" s="4"/>
      <c r="P3" s="4"/>
      <c r="Q3" s="4"/>
      <c r="R3" s="4"/>
    </row>
    <row r="4" spans="1:18" ht="12.75" customHeight="1" x14ac:dyDescent="0.5">
      <c r="A4" s="6"/>
      <c r="B4" s="7"/>
      <c r="C4" s="8"/>
      <c r="D4" s="8"/>
      <c r="E4" s="8"/>
      <c r="F4" s="8"/>
      <c r="G4" s="8"/>
      <c r="H4" s="8"/>
      <c r="I4" s="8"/>
      <c r="J4" s="8"/>
      <c r="K4" s="8"/>
      <c r="O4" s="4"/>
      <c r="P4" s="4"/>
      <c r="Q4" s="4"/>
      <c r="R4" s="4"/>
    </row>
    <row r="5" spans="1:18" ht="21.75" customHeight="1" x14ac:dyDescent="0.55000000000000004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2"/>
      <c r="O5" s="4"/>
      <c r="P5" s="4"/>
      <c r="Q5" s="4"/>
      <c r="R5" s="4"/>
    </row>
    <row r="6" spans="1:18" ht="21.75" customHeight="1" x14ac:dyDescent="0.5">
      <c r="O6" s="4"/>
      <c r="P6" s="4"/>
      <c r="Q6" s="4"/>
      <c r="R6" s="4"/>
    </row>
    <row r="7" spans="1:18" ht="38.35" thickBot="1" x14ac:dyDescent="0.55000000000000004">
      <c r="B7" s="13" t="s">
        <v>2</v>
      </c>
      <c r="C7" s="14" t="s">
        <v>3</v>
      </c>
      <c r="D7" s="15" t="s">
        <v>4</v>
      </c>
      <c r="E7" s="14" t="s">
        <v>5</v>
      </c>
      <c r="G7" s="13" t="s">
        <v>6</v>
      </c>
      <c r="H7" s="13"/>
      <c r="I7" s="14" t="s">
        <v>141</v>
      </c>
      <c r="J7" s="14" t="s">
        <v>142</v>
      </c>
      <c r="K7" s="14" t="s">
        <v>7</v>
      </c>
      <c r="O7" s="4"/>
      <c r="P7" s="4"/>
      <c r="Q7" s="4"/>
      <c r="R7" s="4"/>
    </row>
    <row r="8" spans="1:18" ht="21.75" customHeight="1" x14ac:dyDescent="0.5">
      <c r="A8" s="9">
        <f>ROW()</f>
        <v>8</v>
      </c>
      <c r="B8" t="s">
        <v>8</v>
      </c>
      <c r="C8" s="16">
        <v>0</v>
      </c>
      <c r="D8" s="17">
        <f>C8/$C$16</f>
        <v>0</v>
      </c>
      <c r="E8" s="18">
        <f>+C8/$D$18</f>
        <v>0</v>
      </c>
      <c r="G8" t="s">
        <v>9</v>
      </c>
      <c r="I8" s="9"/>
      <c r="J8" s="9"/>
      <c r="K8" s="19"/>
      <c r="O8" s="4"/>
      <c r="P8" s="4"/>
      <c r="Q8" s="4"/>
      <c r="R8" s="4"/>
    </row>
    <row r="9" spans="1:18" ht="21.75" customHeight="1" x14ac:dyDescent="0.5">
      <c r="A9" s="9">
        <f>ROW()</f>
        <v>9</v>
      </c>
      <c r="B9" t="s">
        <v>10</v>
      </c>
      <c r="C9" s="20">
        <f>E9*D18</f>
        <v>180000</v>
      </c>
      <c r="D9" s="17">
        <f t="shared" ref="D9:D16" si="0">C9/$C$16</f>
        <v>0.15652173913043479</v>
      </c>
      <c r="E9" s="149">
        <v>1.8</v>
      </c>
      <c r="G9" t="s">
        <v>11</v>
      </c>
      <c r="I9" s="144">
        <v>39</v>
      </c>
      <c r="J9" s="56">
        <v>20000</v>
      </c>
      <c r="K9" s="108">
        <f>J9*I9</f>
        <v>780000</v>
      </c>
      <c r="O9" s="4"/>
      <c r="P9" s="4"/>
      <c r="Q9" s="4"/>
      <c r="R9" s="4"/>
    </row>
    <row r="10" spans="1:18" ht="21.75" customHeight="1" x14ac:dyDescent="0.5">
      <c r="A10" s="9">
        <f>ROW()</f>
        <v>10</v>
      </c>
      <c r="B10" t="s">
        <v>12</v>
      </c>
      <c r="C10" s="20">
        <f>E10*D18</f>
        <v>200000</v>
      </c>
      <c r="D10" s="17">
        <f t="shared" si="0"/>
        <v>0.17391304347826086</v>
      </c>
      <c r="E10" s="149">
        <v>2</v>
      </c>
      <c r="G10" t="s">
        <v>13</v>
      </c>
      <c r="K10" s="22">
        <v>320000</v>
      </c>
      <c r="O10" s="4"/>
      <c r="P10" s="23"/>
      <c r="Q10" s="23"/>
      <c r="R10" s="23"/>
    </row>
    <row r="11" spans="1:18" ht="21.75" customHeight="1" thickBot="1" x14ac:dyDescent="0.55000000000000004">
      <c r="A11" s="9">
        <f>ROW()</f>
        <v>11</v>
      </c>
      <c r="B11" t="s">
        <v>14</v>
      </c>
      <c r="C11" s="24">
        <f>SUM(C8:C10)</f>
        <v>380000</v>
      </c>
      <c r="D11" s="17">
        <f t="shared" si="0"/>
        <v>0.33043478260869563</v>
      </c>
      <c r="E11" s="25">
        <f t="shared" ref="E11:E13" si="1">+C11/$D$18</f>
        <v>3.8</v>
      </c>
      <c r="F11" s="26"/>
      <c r="G11" t="s">
        <v>15</v>
      </c>
      <c r="K11" s="22">
        <v>50000</v>
      </c>
      <c r="O11" s="4"/>
    </row>
    <row r="12" spans="1:18" ht="21.75" customHeight="1" thickTop="1" x14ac:dyDescent="0.5">
      <c r="A12" s="9">
        <f>ROW()</f>
        <v>12</v>
      </c>
      <c r="B12" t="s">
        <v>16</v>
      </c>
      <c r="C12" s="16">
        <f>K16-C11-C15</f>
        <v>170000</v>
      </c>
      <c r="D12" s="17">
        <f t="shared" si="0"/>
        <v>0.14782608695652175</v>
      </c>
      <c r="E12" s="18">
        <f>C12/$D$18</f>
        <v>1.7</v>
      </c>
      <c r="F12" s="26"/>
      <c r="K12" s="27"/>
      <c r="O12" s="4"/>
    </row>
    <row r="13" spans="1:18" ht="21.75" customHeight="1" thickBot="1" x14ac:dyDescent="0.55000000000000004">
      <c r="A13" s="9">
        <f>ROW()</f>
        <v>13</v>
      </c>
      <c r="B13" s="28" t="s">
        <v>17</v>
      </c>
      <c r="C13" s="29">
        <f>C12+C11</f>
        <v>550000</v>
      </c>
      <c r="D13" s="30">
        <f t="shared" si="0"/>
        <v>0.47826086956521741</v>
      </c>
      <c r="E13" s="31">
        <f t="shared" si="1"/>
        <v>5.5</v>
      </c>
      <c r="F13" s="32"/>
      <c r="K13" s="27"/>
      <c r="O13" s="4"/>
    </row>
    <row r="14" spans="1:18" ht="21.75" customHeight="1" thickTop="1" x14ac:dyDescent="0.5">
      <c r="A14" s="9">
        <f>ROW()</f>
        <v>14</v>
      </c>
      <c r="B14" s="28"/>
      <c r="C14" s="28"/>
      <c r="D14" s="28"/>
      <c r="E14" s="28"/>
      <c r="F14" s="28"/>
      <c r="K14" s="27"/>
      <c r="O14" s="4"/>
    </row>
    <row r="15" spans="1:18" ht="21.75" customHeight="1" thickBot="1" x14ac:dyDescent="0.55000000000000004">
      <c r="A15" s="9">
        <f>ROW()</f>
        <v>15</v>
      </c>
      <c r="B15" s="28" t="s">
        <v>18</v>
      </c>
      <c r="C15" s="22">
        <v>600000</v>
      </c>
      <c r="D15" s="33">
        <f t="shared" si="0"/>
        <v>0.52173913043478259</v>
      </c>
      <c r="E15" s="34">
        <f t="shared" ref="E15:E16" si="2">+C15/$D$18</f>
        <v>6</v>
      </c>
      <c r="F15" s="32"/>
      <c r="K15" s="27"/>
      <c r="O15" s="4"/>
    </row>
    <row r="16" spans="1:18" ht="21.75" customHeight="1" thickBot="1" x14ac:dyDescent="0.55000000000000004">
      <c r="A16" s="9">
        <f>ROW()</f>
        <v>16</v>
      </c>
      <c r="B16" s="36" t="s">
        <v>19</v>
      </c>
      <c r="C16" s="29">
        <f>C15+C13</f>
        <v>1150000</v>
      </c>
      <c r="D16" s="37">
        <f t="shared" si="0"/>
        <v>1</v>
      </c>
      <c r="E16" s="38">
        <f t="shared" si="2"/>
        <v>11.5</v>
      </c>
      <c r="F16" s="39"/>
      <c r="G16" s="36" t="s">
        <v>20</v>
      </c>
      <c r="H16" s="36"/>
      <c r="I16" s="36"/>
      <c r="J16" s="36"/>
      <c r="K16" s="143">
        <f>SUM(K9:K14)</f>
        <v>1150000</v>
      </c>
      <c r="O16" s="4"/>
    </row>
    <row r="17" spans="1:15" ht="21.75" customHeight="1" thickTop="1" x14ac:dyDescent="0.5">
      <c r="A17" s="9">
        <f>ROW()</f>
        <v>17</v>
      </c>
      <c r="C17" s="40"/>
      <c r="O17" s="4"/>
    </row>
    <row r="18" spans="1:15" ht="21.75" customHeight="1" x14ac:dyDescent="0.5">
      <c r="A18" s="9">
        <f>ROW()</f>
        <v>18</v>
      </c>
      <c r="B18" s="41" t="s">
        <v>140</v>
      </c>
      <c r="D18" s="42">
        <f>'Income Statement'!H17</f>
        <v>100000</v>
      </c>
      <c r="E18" s="40" t="s">
        <v>144</v>
      </c>
      <c r="O18" s="4"/>
    </row>
    <row r="19" spans="1:15" ht="21.75" customHeight="1" x14ac:dyDescent="0.5">
      <c r="A19" s="9">
        <f>ROW()</f>
        <v>19</v>
      </c>
      <c r="B19" s="41" t="s">
        <v>21</v>
      </c>
      <c r="D19" s="43">
        <v>1.2999999999999999E-2</v>
      </c>
    </row>
    <row r="20" spans="1:15" ht="21.75" customHeight="1" x14ac:dyDescent="0.5">
      <c r="B20" s="41"/>
      <c r="D20" s="44"/>
    </row>
    <row r="21" spans="1:15" ht="21.75" customHeight="1" x14ac:dyDescent="0.5">
      <c r="A21"/>
      <c r="D21" s="293" t="s">
        <v>143</v>
      </c>
      <c r="E21" s="293"/>
      <c r="F21" s="293"/>
      <c r="G21" s="293"/>
      <c r="H21" s="293"/>
      <c r="I21" s="293"/>
      <c r="J21" s="293"/>
      <c r="K21" s="293"/>
    </row>
    <row r="22" spans="1:15" ht="21.75" customHeight="1" x14ac:dyDescent="0.5">
      <c r="A22"/>
      <c r="D22" s="293"/>
      <c r="E22" s="293"/>
      <c r="F22" s="293"/>
      <c r="G22" s="293"/>
      <c r="H22" s="293"/>
      <c r="I22" s="293"/>
      <c r="J22" s="293"/>
      <c r="K22" s="293"/>
    </row>
    <row r="23" spans="1:15" ht="21.75" customHeight="1" x14ac:dyDescent="0.5">
      <c r="A23"/>
      <c r="D23" s="293"/>
      <c r="E23" s="293"/>
      <c r="F23" s="293"/>
      <c r="G23" s="293"/>
      <c r="H23" s="293"/>
      <c r="I23" s="293"/>
      <c r="J23" s="293"/>
      <c r="K23" s="293"/>
    </row>
    <row r="24" spans="1:15" ht="21.75" customHeight="1" x14ac:dyDescent="0.5">
      <c r="A24"/>
      <c r="D24" s="293"/>
      <c r="E24" s="293"/>
      <c r="F24" s="293"/>
      <c r="G24" s="293"/>
      <c r="H24" s="293"/>
      <c r="I24" s="293"/>
      <c r="J24" s="293"/>
      <c r="K24" s="293"/>
    </row>
    <row r="25" spans="1:15" ht="21.75" customHeight="1" x14ac:dyDescent="0.5">
      <c r="A25"/>
      <c r="D25" s="293"/>
      <c r="E25" s="293"/>
      <c r="F25" s="293"/>
      <c r="G25" s="293"/>
      <c r="H25" s="293"/>
      <c r="I25" s="293"/>
      <c r="J25" s="293"/>
      <c r="K25" s="293"/>
    </row>
    <row r="26" spans="1:15" ht="21.75" customHeight="1" x14ac:dyDescent="0.5">
      <c r="A26"/>
    </row>
    <row r="27" spans="1:15" ht="21.75" customHeight="1" x14ac:dyDescent="0.5">
      <c r="A27"/>
    </row>
    <row r="28" spans="1:15" ht="21.75" customHeight="1" x14ac:dyDescent="0.5">
      <c r="A28"/>
    </row>
    <row r="29" spans="1:15" ht="21.75" customHeight="1" x14ac:dyDescent="0.5">
      <c r="A29"/>
    </row>
    <row r="30" spans="1:15" ht="21.75" customHeight="1" x14ac:dyDescent="0.5">
      <c r="A30"/>
    </row>
    <row r="31" spans="1:15" ht="21.75" customHeight="1" x14ac:dyDescent="0.5">
      <c r="A31"/>
    </row>
    <row r="32" spans="1:15" ht="21.75" customHeight="1" x14ac:dyDescent="0.5">
      <c r="A32"/>
    </row>
    <row r="33" spans="1:1" ht="21.75" customHeight="1" x14ac:dyDescent="0.5">
      <c r="A33"/>
    </row>
    <row r="34" spans="1:1" ht="21.75" customHeight="1" x14ac:dyDescent="0.5">
      <c r="A34"/>
    </row>
    <row r="35" spans="1:1" ht="21.75" customHeight="1" x14ac:dyDescent="0.5">
      <c r="A35"/>
    </row>
    <row r="36" spans="1:1" ht="21.75" customHeight="1" x14ac:dyDescent="0.5">
      <c r="A36"/>
    </row>
    <row r="37" spans="1:1" ht="21.75" customHeight="1" x14ac:dyDescent="0.5">
      <c r="A37"/>
    </row>
    <row r="38" spans="1:1" ht="21.75" customHeight="1" x14ac:dyDescent="0.5">
      <c r="A38"/>
    </row>
    <row r="39" spans="1:1" ht="21.75" customHeight="1" x14ac:dyDescent="0.5">
      <c r="A39"/>
    </row>
    <row r="40" spans="1:1" ht="21.75" customHeight="1" x14ac:dyDescent="0.5">
      <c r="A40"/>
    </row>
    <row r="41" spans="1:1" ht="21.75" customHeight="1" x14ac:dyDescent="0.5">
      <c r="A41"/>
    </row>
    <row r="42" spans="1:1" ht="21.75" customHeight="1" x14ac:dyDescent="0.5">
      <c r="A42"/>
    </row>
    <row r="43" spans="1:1" ht="21.75" customHeight="1" x14ac:dyDescent="0.5">
      <c r="A43"/>
    </row>
    <row r="44" spans="1:1" ht="21.75" customHeight="1" x14ac:dyDescent="0.5">
      <c r="A44"/>
    </row>
    <row r="45" spans="1:1" ht="21.75" customHeight="1" x14ac:dyDescent="0.5">
      <c r="A45"/>
    </row>
    <row r="46" spans="1:1" ht="21.75" customHeight="1" x14ac:dyDescent="0.5">
      <c r="A46"/>
    </row>
    <row r="47" spans="1:1" ht="21.75" customHeight="1" x14ac:dyDescent="0.5">
      <c r="A47"/>
    </row>
    <row r="48" spans="1:1" ht="21.75" customHeight="1" x14ac:dyDescent="0.5">
      <c r="A48"/>
    </row>
    <row r="49" spans="1:1" ht="21.75" customHeight="1" x14ac:dyDescent="0.5">
      <c r="A49"/>
    </row>
    <row r="50" spans="1:1" ht="21.75" customHeight="1" x14ac:dyDescent="0.5">
      <c r="A50"/>
    </row>
    <row r="51" spans="1:1" ht="21.75" customHeight="1" x14ac:dyDescent="0.5">
      <c r="A51"/>
    </row>
    <row r="52" spans="1:1" ht="21.75" customHeight="1" x14ac:dyDescent="0.5">
      <c r="A52"/>
    </row>
    <row r="53" spans="1:1" ht="21.75" customHeight="1" x14ac:dyDescent="0.5">
      <c r="A53"/>
    </row>
    <row r="54" spans="1:1" ht="21.75" customHeight="1" x14ac:dyDescent="0.5">
      <c r="A54"/>
    </row>
    <row r="55" spans="1:1" ht="21.75" customHeight="1" x14ac:dyDescent="0.5">
      <c r="A55"/>
    </row>
    <row r="56" spans="1:1" ht="21.75" customHeight="1" x14ac:dyDescent="0.5">
      <c r="A56"/>
    </row>
    <row r="57" spans="1:1" ht="21.75" customHeight="1" x14ac:dyDescent="0.5">
      <c r="A57"/>
    </row>
    <row r="58" spans="1:1" ht="21.75" customHeight="1" x14ac:dyDescent="0.5">
      <c r="A58"/>
    </row>
    <row r="59" spans="1:1" ht="21.75" customHeight="1" x14ac:dyDescent="0.5">
      <c r="A59"/>
    </row>
    <row r="60" spans="1:1" ht="21.75" customHeight="1" x14ac:dyDescent="0.5">
      <c r="A60"/>
    </row>
    <row r="61" spans="1:1" ht="21.75" customHeight="1" x14ac:dyDescent="0.5">
      <c r="A61"/>
    </row>
    <row r="62" spans="1:1" ht="21.75" customHeight="1" x14ac:dyDescent="0.5">
      <c r="A62"/>
    </row>
    <row r="63" spans="1:1" ht="21.75" customHeight="1" x14ac:dyDescent="0.5">
      <c r="A63"/>
    </row>
    <row r="64" spans="1:1" ht="21.75" customHeight="1" x14ac:dyDescent="0.5">
      <c r="A64"/>
    </row>
    <row r="65" spans="1:1" ht="21.75" customHeight="1" x14ac:dyDescent="0.5">
      <c r="A65"/>
    </row>
    <row r="66" spans="1:1" ht="21.75" customHeight="1" x14ac:dyDescent="0.5">
      <c r="A66"/>
    </row>
    <row r="67" spans="1:1" ht="21.75" customHeight="1" x14ac:dyDescent="0.5">
      <c r="A67"/>
    </row>
    <row r="68" spans="1:1" ht="21.75" customHeight="1" x14ac:dyDescent="0.5">
      <c r="A68"/>
    </row>
    <row r="69" spans="1:1" ht="21.75" customHeight="1" x14ac:dyDescent="0.5">
      <c r="A69"/>
    </row>
    <row r="70" spans="1:1" ht="21.75" customHeight="1" x14ac:dyDescent="0.5">
      <c r="A70"/>
    </row>
    <row r="71" spans="1:1" ht="21.75" customHeight="1" x14ac:dyDescent="0.5">
      <c r="A71"/>
    </row>
    <row r="72" spans="1:1" ht="21.75" customHeight="1" x14ac:dyDescent="0.5">
      <c r="A72"/>
    </row>
    <row r="73" spans="1:1" ht="21.75" customHeight="1" x14ac:dyDescent="0.5">
      <c r="A73"/>
    </row>
    <row r="74" spans="1:1" ht="21.75" customHeight="1" x14ac:dyDescent="0.5">
      <c r="A74"/>
    </row>
    <row r="75" spans="1:1" ht="21.75" customHeight="1" x14ac:dyDescent="0.5">
      <c r="A75"/>
    </row>
    <row r="76" spans="1:1" ht="21.75" customHeight="1" x14ac:dyDescent="0.5">
      <c r="A76"/>
    </row>
    <row r="77" spans="1:1" ht="21.75" customHeight="1" x14ac:dyDescent="0.5">
      <c r="A77"/>
    </row>
    <row r="78" spans="1:1" ht="21.75" customHeight="1" x14ac:dyDescent="0.5">
      <c r="A78"/>
    </row>
    <row r="79" spans="1:1" ht="21.75" customHeight="1" x14ac:dyDescent="0.5">
      <c r="A79"/>
    </row>
    <row r="80" spans="1:1" ht="21.75" customHeight="1" x14ac:dyDescent="0.5">
      <c r="A80"/>
    </row>
    <row r="81" spans="1:1" ht="21.75" customHeight="1" x14ac:dyDescent="0.5">
      <c r="A81"/>
    </row>
    <row r="82" spans="1:1" ht="21.75" customHeight="1" x14ac:dyDescent="0.5">
      <c r="A82"/>
    </row>
    <row r="83" spans="1:1" ht="21.75" customHeight="1" x14ac:dyDescent="0.5">
      <c r="A83"/>
    </row>
    <row r="84" spans="1:1" ht="21.75" customHeight="1" x14ac:dyDescent="0.5">
      <c r="A84"/>
    </row>
    <row r="85" spans="1:1" ht="21.75" customHeight="1" x14ac:dyDescent="0.5">
      <c r="A85"/>
    </row>
    <row r="86" spans="1:1" ht="21.75" customHeight="1" x14ac:dyDescent="0.5">
      <c r="A86"/>
    </row>
    <row r="87" spans="1:1" ht="21.75" customHeight="1" x14ac:dyDescent="0.5">
      <c r="A87"/>
    </row>
    <row r="88" spans="1:1" ht="21.75" customHeight="1" x14ac:dyDescent="0.5">
      <c r="A88"/>
    </row>
    <row r="89" spans="1:1" ht="21.75" customHeight="1" x14ac:dyDescent="0.5">
      <c r="A89"/>
    </row>
    <row r="90" spans="1:1" ht="21.75" customHeight="1" x14ac:dyDescent="0.5">
      <c r="A90"/>
    </row>
    <row r="91" spans="1:1" ht="21.75" customHeight="1" x14ac:dyDescent="0.5">
      <c r="A91"/>
    </row>
    <row r="92" spans="1:1" ht="21.75" customHeight="1" x14ac:dyDescent="0.5">
      <c r="A92"/>
    </row>
    <row r="93" spans="1:1" ht="21.75" customHeight="1" x14ac:dyDescent="0.5">
      <c r="A93"/>
    </row>
    <row r="94" spans="1:1" ht="21.75" customHeight="1" x14ac:dyDescent="0.5">
      <c r="A94"/>
    </row>
    <row r="95" spans="1:1" ht="21.75" customHeight="1" x14ac:dyDescent="0.5">
      <c r="A95"/>
    </row>
    <row r="96" spans="1:1" ht="21.75" customHeight="1" x14ac:dyDescent="0.5">
      <c r="A96"/>
    </row>
    <row r="97" spans="1:1" ht="21.75" customHeight="1" x14ac:dyDescent="0.5">
      <c r="A97"/>
    </row>
    <row r="98" spans="1:1" ht="21.75" customHeight="1" x14ac:dyDescent="0.5">
      <c r="A98"/>
    </row>
    <row r="99" spans="1:1" ht="21.75" customHeight="1" x14ac:dyDescent="0.5">
      <c r="A99"/>
    </row>
    <row r="100" spans="1:1" ht="21.75" customHeight="1" x14ac:dyDescent="0.5">
      <c r="A100"/>
    </row>
    <row r="101" spans="1:1" ht="21.75" customHeight="1" x14ac:dyDescent="0.5">
      <c r="A101"/>
    </row>
    <row r="102" spans="1:1" ht="21.75" customHeight="1" x14ac:dyDescent="0.5">
      <c r="A102"/>
    </row>
    <row r="103" spans="1:1" ht="21.75" customHeight="1" x14ac:dyDescent="0.5">
      <c r="A103"/>
    </row>
    <row r="104" spans="1:1" ht="21.75" customHeight="1" x14ac:dyDescent="0.5">
      <c r="A104"/>
    </row>
    <row r="105" spans="1:1" ht="21.75" customHeight="1" x14ac:dyDescent="0.5">
      <c r="A105"/>
    </row>
    <row r="106" spans="1:1" ht="21.75" customHeight="1" x14ac:dyDescent="0.5">
      <c r="A106"/>
    </row>
    <row r="107" spans="1:1" ht="21.75" customHeight="1" x14ac:dyDescent="0.5">
      <c r="A107"/>
    </row>
    <row r="108" spans="1:1" ht="21.75" customHeight="1" x14ac:dyDescent="0.5">
      <c r="A108"/>
    </row>
    <row r="109" spans="1:1" ht="21.75" customHeight="1" x14ac:dyDescent="0.5">
      <c r="A109"/>
    </row>
    <row r="110" spans="1:1" ht="21.75" customHeight="1" x14ac:dyDescent="0.5">
      <c r="A110"/>
    </row>
    <row r="111" spans="1:1" ht="21.75" customHeight="1" x14ac:dyDescent="0.5">
      <c r="A111"/>
    </row>
    <row r="112" spans="1:1" ht="21.75" customHeight="1" x14ac:dyDescent="0.5">
      <c r="A112"/>
    </row>
    <row r="113" spans="1:1" ht="21.75" customHeight="1" x14ac:dyDescent="0.5">
      <c r="A113"/>
    </row>
    <row r="114" spans="1:1" ht="21.75" customHeight="1" x14ac:dyDescent="0.5">
      <c r="A114"/>
    </row>
    <row r="115" spans="1:1" ht="21.75" customHeight="1" x14ac:dyDescent="0.5">
      <c r="A115"/>
    </row>
    <row r="116" spans="1:1" ht="21.75" customHeight="1" x14ac:dyDescent="0.5">
      <c r="A116"/>
    </row>
    <row r="117" spans="1:1" ht="21.75" customHeight="1" x14ac:dyDescent="0.5">
      <c r="A117"/>
    </row>
    <row r="118" spans="1:1" ht="21.75" customHeight="1" x14ac:dyDescent="0.5">
      <c r="A118"/>
    </row>
  </sheetData>
  <mergeCells count="1">
    <mergeCell ref="D21:K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DE90-BFEB-430D-BF05-893A4234B817}">
  <dimension ref="A1:P121"/>
  <sheetViews>
    <sheetView workbookViewId="0">
      <selection activeCell="N12" sqref="N12"/>
    </sheetView>
  </sheetViews>
  <sheetFormatPr defaultRowHeight="14.35" x14ac:dyDescent="0.5"/>
  <cols>
    <col min="1" max="1" width="3" style="173" customWidth="1"/>
    <col min="2" max="2" width="1.1171875" style="174" customWidth="1"/>
    <col min="3" max="3" width="49.3515625" style="174" customWidth="1"/>
    <col min="4" max="4" width="12.46875" style="174" customWidth="1"/>
    <col min="5" max="6" width="10" style="174" bestFit="1" customWidth="1"/>
    <col min="7" max="7" width="9.87890625" style="174" bestFit="1" customWidth="1"/>
    <col min="8" max="8" width="10.234375" style="174" bestFit="1" customWidth="1"/>
    <col min="9" max="9" width="10" style="174" bestFit="1" customWidth="1"/>
    <col min="10" max="10" width="10.3515625" style="174" customWidth="1"/>
    <col min="11" max="11" width="10" style="174" bestFit="1" customWidth="1"/>
    <col min="12" max="12" width="9.87890625" style="174" bestFit="1" customWidth="1"/>
    <col min="13" max="13" width="10.46875" style="174" bestFit="1" customWidth="1"/>
    <col min="14" max="14" width="12.29296875" style="174" customWidth="1"/>
    <col min="15" max="15" width="12.703125" style="174" customWidth="1"/>
    <col min="16" max="16" width="11" style="174" customWidth="1"/>
    <col min="17" max="21" width="12.41015625" style="174" customWidth="1"/>
    <col min="22" max="253" width="8.9375" style="174"/>
    <col min="254" max="254" width="3" style="174" customWidth="1"/>
    <col min="255" max="255" width="1.1171875" style="174" customWidth="1"/>
    <col min="256" max="256" width="46.5859375" style="174" customWidth="1"/>
    <col min="257" max="257" width="10.41015625" style="174" customWidth="1"/>
    <col min="258" max="258" width="12.46875" style="174" customWidth="1"/>
    <col min="259" max="259" width="14.703125" style="174" bestFit="1" customWidth="1"/>
    <col min="260" max="260" width="13.5859375" style="174" customWidth="1"/>
    <col min="261" max="261" width="11.8203125" style="174" customWidth="1"/>
    <col min="262" max="263" width="13.5859375" style="174" customWidth="1"/>
    <col min="264" max="264" width="13.703125" style="174" customWidth="1"/>
    <col min="265" max="265" width="13.41015625" style="174" customWidth="1"/>
    <col min="266" max="266" width="16.41015625" style="174" customWidth="1"/>
    <col min="267" max="267" width="12.29296875" style="174" customWidth="1"/>
    <col min="268" max="268" width="13.41015625" style="174" customWidth="1"/>
    <col min="269" max="270" width="12.29296875" style="174" customWidth="1"/>
    <col min="271" max="271" width="12.703125" style="174" customWidth="1"/>
    <col min="272" max="272" width="11" style="174" customWidth="1"/>
    <col min="273" max="277" width="12.41015625" style="174" customWidth="1"/>
    <col min="278" max="509" width="8.9375" style="174"/>
    <col min="510" max="510" width="3" style="174" customWidth="1"/>
    <col min="511" max="511" width="1.1171875" style="174" customWidth="1"/>
    <col min="512" max="512" width="46.5859375" style="174" customWidth="1"/>
    <col min="513" max="513" width="10.41015625" style="174" customWidth="1"/>
    <col min="514" max="514" width="12.46875" style="174" customWidth="1"/>
    <col min="515" max="515" width="14.703125" style="174" bestFit="1" customWidth="1"/>
    <col min="516" max="516" width="13.5859375" style="174" customWidth="1"/>
    <col min="517" max="517" width="11.8203125" style="174" customWidth="1"/>
    <col min="518" max="519" width="13.5859375" style="174" customWidth="1"/>
    <col min="520" max="520" width="13.703125" style="174" customWidth="1"/>
    <col min="521" max="521" width="13.41015625" style="174" customWidth="1"/>
    <col min="522" max="522" width="16.41015625" style="174" customWidth="1"/>
    <col min="523" max="523" width="12.29296875" style="174" customWidth="1"/>
    <col min="524" max="524" width="13.41015625" style="174" customWidth="1"/>
    <col min="525" max="526" width="12.29296875" style="174" customWidth="1"/>
    <col min="527" max="527" width="12.703125" style="174" customWidth="1"/>
    <col min="528" max="528" width="11" style="174" customWidth="1"/>
    <col min="529" max="533" width="12.41015625" style="174" customWidth="1"/>
    <col min="534" max="765" width="8.9375" style="174"/>
    <col min="766" max="766" width="3" style="174" customWidth="1"/>
    <col min="767" max="767" width="1.1171875" style="174" customWidth="1"/>
    <col min="768" max="768" width="46.5859375" style="174" customWidth="1"/>
    <col min="769" max="769" width="10.41015625" style="174" customWidth="1"/>
    <col min="770" max="770" width="12.46875" style="174" customWidth="1"/>
    <col min="771" max="771" width="14.703125" style="174" bestFit="1" customWidth="1"/>
    <col min="772" max="772" width="13.5859375" style="174" customWidth="1"/>
    <col min="773" max="773" width="11.8203125" style="174" customWidth="1"/>
    <col min="774" max="775" width="13.5859375" style="174" customWidth="1"/>
    <col min="776" max="776" width="13.703125" style="174" customWidth="1"/>
    <col min="777" max="777" width="13.41015625" style="174" customWidth="1"/>
    <col min="778" max="778" width="16.41015625" style="174" customWidth="1"/>
    <col min="779" max="779" width="12.29296875" style="174" customWidth="1"/>
    <col min="780" max="780" width="13.41015625" style="174" customWidth="1"/>
    <col min="781" max="782" width="12.29296875" style="174" customWidth="1"/>
    <col min="783" max="783" width="12.703125" style="174" customWidth="1"/>
    <col min="784" max="784" width="11" style="174" customWidth="1"/>
    <col min="785" max="789" width="12.41015625" style="174" customWidth="1"/>
    <col min="790" max="1021" width="8.9375" style="174"/>
    <col min="1022" max="1022" width="3" style="174" customWidth="1"/>
    <col min="1023" max="1023" width="1.1171875" style="174" customWidth="1"/>
    <col min="1024" max="1024" width="46.5859375" style="174" customWidth="1"/>
    <col min="1025" max="1025" width="10.41015625" style="174" customWidth="1"/>
    <col min="1026" max="1026" width="12.46875" style="174" customWidth="1"/>
    <col min="1027" max="1027" width="14.703125" style="174" bestFit="1" customWidth="1"/>
    <col min="1028" max="1028" width="13.5859375" style="174" customWidth="1"/>
    <col min="1029" max="1029" width="11.8203125" style="174" customWidth="1"/>
    <col min="1030" max="1031" width="13.5859375" style="174" customWidth="1"/>
    <col min="1032" max="1032" width="13.703125" style="174" customWidth="1"/>
    <col min="1033" max="1033" width="13.41015625" style="174" customWidth="1"/>
    <col min="1034" max="1034" width="16.41015625" style="174" customWidth="1"/>
    <col min="1035" max="1035" width="12.29296875" style="174" customWidth="1"/>
    <col min="1036" max="1036" width="13.41015625" style="174" customWidth="1"/>
    <col min="1037" max="1038" width="12.29296875" style="174" customWidth="1"/>
    <col min="1039" max="1039" width="12.703125" style="174" customWidth="1"/>
    <col min="1040" max="1040" width="11" style="174" customWidth="1"/>
    <col min="1041" max="1045" width="12.41015625" style="174" customWidth="1"/>
    <col min="1046" max="1277" width="8.9375" style="174"/>
    <col min="1278" max="1278" width="3" style="174" customWidth="1"/>
    <col min="1279" max="1279" width="1.1171875" style="174" customWidth="1"/>
    <col min="1280" max="1280" width="46.5859375" style="174" customWidth="1"/>
    <col min="1281" max="1281" width="10.41015625" style="174" customWidth="1"/>
    <col min="1282" max="1282" width="12.46875" style="174" customWidth="1"/>
    <col min="1283" max="1283" width="14.703125" style="174" bestFit="1" customWidth="1"/>
    <col min="1284" max="1284" width="13.5859375" style="174" customWidth="1"/>
    <col min="1285" max="1285" width="11.8203125" style="174" customWidth="1"/>
    <col min="1286" max="1287" width="13.5859375" style="174" customWidth="1"/>
    <col min="1288" max="1288" width="13.703125" style="174" customWidth="1"/>
    <col min="1289" max="1289" width="13.41015625" style="174" customWidth="1"/>
    <col min="1290" max="1290" width="16.41015625" style="174" customWidth="1"/>
    <col min="1291" max="1291" width="12.29296875" style="174" customWidth="1"/>
    <col min="1292" max="1292" width="13.41015625" style="174" customWidth="1"/>
    <col min="1293" max="1294" width="12.29296875" style="174" customWidth="1"/>
    <col min="1295" max="1295" width="12.703125" style="174" customWidth="1"/>
    <col min="1296" max="1296" width="11" style="174" customWidth="1"/>
    <col min="1297" max="1301" width="12.41015625" style="174" customWidth="1"/>
    <col min="1302" max="1533" width="8.9375" style="174"/>
    <col min="1534" max="1534" width="3" style="174" customWidth="1"/>
    <col min="1535" max="1535" width="1.1171875" style="174" customWidth="1"/>
    <col min="1536" max="1536" width="46.5859375" style="174" customWidth="1"/>
    <col min="1537" max="1537" width="10.41015625" style="174" customWidth="1"/>
    <col min="1538" max="1538" width="12.46875" style="174" customWidth="1"/>
    <col min="1539" max="1539" width="14.703125" style="174" bestFit="1" customWidth="1"/>
    <col min="1540" max="1540" width="13.5859375" style="174" customWidth="1"/>
    <col min="1541" max="1541" width="11.8203125" style="174" customWidth="1"/>
    <col min="1542" max="1543" width="13.5859375" style="174" customWidth="1"/>
    <col min="1544" max="1544" width="13.703125" style="174" customWidth="1"/>
    <col min="1545" max="1545" width="13.41015625" style="174" customWidth="1"/>
    <col min="1546" max="1546" width="16.41015625" style="174" customWidth="1"/>
    <col min="1547" max="1547" width="12.29296875" style="174" customWidth="1"/>
    <col min="1548" max="1548" width="13.41015625" style="174" customWidth="1"/>
    <col min="1549" max="1550" width="12.29296875" style="174" customWidth="1"/>
    <col min="1551" max="1551" width="12.703125" style="174" customWidth="1"/>
    <col min="1552" max="1552" width="11" style="174" customWidth="1"/>
    <col min="1553" max="1557" width="12.41015625" style="174" customWidth="1"/>
    <col min="1558" max="1789" width="8.9375" style="174"/>
    <col min="1790" max="1790" width="3" style="174" customWidth="1"/>
    <col min="1791" max="1791" width="1.1171875" style="174" customWidth="1"/>
    <col min="1792" max="1792" width="46.5859375" style="174" customWidth="1"/>
    <col min="1793" max="1793" width="10.41015625" style="174" customWidth="1"/>
    <col min="1794" max="1794" width="12.46875" style="174" customWidth="1"/>
    <col min="1795" max="1795" width="14.703125" style="174" bestFit="1" customWidth="1"/>
    <col min="1796" max="1796" width="13.5859375" style="174" customWidth="1"/>
    <col min="1797" max="1797" width="11.8203125" style="174" customWidth="1"/>
    <col min="1798" max="1799" width="13.5859375" style="174" customWidth="1"/>
    <col min="1800" max="1800" width="13.703125" style="174" customWidth="1"/>
    <col min="1801" max="1801" width="13.41015625" style="174" customWidth="1"/>
    <col min="1802" max="1802" width="16.41015625" style="174" customWidth="1"/>
    <col min="1803" max="1803" width="12.29296875" style="174" customWidth="1"/>
    <col min="1804" max="1804" width="13.41015625" style="174" customWidth="1"/>
    <col min="1805" max="1806" width="12.29296875" style="174" customWidth="1"/>
    <col min="1807" max="1807" width="12.703125" style="174" customWidth="1"/>
    <col min="1808" max="1808" width="11" style="174" customWidth="1"/>
    <col min="1809" max="1813" width="12.41015625" style="174" customWidth="1"/>
    <col min="1814" max="2045" width="8.9375" style="174"/>
    <col min="2046" max="2046" width="3" style="174" customWidth="1"/>
    <col min="2047" max="2047" width="1.1171875" style="174" customWidth="1"/>
    <col min="2048" max="2048" width="46.5859375" style="174" customWidth="1"/>
    <col min="2049" max="2049" width="10.41015625" style="174" customWidth="1"/>
    <col min="2050" max="2050" width="12.46875" style="174" customWidth="1"/>
    <col min="2051" max="2051" width="14.703125" style="174" bestFit="1" customWidth="1"/>
    <col min="2052" max="2052" width="13.5859375" style="174" customWidth="1"/>
    <col min="2053" max="2053" width="11.8203125" style="174" customWidth="1"/>
    <col min="2054" max="2055" width="13.5859375" style="174" customWidth="1"/>
    <col min="2056" max="2056" width="13.703125" style="174" customWidth="1"/>
    <col min="2057" max="2057" width="13.41015625" style="174" customWidth="1"/>
    <col min="2058" max="2058" width="16.41015625" style="174" customWidth="1"/>
    <col min="2059" max="2059" width="12.29296875" style="174" customWidth="1"/>
    <col min="2060" max="2060" width="13.41015625" style="174" customWidth="1"/>
    <col min="2061" max="2062" width="12.29296875" style="174" customWidth="1"/>
    <col min="2063" max="2063" width="12.703125" style="174" customWidth="1"/>
    <col min="2064" max="2064" width="11" style="174" customWidth="1"/>
    <col min="2065" max="2069" width="12.41015625" style="174" customWidth="1"/>
    <col min="2070" max="2301" width="8.9375" style="174"/>
    <col min="2302" max="2302" width="3" style="174" customWidth="1"/>
    <col min="2303" max="2303" width="1.1171875" style="174" customWidth="1"/>
    <col min="2304" max="2304" width="46.5859375" style="174" customWidth="1"/>
    <col min="2305" max="2305" width="10.41015625" style="174" customWidth="1"/>
    <col min="2306" max="2306" width="12.46875" style="174" customWidth="1"/>
    <col min="2307" max="2307" width="14.703125" style="174" bestFit="1" customWidth="1"/>
    <col min="2308" max="2308" width="13.5859375" style="174" customWidth="1"/>
    <col min="2309" max="2309" width="11.8203125" style="174" customWidth="1"/>
    <col min="2310" max="2311" width="13.5859375" style="174" customWidth="1"/>
    <col min="2312" max="2312" width="13.703125" style="174" customWidth="1"/>
    <col min="2313" max="2313" width="13.41015625" style="174" customWidth="1"/>
    <col min="2314" max="2314" width="16.41015625" style="174" customWidth="1"/>
    <col min="2315" max="2315" width="12.29296875" style="174" customWidth="1"/>
    <col min="2316" max="2316" width="13.41015625" style="174" customWidth="1"/>
    <col min="2317" max="2318" width="12.29296875" style="174" customWidth="1"/>
    <col min="2319" max="2319" width="12.703125" style="174" customWidth="1"/>
    <col min="2320" max="2320" width="11" style="174" customWidth="1"/>
    <col min="2321" max="2325" width="12.41015625" style="174" customWidth="1"/>
    <col min="2326" max="2557" width="8.9375" style="174"/>
    <col min="2558" max="2558" width="3" style="174" customWidth="1"/>
    <col min="2559" max="2559" width="1.1171875" style="174" customWidth="1"/>
    <col min="2560" max="2560" width="46.5859375" style="174" customWidth="1"/>
    <col min="2561" max="2561" width="10.41015625" style="174" customWidth="1"/>
    <col min="2562" max="2562" width="12.46875" style="174" customWidth="1"/>
    <col min="2563" max="2563" width="14.703125" style="174" bestFit="1" customWidth="1"/>
    <col min="2564" max="2564" width="13.5859375" style="174" customWidth="1"/>
    <col min="2565" max="2565" width="11.8203125" style="174" customWidth="1"/>
    <col min="2566" max="2567" width="13.5859375" style="174" customWidth="1"/>
    <col min="2568" max="2568" width="13.703125" style="174" customWidth="1"/>
    <col min="2569" max="2569" width="13.41015625" style="174" customWidth="1"/>
    <col min="2570" max="2570" width="16.41015625" style="174" customWidth="1"/>
    <col min="2571" max="2571" width="12.29296875" style="174" customWidth="1"/>
    <col min="2572" max="2572" width="13.41015625" style="174" customWidth="1"/>
    <col min="2573" max="2574" width="12.29296875" style="174" customWidth="1"/>
    <col min="2575" max="2575" width="12.703125" style="174" customWidth="1"/>
    <col min="2576" max="2576" width="11" style="174" customWidth="1"/>
    <col min="2577" max="2581" width="12.41015625" style="174" customWidth="1"/>
    <col min="2582" max="2813" width="8.9375" style="174"/>
    <col min="2814" max="2814" width="3" style="174" customWidth="1"/>
    <col min="2815" max="2815" width="1.1171875" style="174" customWidth="1"/>
    <col min="2816" max="2816" width="46.5859375" style="174" customWidth="1"/>
    <col min="2817" max="2817" width="10.41015625" style="174" customWidth="1"/>
    <col min="2818" max="2818" width="12.46875" style="174" customWidth="1"/>
    <col min="2819" max="2819" width="14.703125" style="174" bestFit="1" customWidth="1"/>
    <col min="2820" max="2820" width="13.5859375" style="174" customWidth="1"/>
    <col min="2821" max="2821" width="11.8203125" style="174" customWidth="1"/>
    <col min="2822" max="2823" width="13.5859375" style="174" customWidth="1"/>
    <col min="2824" max="2824" width="13.703125" style="174" customWidth="1"/>
    <col min="2825" max="2825" width="13.41015625" style="174" customWidth="1"/>
    <col min="2826" max="2826" width="16.41015625" style="174" customWidth="1"/>
    <col min="2827" max="2827" width="12.29296875" style="174" customWidth="1"/>
    <col min="2828" max="2828" width="13.41015625" style="174" customWidth="1"/>
    <col min="2829" max="2830" width="12.29296875" style="174" customWidth="1"/>
    <col min="2831" max="2831" width="12.703125" style="174" customWidth="1"/>
    <col min="2832" max="2832" width="11" style="174" customWidth="1"/>
    <col min="2833" max="2837" width="12.41015625" style="174" customWidth="1"/>
    <col min="2838" max="3069" width="8.9375" style="174"/>
    <col min="3070" max="3070" width="3" style="174" customWidth="1"/>
    <col min="3071" max="3071" width="1.1171875" style="174" customWidth="1"/>
    <col min="3072" max="3072" width="46.5859375" style="174" customWidth="1"/>
    <col min="3073" max="3073" width="10.41015625" style="174" customWidth="1"/>
    <col min="3074" max="3074" width="12.46875" style="174" customWidth="1"/>
    <col min="3075" max="3075" width="14.703125" style="174" bestFit="1" customWidth="1"/>
    <col min="3076" max="3076" width="13.5859375" style="174" customWidth="1"/>
    <col min="3077" max="3077" width="11.8203125" style="174" customWidth="1"/>
    <col min="3078" max="3079" width="13.5859375" style="174" customWidth="1"/>
    <col min="3080" max="3080" width="13.703125" style="174" customWidth="1"/>
    <col min="3081" max="3081" width="13.41015625" style="174" customWidth="1"/>
    <col min="3082" max="3082" width="16.41015625" style="174" customWidth="1"/>
    <col min="3083" max="3083" width="12.29296875" style="174" customWidth="1"/>
    <col min="3084" max="3084" width="13.41015625" style="174" customWidth="1"/>
    <col min="3085" max="3086" width="12.29296875" style="174" customWidth="1"/>
    <col min="3087" max="3087" width="12.703125" style="174" customWidth="1"/>
    <col min="3088" max="3088" width="11" style="174" customWidth="1"/>
    <col min="3089" max="3093" width="12.41015625" style="174" customWidth="1"/>
    <col min="3094" max="3325" width="8.9375" style="174"/>
    <col min="3326" max="3326" width="3" style="174" customWidth="1"/>
    <col min="3327" max="3327" width="1.1171875" style="174" customWidth="1"/>
    <col min="3328" max="3328" width="46.5859375" style="174" customWidth="1"/>
    <col min="3329" max="3329" width="10.41015625" style="174" customWidth="1"/>
    <col min="3330" max="3330" width="12.46875" style="174" customWidth="1"/>
    <col min="3331" max="3331" width="14.703125" style="174" bestFit="1" customWidth="1"/>
    <col min="3332" max="3332" width="13.5859375" style="174" customWidth="1"/>
    <col min="3333" max="3333" width="11.8203125" style="174" customWidth="1"/>
    <col min="3334" max="3335" width="13.5859375" style="174" customWidth="1"/>
    <col min="3336" max="3336" width="13.703125" style="174" customWidth="1"/>
    <col min="3337" max="3337" width="13.41015625" style="174" customWidth="1"/>
    <col min="3338" max="3338" width="16.41015625" style="174" customWidth="1"/>
    <col min="3339" max="3339" width="12.29296875" style="174" customWidth="1"/>
    <col min="3340" max="3340" width="13.41015625" style="174" customWidth="1"/>
    <col min="3341" max="3342" width="12.29296875" style="174" customWidth="1"/>
    <col min="3343" max="3343" width="12.703125" style="174" customWidth="1"/>
    <col min="3344" max="3344" width="11" style="174" customWidth="1"/>
    <col min="3345" max="3349" width="12.41015625" style="174" customWidth="1"/>
    <col min="3350" max="3581" width="8.9375" style="174"/>
    <col min="3582" max="3582" width="3" style="174" customWidth="1"/>
    <col min="3583" max="3583" width="1.1171875" style="174" customWidth="1"/>
    <col min="3584" max="3584" width="46.5859375" style="174" customWidth="1"/>
    <col min="3585" max="3585" width="10.41015625" style="174" customWidth="1"/>
    <col min="3586" max="3586" width="12.46875" style="174" customWidth="1"/>
    <col min="3587" max="3587" width="14.703125" style="174" bestFit="1" customWidth="1"/>
    <col min="3588" max="3588" width="13.5859375" style="174" customWidth="1"/>
    <col min="3589" max="3589" width="11.8203125" style="174" customWidth="1"/>
    <col min="3590" max="3591" width="13.5859375" style="174" customWidth="1"/>
    <col min="3592" max="3592" width="13.703125" style="174" customWidth="1"/>
    <col min="3593" max="3593" width="13.41015625" style="174" customWidth="1"/>
    <col min="3594" max="3594" width="16.41015625" style="174" customWidth="1"/>
    <col min="3595" max="3595" width="12.29296875" style="174" customWidth="1"/>
    <col min="3596" max="3596" width="13.41015625" style="174" customWidth="1"/>
    <col min="3597" max="3598" width="12.29296875" style="174" customWidth="1"/>
    <col min="3599" max="3599" width="12.703125" style="174" customWidth="1"/>
    <col min="3600" max="3600" width="11" style="174" customWidth="1"/>
    <col min="3601" max="3605" width="12.41015625" style="174" customWidth="1"/>
    <col min="3606" max="3837" width="8.9375" style="174"/>
    <col min="3838" max="3838" width="3" style="174" customWidth="1"/>
    <col min="3839" max="3839" width="1.1171875" style="174" customWidth="1"/>
    <col min="3840" max="3840" width="46.5859375" style="174" customWidth="1"/>
    <col min="3841" max="3841" width="10.41015625" style="174" customWidth="1"/>
    <col min="3842" max="3842" width="12.46875" style="174" customWidth="1"/>
    <col min="3843" max="3843" width="14.703125" style="174" bestFit="1" customWidth="1"/>
    <col min="3844" max="3844" width="13.5859375" style="174" customWidth="1"/>
    <col min="3845" max="3845" width="11.8203125" style="174" customWidth="1"/>
    <col min="3846" max="3847" width="13.5859375" style="174" customWidth="1"/>
    <col min="3848" max="3848" width="13.703125" style="174" customWidth="1"/>
    <col min="3849" max="3849" width="13.41015625" style="174" customWidth="1"/>
    <col min="3850" max="3850" width="16.41015625" style="174" customWidth="1"/>
    <col min="3851" max="3851" width="12.29296875" style="174" customWidth="1"/>
    <col min="3852" max="3852" width="13.41015625" style="174" customWidth="1"/>
    <col min="3853" max="3854" width="12.29296875" style="174" customWidth="1"/>
    <col min="3855" max="3855" width="12.703125" style="174" customWidth="1"/>
    <col min="3856" max="3856" width="11" style="174" customWidth="1"/>
    <col min="3857" max="3861" width="12.41015625" style="174" customWidth="1"/>
    <col min="3862" max="4093" width="8.9375" style="174"/>
    <col min="4094" max="4094" width="3" style="174" customWidth="1"/>
    <col min="4095" max="4095" width="1.1171875" style="174" customWidth="1"/>
    <col min="4096" max="4096" width="46.5859375" style="174" customWidth="1"/>
    <col min="4097" max="4097" width="10.41015625" style="174" customWidth="1"/>
    <col min="4098" max="4098" width="12.46875" style="174" customWidth="1"/>
    <col min="4099" max="4099" width="14.703125" style="174" bestFit="1" customWidth="1"/>
    <col min="4100" max="4100" width="13.5859375" style="174" customWidth="1"/>
    <col min="4101" max="4101" width="11.8203125" style="174" customWidth="1"/>
    <col min="4102" max="4103" width="13.5859375" style="174" customWidth="1"/>
    <col min="4104" max="4104" width="13.703125" style="174" customWidth="1"/>
    <col min="4105" max="4105" width="13.41015625" style="174" customWidth="1"/>
    <col min="4106" max="4106" width="16.41015625" style="174" customWidth="1"/>
    <col min="4107" max="4107" width="12.29296875" style="174" customWidth="1"/>
    <col min="4108" max="4108" width="13.41015625" style="174" customWidth="1"/>
    <col min="4109" max="4110" width="12.29296875" style="174" customWidth="1"/>
    <col min="4111" max="4111" width="12.703125" style="174" customWidth="1"/>
    <col min="4112" max="4112" width="11" style="174" customWidth="1"/>
    <col min="4113" max="4117" width="12.41015625" style="174" customWidth="1"/>
    <col min="4118" max="4349" width="8.9375" style="174"/>
    <col min="4350" max="4350" width="3" style="174" customWidth="1"/>
    <col min="4351" max="4351" width="1.1171875" style="174" customWidth="1"/>
    <col min="4352" max="4352" width="46.5859375" style="174" customWidth="1"/>
    <col min="4353" max="4353" width="10.41015625" style="174" customWidth="1"/>
    <col min="4354" max="4354" width="12.46875" style="174" customWidth="1"/>
    <col min="4355" max="4355" width="14.703125" style="174" bestFit="1" customWidth="1"/>
    <col min="4356" max="4356" width="13.5859375" style="174" customWidth="1"/>
    <col min="4357" max="4357" width="11.8203125" style="174" customWidth="1"/>
    <col min="4358" max="4359" width="13.5859375" style="174" customWidth="1"/>
    <col min="4360" max="4360" width="13.703125" style="174" customWidth="1"/>
    <col min="4361" max="4361" width="13.41015625" style="174" customWidth="1"/>
    <col min="4362" max="4362" width="16.41015625" style="174" customWidth="1"/>
    <col min="4363" max="4363" width="12.29296875" style="174" customWidth="1"/>
    <col min="4364" max="4364" width="13.41015625" style="174" customWidth="1"/>
    <col min="4365" max="4366" width="12.29296875" style="174" customWidth="1"/>
    <col min="4367" max="4367" width="12.703125" style="174" customWidth="1"/>
    <col min="4368" max="4368" width="11" style="174" customWidth="1"/>
    <col min="4369" max="4373" width="12.41015625" style="174" customWidth="1"/>
    <col min="4374" max="4605" width="8.9375" style="174"/>
    <col min="4606" max="4606" width="3" style="174" customWidth="1"/>
    <col min="4607" max="4607" width="1.1171875" style="174" customWidth="1"/>
    <col min="4608" max="4608" width="46.5859375" style="174" customWidth="1"/>
    <col min="4609" max="4609" width="10.41015625" style="174" customWidth="1"/>
    <col min="4610" max="4610" width="12.46875" style="174" customWidth="1"/>
    <col min="4611" max="4611" width="14.703125" style="174" bestFit="1" customWidth="1"/>
    <col min="4612" max="4612" width="13.5859375" style="174" customWidth="1"/>
    <col min="4613" max="4613" width="11.8203125" style="174" customWidth="1"/>
    <col min="4614" max="4615" width="13.5859375" style="174" customWidth="1"/>
    <col min="4616" max="4616" width="13.703125" style="174" customWidth="1"/>
    <col min="4617" max="4617" width="13.41015625" style="174" customWidth="1"/>
    <col min="4618" max="4618" width="16.41015625" style="174" customWidth="1"/>
    <col min="4619" max="4619" width="12.29296875" style="174" customWidth="1"/>
    <col min="4620" max="4620" width="13.41015625" style="174" customWidth="1"/>
    <col min="4621" max="4622" width="12.29296875" style="174" customWidth="1"/>
    <col min="4623" max="4623" width="12.703125" style="174" customWidth="1"/>
    <col min="4624" max="4624" width="11" style="174" customWidth="1"/>
    <col min="4625" max="4629" width="12.41015625" style="174" customWidth="1"/>
    <col min="4630" max="4861" width="8.9375" style="174"/>
    <col min="4862" max="4862" width="3" style="174" customWidth="1"/>
    <col min="4863" max="4863" width="1.1171875" style="174" customWidth="1"/>
    <col min="4864" max="4864" width="46.5859375" style="174" customWidth="1"/>
    <col min="4865" max="4865" width="10.41015625" style="174" customWidth="1"/>
    <col min="4866" max="4866" width="12.46875" style="174" customWidth="1"/>
    <col min="4867" max="4867" width="14.703125" style="174" bestFit="1" customWidth="1"/>
    <col min="4868" max="4868" width="13.5859375" style="174" customWidth="1"/>
    <col min="4869" max="4869" width="11.8203125" style="174" customWidth="1"/>
    <col min="4870" max="4871" width="13.5859375" style="174" customWidth="1"/>
    <col min="4872" max="4872" width="13.703125" style="174" customWidth="1"/>
    <col min="4873" max="4873" width="13.41015625" style="174" customWidth="1"/>
    <col min="4874" max="4874" width="16.41015625" style="174" customWidth="1"/>
    <col min="4875" max="4875" width="12.29296875" style="174" customWidth="1"/>
    <col min="4876" max="4876" width="13.41015625" style="174" customWidth="1"/>
    <col min="4877" max="4878" width="12.29296875" style="174" customWidth="1"/>
    <col min="4879" max="4879" width="12.703125" style="174" customWidth="1"/>
    <col min="4880" max="4880" width="11" style="174" customWidth="1"/>
    <col min="4881" max="4885" width="12.41015625" style="174" customWidth="1"/>
    <col min="4886" max="5117" width="8.9375" style="174"/>
    <col min="5118" max="5118" width="3" style="174" customWidth="1"/>
    <col min="5119" max="5119" width="1.1171875" style="174" customWidth="1"/>
    <col min="5120" max="5120" width="46.5859375" style="174" customWidth="1"/>
    <col min="5121" max="5121" width="10.41015625" style="174" customWidth="1"/>
    <col min="5122" max="5122" width="12.46875" style="174" customWidth="1"/>
    <col min="5123" max="5123" width="14.703125" style="174" bestFit="1" customWidth="1"/>
    <col min="5124" max="5124" width="13.5859375" style="174" customWidth="1"/>
    <col min="5125" max="5125" width="11.8203125" style="174" customWidth="1"/>
    <col min="5126" max="5127" width="13.5859375" style="174" customWidth="1"/>
    <col min="5128" max="5128" width="13.703125" style="174" customWidth="1"/>
    <col min="5129" max="5129" width="13.41015625" style="174" customWidth="1"/>
    <col min="5130" max="5130" width="16.41015625" style="174" customWidth="1"/>
    <col min="5131" max="5131" width="12.29296875" style="174" customWidth="1"/>
    <col min="5132" max="5132" width="13.41015625" style="174" customWidth="1"/>
    <col min="5133" max="5134" width="12.29296875" style="174" customWidth="1"/>
    <col min="5135" max="5135" width="12.703125" style="174" customWidth="1"/>
    <col min="5136" max="5136" width="11" style="174" customWidth="1"/>
    <col min="5137" max="5141" width="12.41015625" style="174" customWidth="1"/>
    <col min="5142" max="5373" width="8.9375" style="174"/>
    <col min="5374" max="5374" width="3" style="174" customWidth="1"/>
    <col min="5375" max="5375" width="1.1171875" style="174" customWidth="1"/>
    <col min="5376" max="5376" width="46.5859375" style="174" customWidth="1"/>
    <col min="5377" max="5377" width="10.41015625" style="174" customWidth="1"/>
    <col min="5378" max="5378" width="12.46875" style="174" customWidth="1"/>
    <col min="5379" max="5379" width="14.703125" style="174" bestFit="1" customWidth="1"/>
    <col min="5380" max="5380" width="13.5859375" style="174" customWidth="1"/>
    <col min="5381" max="5381" width="11.8203125" style="174" customWidth="1"/>
    <col min="5382" max="5383" width="13.5859375" style="174" customWidth="1"/>
    <col min="5384" max="5384" width="13.703125" style="174" customWidth="1"/>
    <col min="5385" max="5385" width="13.41015625" style="174" customWidth="1"/>
    <col min="5386" max="5386" width="16.41015625" style="174" customWidth="1"/>
    <col min="5387" max="5387" width="12.29296875" style="174" customWidth="1"/>
    <col min="5388" max="5388" width="13.41015625" style="174" customWidth="1"/>
    <col min="5389" max="5390" width="12.29296875" style="174" customWidth="1"/>
    <col min="5391" max="5391" width="12.703125" style="174" customWidth="1"/>
    <col min="5392" max="5392" width="11" style="174" customWidth="1"/>
    <col min="5393" max="5397" width="12.41015625" style="174" customWidth="1"/>
    <col min="5398" max="5629" width="8.9375" style="174"/>
    <col min="5630" max="5630" width="3" style="174" customWidth="1"/>
    <col min="5631" max="5631" width="1.1171875" style="174" customWidth="1"/>
    <col min="5632" max="5632" width="46.5859375" style="174" customWidth="1"/>
    <col min="5633" max="5633" width="10.41015625" style="174" customWidth="1"/>
    <col min="5634" max="5634" width="12.46875" style="174" customWidth="1"/>
    <col min="5635" max="5635" width="14.703125" style="174" bestFit="1" customWidth="1"/>
    <col min="5636" max="5636" width="13.5859375" style="174" customWidth="1"/>
    <col min="5637" max="5637" width="11.8203125" style="174" customWidth="1"/>
    <col min="5638" max="5639" width="13.5859375" style="174" customWidth="1"/>
    <col min="5640" max="5640" width="13.703125" style="174" customWidth="1"/>
    <col min="5641" max="5641" width="13.41015625" style="174" customWidth="1"/>
    <col min="5642" max="5642" width="16.41015625" style="174" customWidth="1"/>
    <col min="5643" max="5643" width="12.29296875" style="174" customWidth="1"/>
    <col min="5644" max="5644" width="13.41015625" style="174" customWidth="1"/>
    <col min="5645" max="5646" width="12.29296875" style="174" customWidth="1"/>
    <col min="5647" max="5647" width="12.703125" style="174" customWidth="1"/>
    <col min="5648" max="5648" width="11" style="174" customWidth="1"/>
    <col min="5649" max="5653" width="12.41015625" style="174" customWidth="1"/>
    <col min="5654" max="5885" width="8.9375" style="174"/>
    <col min="5886" max="5886" width="3" style="174" customWidth="1"/>
    <col min="5887" max="5887" width="1.1171875" style="174" customWidth="1"/>
    <col min="5888" max="5888" width="46.5859375" style="174" customWidth="1"/>
    <col min="5889" max="5889" width="10.41015625" style="174" customWidth="1"/>
    <col min="5890" max="5890" width="12.46875" style="174" customWidth="1"/>
    <col min="5891" max="5891" width="14.703125" style="174" bestFit="1" customWidth="1"/>
    <col min="5892" max="5892" width="13.5859375" style="174" customWidth="1"/>
    <col min="5893" max="5893" width="11.8203125" style="174" customWidth="1"/>
    <col min="5894" max="5895" width="13.5859375" style="174" customWidth="1"/>
    <col min="5896" max="5896" width="13.703125" style="174" customWidth="1"/>
    <col min="5897" max="5897" width="13.41015625" style="174" customWidth="1"/>
    <col min="5898" max="5898" width="16.41015625" style="174" customWidth="1"/>
    <col min="5899" max="5899" width="12.29296875" style="174" customWidth="1"/>
    <col min="5900" max="5900" width="13.41015625" style="174" customWidth="1"/>
    <col min="5901" max="5902" width="12.29296875" style="174" customWidth="1"/>
    <col min="5903" max="5903" width="12.703125" style="174" customWidth="1"/>
    <col min="5904" max="5904" width="11" style="174" customWidth="1"/>
    <col min="5905" max="5909" width="12.41015625" style="174" customWidth="1"/>
    <col min="5910" max="6141" width="8.9375" style="174"/>
    <col min="6142" max="6142" width="3" style="174" customWidth="1"/>
    <col min="6143" max="6143" width="1.1171875" style="174" customWidth="1"/>
    <col min="6144" max="6144" width="46.5859375" style="174" customWidth="1"/>
    <col min="6145" max="6145" width="10.41015625" style="174" customWidth="1"/>
    <col min="6146" max="6146" width="12.46875" style="174" customWidth="1"/>
    <col min="6147" max="6147" width="14.703125" style="174" bestFit="1" customWidth="1"/>
    <col min="6148" max="6148" width="13.5859375" style="174" customWidth="1"/>
    <col min="6149" max="6149" width="11.8203125" style="174" customWidth="1"/>
    <col min="6150" max="6151" width="13.5859375" style="174" customWidth="1"/>
    <col min="6152" max="6152" width="13.703125" style="174" customWidth="1"/>
    <col min="6153" max="6153" width="13.41015625" style="174" customWidth="1"/>
    <col min="6154" max="6154" width="16.41015625" style="174" customWidth="1"/>
    <col min="6155" max="6155" width="12.29296875" style="174" customWidth="1"/>
    <col min="6156" max="6156" width="13.41015625" style="174" customWidth="1"/>
    <col min="6157" max="6158" width="12.29296875" style="174" customWidth="1"/>
    <col min="6159" max="6159" width="12.703125" style="174" customWidth="1"/>
    <col min="6160" max="6160" width="11" style="174" customWidth="1"/>
    <col min="6161" max="6165" width="12.41015625" style="174" customWidth="1"/>
    <col min="6166" max="6397" width="8.9375" style="174"/>
    <col min="6398" max="6398" width="3" style="174" customWidth="1"/>
    <col min="6399" max="6399" width="1.1171875" style="174" customWidth="1"/>
    <col min="6400" max="6400" width="46.5859375" style="174" customWidth="1"/>
    <col min="6401" max="6401" width="10.41015625" style="174" customWidth="1"/>
    <col min="6402" max="6402" width="12.46875" style="174" customWidth="1"/>
    <col min="6403" max="6403" width="14.703125" style="174" bestFit="1" customWidth="1"/>
    <col min="6404" max="6404" width="13.5859375" style="174" customWidth="1"/>
    <col min="6405" max="6405" width="11.8203125" style="174" customWidth="1"/>
    <col min="6406" max="6407" width="13.5859375" style="174" customWidth="1"/>
    <col min="6408" max="6408" width="13.703125" style="174" customWidth="1"/>
    <col min="6409" max="6409" width="13.41015625" style="174" customWidth="1"/>
    <col min="6410" max="6410" width="16.41015625" style="174" customWidth="1"/>
    <col min="6411" max="6411" width="12.29296875" style="174" customWidth="1"/>
    <col min="6412" max="6412" width="13.41015625" style="174" customWidth="1"/>
    <col min="6413" max="6414" width="12.29296875" style="174" customWidth="1"/>
    <col min="6415" max="6415" width="12.703125" style="174" customWidth="1"/>
    <col min="6416" max="6416" width="11" style="174" customWidth="1"/>
    <col min="6417" max="6421" width="12.41015625" style="174" customWidth="1"/>
    <col min="6422" max="6653" width="8.9375" style="174"/>
    <col min="6654" max="6654" width="3" style="174" customWidth="1"/>
    <col min="6655" max="6655" width="1.1171875" style="174" customWidth="1"/>
    <col min="6656" max="6656" width="46.5859375" style="174" customWidth="1"/>
    <col min="6657" max="6657" width="10.41015625" style="174" customWidth="1"/>
    <col min="6658" max="6658" width="12.46875" style="174" customWidth="1"/>
    <col min="6659" max="6659" width="14.703125" style="174" bestFit="1" customWidth="1"/>
    <col min="6660" max="6660" width="13.5859375" style="174" customWidth="1"/>
    <col min="6661" max="6661" width="11.8203125" style="174" customWidth="1"/>
    <col min="6662" max="6663" width="13.5859375" style="174" customWidth="1"/>
    <col min="6664" max="6664" width="13.703125" style="174" customWidth="1"/>
    <col min="6665" max="6665" width="13.41015625" style="174" customWidth="1"/>
    <col min="6666" max="6666" width="16.41015625" style="174" customWidth="1"/>
    <col min="6667" max="6667" width="12.29296875" style="174" customWidth="1"/>
    <col min="6668" max="6668" width="13.41015625" style="174" customWidth="1"/>
    <col min="6669" max="6670" width="12.29296875" style="174" customWidth="1"/>
    <col min="6671" max="6671" width="12.703125" style="174" customWidth="1"/>
    <col min="6672" max="6672" width="11" style="174" customWidth="1"/>
    <col min="6673" max="6677" width="12.41015625" style="174" customWidth="1"/>
    <col min="6678" max="6909" width="8.9375" style="174"/>
    <col min="6910" max="6910" width="3" style="174" customWidth="1"/>
    <col min="6911" max="6911" width="1.1171875" style="174" customWidth="1"/>
    <col min="6912" max="6912" width="46.5859375" style="174" customWidth="1"/>
    <col min="6913" max="6913" width="10.41015625" style="174" customWidth="1"/>
    <col min="6914" max="6914" width="12.46875" style="174" customWidth="1"/>
    <col min="6915" max="6915" width="14.703125" style="174" bestFit="1" customWidth="1"/>
    <col min="6916" max="6916" width="13.5859375" style="174" customWidth="1"/>
    <col min="6917" max="6917" width="11.8203125" style="174" customWidth="1"/>
    <col min="6918" max="6919" width="13.5859375" style="174" customWidth="1"/>
    <col min="6920" max="6920" width="13.703125" style="174" customWidth="1"/>
    <col min="6921" max="6921" width="13.41015625" style="174" customWidth="1"/>
    <col min="6922" max="6922" width="16.41015625" style="174" customWidth="1"/>
    <col min="6923" max="6923" width="12.29296875" style="174" customWidth="1"/>
    <col min="6924" max="6924" width="13.41015625" style="174" customWidth="1"/>
    <col min="6925" max="6926" width="12.29296875" style="174" customWidth="1"/>
    <col min="6927" max="6927" width="12.703125" style="174" customWidth="1"/>
    <col min="6928" max="6928" width="11" style="174" customWidth="1"/>
    <col min="6929" max="6933" width="12.41015625" style="174" customWidth="1"/>
    <col min="6934" max="7165" width="8.9375" style="174"/>
    <col min="7166" max="7166" width="3" style="174" customWidth="1"/>
    <col min="7167" max="7167" width="1.1171875" style="174" customWidth="1"/>
    <col min="7168" max="7168" width="46.5859375" style="174" customWidth="1"/>
    <col min="7169" max="7169" width="10.41015625" style="174" customWidth="1"/>
    <col min="7170" max="7170" width="12.46875" style="174" customWidth="1"/>
    <col min="7171" max="7171" width="14.703125" style="174" bestFit="1" customWidth="1"/>
    <col min="7172" max="7172" width="13.5859375" style="174" customWidth="1"/>
    <col min="7173" max="7173" width="11.8203125" style="174" customWidth="1"/>
    <col min="7174" max="7175" width="13.5859375" style="174" customWidth="1"/>
    <col min="7176" max="7176" width="13.703125" style="174" customWidth="1"/>
    <col min="7177" max="7177" width="13.41015625" style="174" customWidth="1"/>
    <col min="7178" max="7178" width="16.41015625" style="174" customWidth="1"/>
    <col min="7179" max="7179" width="12.29296875" style="174" customWidth="1"/>
    <col min="7180" max="7180" width="13.41015625" style="174" customWidth="1"/>
    <col min="7181" max="7182" width="12.29296875" style="174" customWidth="1"/>
    <col min="7183" max="7183" width="12.703125" style="174" customWidth="1"/>
    <col min="7184" max="7184" width="11" style="174" customWidth="1"/>
    <col min="7185" max="7189" width="12.41015625" style="174" customWidth="1"/>
    <col min="7190" max="7421" width="8.9375" style="174"/>
    <col min="7422" max="7422" width="3" style="174" customWidth="1"/>
    <col min="7423" max="7423" width="1.1171875" style="174" customWidth="1"/>
    <col min="7424" max="7424" width="46.5859375" style="174" customWidth="1"/>
    <col min="7425" max="7425" width="10.41015625" style="174" customWidth="1"/>
    <col min="7426" max="7426" width="12.46875" style="174" customWidth="1"/>
    <col min="7427" max="7427" width="14.703125" style="174" bestFit="1" customWidth="1"/>
    <col min="7428" max="7428" width="13.5859375" style="174" customWidth="1"/>
    <col min="7429" max="7429" width="11.8203125" style="174" customWidth="1"/>
    <col min="7430" max="7431" width="13.5859375" style="174" customWidth="1"/>
    <col min="7432" max="7432" width="13.703125" style="174" customWidth="1"/>
    <col min="7433" max="7433" width="13.41015625" style="174" customWidth="1"/>
    <col min="7434" max="7434" width="16.41015625" style="174" customWidth="1"/>
    <col min="7435" max="7435" width="12.29296875" style="174" customWidth="1"/>
    <col min="7436" max="7436" width="13.41015625" style="174" customWidth="1"/>
    <col min="7437" max="7438" width="12.29296875" style="174" customWidth="1"/>
    <col min="7439" max="7439" width="12.703125" style="174" customWidth="1"/>
    <col min="7440" max="7440" width="11" style="174" customWidth="1"/>
    <col min="7441" max="7445" width="12.41015625" style="174" customWidth="1"/>
    <col min="7446" max="7677" width="8.9375" style="174"/>
    <col min="7678" max="7678" width="3" style="174" customWidth="1"/>
    <col min="7679" max="7679" width="1.1171875" style="174" customWidth="1"/>
    <col min="7680" max="7680" width="46.5859375" style="174" customWidth="1"/>
    <col min="7681" max="7681" width="10.41015625" style="174" customWidth="1"/>
    <col min="7682" max="7682" width="12.46875" style="174" customWidth="1"/>
    <col min="7683" max="7683" width="14.703125" style="174" bestFit="1" customWidth="1"/>
    <col min="7684" max="7684" width="13.5859375" style="174" customWidth="1"/>
    <col min="7685" max="7685" width="11.8203125" style="174" customWidth="1"/>
    <col min="7686" max="7687" width="13.5859375" style="174" customWidth="1"/>
    <col min="7688" max="7688" width="13.703125" style="174" customWidth="1"/>
    <col min="7689" max="7689" width="13.41015625" style="174" customWidth="1"/>
    <col min="7690" max="7690" width="16.41015625" style="174" customWidth="1"/>
    <col min="7691" max="7691" width="12.29296875" style="174" customWidth="1"/>
    <col min="7692" max="7692" width="13.41015625" style="174" customWidth="1"/>
    <col min="7693" max="7694" width="12.29296875" style="174" customWidth="1"/>
    <col min="7695" max="7695" width="12.703125" style="174" customWidth="1"/>
    <col min="7696" max="7696" width="11" style="174" customWidth="1"/>
    <col min="7697" max="7701" width="12.41015625" style="174" customWidth="1"/>
    <col min="7702" max="7933" width="8.9375" style="174"/>
    <col min="7934" max="7934" width="3" style="174" customWidth="1"/>
    <col min="7935" max="7935" width="1.1171875" style="174" customWidth="1"/>
    <col min="7936" max="7936" width="46.5859375" style="174" customWidth="1"/>
    <col min="7937" max="7937" width="10.41015625" style="174" customWidth="1"/>
    <col min="7938" max="7938" width="12.46875" style="174" customWidth="1"/>
    <col min="7939" max="7939" width="14.703125" style="174" bestFit="1" customWidth="1"/>
    <col min="7940" max="7940" width="13.5859375" style="174" customWidth="1"/>
    <col min="7941" max="7941" width="11.8203125" style="174" customWidth="1"/>
    <col min="7942" max="7943" width="13.5859375" style="174" customWidth="1"/>
    <col min="7944" max="7944" width="13.703125" style="174" customWidth="1"/>
    <col min="7945" max="7945" width="13.41015625" style="174" customWidth="1"/>
    <col min="7946" max="7946" width="16.41015625" style="174" customWidth="1"/>
    <col min="7947" max="7947" width="12.29296875" style="174" customWidth="1"/>
    <col min="7948" max="7948" width="13.41015625" style="174" customWidth="1"/>
    <col min="7949" max="7950" width="12.29296875" style="174" customWidth="1"/>
    <col min="7951" max="7951" width="12.703125" style="174" customWidth="1"/>
    <col min="7952" max="7952" width="11" style="174" customWidth="1"/>
    <col min="7953" max="7957" width="12.41015625" style="174" customWidth="1"/>
    <col min="7958" max="8189" width="8.9375" style="174"/>
    <col min="8190" max="8190" width="3" style="174" customWidth="1"/>
    <col min="8191" max="8191" width="1.1171875" style="174" customWidth="1"/>
    <col min="8192" max="8192" width="46.5859375" style="174" customWidth="1"/>
    <col min="8193" max="8193" width="10.41015625" style="174" customWidth="1"/>
    <col min="8194" max="8194" width="12.46875" style="174" customWidth="1"/>
    <col min="8195" max="8195" width="14.703125" style="174" bestFit="1" customWidth="1"/>
    <col min="8196" max="8196" width="13.5859375" style="174" customWidth="1"/>
    <col min="8197" max="8197" width="11.8203125" style="174" customWidth="1"/>
    <col min="8198" max="8199" width="13.5859375" style="174" customWidth="1"/>
    <col min="8200" max="8200" width="13.703125" style="174" customWidth="1"/>
    <col min="8201" max="8201" width="13.41015625" style="174" customWidth="1"/>
    <col min="8202" max="8202" width="16.41015625" style="174" customWidth="1"/>
    <col min="8203" max="8203" width="12.29296875" style="174" customWidth="1"/>
    <col min="8204" max="8204" width="13.41015625" style="174" customWidth="1"/>
    <col min="8205" max="8206" width="12.29296875" style="174" customWidth="1"/>
    <col min="8207" max="8207" width="12.703125" style="174" customWidth="1"/>
    <col min="8208" max="8208" width="11" style="174" customWidth="1"/>
    <col min="8209" max="8213" width="12.41015625" style="174" customWidth="1"/>
    <col min="8214" max="8445" width="8.9375" style="174"/>
    <col min="8446" max="8446" width="3" style="174" customWidth="1"/>
    <col min="8447" max="8447" width="1.1171875" style="174" customWidth="1"/>
    <col min="8448" max="8448" width="46.5859375" style="174" customWidth="1"/>
    <col min="8449" max="8449" width="10.41015625" style="174" customWidth="1"/>
    <col min="8450" max="8450" width="12.46875" style="174" customWidth="1"/>
    <col min="8451" max="8451" width="14.703125" style="174" bestFit="1" customWidth="1"/>
    <col min="8452" max="8452" width="13.5859375" style="174" customWidth="1"/>
    <col min="8453" max="8453" width="11.8203125" style="174" customWidth="1"/>
    <col min="8454" max="8455" width="13.5859375" style="174" customWidth="1"/>
    <col min="8456" max="8456" width="13.703125" style="174" customWidth="1"/>
    <col min="8457" max="8457" width="13.41015625" style="174" customWidth="1"/>
    <col min="8458" max="8458" width="16.41015625" style="174" customWidth="1"/>
    <col min="8459" max="8459" width="12.29296875" style="174" customWidth="1"/>
    <col min="8460" max="8460" width="13.41015625" style="174" customWidth="1"/>
    <col min="8461" max="8462" width="12.29296875" style="174" customWidth="1"/>
    <col min="8463" max="8463" width="12.703125" style="174" customWidth="1"/>
    <col min="8464" max="8464" width="11" style="174" customWidth="1"/>
    <col min="8465" max="8469" width="12.41015625" style="174" customWidth="1"/>
    <col min="8470" max="8701" width="8.9375" style="174"/>
    <col min="8702" max="8702" width="3" style="174" customWidth="1"/>
    <col min="8703" max="8703" width="1.1171875" style="174" customWidth="1"/>
    <col min="8704" max="8704" width="46.5859375" style="174" customWidth="1"/>
    <col min="8705" max="8705" width="10.41015625" style="174" customWidth="1"/>
    <col min="8706" max="8706" width="12.46875" style="174" customWidth="1"/>
    <col min="8707" max="8707" width="14.703125" style="174" bestFit="1" customWidth="1"/>
    <col min="8708" max="8708" width="13.5859375" style="174" customWidth="1"/>
    <col min="8709" max="8709" width="11.8203125" style="174" customWidth="1"/>
    <col min="8710" max="8711" width="13.5859375" style="174" customWidth="1"/>
    <col min="8712" max="8712" width="13.703125" style="174" customWidth="1"/>
    <col min="8713" max="8713" width="13.41015625" style="174" customWidth="1"/>
    <col min="8714" max="8714" width="16.41015625" style="174" customWidth="1"/>
    <col min="8715" max="8715" width="12.29296875" style="174" customWidth="1"/>
    <col min="8716" max="8716" width="13.41015625" style="174" customWidth="1"/>
    <col min="8717" max="8718" width="12.29296875" style="174" customWidth="1"/>
    <col min="8719" max="8719" width="12.703125" style="174" customWidth="1"/>
    <col min="8720" max="8720" width="11" style="174" customWidth="1"/>
    <col min="8721" max="8725" width="12.41015625" style="174" customWidth="1"/>
    <col min="8726" max="8957" width="8.9375" style="174"/>
    <col min="8958" max="8958" width="3" style="174" customWidth="1"/>
    <col min="8959" max="8959" width="1.1171875" style="174" customWidth="1"/>
    <col min="8960" max="8960" width="46.5859375" style="174" customWidth="1"/>
    <col min="8961" max="8961" width="10.41015625" style="174" customWidth="1"/>
    <col min="8962" max="8962" width="12.46875" style="174" customWidth="1"/>
    <col min="8963" max="8963" width="14.703125" style="174" bestFit="1" customWidth="1"/>
    <col min="8964" max="8964" width="13.5859375" style="174" customWidth="1"/>
    <col min="8965" max="8965" width="11.8203125" style="174" customWidth="1"/>
    <col min="8966" max="8967" width="13.5859375" style="174" customWidth="1"/>
    <col min="8968" max="8968" width="13.703125" style="174" customWidth="1"/>
    <col min="8969" max="8969" width="13.41015625" style="174" customWidth="1"/>
    <col min="8970" max="8970" width="16.41015625" style="174" customWidth="1"/>
    <col min="8971" max="8971" width="12.29296875" style="174" customWidth="1"/>
    <col min="8972" max="8972" width="13.41015625" style="174" customWidth="1"/>
    <col min="8973" max="8974" width="12.29296875" style="174" customWidth="1"/>
    <col min="8975" max="8975" width="12.703125" style="174" customWidth="1"/>
    <col min="8976" max="8976" width="11" style="174" customWidth="1"/>
    <col min="8977" max="8981" width="12.41015625" style="174" customWidth="1"/>
    <col min="8982" max="9213" width="8.9375" style="174"/>
    <col min="9214" max="9214" width="3" style="174" customWidth="1"/>
    <col min="9215" max="9215" width="1.1171875" style="174" customWidth="1"/>
    <col min="9216" max="9216" width="46.5859375" style="174" customWidth="1"/>
    <col min="9217" max="9217" width="10.41015625" style="174" customWidth="1"/>
    <col min="9218" max="9218" width="12.46875" style="174" customWidth="1"/>
    <col min="9219" max="9219" width="14.703125" style="174" bestFit="1" customWidth="1"/>
    <col min="9220" max="9220" width="13.5859375" style="174" customWidth="1"/>
    <col min="9221" max="9221" width="11.8203125" style="174" customWidth="1"/>
    <col min="9222" max="9223" width="13.5859375" style="174" customWidth="1"/>
    <col min="9224" max="9224" width="13.703125" style="174" customWidth="1"/>
    <col min="9225" max="9225" width="13.41015625" style="174" customWidth="1"/>
    <col min="9226" max="9226" width="16.41015625" style="174" customWidth="1"/>
    <col min="9227" max="9227" width="12.29296875" style="174" customWidth="1"/>
    <col min="9228" max="9228" width="13.41015625" style="174" customWidth="1"/>
    <col min="9229" max="9230" width="12.29296875" style="174" customWidth="1"/>
    <col min="9231" max="9231" width="12.703125" style="174" customWidth="1"/>
    <col min="9232" max="9232" width="11" style="174" customWidth="1"/>
    <col min="9233" max="9237" width="12.41015625" style="174" customWidth="1"/>
    <col min="9238" max="9469" width="8.9375" style="174"/>
    <col min="9470" max="9470" width="3" style="174" customWidth="1"/>
    <col min="9471" max="9471" width="1.1171875" style="174" customWidth="1"/>
    <col min="9472" max="9472" width="46.5859375" style="174" customWidth="1"/>
    <col min="9473" max="9473" width="10.41015625" style="174" customWidth="1"/>
    <col min="9474" max="9474" width="12.46875" style="174" customWidth="1"/>
    <col min="9475" max="9475" width="14.703125" style="174" bestFit="1" customWidth="1"/>
    <col min="9476" max="9476" width="13.5859375" style="174" customWidth="1"/>
    <col min="9477" max="9477" width="11.8203125" style="174" customWidth="1"/>
    <col min="9478" max="9479" width="13.5859375" style="174" customWidth="1"/>
    <col min="9480" max="9480" width="13.703125" style="174" customWidth="1"/>
    <col min="9481" max="9481" width="13.41015625" style="174" customWidth="1"/>
    <col min="9482" max="9482" width="16.41015625" style="174" customWidth="1"/>
    <col min="9483" max="9483" width="12.29296875" style="174" customWidth="1"/>
    <col min="9484" max="9484" width="13.41015625" style="174" customWidth="1"/>
    <col min="9485" max="9486" width="12.29296875" style="174" customWidth="1"/>
    <col min="9487" max="9487" width="12.703125" style="174" customWidth="1"/>
    <col min="9488" max="9488" width="11" style="174" customWidth="1"/>
    <col min="9489" max="9493" width="12.41015625" style="174" customWidth="1"/>
    <col min="9494" max="9725" width="8.9375" style="174"/>
    <col min="9726" max="9726" width="3" style="174" customWidth="1"/>
    <col min="9727" max="9727" width="1.1171875" style="174" customWidth="1"/>
    <col min="9728" max="9728" width="46.5859375" style="174" customWidth="1"/>
    <col min="9729" max="9729" width="10.41015625" style="174" customWidth="1"/>
    <col min="9730" max="9730" width="12.46875" style="174" customWidth="1"/>
    <col min="9731" max="9731" width="14.703125" style="174" bestFit="1" customWidth="1"/>
    <col min="9732" max="9732" width="13.5859375" style="174" customWidth="1"/>
    <col min="9733" max="9733" width="11.8203125" style="174" customWidth="1"/>
    <col min="9734" max="9735" width="13.5859375" style="174" customWidth="1"/>
    <col min="9736" max="9736" width="13.703125" style="174" customWidth="1"/>
    <col min="9737" max="9737" width="13.41015625" style="174" customWidth="1"/>
    <col min="9738" max="9738" width="16.41015625" style="174" customWidth="1"/>
    <col min="9739" max="9739" width="12.29296875" style="174" customWidth="1"/>
    <col min="9740" max="9740" width="13.41015625" style="174" customWidth="1"/>
    <col min="9741" max="9742" width="12.29296875" style="174" customWidth="1"/>
    <col min="9743" max="9743" width="12.703125" style="174" customWidth="1"/>
    <col min="9744" max="9744" width="11" style="174" customWidth="1"/>
    <col min="9745" max="9749" width="12.41015625" style="174" customWidth="1"/>
    <col min="9750" max="9981" width="8.9375" style="174"/>
    <col min="9982" max="9982" width="3" style="174" customWidth="1"/>
    <col min="9983" max="9983" width="1.1171875" style="174" customWidth="1"/>
    <col min="9984" max="9984" width="46.5859375" style="174" customWidth="1"/>
    <col min="9985" max="9985" width="10.41015625" style="174" customWidth="1"/>
    <col min="9986" max="9986" width="12.46875" style="174" customWidth="1"/>
    <col min="9987" max="9987" width="14.703125" style="174" bestFit="1" customWidth="1"/>
    <col min="9988" max="9988" width="13.5859375" style="174" customWidth="1"/>
    <col min="9989" max="9989" width="11.8203125" style="174" customWidth="1"/>
    <col min="9990" max="9991" width="13.5859375" style="174" customWidth="1"/>
    <col min="9992" max="9992" width="13.703125" style="174" customWidth="1"/>
    <col min="9993" max="9993" width="13.41015625" style="174" customWidth="1"/>
    <col min="9994" max="9994" width="16.41015625" style="174" customWidth="1"/>
    <col min="9995" max="9995" width="12.29296875" style="174" customWidth="1"/>
    <col min="9996" max="9996" width="13.41015625" style="174" customWidth="1"/>
    <col min="9997" max="9998" width="12.29296875" style="174" customWidth="1"/>
    <col min="9999" max="9999" width="12.703125" style="174" customWidth="1"/>
    <col min="10000" max="10000" width="11" style="174" customWidth="1"/>
    <col min="10001" max="10005" width="12.41015625" style="174" customWidth="1"/>
    <col min="10006" max="10237" width="8.9375" style="174"/>
    <col min="10238" max="10238" width="3" style="174" customWidth="1"/>
    <col min="10239" max="10239" width="1.1171875" style="174" customWidth="1"/>
    <col min="10240" max="10240" width="46.5859375" style="174" customWidth="1"/>
    <col min="10241" max="10241" width="10.41015625" style="174" customWidth="1"/>
    <col min="10242" max="10242" width="12.46875" style="174" customWidth="1"/>
    <col min="10243" max="10243" width="14.703125" style="174" bestFit="1" customWidth="1"/>
    <col min="10244" max="10244" width="13.5859375" style="174" customWidth="1"/>
    <col min="10245" max="10245" width="11.8203125" style="174" customWidth="1"/>
    <col min="10246" max="10247" width="13.5859375" style="174" customWidth="1"/>
    <col min="10248" max="10248" width="13.703125" style="174" customWidth="1"/>
    <col min="10249" max="10249" width="13.41015625" style="174" customWidth="1"/>
    <col min="10250" max="10250" width="16.41015625" style="174" customWidth="1"/>
    <col min="10251" max="10251" width="12.29296875" style="174" customWidth="1"/>
    <col min="10252" max="10252" width="13.41015625" style="174" customWidth="1"/>
    <col min="10253" max="10254" width="12.29296875" style="174" customWidth="1"/>
    <col min="10255" max="10255" width="12.703125" style="174" customWidth="1"/>
    <col min="10256" max="10256" width="11" style="174" customWidth="1"/>
    <col min="10257" max="10261" width="12.41015625" style="174" customWidth="1"/>
    <col min="10262" max="10493" width="8.9375" style="174"/>
    <col min="10494" max="10494" width="3" style="174" customWidth="1"/>
    <col min="10495" max="10495" width="1.1171875" style="174" customWidth="1"/>
    <col min="10496" max="10496" width="46.5859375" style="174" customWidth="1"/>
    <col min="10497" max="10497" width="10.41015625" style="174" customWidth="1"/>
    <col min="10498" max="10498" width="12.46875" style="174" customWidth="1"/>
    <col min="10499" max="10499" width="14.703125" style="174" bestFit="1" customWidth="1"/>
    <col min="10500" max="10500" width="13.5859375" style="174" customWidth="1"/>
    <col min="10501" max="10501" width="11.8203125" style="174" customWidth="1"/>
    <col min="10502" max="10503" width="13.5859375" style="174" customWidth="1"/>
    <col min="10504" max="10504" width="13.703125" style="174" customWidth="1"/>
    <col min="10505" max="10505" width="13.41015625" style="174" customWidth="1"/>
    <col min="10506" max="10506" width="16.41015625" style="174" customWidth="1"/>
    <col min="10507" max="10507" width="12.29296875" style="174" customWidth="1"/>
    <col min="10508" max="10508" width="13.41015625" style="174" customWidth="1"/>
    <col min="10509" max="10510" width="12.29296875" style="174" customWidth="1"/>
    <col min="10511" max="10511" width="12.703125" style="174" customWidth="1"/>
    <col min="10512" max="10512" width="11" style="174" customWidth="1"/>
    <col min="10513" max="10517" width="12.41015625" style="174" customWidth="1"/>
    <col min="10518" max="10749" width="8.9375" style="174"/>
    <col min="10750" max="10750" width="3" style="174" customWidth="1"/>
    <col min="10751" max="10751" width="1.1171875" style="174" customWidth="1"/>
    <col min="10752" max="10752" width="46.5859375" style="174" customWidth="1"/>
    <col min="10753" max="10753" width="10.41015625" style="174" customWidth="1"/>
    <col min="10754" max="10754" width="12.46875" style="174" customWidth="1"/>
    <col min="10755" max="10755" width="14.703125" style="174" bestFit="1" customWidth="1"/>
    <col min="10756" max="10756" width="13.5859375" style="174" customWidth="1"/>
    <col min="10757" max="10757" width="11.8203125" style="174" customWidth="1"/>
    <col min="10758" max="10759" width="13.5859375" style="174" customWidth="1"/>
    <col min="10760" max="10760" width="13.703125" style="174" customWidth="1"/>
    <col min="10761" max="10761" width="13.41015625" style="174" customWidth="1"/>
    <col min="10762" max="10762" width="16.41015625" style="174" customWidth="1"/>
    <col min="10763" max="10763" width="12.29296875" style="174" customWidth="1"/>
    <col min="10764" max="10764" width="13.41015625" style="174" customWidth="1"/>
    <col min="10765" max="10766" width="12.29296875" style="174" customWidth="1"/>
    <col min="10767" max="10767" width="12.703125" style="174" customWidth="1"/>
    <col min="10768" max="10768" width="11" style="174" customWidth="1"/>
    <col min="10769" max="10773" width="12.41015625" style="174" customWidth="1"/>
    <col min="10774" max="11005" width="8.9375" style="174"/>
    <col min="11006" max="11006" width="3" style="174" customWidth="1"/>
    <col min="11007" max="11007" width="1.1171875" style="174" customWidth="1"/>
    <col min="11008" max="11008" width="46.5859375" style="174" customWidth="1"/>
    <col min="11009" max="11009" width="10.41015625" style="174" customWidth="1"/>
    <col min="11010" max="11010" width="12.46875" style="174" customWidth="1"/>
    <col min="11011" max="11011" width="14.703125" style="174" bestFit="1" customWidth="1"/>
    <col min="11012" max="11012" width="13.5859375" style="174" customWidth="1"/>
    <col min="11013" max="11013" width="11.8203125" style="174" customWidth="1"/>
    <col min="11014" max="11015" width="13.5859375" style="174" customWidth="1"/>
    <col min="11016" max="11016" width="13.703125" style="174" customWidth="1"/>
    <col min="11017" max="11017" width="13.41015625" style="174" customWidth="1"/>
    <col min="11018" max="11018" width="16.41015625" style="174" customWidth="1"/>
    <col min="11019" max="11019" width="12.29296875" style="174" customWidth="1"/>
    <col min="11020" max="11020" width="13.41015625" style="174" customWidth="1"/>
    <col min="11021" max="11022" width="12.29296875" style="174" customWidth="1"/>
    <col min="11023" max="11023" width="12.703125" style="174" customWidth="1"/>
    <col min="11024" max="11024" width="11" style="174" customWidth="1"/>
    <col min="11025" max="11029" width="12.41015625" style="174" customWidth="1"/>
    <col min="11030" max="11261" width="8.9375" style="174"/>
    <col min="11262" max="11262" width="3" style="174" customWidth="1"/>
    <col min="11263" max="11263" width="1.1171875" style="174" customWidth="1"/>
    <col min="11264" max="11264" width="46.5859375" style="174" customWidth="1"/>
    <col min="11265" max="11265" width="10.41015625" style="174" customWidth="1"/>
    <col min="11266" max="11266" width="12.46875" style="174" customWidth="1"/>
    <col min="11267" max="11267" width="14.703125" style="174" bestFit="1" customWidth="1"/>
    <col min="11268" max="11268" width="13.5859375" style="174" customWidth="1"/>
    <col min="11269" max="11269" width="11.8203125" style="174" customWidth="1"/>
    <col min="11270" max="11271" width="13.5859375" style="174" customWidth="1"/>
    <col min="11272" max="11272" width="13.703125" style="174" customWidth="1"/>
    <col min="11273" max="11273" width="13.41015625" style="174" customWidth="1"/>
    <col min="11274" max="11274" width="16.41015625" style="174" customWidth="1"/>
    <col min="11275" max="11275" width="12.29296875" style="174" customWidth="1"/>
    <col min="11276" max="11276" width="13.41015625" style="174" customWidth="1"/>
    <col min="11277" max="11278" width="12.29296875" style="174" customWidth="1"/>
    <col min="11279" max="11279" width="12.703125" style="174" customWidth="1"/>
    <col min="11280" max="11280" width="11" style="174" customWidth="1"/>
    <col min="11281" max="11285" width="12.41015625" style="174" customWidth="1"/>
    <col min="11286" max="11517" width="8.9375" style="174"/>
    <col min="11518" max="11518" width="3" style="174" customWidth="1"/>
    <col min="11519" max="11519" width="1.1171875" style="174" customWidth="1"/>
    <col min="11520" max="11520" width="46.5859375" style="174" customWidth="1"/>
    <col min="11521" max="11521" width="10.41015625" style="174" customWidth="1"/>
    <col min="11522" max="11522" width="12.46875" style="174" customWidth="1"/>
    <col min="11523" max="11523" width="14.703125" style="174" bestFit="1" customWidth="1"/>
    <col min="11524" max="11524" width="13.5859375" style="174" customWidth="1"/>
    <col min="11525" max="11525" width="11.8203125" style="174" customWidth="1"/>
    <col min="11526" max="11527" width="13.5859375" style="174" customWidth="1"/>
    <col min="11528" max="11528" width="13.703125" style="174" customWidth="1"/>
    <col min="11529" max="11529" width="13.41015625" style="174" customWidth="1"/>
    <col min="11530" max="11530" width="16.41015625" style="174" customWidth="1"/>
    <col min="11531" max="11531" width="12.29296875" style="174" customWidth="1"/>
    <col min="11532" max="11532" width="13.41015625" style="174" customWidth="1"/>
    <col min="11533" max="11534" width="12.29296875" style="174" customWidth="1"/>
    <col min="11535" max="11535" width="12.703125" style="174" customWidth="1"/>
    <col min="11536" max="11536" width="11" style="174" customWidth="1"/>
    <col min="11537" max="11541" width="12.41015625" style="174" customWidth="1"/>
    <col min="11542" max="11773" width="8.9375" style="174"/>
    <col min="11774" max="11774" width="3" style="174" customWidth="1"/>
    <col min="11775" max="11775" width="1.1171875" style="174" customWidth="1"/>
    <col min="11776" max="11776" width="46.5859375" style="174" customWidth="1"/>
    <col min="11777" max="11777" width="10.41015625" style="174" customWidth="1"/>
    <col min="11778" max="11778" width="12.46875" style="174" customWidth="1"/>
    <col min="11779" max="11779" width="14.703125" style="174" bestFit="1" customWidth="1"/>
    <col min="11780" max="11780" width="13.5859375" style="174" customWidth="1"/>
    <col min="11781" max="11781" width="11.8203125" style="174" customWidth="1"/>
    <col min="11782" max="11783" width="13.5859375" style="174" customWidth="1"/>
    <col min="11784" max="11784" width="13.703125" style="174" customWidth="1"/>
    <col min="11785" max="11785" width="13.41015625" style="174" customWidth="1"/>
    <col min="11786" max="11786" width="16.41015625" style="174" customWidth="1"/>
    <col min="11787" max="11787" width="12.29296875" style="174" customWidth="1"/>
    <col min="11788" max="11788" width="13.41015625" style="174" customWidth="1"/>
    <col min="11789" max="11790" width="12.29296875" style="174" customWidth="1"/>
    <col min="11791" max="11791" width="12.703125" style="174" customWidth="1"/>
    <col min="11792" max="11792" width="11" style="174" customWidth="1"/>
    <col min="11793" max="11797" width="12.41015625" style="174" customWidth="1"/>
    <col min="11798" max="12029" width="8.9375" style="174"/>
    <col min="12030" max="12030" width="3" style="174" customWidth="1"/>
    <col min="12031" max="12031" width="1.1171875" style="174" customWidth="1"/>
    <col min="12032" max="12032" width="46.5859375" style="174" customWidth="1"/>
    <col min="12033" max="12033" width="10.41015625" style="174" customWidth="1"/>
    <col min="12034" max="12034" width="12.46875" style="174" customWidth="1"/>
    <col min="12035" max="12035" width="14.703125" style="174" bestFit="1" customWidth="1"/>
    <col min="12036" max="12036" width="13.5859375" style="174" customWidth="1"/>
    <col min="12037" max="12037" width="11.8203125" style="174" customWidth="1"/>
    <col min="12038" max="12039" width="13.5859375" style="174" customWidth="1"/>
    <col min="12040" max="12040" width="13.703125" style="174" customWidth="1"/>
    <col min="12041" max="12041" width="13.41015625" style="174" customWidth="1"/>
    <col min="12042" max="12042" width="16.41015625" style="174" customWidth="1"/>
    <col min="12043" max="12043" width="12.29296875" style="174" customWidth="1"/>
    <col min="12044" max="12044" width="13.41015625" style="174" customWidth="1"/>
    <col min="12045" max="12046" width="12.29296875" style="174" customWidth="1"/>
    <col min="12047" max="12047" width="12.703125" style="174" customWidth="1"/>
    <col min="12048" max="12048" width="11" style="174" customWidth="1"/>
    <col min="12049" max="12053" width="12.41015625" style="174" customWidth="1"/>
    <col min="12054" max="12285" width="8.9375" style="174"/>
    <col min="12286" max="12286" width="3" style="174" customWidth="1"/>
    <col min="12287" max="12287" width="1.1171875" style="174" customWidth="1"/>
    <col min="12288" max="12288" width="46.5859375" style="174" customWidth="1"/>
    <col min="12289" max="12289" width="10.41015625" style="174" customWidth="1"/>
    <col min="12290" max="12290" width="12.46875" style="174" customWidth="1"/>
    <col min="12291" max="12291" width="14.703125" style="174" bestFit="1" customWidth="1"/>
    <col min="12292" max="12292" width="13.5859375" style="174" customWidth="1"/>
    <col min="12293" max="12293" width="11.8203125" style="174" customWidth="1"/>
    <col min="12294" max="12295" width="13.5859375" style="174" customWidth="1"/>
    <col min="12296" max="12296" width="13.703125" style="174" customWidth="1"/>
    <col min="12297" max="12297" width="13.41015625" style="174" customWidth="1"/>
    <col min="12298" max="12298" width="16.41015625" style="174" customWidth="1"/>
    <col min="12299" max="12299" width="12.29296875" style="174" customWidth="1"/>
    <col min="12300" max="12300" width="13.41015625" style="174" customWidth="1"/>
    <col min="12301" max="12302" width="12.29296875" style="174" customWidth="1"/>
    <col min="12303" max="12303" width="12.703125" style="174" customWidth="1"/>
    <col min="12304" max="12304" width="11" style="174" customWidth="1"/>
    <col min="12305" max="12309" width="12.41015625" style="174" customWidth="1"/>
    <col min="12310" max="12541" width="8.9375" style="174"/>
    <col min="12542" max="12542" width="3" style="174" customWidth="1"/>
    <col min="12543" max="12543" width="1.1171875" style="174" customWidth="1"/>
    <col min="12544" max="12544" width="46.5859375" style="174" customWidth="1"/>
    <col min="12545" max="12545" width="10.41015625" style="174" customWidth="1"/>
    <col min="12546" max="12546" width="12.46875" style="174" customWidth="1"/>
    <col min="12547" max="12547" width="14.703125" style="174" bestFit="1" customWidth="1"/>
    <col min="12548" max="12548" width="13.5859375" style="174" customWidth="1"/>
    <col min="12549" max="12549" width="11.8203125" style="174" customWidth="1"/>
    <col min="12550" max="12551" width="13.5859375" style="174" customWidth="1"/>
    <col min="12552" max="12552" width="13.703125" style="174" customWidth="1"/>
    <col min="12553" max="12553" width="13.41015625" style="174" customWidth="1"/>
    <col min="12554" max="12554" width="16.41015625" style="174" customWidth="1"/>
    <col min="12555" max="12555" width="12.29296875" style="174" customWidth="1"/>
    <col min="12556" max="12556" width="13.41015625" style="174" customWidth="1"/>
    <col min="12557" max="12558" width="12.29296875" style="174" customWidth="1"/>
    <col min="12559" max="12559" width="12.703125" style="174" customWidth="1"/>
    <col min="12560" max="12560" width="11" style="174" customWidth="1"/>
    <col min="12561" max="12565" width="12.41015625" style="174" customWidth="1"/>
    <col min="12566" max="12797" width="8.9375" style="174"/>
    <col min="12798" max="12798" width="3" style="174" customWidth="1"/>
    <col min="12799" max="12799" width="1.1171875" style="174" customWidth="1"/>
    <col min="12800" max="12800" width="46.5859375" style="174" customWidth="1"/>
    <col min="12801" max="12801" width="10.41015625" style="174" customWidth="1"/>
    <col min="12802" max="12802" width="12.46875" style="174" customWidth="1"/>
    <col min="12803" max="12803" width="14.703125" style="174" bestFit="1" customWidth="1"/>
    <col min="12804" max="12804" width="13.5859375" style="174" customWidth="1"/>
    <col min="12805" max="12805" width="11.8203125" style="174" customWidth="1"/>
    <col min="12806" max="12807" width="13.5859375" style="174" customWidth="1"/>
    <col min="12808" max="12808" width="13.703125" style="174" customWidth="1"/>
    <col min="12809" max="12809" width="13.41015625" style="174" customWidth="1"/>
    <col min="12810" max="12810" width="16.41015625" style="174" customWidth="1"/>
    <col min="12811" max="12811" width="12.29296875" style="174" customWidth="1"/>
    <col min="12812" max="12812" width="13.41015625" style="174" customWidth="1"/>
    <col min="12813" max="12814" width="12.29296875" style="174" customWidth="1"/>
    <col min="12815" max="12815" width="12.703125" style="174" customWidth="1"/>
    <col min="12816" max="12816" width="11" style="174" customWidth="1"/>
    <col min="12817" max="12821" width="12.41015625" style="174" customWidth="1"/>
    <col min="12822" max="13053" width="8.9375" style="174"/>
    <col min="13054" max="13054" width="3" style="174" customWidth="1"/>
    <col min="13055" max="13055" width="1.1171875" style="174" customWidth="1"/>
    <col min="13056" max="13056" width="46.5859375" style="174" customWidth="1"/>
    <col min="13057" max="13057" width="10.41015625" style="174" customWidth="1"/>
    <col min="13058" max="13058" width="12.46875" style="174" customWidth="1"/>
    <col min="13059" max="13059" width="14.703125" style="174" bestFit="1" customWidth="1"/>
    <col min="13060" max="13060" width="13.5859375" style="174" customWidth="1"/>
    <col min="13061" max="13061" width="11.8203125" style="174" customWidth="1"/>
    <col min="13062" max="13063" width="13.5859375" style="174" customWidth="1"/>
    <col min="13064" max="13064" width="13.703125" style="174" customWidth="1"/>
    <col min="13065" max="13065" width="13.41015625" style="174" customWidth="1"/>
    <col min="13066" max="13066" width="16.41015625" style="174" customWidth="1"/>
    <col min="13067" max="13067" width="12.29296875" style="174" customWidth="1"/>
    <col min="13068" max="13068" width="13.41015625" style="174" customWidth="1"/>
    <col min="13069" max="13070" width="12.29296875" style="174" customWidth="1"/>
    <col min="13071" max="13071" width="12.703125" style="174" customWidth="1"/>
    <col min="13072" max="13072" width="11" style="174" customWidth="1"/>
    <col min="13073" max="13077" width="12.41015625" style="174" customWidth="1"/>
    <col min="13078" max="13309" width="8.9375" style="174"/>
    <col min="13310" max="13310" width="3" style="174" customWidth="1"/>
    <col min="13311" max="13311" width="1.1171875" style="174" customWidth="1"/>
    <col min="13312" max="13312" width="46.5859375" style="174" customWidth="1"/>
    <col min="13313" max="13313" width="10.41015625" style="174" customWidth="1"/>
    <col min="13314" max="13314" width="12.46875" style="174" customWidth="1"/>
    <col min="13315" max="13315" width="14.703125" style="174" bestFit="1" customWidth="1"/>
    <col min="13316" max="13316" width="13.5859375" style="174" customWidth="1"/>
    <col min="13317" max="13317" width="11.8203125" style="174" customWidth="1"/>
    <col min="13318" max="13319" width="13.5859375" style="174" customWidth="1"/>
    <col min="13320" max="13320" width="13.703125" style="174" customWidth="1"/>
    <col min="13321" max="13321" width="13.41015625" style="174" customWidth="1"/>
    <col min="13322" max="13322" width="16.41015625" style="174" customWidth="1"/>
    <col min="13323" max="13323" width="12.29296875" style="174" customWidth="1"/>
    <col min="13324" max="13324" width="13.41015625" style="174" customWidth="1"/>
    <col min="13325" max="13326" width="12.29296875" style="174" customWidth="1"/>
    <col min="13327" max="13327" width="12.703125" style="174" customWidth="1"/>
    <col min="13328" max="13328" width="11" style="174" customWidth="1"/>
    <col min="13329" max="13333" width="12.41015625" style="174" customWidth="1"/>
    <col min="13334" max="13565" width="8.9375" style="174"/>
    <col min="13566" max="13566" width="3" style="174" customWidth="1"/>
    <col min="13567" max="13567" width="1.1171875" style="174" customWidth="1"/>
    <col min="13568" max="13568" width="46.5859375" style="174" customWidth="1"/>
    <col min="13569" max="13569" width="10.41015625" style="174" customWidth="1"/>
    <col min="13570" max="13570" width="12.46875" style="174" customWidth="1"/>
    <col min="13571" max="13571" width="14.703125" style="174" bestFit="1" customWidth="1"/>
    <col min="13572" max="13572" width="13.5859375" style="174" customWidth="1"/>
    <col min="13573" max="13573" width="11.8203125" style="174" customWidth="1"/>
    <col min="13574" max="13575" width="13.5859375" style="174" customWidth="1"/>
    <col min="13576" max="13576" width="13.703125" style="174" customWidth="1"/>
    <col min="13577" max="13577" width="13.41015625" style="174" customWidth="1"/>
    <col min="13578" max="13578" width="16.41015625" style="174" customWidth="1"/>
    <col min="13579" max="13579" width="12.29296875" style="174" customWidth="1"/>
    <col min="13580" max="13580" width="13.41015625" style="174" customWidth="1"/>
    <col min="13581" max="13582" width="12.29296875" style="174" customWidth="1"/>
    <col min="13583" max="13583" width="12.703125" style="174" customWidth="1"/>
    <col min="13584" max="13584" width="11" style="174" customWidth="1"/>
    <col min="13585" max="13589" width="12.41015625" style="174" customWidth="1"/>
    <col min="13590" max="13821" width="8.9375" style="174"/>
    <col min="13822" max="13822" width="3" style="174" customWidth="1"/>
    <col min="13823" max="13823" width="1.1171875" style="174" customWidth="1"/>
    <col min="13824" max="13824" width="46.5859375" style="174" customWidth="1"/>
    <col min="13825" max="13825" width="10.41015625" style="174" customWidth="1"/>
    <col min="13826" max="13826" width="12.46875" style="174" customWidth="1"/>
    <col min="13827" max="13827" width="14.703125" style="174" bestFit="1" customWidth="1"/>
    <col min="13828" max="13828" width="13.5859375" style="174" customWidth="1"/>
    <col min="13829" max="13829" width="11.8203125" style="174" customWidth="1"/>
    <col min="13830" max="13831" width="13.5859375" style="174" customWidth="1"/>
    <col min="13832" max="13832" width="13.703125" style="174" customWidth="1"/>
    <col min="13833" max="13833" width="13.41015625" style="174" customWidth="1"/>
    <col min="13834" max="13834" width="16.41015625" style="174" customWidth="1"/>
    <col min="13835" max="13835" width="12.29296875" style="174" customWidth="1"/>
    <col min="13836" max="13836" width="13.41015625" style="174" customWidth="1"/>
    <col min="13837" max="13838" width="12.29296875" style="174" customWidth="1"/>
    <col min="13839" max="13839" width="12.703125" style="174" customWidth="1"/>
    <col min="13840" max="13840" width="11" style="174" customWidth="1"/>
    <col min="13841" max="13845" width="12.41015625" style="174" customWidth="1"/>
    <col min="13846" max="14077" width="8.9375" style="174"/>
    <col min="14078" max="14078" width="3" style="174" customWidth="1"/>
    <col min="14079" max="14079" width="1.1171875" style="174" customWidth="1"/>
    <col min="14080" max="14080" width="46.5859375" style="174" customWidth="1"/>
    <col min="14081" max="14081" width="10.41015625" style="174" customWidth="1"/>
    <col min="14082" max="14082" width="12.46875" style="174" customWidth="1"/>
    <col min="14083" max="14083" width="14.703125" style="174" bestFit="1" customWidth="1"/>
    <col min="14084" max="14084" width="13.5859375" style="174" customWidth="1"/>
    <col min="14085" max="14085" width="11.8203125" style="174" customWidth="1"/>
    <col min="14086" max="14087" width="13.5859375" style="174" customWidth="1"/>
    <col min="14088" max="14088" width="13.703125" style="174" customWidth="1"/>
    <col min="14089" max="14089" width="13.41015625" style="174" customWidth="1"/>
    <col min="14090" max="14090" width="16.41015625" style="174" customWidth="1"/>
    <col min="14091" max="14091" width="12.29296875" style="174" customWidth="1"/>
    <col min="14092" max="14092" width="13.41015625" style="174" customWidth="1"/>
    <col min="14093" max="14094" width="12.29296875" style="174" customWidth="1"/>
    <col min="14095" max="14095" width="12.703125" style="174" customWidth="1"/>
    <col min="14096" max="14096" width="11" style="174" customWidth="1"/>
    <col min="14097" max="14101" width="12.41015625" style="174" customWidth="1"/>
    <col min="14102" max="14333" width="8.9375" style="174"/>
    <col min="14334" max="14334" width="3" style="174" customWidth="1"/>
    <col min="14335" max="14335" width="1.1171875" style="174" customWidth="1"/>
    <col min="14336" max="14336" width="46.5859375" style="174" customWidth="1"/>
    <col min="14337" max="14337" width="10.41015625" style="174" customWidth="1"/>
    <col min="14338" max="14338" width="12.46875" style="174" customWidth="1"/>
    <col min="14339" max="14339" width="14.703125" style="174" bestFit="1" customWidth="1"/>
    <col min="14340" max="14340" width="13.5859375" style="174" customWidth="1"/>
    <col min="14341" max="14341" width="11.8203125" style="174" customWidth="1"/>
    <col min="14342" max="14343" width="13.5859375" style="174" customWidth="1"/>
    <col min="14344" max="14344" width="13.703125" style="174" customWidth="1"/>
    <col min="14345" max="14345" width="13.41015625" style="174" customWidth="1"/>
    <col min="14346" max="14346" width="16.41015625" style="174" customWidth="1"/>
    <col min="14347" max="14347" width="12.29296875" style="174" customWidth="1"/>
    <col min="14348" max="14348" width="13.41015625" style="174" customWidth="1"/>
    <col min="14349" max="14350" width="12.29296875" style="174" customWidth="1"/>
    <col min="14351" max="14351" width="12.703125" style="174" customWidth="1"/>
    <col min="14352" max="14352" width="11" style="174" customWidth="1"/>
    <col min="14353" max="14357" width="12.41015625" style="174" customWidth="1"/>
    <col min="14358" max="14589" width="8.9375" style="174"/>
    <col min="14590" max="14590" width="3" style="174" customWidth="1"/>
    <col min="14591" max="14591" width="1.1171875" style="174" customWidth="1"/>
    <col min="14592" max="14592" width="46.5859375" style="174" customWidth="1"/>
    <col min="14593" max="14593" width="10.41015625" style="174" customWidth="1"/>
    <col min="14594" max="14594" width="12.46875" style="174" customWidth="1"/>
    <col min="14595" max="14595" width="14.703125" style="174" bestFit="1" customWidth="1"/>
    <col min="14596" max="14596" width="13.5859375" style="174" customWidth="1"/>
    <col min="14597" max="14597" width="11.8203125" style="174" customWidth="1"/>
    <col min="14598" max="14599" width="13.5859375" style="174" customWidth="1"/>
    <col min="14600" max="14600" width="13.703125" style="174" customWidth="1"/>
    <col min="14601" max="14601" width="13.41015625" style="174" customWidth="1"/>
    <col min="14602" max="14602" width="16.41015625" style="174" customWidth="1"/>
    <col min="14603" max="14603" width="12.29296875" style="174" customWidth="1"/>
    <col min="14604" max="14604" width="13.41015625" style="174" customWidth="1"/>
    <col min="14605" max="14606" width="12.29296875" style="174" customWidth="1"/>
    <col min="14607" max="14607" width="12.703125" style="174" customWidth="1"/>
    <col min="14608" max="14608" width="11" style="174" customWidth="1"/>
    <col min="14609" max="14613" width="12.41015625" style="174" customWidth="1"/>
    <col min="14614" max="14845" width="8.9375" style="174"/>
    <col min="14846" max="14846" width="3" style="174" customWidth="1"/>
    <col min="14847" max="14847" width="1.1171875" style="174" customWidth="1"/>
    <col min="14848" max="14848" width="46.5859375" style="174" customWidth="1"/>
    <col min="14849" max="14849" width="10.41015625" style="174" customWidth="1"/>
    <col min="14850" max="14850" width="12.46875" style="174" customWidth="1"/>
    <col min="14851" max="14851" width="14.703125" style="174" bestFit="1" customWidth="1"/>
    <col min="14852" max="14852" width="13.5859375" style="174" customWidth="1"/>
    <col min="14853" max="14853" width="11.8203125" style="174" customWidth="1"/>
    <col min="14854" max="14855" width="13.5859375" style="174" customWidth="1"/>
    <col min="14856" max="14856" width="13.703125" style="174" customWidth="1"/>
    <col min="14857" max="14857" width="13.41015625" style="174" customWidth="1"/>
    <col min="14858" max="14858" width="16.41015625" style="174" customWidth="1"/>
    <col min="14859" max="14859" width="12.29296875" style="174" customWidth="1"/>
    <col min="14860" max="14860" width="13.41015625" style="174" customWidth="1"/>
    <col min="14861" max="14862" width="12.29296875" style="174" customWidth="1"/>
    <col min="14863" max="14863" width="12.703125" style="174" customWidth="1"/>
    <col min="14864" max="14864" width="11" style="174" customWidth="1"/>
    <col min="14865" max="14869" width="12.41015625" style="174" customWidth="1"/>
    <col min="14870" max="15101" width="8.9375" style="174"/>
    <col min="15102" max="15102" width="3" style="174" customWidth="1"/>
    <col min="15103" max="15103" width="1.1171875" style="174" customWidth="1"/>
    <col min="15104" max="15104" width="46.5859375" style="174" customWidth="1"/>
    <col min="15105" max="15105" width="10.41015625" style="174" customWidth="1"/>
    <col min="15106" max="15106" width="12.46875" style="174" customWidth="1"/>
    <col min="15107" max="15107" width="14.703125" style="174" bestFit="1" customWidth="1"/>
    <col min="15108" max="15108" width="13.5859375" style="174" customWidth="1"/>
    <col min="15109" max="15109" width="11.8203125" style="174" customWidth="1"/>
    <col min="15110" max="15111" width="13.5859375" style="174" customWidth="1"/>
    <col min="15112" max="15112" width="13.703125" style="174" customWidth="1"/>
    <col min="15113" max="15113" width="13.41015625" style="174" customWidth="1"/>
    <col min="15114" max="15114" width="16.41015625" style="174" customWidth="1"/>
    <col min="15115" max="15115" width="12.29296875" style="174" customWidth="1"/>
    <col min="15116" max="15116" width="13.41015625" style="174" customWidth="1"/>
    <col min="15117" max="15118" width="12.29296875" style="174" customWidth="1"/>
    <col min="15119" max="15119" width="12.703125" style="174" customWidth="1"/>
    <col min="15120" max="15120" width="11" style="174" customWidth="1"/>
    <col min="15121" max="15125" width="12.41015625" style="174" customWidth="1"/>
    <col min="15126" max="15357" width="8.9375" style="174"/>
    <col min="15358" max="15358" width="3" style="174" customWidth="1"/>
    <col min="15359" max="15359" width="1.1171875" style="174" customWidth="1"/>
    <col min="15360" max="15360" width="46.5859375" style="174" customWidth="1"/>
    <col min="15361" max="15361" width="10.41015625" style="174" customWidth="1"/>
    <col min="15362" max="15362" width="12.46875" style="174" customWidth="1"/>
    <col min="15363" max="15363" width="14.703125" style="174" bestFit="1" customWidth="1"/>
    <col min="15364" max="15364" width="13.5859375" style="174" customWidth="1"/>
    <col min="15365" max="15365" width="11.8203125" style="174" customWidth="1"/>
    <col min="15366" max="15367" width="13.5859375" style="174" customWidth="1"/>
    <col min="15368" max="15368" width="13.703125" style="174" customWidth="1"/>
    <col min="15369" max="15369" width="13.41015625" style="174" customWidth="1"/>
    <col min="15370" max="15370" width="16.41015625" style="174" customWidth="1"/>
    <col min="15371" max="15371" width="12.29296875" style="174" customWidth="1"/>
    <col min="15372" max="15372" width="13.41015625" style="174" customWidth="1"/>
    <col min="15373" max="15374" width="12.29296875" style="174" customWidth="1"/>
    <col min="15375" max="15375" width="12.703125" style="174" customWidth="1"/>
    <col min="15376" max="15376" width="11" style="174" customWidth="1"/>
    <col min="15377" max="15381" width="12.41015625" style="174" customWidth="1"/>
    <col min="15382" max="15613" width="8.9375" style="174"/>
    <col min="15614" max="15614" width="3" style="174" customWidth="1"/>
    <col min="15615" max="15615" width="1.1171875" style="174" customWidth="1"/>
    <col min="15616" max="15616" width="46.5859375" style="174" customWidth="1"/>
    <col min="15617" max="15617" width="10.41015625" style="174" customWidth="1"/>
    <col min="15618" max="15618" width="12.46875" style="174" customWidth="1"/>
    <col min="15619" max="15619" width="14.703125" style="174" bestFit="1" customWidth="1"/>
    <col min="15620" max="15620" width="13.5859375" style="174" customWidth="1"/>
    <col min="15621" max="15621" width="11.8203125" style="174" customWidth="1"/>
    <col min="15622" max="15623" width="13.5859375" style="174" customWidth="1"/>
    <col min="15624" max="15624" width="13.703125" style="174" customWidth="1"/>
    <col min="15625" max="15625" width="13.41015625" style="174" customWidth="1"/>
    <col min="15626" max="15626" width="16.41015625" style="174" customWidth="1"/>
    <col min="15627" max="15627" width="12.29296875" style="174" customWidth="1"/>
    <col min="15628" max="15628" width="13.41015625" style="174" customWidth="1"/>
    <col min="15629" max="15630" width="12.29296875" style="174" customWidth="1"/>
    <col min="15631" max="15631" width="12.703125" style="174" customWidth="1"/>
    <col min="15632" max="15632" width="11" style="174" customWidth="1"/>
    <col min="15633" max="15637" width="12.41015625" style="174" customWidth="1"/>
    <col min="15638" max="15869" width="8.9375" style="174"/>
    <col min="15870" max="15870" width="3" style="174" customWidth="1"/>
    <col min="15871" max="15871" width="1.1171875" style="174" customWidth="1"/>
    <col min="15872" max="15872" width="46.5859375" style="174" customWidth="1"/>
    <col min="15873" max="15873" width="10.41015625" style="174" customWidth="1"/>
    <col min="15874" max="15874" width="12.46875" style="174" customWidth="1"/>
    <col min="15875" max="15875" width="14.703125" style="174" bestFit="1" customWidth="1"/>
    <col min="15876" max="15876" width="13.5859375" style="174" customWidth="1"/>
    <col min="15877" max="15877" width="11.8203125" style="174" customWidth="1"/>
    <col min="15878" max="15879" width="13.5859375" style="174" customWidth="1"/>
    <col min="15880" max="15880" width="13.703125" style="174" customWidth="1"/>
    <col min="15881" max="15881" width="13.41015625" style="174" customWidth="1"/>
    <col min="15882" max="15882" width="16.41015625" style="174" customWidth="1"/>
    <col min="15883" max="15883" width="12.29296875" style="174" customWidth="1"/>
    <col min="15884" max="15884" width="13.41015625" style="174" customWidth="1"/>
    <col min="15885" max="15886" width="12.29296875" style="174" customWidth="1"/>
    <col min="15887" max="15887" width="12.703125" style="174" customWidth="1"/>
    <col min="15888" max="15888" width="11" style="174" customWidth="1"/>
    <col min="15889" max="15893" width="12.41015625" style="174" customWidth="1"/>
    <col min="15894" max="16125" width="8.9375" style="174"/>
    <col min="16126" max="16126" width="3" style="174" customWidth="1"/>
    <col min="16127" max="16127" width="1.1171875" style="174" customWidth="1"/>
    <col min="16128" max="16128" width="46.5859375" style="174" customWidth="1"/>
    <col min="16129" max="16129" width="10.41015625" style="174" customWidth="1"/>
    <col min="16130" max="16130" width="12.46875" style="174" customWidth="1"/>
    <col min="16131" max="16131" width="14.703125" style="174" bestFit="1" customWidth="1"/>
    <col min="16132" max="16132" width="13.5859375" style="174" customWidth="1"/>
    <col min="16133" max="16133" width="11.8203125" style="174" customWidth="1"/>
    <col min="16134" max="16135" width="13.5859375" style="174" customWidth="1"/>
    <col min="16136" max="16136" width="13.703125" style="174" customWidth="1"/>
    <col min="16137" max="16137" width="13.41015625" style="174" customWidth="1"/>
    <col min="16138" max="16138" width="16.41015625" style="174" customWidth="1"/>
    <col min="16139" max="16139" width="12.29296875" style="174" customWidth="1"/>
    <col min="16140" max="16140" width="13.41015625" style="174" customWidth="1"/>
    <col min="16141" max="16142" width="12.29296875" style="174" customWidth="1"/>
    <col min="16143" max="16143" width="12.703125" style="174" customWidth="1"/>
    <col min="16144" max="16144" width="11" style="174" customWidth="1"/>
    <col min="16145" max="16149" width="12.41015625" style="174" customWidth="1"/>
    <col min="16150" max="16384" width="8.9375" style="174"/>
  </cols>
  <sheetData>
    <row r="1" spans="1:16" ht="23.35" x14ac:dyDescent="0.8">
      <c r="C1" s="264" t="str">
        <f>+'Transactions Sources &amp; Uses'!B1</f>
        <v>LBO FINANCIAL MODEL</v>
      </c>
      <c r="D1" s="196"/>
    </row>
    <row r="2" spans="1:16" ht="12.75" customHeight="1" x14ac:dyDescent="0.5">
      <c r="C2" s="196" t="s">
        <v>228</v>
      </c>
      <c r="D2" s="196"/>
      <c r="E2" s="175"/>
      <c r="F2" s="175"/>
      <c r="G2" s="176"/>
      <c r="H2" s="175"/>
      <c r="I2" s="177"/>
    </row>
    <row r="3" spans="1:16" customFormat="1" ht="12.75" customHeight="1" x14ac:dyDescent="0.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4"/>
      <c r="O3" s="4"/>
      <c r="P3" s="4"/>
    </row>
    <row r="4" spans="1:16" ht="18" customHeight="1" thickBot="1" x14ac:dyDescent="0.55000000000000004">
      <c r="A4" s="197">
        <f>ROW()</f>
        <v>4</v>
      </c>
      <c r="C4" s="278" t="s">
        <v>1</v>
      </c>
      <c r="D4" s="278"/>
      <c r="E4" s="279"/>
      <c r="F4" s="279"/>
      <c r="G4" s="279"/>
      <c r="H4" s="279"/>
      <c r="I4" s="279"/>
      <c r="J4" s="279"/>
    </row>
    <row r="5" spans="1:16" ht="43.5" customHeight="1" thickBot="1" x14ac:dyDescent="0.55000000000000004">
      <c r="A5" s="197">
        <f>ROW()</f>
        <v>5</v>
      </c>
      <c r="C5" s="198" t="s">
        <v>152</v>
      </c>
      <c r="D5" s="280" t="s">
        <v>153</v>
      </c>
      <c r="E5" s="281" t="s">
        <v>154</v>
      </c>
      <c r="F5" s="282" t="s">
        <v>155</v>
      </c>
      <c r="G5" s="281" t="s">
        <v>156</v>
      </c>
      <c r="H5" s="281" t="s">
        <v>157</v>
      </c>
      <c r="I5" s="281" t="s">
        <v>158</v>
      </c>
      <c r="J5" s="281" t="s">
        <v>229</v>
      </c>
    </row>
    <row r="6" spans="1:16" ht="20" customHeight="1" x14ac:dyDescent="0.5">
      <c r="A6" s="197">
        <f>ROW()</f>
        <v>6</v>
      </c>
      <c r="C6" s="174" t="s">
        <v>159</v>
      </c>
      <c r="D6" s="199"/>
      <c r="E6" s="171"/>
      <c r="F6" s="161"/>
      <c r="G6" s="200"/>
      <c r="H6" s="200"/>
      <c r="I6" s="162"/>
      <c r="J6" s="178"/>
    </row>
    <row r="7" spans="1:16" x14ac:dyDescent="0.5">
      <c r="A7" s="197">
        <f>ROW()</f>
        <v>7</v>
      </c>
      <c r="C7" s="174" t="s">
        <v>226</v>
      </c>
      <c r="D7" s="201"/>
      <c r="E7" s="202"/>
      <c r="F7" s="163"/>
      <c r="G7" s="203"/>
      <c r="H7" s="203"/>
      <c r="I7" s="164"/>
      <c r="J7" s="179"/>
    </row>
    <row r="8" spans="1:16" ht="14.7" thickBot="1" x14ac:dyDescent="0.55000000000000004">
      <c r="A8" s="197">
        <f>ROW()</f>
        <v>8</v>
      </c>
      <c r="C8" s="174" t="s">
        <v>160</v>
      </c>
      <c r="D8" s="204"/>
      <c r="E8" s="171"/>
      <c r="F8" s="161"/>
      <c r="G8" s="205"/>
      <c r="H8" s="205"/>
      <c r="I8" s="162"/>
      <c r="J8" s="206"/>
    </row>
    <row r="9" spans="1:16" ht="15" customHeight="1" thickBot="1" x14ac:dyDescent="0.55000000000000004">
      <c r="A9" s="197">
        <f>ROW()</f>
        <v>9</v>
      </c>
      <c r="C9" s="174" t="s">
        <v>161</v>
      </c>
      <c r="D9" s="204"/>
      <c r="E9" s="202"/>
      <c r="F9" s="163"/>
      <c r="G9" s="207"/>
      <c r="H9" s="208"/>
      <c r="I9" s="162"/>
      <c r="J9" s="179"/>
    </row>
    <row r="10" spans="1:16" ht="14.7" thickBot="1" x14ac:dyDescent="0.55000000000000004">
      <c r="A10" s="197">
        <f>ROW()</f>
        <v>10</v>
      </c>
      <c r="C10" s="174" t="s">
        <v>162</v>
      </c>
      <c r="D10" s="209"/>
      <c r="E10" s="266"/>
      <c r="F10" s="172"/>
      <c r="I10" s="207"/>
      <c r="J10" s="210"/>
    </row>
    <row r="11" spans="1:16" ht="14.25" customHeight="1" thickTop="1" thickBot="1" x14ac:dyDescent="0.55000000000000004">
      <c r="A11" s="197">
        <f>ROW()</f>
        <v>11</v>
      </c>
      <c r="E11" s="165"/>
      <c r="F11" s="166"/>
      <c r="G11" s="57"/>
      <c r="I11" s="57"/>
      <c r="J11" s="57"/>
    </row>
    <row r="12" spans="1:16" ht="61.35" customHeight="1" thickBot="1" x14ac:dyDescent="0.55000000000000004">
      <c r="A12" s="292">
        <f>ROW()</f>
        <v>12</v>
      </c>
      <c r="C12" s="291" t="s">
        <v>163</v>
      </c>
      <c r="D12" s="280"/>
      <c r="E12" s="281"/>
      <c r="F12" s="166"/>
    </row>
    <row r="13" spans="1:16" ht="14.7" thickBot="1" x14ac:dyDescent="0.55000000000000004">
      <c r="A13" s="197">
        <f>ROW()</f>
        <v>13</v>
      </c>
      <c r="C13" s="57" t="s">
        <v>164</v>
      </c>
      <c r="D13" s="204"/>
      <c r="E13" s="171"/>
      <c r="F13" s="166"/>
      <c r="H13" s="170"/>
      <c r="I13" s="265"/>
    </row>
    <row r="14" spans="1:16" ht="14.7" thickBot="1" x14ac:dyDescent="0.55000000000000004">
      <c r="A14" s="197">
        <f>ROW()</f>
        <v>14</v>
      </c>
      <c r="C14" s="171" t="s">
        <v>227</v>
      </c>
      <c r="D14" s="167"/>
      <c r="E14" s="171"/>
      <c r="F14" s="166"/>
      <c r="H14" s="170"/>
      <c r="I14" s="272"/>
    </row>
    <row r="15" spans="1:16" x14ac:dyDescent="0.5">
      <c r="A15" s="197">
        <f>ROW()</f>
        <v>15</v>
      </c>
      <c r="C15" s="171" t="s">
        <v>165</v>
      </c>
      <c r="D15" s="211"/>
      <c r="E15" s="171"/>
      <c r="F15" s="166"/>
    </row>
    <row r="16" spans="1:16" ht="12.75" customHeight="1" thickBot="1" x14ac:dyDescent="0.55000000000000004">
      <c r="A16" s="197">
        <f>ROW()</f>
        <v>16</v>
      </c>
      <c r="C16" s="57" t="s">
        <v>166</v>
      </c>
      <c r="D16" s="209"/>
      <c r="E16" s="266"/>
      <c r="F16" s="166"/>
    </row>
    <row r="17" spans="1:13" ht="12.75" customHeight="1" thickTop="1" x14ac:dyDescent="0.5">
      <c r="A17" s="197">
        <f>ROW()</f>
        <v>17</v>
      </c>
      <c r="C17" s="57"/>
      <c r="D17" s="57"/>
      <c r="E17" s="57"/>
      <c r="F17" s="166"/>
    </row>
    <row r="18" spans="1:13" ht="12" customHeight="1" x14ac:dyDescent="0.5">
      <c r="A18" s="197">
        <f>ROW()</f>
        <v>18</v>
      </c>
      <c r="C18" s="212" t="s">
        <v>167</v>
      </c>
      <c r="D18" s="57"/>
      <c r="E18" s="57"/>
      <c r="G18" s="57"/>
      <c r="H18" s="57"/>
      <c r="I18" s="57"/>
    </row>
    <row r="19" spans="1:13" ht="8" customHeight="1" thickBot="1" x14ac:dyDescent="0.55000000000000004">
      <c r="A19" s="197">
        <f>ROW()</f>
        <v>19</v>
      </c>
      <c r="C19" s="213"/>
      <c r="D19" s="168"/>
      <c r="E19" s="168"/>
      <c r="F19" s="180"/>
      <c r="G19" s="168"/>
      <c r="H19" s="168"/>
      <c r="I19" s="168"/>
      <c r="J19" s="180"/>
      <c r="K19" s="180"/>
      <c r="L19" s="180"/>
      <c r="M19" s="180"/>
    </row>
    <row r="20" spans="1:13" ht="17.7" customHeight="1" thickBot="1" x14ac:dyDescent="0.55000000000000004">
      <c r="A20" s="197">
        <f>ROW()</f>
        <v>20</v>
      </c>
      <c r="C20" s="283" t="s">
        <v>168</v>
      </c>
      <c r="D20" s="284"/>
      <c r="E20" s="285"/>
      <c r="F20" s="285"/>
      <c r="G20" s="285"/>
      <c r="H20" s="285"/>
      <c r="I20" s="285"/>
      <c r="J20" s="285"/>
      <c r="K20" s="286"/>
      <c r="L20" s="287"/>
      <c r="M20" s="285"/>
    </row>
    <row r="21" spans="1:13" ht="15.75" customHeight="1" thickBot="1" x14ac:dyDescent="0.55000000000000004">
      <c r="A21" s="197">
        <f>ROW()</f>
        <v>21</v>
      </c>
      <c r="C21" s="214" t="str">
        <f>+C6</f>
        <v>Bank Loan</v>
      </c>
      <c r="D21" s="275" t="s">
        <v>169</v>
      </c>
      <c r="E21" s="232" t="s">
        <v>170</v>
      </c>
      <c r="F21" s="216">
        <f t="shared" ref="F21:M21" si="0">+F40</f>
        <v>1</v>
      </c>
      <c r="G21" s="216">
        <f t="shared" si="0"/>
        <v>2</v>
      </c>
      <c r="H21" s="216">
        <f t="shared" si="0"/>
        <v>3</v>
      </c>
      <c r="I21" s="216">
        <f t="shared" si="0"/>
        <v>4</v>
      </c>
      <c r="J21" s="216">
        <f t="shared" si="0"/>
        <v>5</v>
      </c>
      <c r="K21" s="215">
        <f t="shared" si="0"/>
        <v>6</v>
      </c>
      <c r="L21" s="216">
        <f t="shared" si="0"/>
        <v>7</v>
      </c>
      <c r="M21" s="216">
        <f t="shared" si="0"/>
        <v>8</v>
      </c>
    </row>
    <row r="22" spans="1:13" ht="12.75" customHeight="1" x14ac:dyDescent="0.5">
      <c r="A22" s="197">
        <f>ROW()</f>
        <v>22</v>
      </c>
      <c r="C22" s="174" t="s">
        <v>171</v>
      </c>
      <c r="D22" s="175"/>
      <c r="E22" s="217"/>
      <c r="F22" s="63"/>
      <c r="G22" s="63"/>
      <c r="H22" s="63"/>
      <c r="I22" s="63"/>
      <c r="J22" s="63"/>
      <c r="K22" s="167"/>
      <c r="L22" s="63"/>
      <c r="M22" s="63"/>
    </row>
    <row r="23" spans="1:13" x14ac:dyDescent="0.5">
      <c r="A23" s="197">
        <f>ROW()</f>
        <v>23</v>
      </c>
      <c r="C23" s="174" t="s">
        <v>172</v>
      </c>
      <c r="D23" s="175"/>
      <c r="E23" s="218"/>
      <c r="F23" s="63"/>
      <c r="G23" s="63"/>
      <c r="H23" s="63"/>
      <c r="I23" s="63"/>
      <c r="J23" s="262"/>
      <c r="K23" s="263"/>
      <c r="L23" s="262"/>
      <c r="M23" s="262"/>
    </row>
    <row r="24" spans="1:13" x14ac:dyDescent="0.5">
      <c r="A24" s="197">
        <f>ROW()</f>
        <v>24</v>
      </c>
      <c r="C24" s="219" t="s">
        <v>173</v>
      </c>
      <c r="D24" s="175"/>
      <c r="E24" s="220"/>
      <c r="F24" s="63"/>
      <c r="G24" s="63"/>
      <c r="H24" s="63"/>
      <c r="I24" s="63"/>
      <c r="J24" s="63"/>
      <c r="K24" s="167"/>
      <c r="L24" s="63"/>
      <c r="M24" s="63"/>
    </row>
    <row r="25" spans="1:13" ht="14.7" thickBot="1" x14ac:dyDescent="0.55000000000000004">
      <c r="A25" s="197">
        <f>ROW()</f>
        <v>25</v>
      </c>
      <c r="C25" s="221" t="s">
        <v>174</v>
      </c>
      <c r="D25" s="276"/>
      <c r="E25" s="255"/>
      <c r="F25" s="222"/>
      <c r="G25" s="222"/>
      <c r="H25" s="222"/>
      <c r="I25" s="222"/>
      <c r="J25" s="222"/>
      <c r="K25" s="223"/>
      <c r="L25" s="222"/>
      <c r="M25" s="222"/>
    </row>
    <row r="26" spans="1:13" ht="14.7" thickTop="1" x14ac:dyDescent="0.5">
      <c r="A26" s="197">
        <f>ROW()</f>
        <v>26</v>
      </c>
      <c r="C26" s="224" t="s">
        <v>175</v>
      </c>
      <c r="D26" s="225"/>
      <c r="E26" s="226"/>
      <c r="F26" s="227"/>
      <c r="G26" s="227"/>
      <c r="H26" s="227"/>
      <c r="I26" s="227"/>
      <c r="J26" s="227"/>
      <c r="K26" s="226"/>
      <c r="L26" s="227"/>
      <c r="M26" s="227"/>
    </row>
    <row r="27" spans="1:13" x14ac:dyDescent="0.5">
      <c r="A27" s="197">
        <f>ROW()</f>
        <v>27</v>
      </c>
      <c r="C27" s="214" t="s">
        <v>176</v>
      </c>
      <c r="D27" s="225"/>
      <c r="E27" s="226"/>
      <c r="F27" s="227"/>
      <c r="G27" s="227"/>
      <c r="H27" s="227"/>
      <c r="I27" s="227"/>
      <c r="J27" s="227"/>
      <c r="K27" s="226"/>
      <c r="L27" s="227"/>
      <c r="M27" s="227"/>
    </row>
    <row r="28" spans="1:13" ht="8.25" customHeight="1" x14ac:dyDescent="0.5">
      <c r="A28" s="197">
        <f>ROW()</f>
        <v>28</v>
      </c>
      <c r="D28" s="181"/>
      <c r="E28" s="182"/>
      <c r="K28" s="182"/>
    </row>
    <row r="29" spans="1:13" x14ac:dyDescent="0.5">
      <c r="A29" s="197">
        <f>ROW()</f>
        <v>29</v>
      </c>
      <c r="C29" s="214" t="str">
        <f>+C7</f>
        <v>Corporate Bonds</v>
      </c>
      <c r="D29" s="228"/>
      <c r="E29" s="182"/>
      <c r="K29" s="182"/>
    </row>
    <row r="30" spans="1:13" x14ac:dyDescent="0.5">
      <c r="A30" s="197">
        <f>ROW()</f>
        <v>30</v>
      </c>
      <c r="C30" s="174" t="s">
        <v>177</v>
      </c>
      <c r="D30" s="181"/>
      <c r="E30" s="217"/>
      <c r="F30" s="63"/>
      <c r="G30" s="63"/>
      <c r="H30" s="63"/>
      <c r="I30" s="63"/>
      <c r="J30" s="63"/>
      <c r="K30" s="167"/>
      <c r="L30" s="63"/>
      <c r="M30" s="63"/>
    </row>
    <row r="31" spans="1:13" x14ac:dyDescent="0.5">
      <c r="A31" s="197">
        <f>ROW()</f>
        <v>31</v>
      </c>
      <c r="C31" s="174" t="s">
        <v>172</v>
      </c>
      <c r="D31" s="181"/>
      <c r="E31" s="218"/>
      <c r="F31" s="262"/>
      <c r="G31" s="262"/>
      <c r="H31" s="262"/>
      <c r="I31" s="262"/>
      <c r="J31" s="262"/>
      <c r="K31" s="263"/>
      <c r="L31" s="262"/>
      <c r="M31" s="262"/>
    </row>
    <row r="32" spans="1:13" x14ac:dyDescent="0.5">
      <c r="A32" s="197">
        <f>ROW()</f>
        <v>32</v>
      </c>
      <c r="C32" s="219" t="s">
        <v>173</v>
      </c>
      <c r="D32" s="181"/>
      <c r="E32" s="229"/>
      <c r="F32" s="262"/>
      <c r="G32" s="63"/>
      <c r="H32" s="63"/>
      <c r="I32" s="63"/>
      <c r="J32" s="63"/>
      <c r="K32" s="167"/>
      <c r="L32" s="63"/>
      <c r="M32" s="63"/>
    </row>
    <row r="33" spans="1:16" ht="14.7" thickBot="1" x14ac:dyDescent="0.55000000000000004">
      <c r="A33" s="197">
        <f>ROW()</f>
        <v>33</v>
      </c>
      <c r="C33" s="221" t="s">
        <v>178</v>
      </c>
      <c r="D33" s="277"/>
      <c r="E33" s="255"/>
      <c r="F33" s="222"/>
      <c r="G33" s="222"/>
      <c r="H33" s="222"/>
      <c r="I33" s="222"/>
      <c r="J33" s="222"/>
      <c r="K33" s="223"/>
      <c r="L33" s="222"/>
      <c r="M33" s="222"/>
    </row>
    <row r="34" spans="1:16" ht="9.75" customHeight="1" thickTop="1" x14ac:dyDescent="0.5">
      <c r="A34" s="197">
        <f>ROW()</f>
        <v>34</v>
      </c>
      <c r="D34" s="175"/>
      <c r="E34" s="182"/>
      <c r="F34" s="57"/>
      <c r="G34" s="57"/>
      <c r="H34" s="57"/>
      <c r="I34" s="57"/>
      <c r="J34" s="57"/>
      <c r="K34" s="167"/>
      <c r="L34" s="57"/>
      <c r="M34" s="57"/>
    </row>
    <row r="35" spans="1:16" x14ac:dyDescent="0.5">
      <c r="A35" s="197">
        <f>ROW()</f>
        <v>35</v>
      </c>
      <c r="C35" s="219" t="s">
        <v>179</v>
      </c>
      <c r="D35" s="175"/>
      <c r="E35" s="182"/>
      <c r="F35" s="57"/>
      <c r="G35" s="57"/>
      <c r="H35" s="57"/>
      <c r="I35" s="57"/>
      <c r="J35" s="57"/>
      <c r="K35" s="167"/>
      <c r="L35" s="57"/>
      <c r="M35" s="57"/>
    </row>
    <row r="36" spans="1:16" ht="14.7" thickBot="1" x14ac:dyDescent="0.55000000000000004">
      <c r="A36" s="197">
        <f>ROW()</f>
        <v>36</v>
      </c>
      <c r="C36" s="174" t="s">
        <v>39</v>
      </c>
      <c r="E36" s="230"/>
      <c r="F36" s="57"/>
      <c r="G36" s="57"/>
      <c r="H36" s="57"/>
      <c r="I36" s="57"/>
      <c r="J36" s="57"/>
      <c r="K36" s="231"/>
      <c r="L36" s="57"/>
      <c r="M36" s="57"/>
    </row>
    <row r="37" spans="1:16" ht="12" customHeight="1" thickBot="1" x14ac:dyDescent="0.55000000000000004">
      <c r="A37" s="197">
        <f>ROW()</f>
        <v>37</v>
      </c>
      <c r="C37" s="180"/>
      <c r="D37" s="180"/>
      <c r="E37" s="180"/>
      <c r="F37" s="168"/>
      <c r="G37" s="168"/>
      <c r="H37" s="168"/>
      <c r="I37" s="168"/>
      <c r="J37" s="168"/>
      <c r="K37" s="169"/>
      <c r="L37" s="168"/>
      <c r="M37" s="180"/>
    </row>
    <row r="38" spans="1:16" ht="15" customHeight="1" thickBot="1" x14ac:dyDescent="0.55000000000000004">
      <c r="A38" s="197">
        <f>ROW()</f>
        <v>38</v>
      </c>
      <c r="C38" s="283" t="s">
        <v>180</v>
      </c>
      <c r="D38" s="284"/>
      <c r="E38" s="288"/>
      <c r="F38" s="285"/>
      <c r="G38" s="285"/>
      <c r="H38" s="285"/>
      <c r="I38" s="285"/>
      <c r="J38" s="285"/>
      <c r="K38" s="286"/>
      <c r="L38" s="287"/>
      <c r="M38" s="285"/>
    </row>
    <row r="39" spans="1:16" ht="16.5" customHeight="1" x14ac:dyDescent="0.5">
      <c r="A39" s="197">
        <f>ROW()</f>
        <v>39</v>
      </c>
      <c r="C39" s="196" t="s">
        <v>181</v>
      </c>
      <c r="D39" s="267"/>
      <c r="E39" s="232" t="s">
        <v>182</v>
      </c>
      <c r="F39" s="183" t="s">
        <v>183</v>
      </c>
      <c r="G39" s="183" t="s">
        <v>184</v>
      </c>
      <c r="H39" s="183" t="s">
        <v>185</v>
      </c>
      <c r="I39" s="183" t="s">
        <v>186</v>
      </c>
      <c r="J39" s="183" t="s">
        <v>187</v>
      </c>
      <c r="K39" s="232" t="s">
        <v>188</v>
      </c>
      <c r="L39" s="233" t="s">
        <v>189</v>
      </c>
      <c r="M39" s="233" t="s">
        <v>190</v>
      </c>
    </row>
    <row r="40" spans="1:16" ht="14.7" thickBot="1" x14ac:dyDescent="0.55000000000000004">
      <c r="A40" s="197">
        <f>ROW()</f>
        <v>40</v>
      </c>
      <c r="E40" s="271">
        <v>0</v>
      </c>
      <c r="F40" s="234">
        <f>+E40+1</f>
        <v>1</v>
      </c>
      <c r="G40" s="234">
        <f t="shared" ref="G40:M40" si="1">+F40+1</f>
        <v>2</v>
      </c>
      <c r="H40" s="234">
        <f t="shared" si="1"/>
        <v>3</v>
      </c>
      <c r="I40" s="234">
        <f t="shared" si="1"/>
        <v>4</v>
      </c>
      <c r="J40" s="234">
        <f>+I40+1</f>
        <v>5</v>
      </c>
      <c r="K40" s="235">
        <f>+J40+1</f>
        <v>6</v>
      </c>
      <c r="L40" s="234">
        <f t="shared" si="1"/>
        <v>7</v>
      </c>
      <c r="M40" s="234">
        <f t="shared" si="1"/>
        <v>8</v>
      </c>
    </row>
    <row r="41" spans="1:16" x14ac:dyDescent="0.5">
      <c r="A41" s="197">
        <f>ROW()</f>
        <v>41</v>
      </c>
      <c r="C41" s="174" t="s">
        <v>191</v>
      </c>
      <c r="D41" s="236"/>
      <c r="E41" s="268"/>
      <c r="F41" s="237"/>
      <c r="G41" s="184"/>
      <c r="H41" s="184"/>
      <c r="I41" s="184"/>
      <c r="J41" s="184"/>
      <c r="K41" s="185"/>
      <c r="L41" s="184"/>
      <c r="M41" s="184"/>
    </row>
    <row r="42" spans="1:16" x14ac:dyDescent="0.5">
      <c r="A42" s="197">
        <f>ROW()</f>
        <v>42</v>
      </c>
      <c r="C42" s="174" t="s">
        <v>192</v>
      </c>
      <c r="D42" s="176"/>
      <c r="E42" s="269"/>
      <c r="F42" s="238"/>
      <c r="G42" s="184"/>
      <c r="H42" s="184"/>
      <c r="I42" s="184"/>
      <c r="J42" s="184"/>
      <c r="K42" s="185"/>
      <c r="L42" s="184"/>
      <c r="M42" s="184"/>
    </row>
    <row r="43" spans="1:16" x14ac:dyDescent="0.5">
      <c r="A43" s="197">
        <f>ROW()</f>
        <v>43</v>
      </c>
      <c r="C43" s="174" t="s">
        <v>193</v>
      </c>
      <c r="D43" s="176"/>
      <c r="E43" s="270"/>
      <c r="F43" s="238"/>
      <c r="G43" s="184"/>
      <c r="H43" s="184"/>
      <c r="I43" s="184"/>
      <c r="J43" s="184"/>
      <c r="K43" s="185"/>
      <c r="L43" s="184"/>
      <c r="M43" s="184"/>
    </row>
    <row r="44" spans="1:16" x14ac:dyDescent="0.5">
      <c r="A44" s="197">
        <f>ROW()</f>
        <v>44</v>
      </c>
      <c r="C44" s="174" t="s">
        <v>194</v>
      </c>
      <c r="D44" s="175"/>
      <c r="E44" s="268"/>
      <c r="F44" s="239"/>
      <c r="G44" s="239"/>
      <c r="H44" s="239"/>
      <c r="I44" s="239"/>
      <c r="J44" s="239"/>
      <c r="K44" s="240"/>
      <c r="L44" s="239"/>
      <c r="M44" s="239"/>
    </row>
    <row r="45" spans="1:16" x14ac:dyDescent="0.5">
      <c r="A45" s="197">
        <f>ROW()</f>
        <v>45</v>
      </c>
      <c r="C45" s="174" t="s">
        <v>195</v>
      </c>
      <c r="D45" s="176"/>
      <c r="E45" s="186"/>
      <c r="F45" s="184"/>
      <c r="G45" s="184"/>
      <c r="H45" s="184"/>
      <c r="I45" s="184"/>
      <c r="J45" s="184"/>
      <c r="K45" s="185"/>
      <c r="L45" s="184"/>
      <c r="M45" s="184"/>
    </row>
    <row r="46" spans="1:16" x14ac:dyDescent="0.5">
      <c r="A46" s="197">
        <f>ROW()</f>
        <v>46</v>
      </c>
      <c r="C46" s="219" t="s">
        <v>196</v>
      </c>
      <c r="D46" s="241"/>
      <c r="E46" s="242"/>
      <c r="F46" s="187"/>
      <c r="G46" s="187"/>
      <c r="H46" s="187"/>
      <c r="I46" s="187"/>
      <c r="J46" s="187"/>
      <c r="K46" s="188"/>
      <c r="L46" s="187"/>
      <c r="M46" s="187"/>
    </row>
    <row r="47" spans="1:16" x14ac:dyDescent="0.5">
      <c r="A47" s="197">
        <f>ROW()</f>
        <v>47</v>
      </c>
      <c r="C47" s="174" t="s">
        <v>99</v>
      </c>
      <c r="D47" s="175"/>
      <c r="E47" s="189"/>
      <c r="F47" s="184"/>
      <c r="G47" s="184"/>
      <c r="H47" s="184"/>
      <c r="I47" s="184"/>
      <c r="J47" s="184"/>
      <c r="K47" s="185"/>
      <c r="L47" s="184"/>
      <c r="M47" s="184"/>
    </row>
    <row r="48" spans="1:16" x14ac:dyDescent="0.5">
      <c r="A48" s="197">
        <f>ROW()</f>
        <v>48</v>
      </c>
      <c r="C48" s="219" t="s">
        <v>197</v>
      </c>
      <c r="D48" s="175"/>
      <c r="E48" s="189"/>
      <c r="F48" s="187"/>
      <c r="G48" s="187"/>
      <c r="H48" s="187"/>
      <c r="I48" s="187"/>
      <c r="J48" s="187"/>
      <c r="K48" s="188"/>
      <c r="L48" s="187"/>
      <c r="M48" s="187"/>
      <c r="P48" s="184"/>
    </row>
    <row r="49" spans="1:16" x14ac:dyDescent="0.5">
      <c r="A49" s="197">
        <f>ROW()</f>
        <v>49</v>
      </c>
      <c r="C49" s="174" t="s">
        <v>198</v>
      </c>
      <c r="D49" s="175"/>
      <c r="E49" s="189"/>
      <c r="F49" s="184"/>
      <c r="G49" s="184"/>
      <c r="H49" s="184"/>
      <c r="I49" s="184"/>
      <c r="J49" s="184"/>
      <c r="K49" s="185"/>
      <c r="L49" s="184"/>
      <c r="M49" s="184"/>
      <c r="P49" s="184"/>
    </row>
    <row r="50" spans="1:16" x14ac:dyDescent="0.5">
      <c r="A50" s="197">
        <f>ROW()</f>
        <v>50</v>
      </c>
      <c r="C50" s="174" t="s">
        <v>199</v>
      </c>
      <c r="D50" s="176"/>
      <c r="E50" s="186"/>
      <c r="F50" s="184"/>
      <c r="G50" s="184"/>
      <c r="H50" s="184"/>
      <c r="I50" s="184"/>
      <c r="J50" s="184"/>
      <c r="K50" s="185"/>
      <c r="L50" s="184"/>
      <c r="M50" s="184"/>
    </row>
    <row r="51" spans="1:16" x14ac:dyDescent="0.5">
      <c r="A51" s="197">
        <f>ROW()</f>
        <v>51</v>
      </c>
      <c r="C51" s="219" t="s">
        <v>200</v>
      </c>
      <c r="D51" s="175"/>
      <c r="E51" s="189"/>
      <c r="F51" s="184"/>
      <c r="G51" s="184"/>
      <c r="H51" s="184"/>
      <c r="I51" s="184"/>
      <c r="J51" s="184"/>
      <c r="K51" s="185"/>
      <c r="L51" s="184"/>
      <c r="M51" s="184"/>
    </row>
    <row r="52" spans="1:16" x14ac:dyDescent="0.5">
      <c r="A52" s="197">
        <f>ROW()</f>
        <v>52</v>
      </c>
      <c r="C52" s="219" t="s">
        <v>201</v>
      </c>
      <c r="D52" s="176"/>
      <c r="E52" s="186"/>
      <c r="F52" s="184"/>
      <c r="G52" s="184"/>
      <c r="H52" s="184"/>
      <c r="I52" s="184"/>
      <c r="J52" s="184"/>
      <c r="K52" s="185"/>
      <c r="L52" s="184"/>
      <c r="M52" s="184"/>
    </row>
    <row r="53" spans="1:16" x14ac:dyDescent="0.5">
      <c r="A53" s="197">
        <f>ROW()</f>
        <v>53</v>
      </c>
      <c r="C53" s="174" t="s">
        <v>202</v>
      </c>
      <c r="D53" s="176"/>
      <c r="E53" s="186"/>
      <c r="F53" s="184"/>
      <c r="G53" s="184"/>
      <c r="H53" s="184"/>
      <c r="I53" s="184"/>
      <c r="J53" s="184"/>
      <c r="K53" s="185"/>
      <c r="L53" s="184"/>
      <c r="M53" s="184"/>
    </row>
    <row r="54" spans="1:16" ht="14.7" thickBot="1" x14ac:dyDescent="0.55000000000000004">
      <c r="A54" s="197">
        <f>ROW()</f>
        <v>54</v>
      </c>
      <c r="C54" s="219" t="s">
        <v>203</v>
      </c>
      <c r="E54" s="190"/>
      <c r="F54" s="243"/>
      <c r="G54" s="243"/>
      <c r="H54" s="243"/>
      <c r="I54" s="243"/>
      <c r="J54" s="243"/>
      <c r="K54" s="244"/>
      <c r="L54" s="243"/>
      <c r="M54" s="243"/>
    </row>
    <row r="55" spans="1:16" ht="7.5" customHeight="1" thickTop="1" x14ac:dyDescent="0.5">
      <c r="A55" s="197">
        <f>ROW()</f>
        <v>55</v>
      </c>
      <c r="E55" s="190"/>
      <c r="F55" s="184"/>
      <c r="G55" s="184"/>
      <c r="H55" s="184"/>
      <c r="I55" s="184"/>
      <c r="J55" s="184"/>
      <c r="K55" s="185"/>
      <c r="L55" s="184"/>
      <c r="M55" s="184"/>
    </row>
    <row r="56" spans="1:16" ht="15.7" customHeight="1" x14ac:dyDescent="0.5">
      <c r="A56" s="197">
        <f>ROW()</f>
        <v>56</v>
      </c>
      <c r="C56" s="174" t="s">
        <v>204</v>
      </c>
      <c r="E56" s="190"/>
      <c r="F56" s="184"/>
      <c r="G56" s="184"/>
      <c r="H56" s="184"/>
      <c r="I56" s="184"/>
      <c r="J56" s="184"/>
      <c r="K56" s="185"/>
      <c r="L56" s="184"/>
      <c r="M56" s="184"/>
    </row>
    <row r="57" spans="1:16" ht="15.7" customHeight="1" thickBot="1" x14ac:dyDescent="0.55000000000000004">
      <c r="A57" s="197">
        <f>ROW()</f>
        <v>57</v>
      </c>
      <c r="C57" s="219" t="s">
        <v>205</v>
      </c>
      <c r="D57" s="219"/>
      <c r="E57" s="245"/>
      <c r="F57" s="246"/>
      <c r="G57" s="246"/>
      <c r="H57" s="246"/>
      <c r="I57" s="246"/>
      <c r="J57" s="246"/>
      <c r="K57" s="247"/>
      <c r="L57" s="246"/>
      <c r="M57" s="246"/>
    </row>
    <row r="58" spans="1:16" ht="15.7" customHeight="1" thickTop="1" thickBot="1" x14ac:dyDescent="0.55000000000000004">
      <c r="A58" s="197">
        <f>ROW()</f>
        <v>58</v>
      </c>
      <c r="E58" s="190"/>
      <c r="K58" s="182"/>
    </row>
    <row r="59" spans="1:16" ht="15.7" customHeight="1" thickBot="1" x14ac:dyDescent="0.55000000000000004">
      <c r="A59" s="197">
        <f>ROW()</f>
        <v>59</v>
      </c>
      <c r="C59" s="283" t="s">
        <v>206</v>
      </c>
      <c r="D59" s="284"/>
      <c r="E59" s="279"/>
      <c r="F59" s="285"/>
      <c r="G59" s="285"/>
      <c r="H59" s="285"/>
      <c r="I59" s="285"/>
      <c r="J59" s="285"/>
      <c r="K59" s="286"/>
      <c r="L59" s="287"/>
      <c r="M59" s="285"/>
    </row>
    <row r="60" spans="1:16" ht="16.5" customHeight="1" x14ac:dyDescent="0.5">
      <c r="A60" s="197">
        <f>ROW()</f>
        <v>60</v>
      </c>
      <c r="C60" s="196"/>
      <c r="D60" s="196"/>
      <c r="E60" s="248" t="s">
        <v>182</v>
      </c>
      <c r="F60" s="183" t="s">
        <v>183</v>
      </c>
      <c r="G60" s="183" t="s">
        <v>184</v>
      </c>
      <c r="H60" s="183" t="s">
        <v>185</v>
      </c>
      <c r="I60" s="183" t="s">
        <v>186</v>
      </c>
      <c r="J60" s="183" t="s">
        <v>187</v>
      </c>
      <c r="K60" s="232" t="s">
        <v>188</v>
      </c>
      <c r="L60" s="233" t="s">
        <v>189</v>
      </c>
    </row>
    <row r="61" spans="1:16" ht="14.7" thickBot="1" x14ac:dyDescent="0.55000000000000004">
      <c r="A61" s="197">
        <f>ROW()</f>
        <v>61</v>
      </c>
      <c r="C61" s="198" t="s">
        <v>207</v>
      </c>
      <c r="E61" s="249">
        <v>0</v>
      </c>
      <c r="F61" s="234">
        <f t="shared" ref="F61:L61" si="2">+E61+1</f>
        <v>1</v>
      </c>
      <c r="G61" s="234">
        <f t="shared" si="2"/>
        <v>2</v>
      </c>
      <c r="H61" s="234">
        <f t="shared" si="2"/>
        <v>3</v>
      </c>
      <c r="I61" s="234">
        <f t="shared" si="2"/>
        <v>4</v>
      </c>
      <c r="J61" s="234">
        <f t="shared" si="2"/>
        <v>5</v>
      </c>
      <c r="K61" s="235">
        <f t="shared" si="2"/>
        <v>6</v>
      </c>
      <c r="L61" s="234">
        <f t="shared" si="2"/>
        <v>7</v>
      </c>
    </row>
    <row r="62" spans="1:16" ht="14.7" thickBot="1" x14ac:dyDescent="0.55000000000000004">
      <c r="A62" s="197">
        <f>ROW()</f>
        <v>62</v>
      </c>
      <c r="C62" s="219" t="s">
        <v>208</v>
      </c>
      <c r="D62" s="273"/>
      <c r="E62" s="191"/>
      <c r="J62" s="250" t="s">
        <v>209</v>
      </c>
      <c r="K62" s="185"/>
    </row>
    <row r="63" spans="1:16" ht="17.25" customHeight="1" thickBot="1" x14ac:dyDescent="0.55000000000000004">
      <c r="A63" s="197">
        <f>ROW()</f>
        <v>63</v>
      </c>
      <c r="C63" s="219" t="s">
        <v>210</v>
      </c>
      <c r="D63" s="207"/>
      <c r="E63" s="207"/>
      <c r="J63" s="250" t="s">
        <v>211</v>
      </c>
      <c r="K63" s="167"/>
    </row>
    <row r="64" spans="1:16" ht="16.5" customHeight="1" thickBot="1" x14ac:dyDescent="0.55000000000000004">
      <c r="A64" s="197">
        <f>ROW()</f>
        <v>64</v>
      </c>
      <c r="C64" s="214" t="s">
        <v>212</v>
      </c>
      <c r="E64" s="190"/>
      <c r="J64" s="250" t="s">
        <v>213</v>
      </c>
      <c r="K64" s="251"/>
    </row>
    <row r="65" spans="1:11" ht="15" thickTop="1" thickBot="1" x14ac:dyDescent="0.55000000000000004">
      <c r="A65" s="197">
        <f>ROW()</f>
        <v>65</v>
      </c>
      <c r="C65" s="174" t="s">
        <v>214</v>
      </c>
      <c r="E65" s="190"/>
      <c r="J65" s="192"/>
      <c r="K65" s="193"/>
    </row>
    <row r="66" spans="1:11" x14ac:dyDescent="0.5">
      <c r="A66" s="197">
        <f>ROW()</f>
        <v>66</v>
      </c>
      <c r="C66" s="219" t="s">
        <v>215</v>
      </c>
      <c r="E66" s="194"/>
      <c r="K66" s="185"/>
    </row>
    <row r="67" spans="1:11" ht="14.7" thickBot="1" x14ac:dyDescent="0.55000000000000004">
      <c r="A67" s="197">
        <f>ROW()</f>
        <v>67</v>
      </c>
      <c r="C67" s="221" t="s">
        <v>216</v>
      </c>
      <c r="D67" s="252"/>
      <c r="E67" s="253"/>
      <c r="F67" s="254"/>
      <c r="G67" s="254"/>
      <c r="H67" s="254"/>
      <c r="I67" s="254"/>
      <c r="J67" s="254"/>
      <c r="K67" s="255"/>
    </row>
    <row r="68" spans="1:11" ht="15" thickTop="1" thickBot="1" x14ac:dyDescent="0.55000000000000004">
      <c r="A68" s="197">
        <f>ROW()</f>
        <v>68</v>
      </c>
      <c r="C68" s="256" t="s">
        <v>217</v>
      </c>
      <c r="D68" s="257" t="s">
        <v>218</v>
      </c>
      <c r="E68" s="258"/>
      <c r="F68" s="259"/>
      <c r="G68" s="259"/>
      <c r="H68" s="259"/>
      <c r="I68" s="259"/>
      <c r="J68" s="259"/>
      <c r="K68" s="259"/>
    </row>
    <row r="69" spans="1:11" ht="14.7" thickBot="1" x14ac:dyDescent="0.55000000000000004">
      <c r="A69" s="197">
        <f>ROW()</f>
        <v>69</v>
      </c>
      <c r="C69" s="256" t="s">
        <v>219</v>
      </c>
      <c r="D69" s="257" t="s">
        <v>220</v>
      </c>
      <c r="E69" s="260"/>
      <c r="F69" s="289"/>
      <c r="G69" s="290"/>
      <c r="H69" s="290"/>
      <c r="I69" s="290"/>
      <c r="J69" s="290"/>
      <c r="K69" s="290"/>
    </row>
    <row r="70" spans="1:11" x14ac:dyDescent="0.5">
      <c r="A70" s="197">
        <f>ROW()</f>
        <v>70</v>
      </c>
      <c r="C70" s="256" t="s">
        <v>221</v>
      </c>
      <c r="D70" s="257"/>
      <c r="E70" s="237"/>
      <c r="F70" s="195"/>
    </row>
    <row r="71" spans="1:11" ht="14.7" thickBot="1" x14ac:dyDescent="0.55000000000000004">
      <c r="A71" s="197">
        <f>ROW()</f>
        <v>71</v>
      </c>
      <c r="C71" s="256" t="s">
        <v>222</v>
      </c>
      <c r="D71" s="257" t="s">
        <v>223</v>
      </c>
      <c r="E71" s="243"/>
    </row>
    <row r="72" spans="1:11" ht="14.25" customHeight="1" thickTop="1" thickBot="1" x14ac:dyDescent="0.55000000000000004">
      <c r="A72" s="197">
        <f>ROW()</f>
        <v>72</v>
      </c>
      <c r="C72" s="257"/>
      <c r="D72" s="257"/>
      <c r="E72" s="261"/>
      <c r="F72" s="195"/>
    </row>
    <row r="73" spans="1:11" ht="18" customHeight="1" thickBot="1" x14ac:dyDescent="0.55000000000000004">
      <c r="A73" s="197">
        <f>ROW()</f>
        <v>73</v>
      </c>
      <c r="C73" s="256" t="s">
        <v>224</v>
      </c>
      <c r="D73" s="257" t="s">
        <v>225</v>
      </c>
      <c r="E73" s="274"/>
    </row>
    <row r="86" spans="6:12" x14ac:dyDescent="0.5">
      <c r="F86" s="63"/>
      <c r="H86" s="63"/>
      <c r="I86" s="63"/>
      <c r="J86" s="63"/>
      <c r="K86" s="63"/>
      <c r="L86" s="63"/>
    </row>
    <row r="87" spans="6:12" x14ac:dyDescent="0.5">
      <c r="F87" s="63"/>
      <c r="H87" s="63"/>
      <c r="I87" s="63"/>
      <c r="J87" s="63"/>
      <c r="K87" s="63"/>
      <c r="L87" s="63"/>
    </row>
    <row r="88" spans="6:12" x14ac:dyDescent="0.5">
      <c r="F88" s="63"/>
      <c r="H88" s="63"/>
      <c r="I88" s="63"/>
      <c r="J88" s="63"/>
      <c r="K88" s="63"/>
      <c r="L88" s="63"/>
    </row>
    <row r="89" spans="6:12" x14ac:dyDescent="0.5">
      <c r="F89" s="63"/>
      <c r="H89" s="63"/>
      <c r="I89" s="63"/>
      <c r="J89" s="63"/>
      <c r="K89" s="63"/>
      <c r="L89" s="63"/>
    </row>
    <row r="90" spans="6:12" x14ac:dyDescent="0.5">
      <c r="F90" s="63"/>
      <c r="H90" s="63"/>
      <c r="I90" s="63"/>
      <c r="J90" s="63"/>
      <c r="K90" s="63"/>
      <c r="L90" s="63"/>
    </row>
    <row r="91" spans="6:12" x14ac:dyDescent="0.5">
      <c r="F91" s="63"/>
      <c r="H91" s="63"/>
    </row>
    <row r="92" spans="6:12" x14ac:dyDescent="0.5">
      <c r="F92" s="63"/>
    </row>
    <row r="93" spans="6:12" x14ac:dyDescent="0.5">
      <c r="F93" s="63"/>
    </row>
    <row r="94" spans="6:12" x14ac:dyDescent="0.5">
      <c r="F94" s="63"/>
    </row>
    <row r="95" spans="6:12" x14ac:dyDescent="0.5">
      <c r="F95" s="63"/>
    </row>
    <row r="96" spans="6:12" x14ac:dyDescent="0.5">
      <c r="F96" s="63"/>
    </row>
    <row r="97" spans="6:6" x14ac:dyDescent="0.5">
      <c r="F97" s="63"/>
    </row>
    <row r="98" spans="6:6" x14ac:dyDescent="0.5">
      <c r="F98" s="63"/>
    </row>
    <row r="99" spans="6:6" x14ac:dyDescent="0.5">
      <c r="F99" s="63"/>
    </row>
    <row r="100" spans="6:6" x14ac:dyDescent="0.5">
      <c r="F100" s="63"/>
    </row>
    <row r="101" spans="6:6" x14ac:dyDescent="0.5">
      <c r="F101" s="63"/>
    </row>
    <row r="102" spans="6:6" x14ac:dyDescent="0.5">
      <c r="F102" s="63"/>
    </row>
    <row r="103" spans="6:6" x14ac:dyDescent="0.5">
      <c r="F103" s="63"/>
    </row>
    <row r="104" spans="6:6" x14ac:dyDescent="0.5">
      <c r="F104" s="63"/>
    </row>
    <row r="105" spans="6:6" x14ac:dyDescent="0.5">
      <c r="F105" s="63"/>
    </row>
    <row r="106" spans="6:6" x14ac:dyDescent="0.5">
      <c r="F106" s="63"/>
    </row>
    <row r="107" spans="6:6" x14ac:dyDescent="0.5">
      <c r="F107" s="63"/>
    </row>
    <row r="108" spans="6:6" x14ac:dyDescent="0.5">
      <c r="F108" s="63"/>
    </row>
    <row r="109" spans="6:6" x14ac:dyDescent="0.5">
      <c r="F109" s="63"/>
    </row>
    <row r="110" spans="6:6" x14ac:dyDescent="0.5">
      <c r="F110" s="63"/>
    </row>
    <row r="111" spans="6:6" x14ac:dyDescent="0.5">
      <c r="F111" s="63"/>
    </row>
    <row r="112" spans="6:6" x14ac:dyDescent="0.5">
      <c r="F112" s="63"/>
    </row>
    <row r="113" spans="6:6" x14ac:dyDescent="0.5">
      <c r="F113" s="63"/>
    </row>
    <row r="114" spans="6:6" x14ac:dyDescent="0.5">
      <c r="F114" s="63"/>
    </row>
    <row r="115" spans="6:6" x14ac:dyDescent="0.5">
      <c r="F115" s="63"/>
    </row>
    <row r="116" spans="6:6" x14ac:dyDescent="0.5">
      <c r="F116" s="63"/>
    </row>
    <row r="117" spans="6:6" x14ac:dyDescent="0.5">
      <c r="F117" s="63"/>
    </row>
    <row r="118" spans="6:6" x14ac:dyDescent="0.5">
      <c r="F118" s="63"/>
    </row>
    <row r="119" spans="6:6" x14ac:dyDescent="0.5">
      <c r="F119" s="63"/>
    </row>
    <row r="120" spans="6:6" x14ac:dyDescent="0.5">
      <c r="F120" s="63"/>
    </row>
    <row r="121" spans="6:6" x14ac:dyDescent="0.5">
      <c r="F121" s="6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F530B-8F4A-45AD-BBC0-EB686259D3C7}">
  <dimension ref="A1:U181"/>
  <sheetViews>
    <sheetView topLeftCell="A25" zoomScale="90" zoomScaleNormal="90" workbookViewId="0">
      <selection activeCell="G48" sqref="G48"/>
    </sheetView>
  </sheetViews>
  <sheetFormatPr defaultRowHeight="14.35" x14ac:dyDescent="0.5"/>
  <cols>
    <col min="1" max="1" width="5.87890625" style="9" customWidth="1"/>
    <col min="2" max="2" width="26.3515625" customWidth="1"/>
    <col min="3" max="6" width="2.234375" customWidth="1"/>
    <col min="7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0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0" ht="11.25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"/>
      <c r="R3" s="4"/>
      <c r="S3" s="4"/>
      <c r="T3" s="4"/>
    </row>
    <row r="4" spans="1:20" ht="21.75" customHeight="1" x14ac:dyDescent="0.5">
      <c r="B4" s="41"/>
      <c r="D4" s="44"/>
    </row>
    <row r="5" spans="1:20" ht="12" customHeight="1" x14ac:dyDescent="0.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0" ht="21.75" customHeight="1" x14ac:dyDescent="0.55000000000000004">
      <c r="A6" s="9">
        <f>ROW()</f>
        <v>6</v>
      </c>
      <c r="B6" s="45" t="s">
        <v>22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20" ht="21.75" customHeight="1" x14ac:dyDescent="0.5">
      <c r="A7" s="9">
        <f>ROW()</f>
        <v>7</v>
      </c>
      <c r="B7" s="46" t="s">
        <v>23</v>
      </c>
      <c r="C7" s="47"/>
      <c r="D7" s="47"/>
      <c r="E7" s="47"/>
      <c r="F7" s="47"/>
      <c r="G7" s="47"/>
      <c r="H7" s="48" t="s">
        <v>24</v>
      </c>
      <c r="I7" s="294" t="s">
        <v>25</v>
      </c>
      <c r="J7" s="295"/>
      <c r="K7" s="295"/>
      <c r="L7" s="295"/>
      <c r="M7" s="295"/>
      <c r="N7" s="295"/>
      <c r="O7" s="295"/>
      <c r="P7" s="295"/>
    </row>
    <row r="8" spans="1:20" ht="21.75" customHeight="1" x14ac:dyDescent="0.5">
      <c r="A8" s="9">
        <f>ROW()</f>
        <v>8</v>
      </c>
      <c r="C8" s="47"/>
      <c r="D8" s="49"/>
      <c r="E8" s="47"/>
      <c r="F8" s="47"/>
      <c r="G8" s="47"/>
      <c r="H8" s="50">
        <f>+'Income Statement'!H8</f>
        <v>44196</v>
      </c>
      <c r="I8" s="51">
        <f>+'Cash Flow Statement'!I7</f>
        <v>44561</v>
      </c>
      <c r="J8" s="52">
        <f>+'Cash Flow Statement'!J7</f>
        <v>44926</v>
      </c>
      <c r="K8" s="52">
        <f>+'Cash Flow Statement'!K7</f>
        <v>45291</v>
      </c>
      <c r="L8" s="52">
        <f>+'Cash Flow Statement'!L7</f>
        <v>45656</v>
      </c>
      <c r="M8" s="52">
        <f>+'Cash Flow Statement'!M7</f>
        <v>46021</v>
      </c>
      <c r="N8" s="52">
        <f>+M8+365</f>
        <v>46386</v>
      </c>
      <c r="O8" s="52">
        <f>+N8+365</f>
        <v>46751</v>
      </c>
      <c r="P8" s="52">
        <f>+O8+365</f>
        <v>47116</v>
      </c>
    </row>
    <row r="9" spans="1:20" ht="21.75" customHeight="1" x14ac:dyDescent="0.5">
      <c r="A9" s="9">
        <f>ROW()</f>
        <v>9</v>
      </c>
      <c r="B9" s="36" t="s">
        <v>26</v>
      </c>
      <c r="C9" s="47"/>
      <c r="D9" s="49"/>
      <c r="E9" s="47"/>
      <c r="F9" s="47"/>
    </row>
    <row r="10" spans="1:20" ht="21.75" customHeight="1" x14ac:dyDescent="0.5">
      <c r="A10" s="9">
        <f>ROW()</f>
        <v>10</v>
      </c>
      <c r="B10" t="s">
        <v>27</v>
      </c>
      <c r="D10" s="49"/>
      <c r="E10" s="47"/>
      <c r="F10" s="47"/>
      <c r="H10" s="53">
        <v>6.0000000000000001E-3</v>
      </c>
      <c r="I10" s="54">
        <f>H10+I11</f>
        <v>1.0999999999999999E-2</v>
      </c>
      <c r="J10" s="54">
        <f>I10+J11</f>
        <v>1.6E-2</v>
      </c>
      <c r="K10" s="54">
        <f>J10+K11</f>
        <v>2.6000000000000002E-2</v>
      </c>
      <c r="L10" s="54">
        <f t="shared" ref="L10:P10" si="0">K10+L11</f>
        <v>2.6000000000000002E-2</v>
      </c>
      <c r="M10" s="54">
        <f t="shared" si="0"/>
        <v>2.6000000000000002E-2</v>
      </c>
      <c r="N10" s="54">
        <f t="shared" si="0"/>
        <v>2.6000000000000002E-2</v>
      </c>
      <c r="O10" s="54">
        <f t="shared" si="0"/>
        <v>2.6000000000000002E-2</v>
      </c>
      <c r="P10" s="54">
        <f t="shared" si="0"/>
        <v>2.6000000000000002E-2</v>
      </c>
    </row>
    <row r="11" spans="1:20" ht="21.75" customHeight="1" x14ac:dyDescent="0.5">
      <c r="A11" s="9">
        <f>ROW()</f>
        <v>11</v>
      </c>
      <c r="B11" t="s">
        <v>28</v>
      </c>
      <c r="D11" s="49"/>
      <c r="E11" s="47"/>
      <c r="F11" s="47"/>
      <c r="I11" s="55">
        <v>5.0000000000000001E-3</v>
      </c>
      <c r="J11" s="55">
        <v>5.0000000000000001E-3</v>
      </c>
      <c r="K11" s="55">
        <v>0.01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</row>
    <row r="12" spans="1:20" ht="21.75" customHeight="1" x14ac:dyDescent="0.5">
      <c r="A12" s="9">
        <f>ROW()</f>
        <v>12</v>
      </c>
    </row>
    <row r="13" spans="1:20" ht="21.75" customHeight="1" x14ac:dyDescent="0.5">
      <c r="A13" s="9">
        <f>ROW()</f>
        <v>13</v>
      </c>
      <c r="B13" s="36" t="str">
        <f>+'Transactions Sources &amp; Uses'!B8</f>
        <v>Revolver</v>
      </c>
      <c r="F13" s="28"/>
      <c r="G13" s="142" t="s">
        <v>29</v>
      </c>
      <c r="H13" s="128" t="s">
        <v>139</v>
      </c>
    </row>
    <row r="14" spans="1:20" ht="21.75" customHeight="1" x14ac:dyDescent="0.5">
      <c r="A14" s="9">
        <f>ROW()</f>
        <v>14</v>
      </c>
      <c r="B14" t="s">
        <v>30</v>
      </c>
      <c r="G14" s="56">
        <v>100000</v>
      </c>
      <c r="H14" s="56">
        <f>'Transactions Sources &amp; Uses'!C8</f>
        <v>0</v>
      </c>
      <c r="I14" s="56">
        <f>H14-I15</f>
        <v>0</v>
      </c>
      <c r="J14" s="56">
        <f>+I14-J15</f>
        <v>0</v>
      </c>
      <c r="K14" s="56">
        <f t="shared" ref="K14" si="1">+J14-K15</f>
        <v>0</v>
      </c>
      <c r="L14" s="56">
        <f t="shared" ref="L14" si="2">+K14-L15</f>
        <v>0</v>
      </c>
      <c r="M14" s="56">
        <f t="shared" ref="M14" si="3">+L14-M15</f>
        <v>0</v>
      </c>
      <c r="N14" s="56">
        <f t="shared" ref="N14" si="4">+M14-N15</f>
        <v>0</v>
      </c>
      <c r="O14" s="56">
        <f t="shared" ref="O14" si="5">+N14-O15</f>
        <v>0</v>
      </c>
      <c r="P14" s="56">
        <f t="shared" ref="P14" si="6">+O14-P15</f>
        <v>0</v>
      </c>
    </row>
    <row r="15" spans="1:20" ht="21.75" customHeight="1" x14ac:dyDescent="0.5">
      <c r="A15" s="9">
        <f>ROW()</f>
        <v>15</v>
      </c>
      <c r="B15" t="s">
        <v>31</v>
      </c>
      <c r="H15" s="57"/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</row>
    <row r="16" spans="1:20" ht="21.75" customHeight="1" x14ac:dyDescent="0.5">
      <c r="A16" s="9">
        <f>ROW()</f>
        <v>16</v>
      </c>
      <c r="B16" t="s">
        <v>32</v>
      </c>
      <c r="H16" s="57"/>
      <c r="I16" s="58">
        <f>H14*I19</f>
        <v>0</v>
      </c>
      <c r="J16" s="58">
        <f t="shared" ref="J16:P16" si="7">I14*J19</f>
        <v>0</v>
      </c>
      <c r="K16" s="58">
        <f t="shared" si="7"/>
        <v>0</v>
      </c>
      <c r="L16" s="58">
        <f t="shared" si="7"/>
        <v>0</v>
      </c>
      <c r="M16" s="58">
        <f t="shared" si="7"/>
        <v>0</v>
      </c>
      <c r="N16" s="58">
        <f t="shared" si="7"/>
        <v>0</v>
      </c>
      <c r="O16" s="58">
        <f t="shared" si="7"/>
        <v>0</v>
      </c>
      <c r="P16" s="58">
        <f t="shared" si="7"/>
        <v>0</v>
      </c>
    </row>
    <row r="17" spans="1:21" ht="21.75" customHeight="1" x14ac:dyDescent="0.5">
      <c r="A17" s="9">
        <f>ROW()</f>
        <v>17</v>
      </c>
      <c r="B17" t="s">
        <v>33</v>
      </c>
      <c r="H17" s="57"/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</row>
    <row r="18" spans="1:21" ht="21.75" customHeight="1" x14ac:dyDescent="0.5">
      <c r="A18" s="9">
        <f>ROW()</f>
        <v>18</v>
      </c>
      <c r="B18" t="s">
        <v>34</v>
      </c>
      <c r="H18" s="57"/>
      <c r="I18" s="60">
        <f>I25</f>
        <v>3.5000000000000003E-2</v>
      </c>
      <c r="J18" s="60">
        <f t="shared" ref="J18:P18" si="8">J25</f>
        <v>3.5000000000000003E-2</v>
      </c>
      <c r="K18" s="60">
        <f t="shared" si="8"/>
        <v>3.5000000000000003E-2</v>
      </c>
      <c r="L18" s="60">
        <f t="shared" si="8"/>
        <v>3.5000000000000003E-2</v>
      </c>
      <c r="M18" s="60">
        <f t="shared" si="8"/>
        <v>3.5000000000000003E-2</v>
      </c>
      <c r="N18" s="60">
        <f t="shared" si="8"/>
        <v>3.5000000000000003E-2</v>
      </c>
      <c r="O18" s="60">
        <f t="shared" si="8"/>
        <v>3.5000000000000003E-2</v>
      </c>
      <c r="P18" s="60">
        <f t="shared" si="8"/>
        <v>3.5000000000000003E-2</v>
      </c>
    </row>
    <row r="19" spans="1:21" ht="21.75" customHeight="1" x14ac:dyDescent="0.5">
      <c r="A19" s="9">
        <f>ROW()</f>
        <v>19</v>
      </c>
      <c r="B19" t="s">
        <v>35</v>
      </c>
      <c r="F19" s="61"/>
      <c r="I19" s="54">
        <f>+I18+I10</f>
        <v>4.5999999999999999E-2</v>
      </c>
      <c r="J19" s="54">
        <f t="shared" ref="J19:P19" si="9">+J18+J10</f>
        <v>5.1000000000000004E-2</v>
      </c>
      <c r="K19" s="54">
        <f t="shared" si="9"/>
        <v>6.1000000000000006E-2</v>
      </c>
      <c r="L19" s="54">
        <f t="shared" si="9"/>
        <v>6.1000000000000006E-2</v>
      </c>
      <c r="M19" s="54">
        <f t="shared" si="9"/>
        <v>6.1000000000000006E-2</v>
      </c>
      <c r="N19" s="54">
        <f t="shared" si="9"/>
        <v>6.1000000000000006E-2</v>
      </c>
      <c r="O19" s="54">
        <f t="shared" si="9"/>
        <v>6.1000000000000006E-2</v>
      </c>
      <c r="P19" s="54">
        <f t="shared" si="9"/>
        <v>6.1000000000000006E-2</v>
      </c>
    </row>
    <row r="20" spans="1:21" ht="21.75" customHeight="1" x14ac:dyDescent="0.5">
      <c r="A20" s="9">
        <f>ROW()</f>
        <v>20</v>
      </c>
      <c r="I20" s="62"/>
      <c r="J20" s="62"/>
      <c r="K20" s="62"/>
      <c r="L20" s="62"/>
      <c r="M20" s="62"/>
      <c r="N20" s="62"/>
      <c r="O20" s="62"/>
      <c r="P20" s="62"/>
    </row>
    <row r="21" spans="1:21" ht="21.75" customHeight="1" x14ac:dyDescent="0.5">
      <c r="A21" s="9">
        <f>ROW()</f>
        <v>21</v>
      </c>
      <c r="B21" s="36" t="str">
        <f>+'Transactions Sources &amp; Uses'!B9</f>
        <v>Term Loan A</v>
      </c>
      <c r="F21" s="28"/>
    </row>
    <row r="22" spans="1:21" ht="21.75" customHeight="1" x14ac:dyDescent="0.5">
      <c r="A22" s="9">
        <f>ROW()</f>
        <v>22</v>
      </c>
      <c r="B22" t="s">
        <v>30</v>
      </c>
      <c r="H22" s="56">
        <f>'Transactions Sources &amp; Uses'!C9</f>
        <v>180000</v>
      </c>
      <c r="I22" s="56">
        <f>H22-I23</f>
        <v>171000</v>
      </c>
      <c r="J22" s="56">
        <f>+I22-J23</f>
        <v>162000</v>
      </c>
      <c r="K22" s="56">
        <f t="shared" ref="K22:P22" si="10">+J22-K23</f>
        <v>147600</v>
      </c>
      <c r="L22" s="56">
        <f t="shared" si="10"/>
        <v>129600</v>
      </c>
      <c r="M22" s="56">
        <f t="shared" si="10"/>
        <v>108000</v>
      </c>
      <c r="N22" s="56">
        <f t="shared" si="10"/>
        <v>81000</v>
      </c>
      <c r="O22" s="56">
        <f t="shared" si="10"/>
        <v>0</v>
      </c>
      <c r="P22" s="56">
        <f t="shared" si="10"/>
        <v>0</v>
      </c>
    </row>
    <row r="23" spans="1:21" ht="21.75" customHeight="1" x14ac:dyDescent="0.5">
      <c r="A23" s="9">
        <f>ROW()</f>
        <v>23</v>
      </c>
      <c r="B23" t="s">
        <v>31</v>
      </c>
      <c r="H23" s="57"/>
      <c r="I23" s="58">
        <f>I28*$H$22</f>
        <v>9000</v>
      </c>
      <c r="J23" s="58">
        <f t="shared" ref="J23:P23" si="11">J28*$H$22</f>
        <v>9000</v>
      </c>
      <c r="K23" s="58">
        <f t="shared" si="11"/>
        <v>14400</v>
      </c>
      <c r="L23" s="58">
        <f t="shared" si="11"/>
        <v>18000</v>
      </c>
      <c r="M23" s="58">
        <f t="shared" si="11"/>
        <v>21600</v>
      </c>
      <c r="N23" s="58">
        <f t="shared" si="11"/>
        <v>27000</v>
      </c>
      <c r="O23" s="58">
        <f t="shared" si="11"/>
        <v>81000</v>
      </c>
      <c r="P23" s="58">
        <f t="shared" si="11"/>
        <v>0</v>
      </c>
    </row>
    <row r="24" spans="1:21" ht="21.75" customHeight="1" x14ac:dyDescent="0.5">
      <c r="A24" s="9">
        <f>ROW()</f>
        <v>24</v>
      </c>
      <c r="B24" t="s">
        <v>32</v>
      </c>
      <c r="H24" s="57"/>
      <c r="I24" s="58">
        <f>I26*H22</f>
        <v>8280</v>
      </c>
      <c r="J24" s="58">
        <f>J26*I22</f>
        <v>8721</v>
      </c>
      <c r="K24" s="58">
        <f t="shared" ref="K24:P24" si="12">K26*J22</f>
        <v>9882</v>
      </c>
      <c r="L24" s="58">
        <f t="shared" si="12"/>
        <v>9003.6</v>
      </c>
      <c r="M24" s="58">
        <f t="shared" si="12"/>
        <v>7905.6</v>
      </c>
      <c r="N24" s="58">
        <f t="shared" si="12"/>
        <v>6588.0000000000009</v>
      </c>
      <c r="O24" s="58">
        <f t="shared" si="12"/>
        <v>4941</v>
      </c>
      <c r="P24" s="58">
        <f t="shared" si="12"/>
        <v>0</v>
      </c>
    </row>
    <row r="25" spans="1:21" ht="21.75" customHeight="1" x14ac:dyDescent="0.5">
      <c r="A25" s="9">
        <f>ROW()</f>
        <v>25</v>
      </c>
      <c r="B25" t="s">
        <v>34</v>
      </c>
      <c r="H25" s="57"/>
      <c r="I25" s="60">
        <v>3.5000000000000003E-2</v>
      </c>
      <c r="J25" s="60">
        <v>3.5000000000000003E-2</v>
      </c>
      <c r="K25" s="60">
        <v>3.5000000000000003E-2</v>
      </c>
      <c r="L25" s="60">
        <v>3.5000000000000003E-2</v>
      </c>
      <c r="M25" s="60">
        <v>3.5000000000000003E-2</v>
      </c>
      <c r="N25" s="60">
        <v>3.5000000000000003E-2</v>
      </c>
      <c r="O25" s="60">
        <v>3.5000000000000003E-2</v>
      </c>
      <c r="P25" s="60">
        <v>3.5000000000000003E-2</v>
      </c>
    </row>
    <row r="26" spans="1:21" ht="21.75" customHeight="1" x14ac:dyDescent="0.5">
      <c r="A26" s="9">
        <f>ROW()</f>
        <v>26</v>
      </c>
      <c r="B26" t="s">
        <v>35</v>
      </c>
      <c r="F26" s="61"/>
      <c r="I26" s="54">
        <f>I25+I10</f>
        <v>4.5999999999999999E-2</v>
      </c>
      <c r="J26" s="54">
        <f t="shared" ref="J26:P26" si="13">J25+J10</f>
        <v>5.1000000000000004E-2</v>
      </c>
      <c r="K26" s="54">
        <f t="shared" si="13"/>
        <v>6.1000000000000006E-2</v>
      </c>
      <c r="L26" s="54">
        <f t="shared" si="13"/>
        <v>6.1000000000000006E-2</v>
      </c>
      <c r="M26" s="54">
        <f t="shared" si="13"/>
        <v>6.1000000000000006E-2</v>
      </c>
      <c r="N26" s="54">
        <f t="shared" si="13"/>
        <v>6.1000000000000006E-2</v>
      </c>
      <c r="O26" s="54">
        <f t="shared" si="13"/>
        <v>6.1000000000000006E-2</v>
      </c>
      <c r="P26" s="54">
        <f t="shared" si="13"/>
        <v>6.1000000000000006E-2</v>
      </c>
    </row>
    <row r="27" spans="1:21" ht="21.75" customHeight="1" x14ac:dyDescent="0.5">
      <c r="A27" s="9">
        <f>ROW()</f>
        <v>27</v>
      </c>
    </row>
    <row r="28" spans="1:21" ht="21.75" customHeight="1" x14ac:dyDescent="0.5">
      <c r="A28" s="9">
        <f>ROW()</f>
        <v>28</v>
      </c>
      <c r="H28" t="s">
        <v>36</v>
      </c>
      <c r="I28" s="54">
        <v>0.05</v>
      </c>
      <c r="J28" s="54">
        <v>0.05</v>
      </c>
      <c r="K28" s="54">
        <v>0.08</v>
      </c>
      <c r="L28" s="54">
        <v>0.1</v>
      </c>
      <c r="M28" s="54">
        <v>0.12</v>
      </c>
      <c r="N28" s="54">
        <v>0.15</v>
      </c>
      <c r="O28" s="54">
        <v>0.45</v>
      </c>
      <c r="P28" s="54"/>
    </row>
    <row r="29" spans="1:21" ht="21.75" customHeight="1" x14ac:dyDescent="0.5">
      <c r="A29" s="9">
        <f>ROW()</f>
        <v>29</v>
      </c>
      <c r="I29" s="62"/>
      <c r="J29" s="62"/>
      <c r="K29" s="62"/>
      <c r="L29" s="62"/>
      <c r="M29" s="62"/>
      <c r="N29" s="62"/>
      <c r="O29" s="62"/>
      <c r="P29" s="62"/>
    </row>
    <row r="30" spans="1:21" ht="21.75" customHeight="1" x14ac:dyDescent="0.5">
      <c r="A30" s="9">
        <f>ROW()</f>
        <v>30</v>
      </c>
      <c r="B30" s="36" t="str">
        <f>+'Transactions Sources &amp; Uses'!B10</f>
        <v>Term Loan B</v>
      </c>
      <c r="H30" s="57"/>
      <c r="I30" s="63"/>
      <c r="J30" s="63"/>
      <c r="K30" s="63"/>
      <c r="L30" s="63"/>
      <c r="M30" s="63"/>
      <c r="N30" s="63"/>
      <c r="O30" s="63"/>
      <c r="P30" s="63"/>
    </row>
    <row r="31" spans="1:21" ht="21.75" customHeight="1" x14ac:dyDescent="0.5">
      <c r="A31" s="9">
        <f>ROW()</f>
        <v>31</v>
      </c>
      <c r="B31" t="s">
        <v>30</v>
      </c>
      <c r="H31" s="56">
        <f>'Transactions Sources &amp; Uses'!C10</f>
        <v>200000</v>
      </c>
      <c r="I31" s="56">
        <f>H31-I32</f>
        <v>198000</v>
      </c>
      <c r="J31" s="56">
        <f>+I31-J32</f>
        <v>196000</v>
      </c>
      <c r="K31" s="56">
        <f t="shared" ref="K31" si="14">+J31-K32</f>
        <v>194000</v>
      </c>
      <c r="L31" s="56">
        <f t="shared" ref="L31" si="15">+K31-L32</f>
        <v>192000</v>
      </c>
      <c r="M31" s="56">
        <f t="shared" ref="M31" si="16">+L31-M32</f>
        <v>190000</v>
      </c>
      <c r="N31" s="56">
        <f t="shared" ref="N31" si="17">+M31-N32</f>
        <v>188000</v>
      </c>
      <c r="O31" s="56">
        <f t="shared" ref="O31" si="18">+N31-O32</f>
        <v>0</v>
      </c>
      <c r="P31" s="56">
        <f t="shared" ref="P31" si="19">+O31-P32</f>
        <v>0</v>
      </c>
    </row>
    <row r="32" spans="1:21" ht="21.75" customHeight="1" x14ac:dyDescent="0.5">
      <c r="A32" s="9">
        <f>ROW()</f>
        <v>32</v>
      </c>
      <c r="B32" t="s">
        <v>31</v>
      </c>
      <c r="H32" s="57"/>
      <c r="I32" s="58">
        <f>I37*$H$31</f>
        <v>2000</v>
      </c>
      <c r="J32" s="58">
        <f t="shared" ref="J32:P32" si="20">J37*$H$31</f>
        <v>2000</v>
      </c>
      <c r="K32" s="58">
        <f t="shared" si="20"/>
        <v>2000</v>
      </c>
      <c r="L32" s="58">
        <f t="shared" si="20"/>
        <v>2000</v>
      </c>
      <c r="M32" s="58">
        <f t="shared" si="20"/>
        <v>2000</v>
      </c>
      <c r="N32" s="58">
        <f t="shared" si="20"/>
        <v>2000</v>
      </c>
      <c r="O32" s="58">
        <f t="shared" si="20"/>
        <v>188000</v>
      </c>
      <c r="P32" s="58">
        <f t="shared" si="20"/>
        <v>0</v>
      </c>
      <c r="U32" s="35"/>
    </row>
    <row r="33" spans="1:16" ht="21.75" customHeight="1" x14ac:dyDescent="0.5">
      <c r="A33" s="9">
        <f>ROW()</f>
        <v>33</v>
      </c>
      <c r="B33" t="s">
        <v>32</v>
      </c>
      <c r="H33" s="57"/>
      <c r="I33" s="58">
        <f>H31*I35</f>
        <v>10200</v>
      </c>
      <c r="J33" s="58">
        <f t="shared" ref="J33:P33" si="21">I31*J35</f>
        <v>11088</v>
      </c>
      <c r="K33" s="58">
        <f t="shared" si="21"/>
        <v>12936</v>
      </c>
      <c r="L33" s="58">
        <f t="shared" si="21"/>
        <v>12804</v>
      </c>
      <c r="M33" s="58">
        <f t="shared" si="21"/>
        <v>12672</v>
      </c>
      <c r="N33" s="58">
        <f t="shared" si="21"/>
        <v>12540</v>
      </c>
      <c r="O33" s="58">
        <f t="shared" si="21"/>
        <v>12408</v>
      </c>
      <c r="P33" s="58">
        <f t="shared" si="21"/>
        <v>0</v>
      </c>
    </row>
    <row r="34" spans="1:16" ht="21.75" customHeight="1" x14ac:dyDescent="0.5">
      <c r="A34" s="9">
        <f>ROW()</f>
        <v>34</v>
      </c>
      <c r="B34" t="s">
        <v>34</v>
      </c>
      <c r="H34" s="57"/>
      <c r="I34" s="60">
        <v>0.04</v>
      </c>
      <c r="J34" s="60">
        <v>0.04</v>
      </c>
      <c r="K34" s="60">
        <v>0.04</v>
      </c>
      <c r="L34" s="60">
        <v>0.04</v>
      </c>
      <c r="M34" s="60">
        <v>0.04</v>
      </c>
      <c r="N34" s="60">
        <v>0.04</v>
      </c>
      <c r="O34" s="60">
        <v>0.04</v>
      </c>
      <c r="P34" s="60">
        <v>0.04</v>
      </c>
    </row>
    <row r="35" spans="1:16" ht="21.75" customHeight="1" x14ac:dyDescent="0.5">
      <c r="A35" s="9">
        <f>ROW()</f>
        <v>35</v>
      </c>
      <c r="B35" t="s">
        <v>35</v>
      </c>
      <c r="F35" s="61"/>
      <c r="I35" s="54">
        <f>I34+I10</f>
        <v>5.1000000000000004E-2</v>
      </c>
      <c r="J35" s="54">
        <f t="shared" ref="J35:P35" si="22">J34+J10</f>
        <v>5.6000000000000001E-2</v>
      </c>
      <c r="K35" s="54">
        <f t="shared" si="22"/>
        <v>6.6000000000000003E-2</v>
      </c>
      <c r="L35" s="54">
        <f t="shared" si="22"/>
        <v>6.6000000000000003E-2</v>
      </c>
      <c r="M35" s="54">
        <f t="shared" si="22"/>
        <v>6.6000000000000003E-2</v>
      </c>
      <c r="N35" s="54">
        <f t="shared" si="22"/>
        <v>6.6000000000000003E-2</v>
      </c>
      <c r="O35" s="54">
        <f t="shared" si="22"/>
        <v>6.6000000000000003E-2</v>
      </c>
      <c r="P35" s="54">
        <f t="shared" si="22"/>
        <v>6.6000000000000003E-2</v>
      </c>
    </row>
    <row r="36" spans="1:16" ht="21.75" customHeight="1" x14ac:dyDescent="0.5">
      <c r="A36" s="9">
        <f>ROW()</f>
        <v>36</v>
      </c>
    </row>
    <row r="37" spans="1:16" ht="21.75" customHeight="1" x14ac:dyDescent="0.5">
      <c r="A37" s="9">
        <f>ROW()</f>
        <v>37</v>
      </c>
      <c r="H37" t="s">
        <v>36</v>
      </c>
      <c r="I37" s="54">
        <v>0.01</v>
      </c>
      <c r="J37" s="54">
        <v>0.01</v>
      </c>
      <c r="K37" s="54">
        <v>0.01</v>
      </c>
      <c r="L37" s="54">
        <v>0.01</v>
      </c>
      <c r="M37" s="54">
        <v>0.01</v>
      </c>
      <c r="N37" s="54">
        <v>0.01</v>
      </c>
      <c r="O37" s="54">
        <v>0.94</v>
      </c>
      <c r="P37" s="54"/>
    </row>
    <row r="38" spans="1:16" ht="21.75" customHeight="1" x14ac:dyDescent="0.5">
      <c r="A38" s="9">
        <f>ROW()</f>
        <v>38</v>
      </c>
      <c r="B38" s="36" t="str">
        <f>+'Transactions Sources &amp; Uses'!B12</f>
        <v>Senior Unsecured / Subordinated Notes</v>
      </c>
      <c r="F38" s="64"/>
    </row>
    <row r="39" spans="1:16" ht="21.75" customHeight="1" x14ac:dyDescent="0.5">
      <c r="A39" s="9">
        <f>ROW()</f>
        <v>39</v>
      </c>
      <c r="B39" t="s">
        <v>30</v>
      </c>
      <c r="H39" s="56">
        <f>'Transactions Sources &amp; Uses'!C12</f>
        <v>170000</v>
      </c>
      <c r="I39" s="56">
        <f>+H39-I40</f>
        <v>170000</v>
      </c>
      <c r="J39" s="56">
        <f t="shared" ref="J39:P39" si="23">+I39-J40</f>
        <v>170000</v>
      </c>
      <c r="K39" s="56">
        <f t="shared" si="23"/>
        <v>170000</v>
      </c>
      <c r="L39" s="56">
        <f t="shared" si="23"/>
        <v>170000</v>
      </c>
      <c r="M39" s="56">
        <f t="shared" si="23"/>
        <v>170000</v>
      </c>
      <c r="N39" s="56">
        <f t="shared" si="23"/>
        <v>170000</v>
      </c>
      <c r="O39" s="56">
        <f t="shared" si="23"/>
        <v>170000</v>
      </c>
      <c r="P39" s="56">
        <f t="shared" si="23"/>
        <v>0</v>
      </c>
    </row>
    <row r="40" spans="1:16" ht="21.75" customHeight="1" x14ac:dyDescent="0.5">
      <c r="A40" s="9">
        <f>ROW()</f>
        <v>40</v>
      </c>
      <c r="B40" t="s">
        <v>31</v>
      </c>
      <c r="H40" s="57"/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f>+H39</f>
        <v>170000</v>
      </c>
    </row>
    <row r="41" spans="1:16" ht="21.75" customHeight="1" x14ac:dyDescent="0.5">
      <c r="A41" s="9">
        <f>ROW()</f>
        <v>41</v>
      </c>
      <c r="B41" t="s">
        <v>32</v>
      </c>
      <c r="H41" s="65"/>
      <c r="I41" s="58">
        <f>H39*I42</f>
        <v>12750</v>
      </c>
      <c r="J41" s="58">
        <f t="shared" ref="J41:P41" si="24">I39*J42</f>
        <v>12750</v>
      </c>
      <c r="K41" s="58">
        <f t="shared" si="24"/>
        <v>12750</v>
      </c>
      <c r="L41" s="58">
        <f t="shared" si="24"/>
        <v>12750</v>
      </c>
      <c r="M41" s="58">
        <f t="shared" si="24"/>
        <v>12750</v>
      </c>
      <c r="N41" s="58">
        <f t="shared" si="24"/>
        <v>12750</v>
      </c>
      <c r="O41" s="58">
        <f t="shared" si="24"/>
        <v>12750</v>
      </c>
      <c r="P41" s="58">
        <f t="shared" si="24"/>
        <v>12750</v>
      </c>
    </row>
    <row r="42" spans="1:16" ht="21.75" customHeight="1" x14ac:dyDescent="0.5">
      <c r="A42" s="9">
        <f>ROW()</f>
        <v>42</v>
      </c>
      <c r="B42" t="s">
        <v>35</v>
      </c>
      <c r="I42" s="66">
        <v>7.4999999999999997E-2</v>
      </c>
      <c r="J42" s="66">
        <v>7.4999999999999997E-2</v>
      </c>
      <c r="K42" s="66">
        <v>7.4999999999999997E-2</v>
      </c>
      <c r="L42" s="66">
        <v>7.4999999999999997E-2</v>
      </c>
      <c r="M42" s="66">
        <v>7.4999999999999997E-2</v>
      </c>
      <c r="N42" s="66">
        <v>7.4999999999999997E-2</v>
      </c>
      <c r="O42" s="66">
        <v>7.4999999999999997E-2</v>
      </c>
      <c r="P42" s="66">
        <v>7.4999999999999997E-2</v>
      </c>
    </row>
    <row r="43" spans="1:16" ht="21.75" customHeight="1" x14ac:dyDescent="0.5">
      <c r="A43" s="9">
        <f>ROW()</f>
        <v>43</v>
      </c>
      <c r="H43" s="57"/>
    </row>
    <row r="44" spans="1:16" ht="21.75" customHeight="1" x14ac:dyDescent="0.5">
      <c r="A44" s="9">
        <f>ROW()</f>
        <v>44</v>
      </c>
      <c r="B44" s="28" t="s">
        <v>37</v>
      </c>
      <c r="H44" s="57"/>
      <c r="I44" s="58">
        <f>I41+I33+I24+I16</f>
        <v>31230</v>
      </c>
      <c r="J44" s="58">
        <f t="shared" ref="J44:P44" si="25">J41+J33+J24+J16</f>
        <v>32559</v>
      </c>
      <c r="K44" s="58">
        <f t="shared" si="25"/>
        <v>35568</v>
      </c>
      <c r="L44" s="58">
        <f t="shared" si="25"/>
        <v>34557.599999999999</v>
      </c>
      <c r="M44" s="58">
        <f t="shared" si="25"/>
        <v>33327.599999999999</v>
      </c>
      <c r="N44" s="58">
        <f t="shared" si="25"/>
        <v>31878</v>
      </c>
      <c r="O44" s="58">
        <f t="shared" si="25"/>
        <v>30099</v>
      </c>
      <c r="P44" s="58">
        <f t="shared" si="25"/>
        <v>12750</v>
      </c>
    </row>
    <row r="45" spans="1:16" ht="21.75" customHeight="1" x14ac:dyDescent="0.5">
      <c r="A45" s="9">
        <f>ROW()</f>
        <v>45</v>
      </c>
      <c r="B45" s="28" t="s">
        <v>38</v>
      </c>
      <c r="H45" s="57"/>
      <c r="I45" s="58">
        <f>I40+I32+I23+I15</f>
        <v>11000</v>
      </c>
      <c r="J45" s="58">
        <f t="shared" ref="J45:P45" si="26">J40+J32+J23+J15</f>
        <v>11000</v>
      </c>
      <c r="K45" s="58">
        <f t="shared" si="26"/>
        <v>16400</v>
      </c>
      <c r="L45" s="58">
        <f t="shared" si="26"/>
        <v>20000</v>
      </c>
      <c r="M45" s="58">
        <f t="shared" si="26"/>
        <v>23600</v>
      </c>
      <c r="N45" s="58">
        <f t="shared" si="26"/>
        <v>29000</v>
      </c>
      <c r="O45" s="58">
        <f t="shared" si="26"/>
        <v>269000</v>
      </c>
      <c r="P45" s="58">
        <f t="shared" si="26"/>
        <v>170000</v>
      </c>
    </row>
    <row r="46" spans="1:16" ht="21.75" customHeight="1" x14ac:dyDescent="0.5">
      <c r="A46" s="9">
        <f>ROW()</f>
        <v>46</v>
      </c>
      <c r="B46" s="28" t="s">
        <v>148</v>
      </c>
      <c r="H46" s="57"/>
      <c r="I46" s="56">
        <f>I45+I44</f>
        <v>42230</v>
      </c>
      <c r="J46" s="56">
        <f t="shared" ref="J46:P46" si="27">J45+J44</f>
        <v>43559</v>
      </c>
      <c r="K46" s="56">
        <f t="shared" si="27"/>
        <v>51968</v>
      </c>
      <c r="L46" s="56">
        <f t="shared" si="27"/>
        <v>54557.599999999999</v>
      </c>
      <c r="M46" s="56">
        <f t="shared" si="27"/>
        <v>56927.6</v>
      </c>
      <c r="N46" s="56">
        <f t="shared" si="27"/>
        <v>60878</v>
      </c>
      <c r="O46" s="56">
        <f t="shared" si="27"/>
        <v>299099</v>
      </c>
      <c r="P46" s="56">
        <f t="shared" si="27"/>
        <v>182750</v>
      </c>
    </row>
    <row r="47" spans="1:16" ht="21.75" customHeight="1" x14ac:dyDescent="0.5">
      <c r="A47" s="9">
        <f>ROW()</f>
        <v>47</v>
      </c>
      <c r="B47" s="28" t="s">
        <v>40</v>
      </c>
      <c r="H47" s="63"/>
      <c r="I47" s="67">
        <f>I31+I22+I14</f>
        <v>369000</v>
      </c>
      <c r="J47" s="67">
        <f t="shared" ref="J47:P47" si="28">J31+J22+J14</f>
        <v>358000</v>
      </c>
      <c r="K47" s="67">
        <f t="shared" si="28"/>
        <v>341600</v>
      </c>
      <c r="L47" s="67">
        <f t="shared" si="28"/>
        <v>321600</v>
      </c>
      <c r="M47" s="67">
        <f t="shared" si="28"/>
        <v>298000</v>
      </c>
      <c r="N47" s="67">
        <f t="shared" si="28"/>
        <v>269000</v>
      </c>
      <c r="O47" s="67">
        <f t="shared" si="28"/>
        <v>0</v>
      </c>
      <c r="P47" s="67">
        <f t="shared" si="28"/>
        <v>0</v>
      </c>
    </row>
    <row r="48" spans="1:16" ht="21.75" customHeight="1" x14ac:dyDescent="0.5">
      <c r="A48" s="9">
        <f>ROW()</f>
        <v>48</v>
      </c>
      <c r="B48" s="28" t="s">
        <v>39</v>
      </c>
      <c r="H48" s="63"/>
      <c r="I48" s="67">
        <f>I39+I31+I22+I14</f>
        <v>539000</v>
      </c>
      <c r="J48" s="67">
        <f t="shared" ref="J48:P48" si="29">J39+J31+J22+J14</f>
        <v>528000</v>
      </c>
      <c r="K48" s="67">
        <f t="shared" si="29"/>
        <v>511600</v>
      </c>
      <c r="L48" s="67">
        <f t="shared" si="29"/>
        <v>491600</v>
      </c>
      <c r="M48" s="67">
        <f t="shared" si="29"/>
        <v>468000</v>
      </c>
      <c r="N48" s="67">
        <f t="shared" si="29"/>
        <v>439000</v>
      </c>
      <c r="O48" s="67">
        <f t="shared" si="29"/>
        <v>170000</v>
      </c>
      <c r="P48" s="67">
        <f t="shared" si="29"/>
        <v>0</v>
      </c>
    </row>
    <row r="49" spans="1:13" ht="21.75" customHeight="1" x14ac:dyDescent="0.5">
      <c r="I49" s="61"/>
      <c r="J49" s="61"/>
      <c r="K49" s="61"/>
      <c r="L49" s="61"/>
      <c r="M49" s="61"/>
    </row>
    <row r="50" spans="1:13" ht="21.75" customHeight="1" x14ac:dyDescent="0.5">
      <c r="A50"/>
    </row>
    <row r="51" spans="1:13" ht="21.75" customHeight="1" x14ac:dyDescent="0.5">
      <c r="A51"/>
    </row>
    <row r="52" spans="1:13" ht="21.75" customHeight="1" x14ac:dyDescent="0.5">
      <c r="A52"/>
    </row>
    <row r="53" spans="1:13" ht="21.75" customHeight="1" x14ac:dyDescent="0.5">
      <c r="A53"/>
    </row>
    <row r="54" spans="1:13" ht="21.75" customHeight="1" x14ac:dyDescent="0.5">
      <c r="A54"/>
    </row>
    <row r="55" spans="1:13" ht="21.75" customHeight="1" x14ac:dyDescent="0.5">
      <c r="A55"/>
    </row>
    <row r="56" spans="1:13" ht="21.75" customHeight="1" x14ac:dyDescent="0.5">
      <c r="A56"/>
    </row>
    <row r="57" spans="1:13" ht="21.75" customHeight="1" x14ac:dyDescent="0.5">
      <c r="A57"/>
    </row>
    <row r="58" spans="1:13" ht="21.75" customHeight="1" x14ac:dyDescent="0.5">
      <c r="A58"/>
    </row>
    <row r="59" spans="1:13" ht="21.75" customHeight="1" x14ac:dyDescent="0.5">
      <c r="A59"/>
    </row>
    <row r="60" spans="1:13" ht="21.75" customHeight="1" x14ac:dyDescent="0.5">
      <c r="A60"/>
    </row>
    <row r="61" spans="1:13" ht="21.75" customHeight="1" x14ac:dyDescent="0.5">
      <c r="A61"/>
    </row>
    <row r="62" spans="1:13" ht="21.75" customHeight="1" x14ac:dyDescent="0.5">
      <c r="A62"/>
    </row>
    <row r="63" spans="1:13" ht="21.75" customHeight="1" x14ac:dyDescent="0.5">
      <c r="A63"/>
    </row>
    <row r="64" spans="1:13" ht="21.75" customHeight="1" x14ac:dyDescent="0.5">
      <c r="A64"/>
    </row>
    <row r="65" spans="1:1" ht="21.75" customHeight="1" x14ac:dyDescent="0.5">
      <c r="A65"/>
    </row>
    <row r="66" spans="1:1" ht="21.75" customHeight="1" x14ac:dyDescent="0.5">
      <c r="A66"/>
    </row>
    <row r="67" spans="1:1" ht="21.75" customHeight="1" x14ac:dyDescent="0.5">
      <c r="A67"/>
    </row>
    <row r="68" spans="1:1" ht="21.75" customHeight="1" x14ac:dyDescent="0.5">
      <c r="A68"/>
    </row>
    <row r="69" spans="1:1" ht="21.75" customHeight="1" x14ac:dyDescent="0.5">
      <c r="A69"/>
    </row>
    <row r="70" spans="1:1" ht="21.75" customHeight="1" x14ac:dyDescent="0.5">
      <c r="A70"/>
    </row>
    <row r="71" spans="1:1" ht="21.75" customHeight="1" x14ac:dyDescent="0.5">
      <c r="A71"/>
    </row>
    <row r="72" spans="1:1" ht="21.75" customHeight="1" x14ac:dyDescent="0.5">
      <c r="A72"/>
    </row>
    <row r="73" spans="1:1" ht="21.75" customHeight="1" x14ac:dyDescent="0.5">
      <c r="A73"/>
    </row>
    <row r="74" spans="1:1" ht="21.75" customHeight="1" x14ac:dyDescent="0.5">
      <c r="A74"/>
    </row>
    <row r="75" spans="1:1" ht="21.75" customHeight="1" x14ac:dyDescent="0.5">
      <c r="A75"/>
    </row>
    <row r="76" spans="1:1" ht="21.75" customHeight="1" x14ac:dyDescent="0.5">
      <c r="A76"/>
    </row>
    <row r="77" spans="1:1" ht="21.75" customHeight="1" x14ac:dyDescent="0.5">
      <c r="A77"/>
    </row>
    <row r="78" spans="1:1" ht="21.75" customHeight="1" x14ac:dyDescent="0.5">
      <c r="A78"/>
    </row>
    <row r="79" spans="1:1" ht="21.75" customHeight="1" x14ac:dyDescent="0.5">
      <c r="A79"/>
    </row>
    <row r="80" spans="1:1" ht="21.75" customHeight="1" x14ac:dyDescent="0.5">
      <c r="A80"/>
    </row>
    <row r="81" spans="1:1" ht="21.75" customHeight="1" x14ac:dyDescent="0.5">
      <c r="A81"/>
    </row>
    <row r="82" spans="1:1" ht="21.75" customHeight="1" x14ac:dyDescent="0.5">
      <c r="A82"/>
    </row>
    <row r="83" spans="1:1" ht="21.75" customHeight="1" x14ac:dyDescent="0.5">
      <c r="A83"/>
    </row>
    <row r="84" spans="1:1" ht="21.75" customHeight="1" x14ac:dyDescent="0.5">
      <c r="A84"/>
    </row>
    <row r="85" spans="1:1" ht="21.75" customHeight="1" x14ac:dyDescent="0.5">
      <c r="A85"/>
    </row>
    <row r="86" spans="1:1" ht="21.75" customHeight="1" x14ac:dyDescent="0.5">
      <c r="A86"/>
    </row>
    <row r="87" spans="1:1" ht="21.75" customHeight="1" x14ac:dyDescent="0.5">
      <c r="A87"/>
    </row>
    <row r="88" spans="1:1" ht="21.75" customHeight="1" x14ac:dyDescent="0.5">
      <c r="A88"/>
    </row>
    <row r="89" spans="1:1" ht="21.75" customHeight="1" x14ac:dyDescent="0.5">
      <c r="A89"/>
    </row>
    <row r="90" spans="1:1" ht="21.75" customHeight="1" x14ac:dyDescent="0.5">
      <c r="A90"/>
    </row>
    <row r="91" spans="1:1" ht="21.75" customHeight="1" x14ac:dyDescent="0.5">
      <c r="A91"/>
    </row>
    <row r="92" spans="1:1" ht="21.75" customHeight="1" x14ac:dyDescent="0.5">
      <c r="A92"/>
    </row>
    <row r="93" spans="1:1" ht="21.75" customHeight="1" x14ac:dyDescent="0.5">
      <c r="A93"/>
    </row>
    <row r="94" spans="1:1" ht="21.75" customHeight="1" x14ac:dyDescent="0.5">
      <c r="A94"/>
    </row>
    <row r="95" spans="1:1" ht="21.75" customHeight="1" x14ac:dyDescent="0.5">
      <c r="A95"/>
    </row>
    <row r="96" spans="1:1" ht="21.75" customHeight="1" x14ac:dyDescent="0.5">
      <c r="A96"/>
    </row>
    <row r="97" spans="1:1" ht="21.75" customHeight="1" x14ac:dyDescent="0.5">
      <c r="A97"/>
    </row>
    <row r="98" spans="1:1" ht="21.75" customHeight="1" x14ac:dyDescent="0.5">
      <c r="A98"/>
    </row>
    <row r="99" spans="1:1" ht="21.75" customHeight="1" x14ac:dyDescent="0.5">
      <c r="A99"/>
    </row>
    <row r="100" spans="1:1" ht="21.75" customHeight="1" x14ac:dyDescent="0.5">
      <c r="A100"/>
    </row>
    <row r="101" spans="1:1" ht="21.75" customHeight="1" x14ac:dyDescent="0.5">
      <c r="A101"/>
    </row>
    <row r="102" spans="1:1" ht="21.75" customHeight="1" x14ac:dyDescent="0.5">
      <c r="A102"/>
    </row>
    <row r="103" spans="1:1" ht="21.75" customHeight="1" x14ac:dyDescent="0.5">
      <c r="A103"/>
    </row>
    <row r="104" spans="1:1" ht="21.75" customHeight="1" x14ac:dyDescent="0.5">
      <c r="A104"/>
    </row>
    <row r="105" spans="1:1" ht="21.75" customHeight="1" x14ac:dyDescent="0.5">
      <c r="A105"/>
    </row>
    <row r="106" spans="1:1" ht="21.75" customHeight="1" x14ac:dyDescent="0.5">
      <c r="A106"/>
    </row>
    <row r="107" spans="1:1" ht="21.75" customHeight="1" x14ac:dyDescent="0.5">
      <c r="A107"/>
    </row>
    <row r="108" spans="1:1" ht="21.75" customHeight="1" x14ac:dyDescent="0.5">
      <c r="A108"/>
    </row>
    <row r="109" spans="1:1" ht="21.75" customHeight="1" x14ac:dyDescent="0.5">
      <c r="A109"/>
    </row>
    <row r="110" spans="1:1" ht="21.75" customHeight="1" x14ac:dyDescent="0.5">
      <c r="A110"/>
    </row>
    <row r="111" spans="1:1" ht="21.75" customHeight="1" x14ac:dyDescent="0.5">
      <c r="A111"/>
    </row>
    <row r="112" spans="1:1" ht="21.75" customHeight="1" x14ac:dyDescent="0.5">
      <c r="A112"/>
    </row>
    <row r="113" spans="1:1" ht="21.75" customHeight="1" x14ac:dyDescent="0.5">
      <c r="A113"/>
    </row>
    <row r="114" spans="1:1" ht="21.75" customHeight="1" x14ac:dyDescent="0.5">
      <c r="A114"/>
    </row>
    <row r="115" spans="1:1" ht="21.75" customHeight="1" x14ac:dyDescent="0.5">
      <c r="A115"/>
    </row>
    <row r="116" spans="1:1" ht="21.75" customHeight="1" x14ac:dyDescent="0.5">
      <c r="A116"/>
    </row>
    <row r="117" spans="1:1" ht="21.75" customHeight="1" x14ac:dyDescent="0.5">
      <c r="A117"/>
    </row>
    <row r="118" spans="1:1" ht="21.75" customHeight="1" x14ac:dyDescent="0.5">
      <c r="A118"/>
    </row>
    <row r="119" spans="1:1" ht="21.75" customHeight="1" x14ac:dyDescent="0.5">
      <c r="A119"/>
    </row>
    <row r="120" spans="1:1" ht="21.75" customHeight="1" x14ac:dyDescent="0.5">
      <c r="A120"/>
    </row>
    <row r="121" spans="1:1" ht="21.75" customHeight="1" x14ac:dyDescent="0.5">
      <c r="A121"/>
    </row>
    <row r="122" spans="1:1" ht="21.75" customHeight="1" x14ac:dyDescent="0.5">
      <c r="A122"/>
    </row>
    <row r="123" spans="1:1" ht="21.75" customHeight="1" x14ac:dyDescent="0.5">
      <c r="A123"/>
    </row>
    <row r="124" spans="1:1" ht="21.75" customHeight="1" x14ac:dyDescent="0.5">
      <c r="A124"/>
    </row>
    <row r="125" spans="1:1" ht="21.75" customHeight="1" x14ac:dyDescent="0.5">
      <c r="A125"/>
    </row>
    <row r="126" spans="1:1" ht="21.75" customHeight="1" x14ac:dyDescent="0.5">
      <c r="A126"/>
    </row>
    <row r="127" spans="1:1" ht="21.75" customHeight="1" x14ac:dyDescent="0.5">
      <c r="A127"/>
    </row>
    <row r="128" spans="1:1" ht="21.75" customHeight="1" x14ac:dyDescent="0.5">
      <c r="A128"/>
    </row>
    <row r="129" spans="1:1" ht="21.75" customHeight="1" x14ac:dyDescent="0.5">
      <c r="A129"/>
    </row>
    <row r="130" spans="1:1" ht="21.75" customHeight="1" x14ac:dyDescent="0.5">
      <c r="A130"/>
    </row>
    <row r="131" spans="1:1" ht="21.75" customHeight="1" x14ac:dyDescent="0.5">
      <c r="A131"/>
    </row>
    <row r="132" spans="1:1" ht="21.75" customHeight="1" x14ac:dyDescent="0.5">
      <c r="A132"/>
    </row>
    <row r="133" spans="1:1" ht="21.75" customHeight="1" x14ac:dyDescent="0.5">
      <c r="A133"/>
    </row>
    <row r="134" spans="1:1" ht="21.75" customHeight="1" x14ac:dyDescent="0.5">
      <c r="A134"/>
    </row>
    <row r="135" spans="1:1" ht="21.75" customHeight="1" x14ac:dyDescent="0.5">
      <c r="A135"/>
    </row>
    <row r="136" spans="1:1" ht="21.75" customHeight="1" x14ac:dyDescent="0.5">
      <c r="A136"/>
    </row>
    <row r="137" spans="1:1" ht="21.75" customHeight="1" x14ac:dyDescent="0.5">
      <c r="A137"/>
    </row>
    <row r="138" spans="1:1" ht="21.75" customHeight="1" x14ac:dyDescent="0.5">
      <c r="A138"/>
    </row>
    <row r="139" spans="1:1" ht="21.75" customHeight="1" x14ac:dyDescent="0.5">
      <c r="A139"/>
    </row>
    <row r="140" spans="1:1" ht="21.75" customHeight="1" x14ac:dyDescent="0.5">
      <c r="A140"/>
    </row>
    <row r="141" spans="1:1" ht="21.75" customHeight="1" x14ac:dyDescent="0.5">
      <c r="A141"/>
    </row>
    <row r="142" spans="1:1" ht="21.75" customHeight="1" x14ac:dyDescent="0.5">
      <c r="A142"/>
    </row>
    <row r="143" spans="1:1" ht="21.75" customHeight="1" x14ac:dyDescent="0.5">
      <c r="A143"/>
    </row>
    <row r="144" spans="1:1" ht="21.75" customHeight="1" x14ac:dyDescent="0.5">
      <c r="A144"/>
    </row>
    <row r="145" spans="1:1" ht="21.75" customHeight="1" x14ac:dyDescent="0.5">
      <c r="A145"/>
    </row>
    <row r="146" spans="1:1" ht="21.75" customHeight="1" x14ac:dyDescent="0.5">
      <c r="A146"/>
    </row>
    <row r="147" spans="1:1" ht="21.75" customHeight="1" x14ac:dyDescent="0.5">
      <c r="A147"/>
    </row>
    <row r="148" spans="1:1" ht="21.75" customHeight="1" x14ac:dyDescent="0.5">
      <c r="A148"/>
    </row>
    <row r="149" spans="1:1" ht="21.75" customHeight="1" x14ac:dyDescent="0.5">
      <c r="A149"/>
    </row>
    <row r="150" spans="1:1" ht="21.75" customHeight="1" x14ac:dyDescent="0.5">
      <c r="A150"/>
    </row>
    <row r="151" spans="1:1" ht="21.75" customHeight="1" x14ac:dyDescent="0.5">
      <c r="A151"/>
    </row>
    <row r="152" spans="1:1" ht="21.75" customHeight="1" x14ac:dyDescent="0.5">
      <c r="A152"/>
    </row>
    <row r="153" spans="1:1" ht="21.75" customHeight="1" x14ac:dyDescent="0.5">
      <c r="A153"/>
    </row>
    <row r="154" spans="1:1" ht="21.75" customHeight="1" x14ac:dyDescent="0.5">
      <c r="A154"/>
    </row>
    <row r="155" spans="1:1" ht="21.75" customHeight="1" x14ac:dyDescent="0.5">
      <c r="A155"/>
    </row>
    <row r="156" spans="1:1" ht="21.75" customHeight="1" x14ac:dyDescent="0.5">
      <c r="A156"/>
    </row>
    <row r="157" spans="1:1" ht="21.75" customHeight="1" x14ac:dyDescent="0.5">
      <c r="A157"/>
    </row>
    <row r="158" spans="1:1" ht="21.75" customHeight="1" x14ac:dyDescent="0.5">
      <c r="A158"/>
    </row>
    <row r="159" spans="1:1" ht="21.75" customHeight="1" x14ac:dyDescent="0.5">
      <c r="A159"/>
    </row>
    <row r="160" spans="1:1" ht="21.75" customHeight="1" x14ac:dyDescent="0.5">
      <c r="A160"/>
    </row>
    <row r="161" spans="1:1" ht="21.75" customHeight="1" x14ac:dyDescent="0.5">
      <c r="A161"/>
    </row>
    <row r="162" spans="1:1" ht="21.75" customHeight="1" x14ac:dyDescent="0.5">
      <c r="A162"/>
    </row>
    <row r="163" spans="1:1" ht="21.75" customHeight="1" x14ac:dyDescent="0.5">
      <c r="A163"/>
    </row>
    <row r="164" spans="1:1" ht="21.75" customHeight="1" x14ac:dyDescent="0.5">
      <c r="A164"/>
    </row>
    <row r="165" spans="1:1" ht="21.75" customHeight="1" x14ac:dyDescent="0.5">
      <c r="A165"/>
    </row>
    <row r="166" spans="1:1" ht="21.75" customHeight="1" x14ac:dyDescent="0.5">
      <c r="A166"/>
    </row>
    <row r="167" spans="1:1" ht="21.75" customHeight="1" x14ac:dyDescent="0.5">
      <c r="A167"/>
    </row>
    <row r="168" spans="1:1" ht="21.75" customHeight="1" x14ac:dyDescent="0.5">
      <c r="A168"/>
    </row>
    <row r="169" spans="1:1" ht="21.75" customHeight="1" x14ac:dyDescent="0.5">
      <c r="A169"/>
    </row>
    <row r="170" spans="1:1" ht="21.75" customHeight="1" x14ac:dyDescent="0.5">
      <c r="A170"/>
    </row>
    <row r="171" spans="1:1" ht="21.75" customHeight="1" x14ac:dyDescent="0.5">
      <c r="A171"/>
    </row>
    <row r="172" spans="1:1" ht="21.75" customHeight="1" x14ac:dyDescent="0.5">
      <c r="A172"/>
    </row>
    <row r="173" spans="1:1" ht="21.75" customHeight="1" x14ac:dyDescent="0.5">
      <c r="A173"/>
    </row>
    <row r="174" spans="1:1" ht="21.75" customHeight="1" x14ac:dyDescent="0.5">
      <c r="A174"/>
    </row>
    <row r="175" spans="1:1" ht="21.75" customHeight="1" x14ac:dyDescent="0.5">
      <c r="A175"/>
    </row>
    <row r="176" spans="1:1" ht="21.75" customHeight="1" x14ac:dyDescent="0.5">
      <c r="A176"/>
    </row>
    <row r="177" spans="1:1" ht="21.75" customHeight="1" x14ac:dyDescent="0.5">
      <c r="A177"/>
    </row>
    <row r="178" spans="1:1" ht="21.75" customHeight="1" x14ac:dyDescent="0.5">
      <c r="A178"/>
    </row>
    <row r="179" spans="1:1" ht="21.75" customHeight="1" x14ac:dyDescent="0.5">
      <c r="A179"/>
    </row>
    <row r="180" spans="1:1" ht="21.75" customHeight="1" x14ac:dyDescent="0.5">
      <c r="A180"/>
    </row>
    <row r="181" spans="1:1" ht="21.75" customHeight="1" x14ac:dyDescent="0.5">
      <c r="A181"/>
    </row>
  </sheetData>
  <mergeCells count="1">
    <mergeCell ref="I7:P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0C5E-D86D-4CC0-926B-DD1F94E0B75F}">
  <dimension ref="A1:T192"/>
  <sheetViews>
    <sheetView zoomScale="80" zoomScaleNormal="80" workbookViewId="0">
      <selection activeCell="F22" sqref="F22"/>
    </sheetView>
  </sheetViews>
  <sheetFormatPr defaultRowHeight="14.35" x14ac:dyDescent="0.5"/>
  <cols>
    <col min="1" max="1" width="5.87890625" style="9" customWidth="1"/>
    <col min="2" max="2" width="33.52734375" customWidth="1"/>
    <col min="3" max="3" width="16.1171875" customWidth="1"/>
    <col min="4" max="4" width="3.52734375" customWidth="1"/>
    <col min="5" max="6" width="16.1171875" customWidth="1"/>
    <col min="7" max="7" width="4.05859375" customWidth="1"/>
    <col min="8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0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0" ht="11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"/>
      <c r="R3" s="4"/>
      <c r="S3" s="4"/>
      <c r="T3" s="4"/>
    </row>
    <row r="4" spans="1:20" ht="21.75" customHeight="1" x14ac:dyDescent="0.5">
      <c r="I4" s="61"/>
      <c r="J4" s="61"/>
      <c r="K4" s="61"/>
      <c r="L4" s="61"/>
      <c r="M4" s="61"/>
    </row>
    <row r="5" spans="1:20" ht="12" customHeight="1" x14ac:dyDescent="0.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0" ht="21.75" customHeight="1" x14ac:dyDescent="0.55000000000000004">
      <c r="A6" s="9">
        <f>ROW()</f>
        <v>6</v>
      </c>
      <c r="B6" s="45" t="s">
        <v>41</v>
      </c>
      <c r="C6" s="12"/>
      <c r="D6" s="12"/>
      <c r="E6" s="12"/>
      <c r="F6" s="12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0" ht="21.75" customHeight="1" x14ac:dyDescent="0.5">
      <c r="A7" s="9">
        <f>ROW()</f>
        <v>7</v>
      </c>
      <c r="B7" s="46" t="s">
        <v>23</v>
      </c>
      <c r="C7" s="47"/>
      <c r="D7" s="47"/>
      <c r="E7" s="47"/>
      <c r="F7" s="47"/>
      <c r="G7" s="69"/>
      <c r="H7" s="69"/>
      <c r="I7" s="69"/>
      <c r="J7" s="69"/>
      <c r="K7" s="69"/>
      <c r="L7" s="69"/>
      <c r="M7" s="69"/>
    </row>
    <row r="8" spans="1:20" ht="30" customHeight="1" x14ac:dyDescent="0.5">
      <c r="A8" s="9">
        <f>ROW()</f>
        <v>8</v>
      </c>
      <c r="C8" s="70" t="s">
        <v>42</v>
      </c>
      <c r="D8" s="49"/>
      <c r="E8" s="71" t="s">
        <v>43</v>
      </c>
      <c r="F8" s="71" t="s">
        <v>44</v>
      </c>
      <c r="G8" s="69"/>
      <c r="H8" s="72" t="s">
        <v>45</v>
      </c>
      <c r="I8" s="69"/>
      <c r="J8" s="69"/>
      <c r="K8" s="69"/>
      <c r="L8" s="69"/>
      <c r="M8" s="69"/>
    </row>
    <row r="9" spans="1:20" ht="21.75" customHeight="1" x14ac:dyDescent="0.5">
      <c r="A9" s="9">
        <f>ROW()</f>
        <v>9</v>
      </c>
      <c r="C9" s="52">
        <v>44196</v>
      </c>
      <c r="D9" s="49"/>
      <c r="E9" s="73"/>
      <c r="F9" s="73"/>
      <c r="G9" s="69"/>
      <c r="H9" s="74">
        <f>+C9</f>
        <v>44196</v>
      </c>
      <c r="I9" s="74">
        <f>+'Operating Assumptions'!I8</f>
        <v>44561</v>
      </c>
      <c r="J9" s="74">
        <f>+'Operating Assumptions'!J8</f>
        <v>44926</v>
      </c>
      <c r="K9" s="74">
        <f>+'Operating Assumptions'!K8</f>
        <v>45291</v>
      </c>
      <c r="L9" s="74">
        <f>+'Operating Assumptions'!L8</f>
        <v>45656</v>
      </c>
      <c r="M9" s="74">
        <f>+'Operating Assumptions'!M8</f>
        <v>46021</v>
      </c>
      <c r="N9" s="74">
        <f>+'Operating Assumptions'!N8</f>
        <v>46386</v>
      </c>
      <c r="O9" s="74">
        <f>+'Operating Assumptions'!O8</f>
        <v>46751</v>
      </c>
      <c r="P9" s="74">
        <f>+'Operating Assumptions'!P8</f>
        <v>47116</v>
      </c>
    </row>
    <row r="10" spans="1:20" ht="21.75" customHeight="1" x14ac:dyDescent="0.5">
      <c r="A10" s="9">
        <f>ROW()</f>
        <v>10</v>
      </c>
      <c r="B10" s="75" t="s">
        <v>46</v>
      </c>
      <c r="C10" s="76"/>
      <c r="D10" s="77"/>
      <c r="E10" s="78"/>
      <c r="F10" s="78"/>
      <c r="G10" s="57"/>
      <c r="H10" s="79"/>
      <c r="I10" s="79"/>
      <c r="J10" s="79"/>
      <c r="K10" s="79"/>
      <c r="L10" s="79"/>
      <c r="M10" s="79"/>
      <c r="N10" s="79"/>
      <c r="O10" s="79"/>
      <c r="P10" s="79"/>
    </row>
    <row r="11" spans="1:20" ht="21.75" customHeight="1" x14ac:dyDescent="0.5">
      <c r="A11" s="9">
        <f>ROW()</f>
        <v>11</v>
      </c>
      <c r="B11" s="80" t="s">
        <v>9</v>
      </c>
      <c r="C11" s="81">
        <f>+'[1]Balance Sheet'!B6</f>
        <v>50000</v>
      </c>
      <c r="D11" s="82"/>
      <c r="E11" s="83"/>
      <c r="F11" s="83"/>
      <c r="G11" s="79"/>
      <c r="H11" s="84">
        <f>C11+E11-F11</f>
        <v>50000</v>
      </c>
      <c r="I11" s="84">
        <f>H11+'Cash Flow Statement'!I41</f>
        <v>86587.672857142868</v>
      </c>
      <c r="J11" s="84">
        <f>I11+'Cash Flow Statement'!J41</f>
        <v>122263.17980228568</v>
      </c>
      <c r="K11" s="84">
        <f>J11+'Cash Flow Statement'!K41</f>
        <v>155894.15128297411</v>
      </c>
      <c r="L11" s="84">
        <f>K11+'Cash Flow Statement'!L41</f>
        <v>192439.59677109442</v>
      </c>
      <c r="M11" s="84">
        <f>L11+'Cash Flow Statement'!M41</f>
        <v>232521.61664309021</v>
      </c>
      <c r="N11" s="84">
        <f>M11+'Cash Flow Statement'!N41</f>
        <v>275000.75388693198</v>
      </c>
      <c r="O11" s="84">
        <f>N11+'Cash Flow Statement'!O41</f>
        <v>86053.450242173712</v>
      </c>
      <c r="P11" s="84">
        <f>O11+'Cash Flow Statement'!P41</f>
        <v>13511.829951918175</v>
      </c>
    </row>
    <row r="12" spans="1:20" ht="21.75" customHeight="1" x14ac:dyDescent="0.5">
      <c r="A12" s="9">
        <f>ROW()</f>
        <v>12</v>
      </c>
      <c r="B12" s="80" t="s">
        <v>47</v>
      </c>
      <c r="C12" s="81">
        <f>+'[1]Balance Sheet'!B7</f>
        <v>80000</v>
      </c>
      <c r="D12" s="82"/>
      <c r="E12" s="83"/>
      <c r="F12" s="83"/>
      <c r="G12" s="79"/>
      <c r="H12" s="160">
        <f t="shared" ref="H12:H14" si="0">C12+E12-F12</f>
        <v>80000</v>
      </c>
      <c r="I12" s="160">
        <f>('Operating Assumptions'!I28/365)*'Income Statement'!I9</f>
        <v>88865.753424657523</v>
      </c>
      <c r="J12" s="160">
        <f>('Operating Assumptions'!J28/365)*'Income Statement'!J9</f>
        <v>96081.652602739734</v>
      </c>
      <c r="K12" s="160">
        <f>('Operating Assumptions'!K28/365)*'Income Statement'!K9</f>
        <v>103883.48279408221</v>
      </c>
      <c r="L12" s="160">
        <f>('Operating Assumptions'!L28/365)*'Income Statement'!L9</f>
        <v>112318.82159696172</v>
      </c>
      <c r="M12" s="160">
        <f>('Operating Assumptions'!M28/365)*'Income Statement'!M9</f>
        <v>121439.10991063499</v>
      </c>
      <c r="N12" s="160">
        <f>('Operating Assumptions'!N28/365)*'Income Statement'!N9</f>
        <v>131299.96563537855</v>
      </c>
      <c r="O12" s="160">
        <f>('Operating Assumptions'!O28/365)*'Income Statement'!O9</f>
        <v>141961.5228449713</v>
      </c>
      <c r="P12" s="160">
        <f>('Operating Assumptions'!P28/365)*'Income Statement'!P9</f>
        <v>153488.79849998298</v>
      </c>
    </row>
    <row r="13" spans="1:20" ht="21.75" customHeight="1" x14ac:dyDescent="0.5">
      <c r="A13" s="9">
        <f>ROW()</f>
        <v>13</v>
      </c>
      <c r="B13" s="80" t="s">
        <v>48</v>
      </c>
      <c r="C13" s="81">
        <f>+'[1]Balance Sheet'!B8</f>
        <v>105000</v>
      </c>
      <c r="D13" s="82"/>
      <c r="E13" s="83"/>
      <c r="F13" s="83"/>
      <c r="G13" s="79"/>
      <c r="H13" s="160">
        <f t="shared" si="0"/>
        <v>105000</v>
      </c>
      <c r="I13" s="160">
        <f>('Operating Assumptions'!I29/365)*'Income Statement'!I12</f>
        <v>105898.35616438356</v>
      </c>
      <c r="J13" s="160">
        <f>('Operating Assumptions'!J29/365)*'Income Statement'!J12</f>
        <v>114497.30268493152</v>
      </c>
      <c r="K13" s="160">
        <f>('Operating Assumptions'!K29/365)*'Income Statement'!K12</f>
        <v>123794.48366294797</v>
      </c>
      <c r="L13" s="160">
        <f>('Operating Assumptions'!L29/365)*'Income Statement'!L12</f>
        <v>133846.59573637939</v>
      </c>
      <c r="M13" s="160">
        <f>('Operating Assumptions'!M29/365)*'Income Statement'!M12</f>
        <v>144714.93931017336</v>
      </c>
      <c r="N13" s="160">
        <f>('Operating Assumptions'!N29/365)*'Income Statement'!N12</f>
        <v>156465.79238215944</v>
      </c>
      <c r="O13" s="160">
        <f>('Operating Assumptions'!O29/365)*'Income Statement'!O12</f>
        <v>169170.8147235908</v>
      </c>
      <c r="P13" s="160">
        <f>('Operating Assumptions'!P29/365)*'Income Statement'!P12</f>
        <v>182907.48487914639</v>
      </c>
    </row>
    <row r="14" spans="1:20" ht="21.75" customHeight="1" x14ac:dyDescent="0.5">
      <c r="A14" s="9">
        <f>ROW()</f>
        <v>14</v>
      </c>
      <c r="B14" s="80" t="s">
        <v>49</v>
      </c>
      <c r="C14" s="81">
        <f>+'[1]Balance Sheet'!B9</f>
        <v>10000</v>
      </c>
      <c r="D14" s="82"/>
      <c r="E14" s="83"/>
      <c r="F14" s="83"/>
      <c r="G14" s="79"/>
      <c r="H14" s="160">
        <f t="shared" si="0"/>
        <v>10000</v>
      </c>
      <c r="I14" s="160">
        <f>'Operating Assumptions'!I30*'Income Statement'!I9</f>
        <v>10812</v>
      </c>
      <c r="J14" s="160">
        <f>'Operating Assumptions'!J30*'Income Statement'!J9</f>
        <v>11689.934400000002</v>
      </c>
      <c r="K14" s="160">
        <f>'Operating Assumptions'!K30*'Income Statement'!K9</f>
        <v>12639.157073280003</v>
      </c>
      <c r="L14" s="160">
        <f>'Operating Assumptions'!L30*'Income Statement'!L9</f>
        <v>13665.456627630343</v>
      </c>
      <c r="M14" s="160">
        <f>'Operating Assumptions'!M30*'Income Statement'!M9</f>
        <v>14775.091705793924</v>
      </c>
      <c r="N14" s="160">
        <f>'Operating Assumptions'!N30*'Income Statement'!N9</f>
        <v>15974.82915230439</v>
      </c>
      <c r="O14" s="160">
        <f>'Operating Assumptions'!O30*'Income Statement'!O9</f>
        <v>17271.985279471508</v>
      </c>
      <c r="P14" s="160">
        <f>'Operating Assumptions'!P30*'Income Statement'!P9</f>
        <v>18674.470484164598</v>
      </c>
    </row>
    <row r="15" spans="1:20" ht="21.75" customHeight="1" thickBot="1" x14ac:dyDescent="0.55000000000000004">
      <c r="A15" s="9">
        <f>ROW()</f>
        <v>15</v>
      </c>
      <c r="B15" s="75" t="s">
        <v>50</v>
      </c>
      <c r="C15" s="85">
        <f>SUM(C11:C14)</f>
        <v>245000</v>
      </c>
      <c r="D15" s="80"/>
      <c r="E15" s="80"/>
      <c r="F15" s="80"/>
      <c r="G15" s="79"/>
      <c r="H15" s="85">
        <f>SUM(H11:H14)</f>
        <v>245000</v>
      </c>
      <c r="I15" s="85">
        <f t="shared" ref="I15:P15" si="1">SUM(I11:I14)</f>
        <v>292163.78244618396</v>
      </c>
      <c r="J15" s="85">
        <f t="shared" si="1"/>
        <v>344532.06948995695</v>
      </c>
      <c r="K15" s="85">
        <f t="shared" si="1"/>
        <v>396211.27481328428</v>
      </c>
      <c r="L15" s="85">
        <f t="shared" si="1"/>
        <v>452270.47073206585</v>
      </c>
      <c r="M15" s="85">
        <f t="shared" si="1"/>
        <v>513450.75756969251</v>
      </c>
      <c r="N15" s="85">
        <f t="shared" si="1"/>
        <v>578741.34105677437</v>
      </c>
      <c r="O15" s="85">
        <f t="shared" si="1"/>
        <v>414457.77309020731</v>
      </c>
      <c r="P15" s="85">
        <f t="shared" si="1"/>
        <v>368582.58381521213</v>
      </c>
    </row>
    <row r="16" spans="1:20" ht="21.75" customHeight="1" thickTop="1" x14ac:dyDescent="0.5">
      <c r="A16" s="9">
        <f>ROW()</f>
        <v>16</v>
      </c>
      <c r="B16" s="80"/>
      <c r="C16" s="80"/>
      <c r="D16" s="80"/>
      <c r="E16" s="80"/>
      <c r="F16" s="80"/>
      <c r="G16" s="79"/>
      <c r="H16" s="79"/>
      <c r="I16" s="79"/>
      <c r="J16" s="79"/>
      <c r="K16" s="79"/>
      <c r="L16" s="79"/>
      <c r="M16" s="79"/>
      <c r="N16" s="79"/>
      <c r="O16" s="79"/>
      <c r="P16" s="79"/>
    </row>
    <row r="17" spans="1:16" ht="21.75" customHeight="1" x14ac:dyDescent="0.5">
      <c r="A17" s="9">
        <f>ROW()</f>
        <v>17</v>
      </c>
      <c r="B17" s="80" t="s">
        <v>51</v>
      </c>
      <c r="C17" s="81">
        <v>0</v>
      </c>
      <c r="D17" s="80"/>
      <c r="E17" s="20">
        <f>'Transactions Sources &amp; Uses'!K9-'Balance Sheet'!C41</f>
        <v>310000</v>
      </c>
      <c r="F17" s="20"/>
      <c r="G17" s="79"/>
      <c r="H17" s="84">
        <f>C17+E17-F17</f>
        <v>310000</v>
      </c>
      <c r="I17" s="84">
        <f>H17</f>
        <v>310000</v>
      </c>
      <c r="J17" s="84">
        <f t="shared" ref="J17:P17" si="2">I17</f>
        <v>310000</v>
      </c>
      <c r="K17" s="84">
        <f t="shared" si="2"/>
        <v>310000</v>
      </c>
      <c r="L17" s="84">
        <f t="shared" si="2"/>
        <v>310000</v>
      </c>
      <c r="M17" s="84">
        <f t="shared" si="2"/>
        <v>310000</v>
      </c>
      <c r="N17" s="84">
        <f t="shared" si="2"/>
        <v>310000</v>
      </c>
      <c r="O17" s="84">
        <f t="shared" si="2"/>
        <v>310000</v>
      </c>
      <c r="P17" s="84">
        <f t="shared" si="2"/>
        <v>310000</v>
      </c>
    </row>
    <row r="18" spans="1:16" ht="21.75" customHeight="1" x14ac:dyDescent="0.5">
      <c r="A18" s="9">
        <f>ROW()</f>
        <v>18</v>
      </c>
      <c r="B18" s="80" t="s">
        <v>52</v>
      </c>
      <c r="C18" s="81">
        <f>+'[1]Balance Sheet'!B13</f>
        <v>0</v>
      </c>
      <c r="D18" s="80"/>
      <c r="E18" s="20">
        <f>'Transactions Sources &amp; Uses'!K11</f>
        <v>50000</v>
      </c>
      <c r="F18" s="20"/>
      <c r="G18" s="79"/>
      <c r="H18" s="84">
        <f t="shared" ref="H18:H19" si="3">C18+E18-F18</f>
        <v>50000</v>
      </c>
      <c r="I18" s="84">
        <f>H18-'Income Statement'!I22</f>
        <v>42857.142857142855</v>
      </c>
      <c r="J18" s="84">
        <f>I18-'Income Statement'!J22</f>
        <v>35714.28571428571</v>
      </c>
      <c r="K18" s="84">
        <f>J18-'Income Statement'!K22</f>
        <v>28571.428571428565</v>
      </c>
      <c r="L18" s="84">
        <f>K18-'Income Statement'!L22</f>
        <v>21428.57142857142</v>
      </c>
      <c r="M18" s="84">
        <f>L18-'Income Statement'!M22</f>
        <v>14285.714285714277</v>
      </c>
      <c r="N18" s="84">
        <f>M18-'Income Statement'!N22</f>
        <v>7142.857142857134</v>
      </c>
      <c r="O18" s="84">
        <f>N18-'Income Statement'!O22</f>
        <v>-9.0949470177292824E-12</v>
      </c>
      <c r="P18" s="84">
        <f>O18-'Income Statement'!P22</f>
        <v>-9.0949470177292824E-12</v>
      </c>
    </row>
    <row r="19" spans="1:16" ht="21.75" customHeight="1" x14ac:dyDescent="0.5">
      <c r="A19" s="9">
        <f>ROW()</f>
        <v>19</v>
      </c>
      <c r="B19" s="80" t="s">
        <v>53</v>
      </c>
      <c r="C19" s="81">
        <f>+'[1]Balance Sheet'!B14</f>
        <v>150000</v>
      </c>
      <c r="D19" s="80"/>
      <c r="E19" s="20"/>
      <c r="F19" s="20"/>
      <c r="G19" s="79"/>
      <c r="H19" s="84">
        <f t="shared" si="3"/>
        <v>150000</v>
      </c>
      <c r="I19" s="84">
        <f>H19-'Cash Flow Statement'!I25-'Cash Flow Statement'!I9</f>
        <v>150000</v>
      </c>
      <c r="J19" s="84">
        <f>I19-'Cash Flow Statement'!J25-'Cash Flow Statement'!J9</f>
        <v>150000</v>
      </c>
      <c r="K19" s="84">
        <f>J19-'Cash Flow Statement'!K25-'Cash Flow Statement'!K9</f>
        <v>150000</v>
      </c>
      <c r="L19" s="84">
        <f>K19-'Cash Flow Statement'!L25-'Cash Flow Statement'!L9</f>
        <v>150000</v>
      </c>
      <c r="M19" s="84">
        <f>L19-'Cash Flow Statement'!M25-'Cash Flow Statement'!M9</f>
        <v>150000</v>
      </c>
      <c r="N19" s="84">
        <f>M19-'Cash Flow Statement'!N25-'Cash Flow Statement'!N9</f>
        <v>150000</v>
      </c>
      <c r="O19" s="84">
        <f>N19-'Cash Flow Statement'!O25-'Cash Flow Statement'!O9</f>
        <v>150000</v>
      </c>
      <c r="P19" s="84">
        <f>O19-'Cash Flow Statement'!P25-'Cash Flow Statement'!P9</f>
        <v>150000</v>
      </c>
    </row>
    <row r="20" spans="1:16" ht="21.75" customHeight="1" x14ac:dyDescent="0.5">
      <c r="A20" s="9">
        <f>ROW()</f>
        <v>20</v>
      </c>
      <c r="B20" s="80" t="s">
        <v>54</v>
      </c>
      <c r="C20" s="81">
        <f>+'[1]Balance Sheet'!B15</f>
        <v>450000</v>
      </c>
      <c r="D20" s="80"/>
      <c r="E20" s="20"/>
      <c r="F20" s="20"/>
      <c r="G20" s="79"/>
      <c r="H20" s="84">
        <f>C20+E20-F20</f>
        <v>450000</v>
      </c>
      <c r="I20" s="84">
        <f>H20-'Cash Flow Statement'!I26</f>
        <v>450000</v>
      </c>
      <c r="J20" s="84">
        <f>I20-'Cash Flow Statement'!J26</f>
        <v>450000</v>
      </c>
      <c r="K20" s="84">
        <f>J20-'Cash Flow Statement'!K26</f>
        <v>450000</v>
      </c>
      <c r="L20" s="84">
        <f>K20-'Cash Flow Statement'!L26</f>
        <v>450000</v>
      </c>
      <c r="M20" s="84">
        <f>L20-'Cash Flow Statement'!M26</f>
        <v>450000</v>
      </c>
      <c r="N20" s="84">
        <f>M20-'Cash Flow Statement'!N26</f>
        <v>450000</v>
      </c>
      <c r="O20" s="84">
        <f>N20-'Cash Flow Statement'!O26</f>
        <v>450000</v>
      </c>
      <c r="P20" s="84">
        <f>O20-'Cash Flow Statement'!P26</f>
        <v>450000</v>
      </c>
    </row>
    <row r="21" spans="1:16" ht="21.75" customHeight="1" thickBot="1" x14ac:dyDescent="0.55000000000000004">
      <c r="A21" s="9">
        <f>ROW()</f>
        <v>21</v>
      </c>
      <c r="B21" s="75" t="s">
        <v>55</v>
      </c>
      <c r="C21" s="87">
        <f>SUM(C15:C20)</f>
        <v>845000</v>
      </c>
      <c r="D21" s="80"/>
      <c r="E21" s="80"/>
      <c r="F21" s="80"/>
      <c r="G21" s="79"/>
      <c r="H21" s="87">
        <f t="shared" ref="H21:P21" si="4">SUM(H15:H20)</f>
        <v>1205000</v>
      </c>
      <c r="I21" s="87">
        <f t="shared" si="4"/>
        <v>1245020.9253033269</v>
      </c>
      <c r="J21" s="87">
        <f t="shared" si="4"/>
        <v>1290246.3552042427</v>
      </c>
      <c r="K21" s="87">
        <f t="shared" si="4"/>
        <v>1334782.7033847128</v>
      </c>
      <c r="L21" s="87">
        <f t="shared" si="4"/>
        <v>1383699.0421606372</v>
      </c>
      <c r="M21" s="87">
        <f t="shared" si="4"/>
        <v>1437736.4718554069</v>
      </c>
      <c r="N21" s="87">
        <f t="shared" si="4"/>
        <v>1495884.1981996316</v>
      </c>
      <c r="O21" s="87">
        <f t="shared" si="4"/>
        <v>1324457.7730902073</v>
      </c>
      <c r="P21" s="87">
        <f t="shared" si="4"/>
        <v>1278582.5838152121</v>
      </c>
    </row>
    <row r="22" spans="1:16" ht="21.75" customHeight="1" thickTop="1" x14ac:dyDescent="0.5">
      <c r="A22" s="9">
        <f>ROW()</f>
        <v>22</v>
      </c>
      <c r="B22" s="80"/>
      <c r="C22" s="80"/>
      <c r="D22" s="80"/>
      <c r="E22" s="80"/>
      <c r="F22" s="80"/>
      <c r="G22" s="79"/>
      <c r="H22" s="79"/>
      <c r="I22" s="79"/>
      <c r="J22" s="79"/>
      <c r="K22" s="79"/>
      <c r="L22" s="79"/>
      <c r="M22" s="79"/>
      <c r="N22" s="79"/>
      <c r="O22" s="79"/>
      <c r="P22" s="79"/>
    </row>
    <row r="23" spans="1:16" ht="21.75" customHeight="1" x14ac:dyDescent="0.5">
      <c r="A23" s="9">
        <f>ROW()</f>
        <v>23</v>
      </c>
      <c r="B23" s="75" t="s">
        <v>56</v>
      </c>
      <c r="C23" s="80"/>
      <c r="D23" s="80"/>
      <c r="E23" s="80"/>
      <c r="F23" s="80"/>
      <c r="G23" s="79"/>
      <c r="H23" s="79"/>
      <c r="I23" s="79"/>
      <c r="J23" s="79"/>
      <c r="K23" s="79"/>
      <c r="L23" s="79"/>
      <c r="M23" s="79"/>
      <c r="N23" s="79"/>
      <c r="O23" s="79"/>
      <c r="P23" s="79"/>
    </row>
    <row r="24" spans="1:16" ht="21.75" customHeight="1" x14ac:dyDescent="0.5">
      <c r="A24" s="9">
        <f>ROW()</f>
        <v>24</v>
      </c>
      <c r="B24" s="80" t="s">
        <v>57</v>
      </c>
      <c r="C24" s="81">
        <f>+'[1]Balance Sheet'!B19</f>
        <v>30000</v>
      </c>
      <c r="D24" s="80"/>
      <c r="E24" s="20"/>
      <c r="F24" s="20"/>
      <c r="G24" s="79"/>
      <c r="H24" s="160">
        <f>C24-E24+F24</f>
        <v>30000</v>
      </c>
      <c r="I24" s="160">
        <f>('Operating Assumptions'!I31/365)*'Income Statement'!I12</f>
        <v>32584.109589041094</v>
      </c>
      <c r="J24" s="160">
        <f>('Operating Assumptions'!J31/365)*'Income Statement'!J12</f>
        <v>35229.939287671237</v>
      </c>
      <c r="K24" s="160">
        <f>('Operating Assumptions'!K31/365)*'Income Statement'!K12</f>
        <v>38090.610357830148</v>
      </c>
      <c r="L24" s="160">
        <f>('Operating Assumptions'!L31/365)*'Income Statement'!L12</f>
        <v>41183.567918885965</v>
      </c>
      <c r="M24" s="160">
        <f>('Operating Assumptions'!M31/365)*'Income Statement'!M12</f>
        <v>44527.673633899496</v>
      </c>
      <c r="N24" s="160">
        <f>('Operating Assumptions'!N31/365)*'Income Statement'!N12</f>
        <v>48143.320732972134</v>
      </c>
      <c r="O24" s="160">
        <f>('Operating Assumptions'!O31/365)*'Income Statement'!O12</f>
        <v>52052.558376489476</v>
      </c>
      <c r="P24" s="160">
        <f>('Operating Assumptions'!P31/365)*'Income Statement'!P12</f>
        <v>56279.226116660429</v>
      </c>
    </row>
    <row r="25" spans="1:16" ht="21.75" customHeight="1" x14ac:dyDescent="0.5">
      <c r="A25" s="9">
        <f>ROW()</f>
        <v>25</v>
      </c>
      <c r="B25" s="80" t="s">
        <v>58</v>
      </c>
      <c r="C25" s="81">
        <f>+'[1]Balance Sheet'!B20</f>
        <v>15000</v>
      </c>
      <c r="D25" s="80"/>
      <c r="E25" s="80"/>
      <c r="F25" s="80"/>
      <c r="G25" s="79"/>
      <c r="H25" s="160">
        <f>C25-E25+F25</f>
        <v>15000</v>
      </c>
      <c r="I25" s="160">
        <f>'Operating Assumptions'!I32*'Income Statement'!I9</f>
        <v>16218</v>
      </c>
      <c r="J25" s="160">
        <f>'Operating Assumptions'!J32*'Income Statement'!J9</f>
        <v>17534.901600000001</v>
      </c>
      <c r="K25" s="160">
        <f>'Operating Assumptions'!K32*'Income Statement'!K9</f>
        <v>18958.735609920004</v>
      </c>
      <c r="L25" s="160">
        <f>'Operating Assumptions'!L32*'Income Statement'!L9</f>
        <v>20498.184941445514</v>
      </c>
      <c r="M25" s="160">
        <f>'Operating Assumptions'!M32*'Income Statement'!M9</f>
        <v>22162.637558690887</v>
      </c>
      <c r="N25" s="160">
        <f>'Operating Assumptions'!N32*'Income Statement'!N9</f>
        <v>23962.243728456586</v>
      </c>
      <c r="O25" s="160">
        <f>'Operating Assumptions'!O32*'Income Statement'!O9</f>
        <v>25907.977919207264</v>
      </c>
      <c r="P25" s="160">
        <f>'Operating Assumptions'!P32*'Income Statement'!P9</f>
        <v>28011.705726246895</v>
      </c>
    </row>
    <row r="26" spans="1:16" ht="21.75" customHeight="1" thickBot="1" x14ac:dyDescent="0.55000000000000004">
      <c r="A26" s="9">
        <f>ROW()</f>
        <v>26</v>
      </c>
      <c r="B26" s="75" t="s">
        <v>59</v>
      </c>
      <c r="C26" s="85">
        <f>SUM(C24:C25)</f>
        <v>45000</v>
      </c>
      <c r="D26" s="80"/>
      <c r="E26" s="80"/>
      <c r="F26" s="80"/>
      <c r="G26" s="79"/>
      <c r="H26" s="85">
        <f>SUM(H24:H25)</f>
        <v>45000</v>
      </c>
      <c r="I26" s="85">
        <f t="shared" ref="I26:P26" si="5">SUM(I24:I25)</f>
        <v>48802.109589041094</v>
      </c>
      <c r="J26" s="85">
        <f t="shared" si="5"/>
        <v>52764.840887671235</v>
      </c>
      <c r="K26" s="85">
        <f t="shared" si="5"/>
        <v>57049.345967750152</v>
      </c>
      <c r="L26" s="85">
        <f t="shared" si="5"/>
        <v>61681.752860331479</v>
      </c>
      <c r="M26" s="85">
        <f t="shared" si="5"/>
        <v>66690.31119259038</v>
      </c>
      <c r="N26" s="85">
        <f t="shared" si="5"/>
        <v>72105.564461428716</v>
      </c>
      <c r="O26" s="85">
        <f t="shared" si="5"/>
        <v>77960.536295696744</v>
      </c>
      <c r="P26" s="85">
        <f t="shared" si="5"/>
        <v>84290.931842907332</v>
      </c>
    </row>
    <row r="27" spans="1:16" ht="21.75" customHeight="1" thickTop="1" x14ac:dyDescent="0.5">
      <c r="A27" s="9">
        <f>ROW()</f>
        <v>27</v>
      </c>
      <c r="B27" s="80"/>
      <c r="C27" s="80"/>
      <c r="D27" s="80"/>
      <c r="E27" s="80"/>
      <c r="F27" s="80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16" ht="21.75" customHeight="1" x14ac:dyDescent="0.5">
      <c r="A28" s="9">
        <f>ROW()</f>
        <v>28</v>
      </c>
      <c r="B28" s="80" t="s">
        <v>60</v>
      </c>
      <c r="C28" s="81">
        <f>+'[1]Balance Sheet'!B23</f>
        <v>320000</v>
      </c>
      <c r="D28" s="80"/>
      <c r="E28" s="20">
        <f>'Transactions Sources &amp; Uses'!K10</f>
        <v>320000</v>
      </c>
      <c r="F28" s="20"/>
      <c r="G28" s="79"/>
      <c r="H28" s="84">
        <f>C28-E28+F28</f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</row>
    <row r="29" spans="1:16" ht="21.75" customHeight="1" x14ac:dyDescent="0.5">
      <c r="A29" s="9">
        <f>ROW()</f>
        <v>29</v>
      </c>
      <c r="B29" s="80" t="str">
        <f>+'Transactions Sources &amp; Uses'!B8</f>
        <v>Revolver</v>
      </c>
      <c r="C29" s="81">
        <f>+'[1]Balance Sheet'!B24</f>
        <v>0</v>
      </c>
      <c r="D29" s="80"/>
      <c r="E29" s="20"/>
      <c r="F29" s="20">
        <f>'Transactions Sources &amp; Uses'!C8</f>
        <v>0</v>
      </c>
      <c r="G29" s="79"/>
      <c r="H29" s="84">
        <f t="shared" ref="H29:H32" si="6">C29-E29+F29</f>
        <v>0</v>
      </c>
      <c r="I29" s="84">
        <f>'Debt Schedule'!I14</f>
        <v>0</v>
      </c>
      <c r="J29" s="84">
        <f>'Debt Schedule'!J14</f>
        <v>0</v>
      </c>
      <c r="K29" s="84">
        <f>'Debt Schedule'!K14</f>
        <v>0</v>
      </c>
      <c r="L29" s="84">
        <f>'Debt Schedule'!L14</f>
        <v>0</v>
      </c>
      <c r="M29" s="84">
        <f>'Debt Schedule'!M14</f>
        <v>0</v>
      </c>
      <c r="N29" s="84">
        <f>'Debt Schedule'!N14</f>
        <v>0</v>
      </c>
      <c r="O29" s="84">
        <f>'Debt Schedule'!O14</f>
        <v>0</v>
      </c>
      <c r="P29" s="84">
        <f>'Debt Schedule'!P14</f>
        <v>0</v>
      </c>
    </row>
    <row r="30" spans="1:16" ht="21.75" customHeight="1" x14ac:dyDescent="0.5">
      <c r="A30" s="9">
        <f>ROW()</f>
        <v>30</v>
      </c>
      <c r="B30" s="80" t="str">
        <f>+'Transactions Sources &amp; Uses'!B9</f>
        <v>Term Loan A</v>
      </c>
      <c r="C30" s="81">
        <f>+'[1]Balance Sheet'!B25</f>
        <v>0</v>
      </c>
      <c r="D30" s="80"/>
      <c r="E30" s="20"/>
      <c r="F30" s="20">
        <f>'Transactions Sources &amp; Uses'!C9</f>
        <v>180000</v>
      </c>
      <c r="G30" s="79"/>
      <c r="H30" s="84">
        <f t="shared" si="6"/>
        <v>180000</v>
      </c>
      <c r="I30" s="84">
        <f>'Debt Schedule'!I22</f>
        <v>171000</v>
      </c>
      <c r="J30" s="84">
        <f>'Debt Schedule'!J22</f>
        <v>162000</v>
      </c>
      <c r="K30" s="84">
        <f>'Debt Schedule'!K22</f>
        <v>147600</v>
      </c>
      <c r="L30" s="84">
        <f>'Debt Schedule'!L22</f>
        <v>129600</v>
      </c>
      <c r="M30" s="84">
        <f>'Debt Schedule'!M22</f>
        <v>108000</v>
      </c>
      <c r="N30" s="84">
        <f>'Debt Schedule'!N22</f>
        <v>81000</v>
      </c>
      <c r="O30" s="84">
        <f>'Debt Schedule'!O22</f>
        <v>0</v>
      </c>
      <c r="P30" s="84">
        <f>'Debt Schedule'!P22</f>
        <v>0</v>
      </c>
    </row>
    <row r="31" spans="1:16" ht="21.75" customHeight="1" x14ac:dyDescent="0.5">
      <c r="A31" s="9">
        <f>ROW()</f>
        <v>31</v>
      </c>
      <c r="B31" s="80" t="str">
        <f>+'Transactions Sources &amp; Uses'!B10</f>
        <v>Term Loan B</v>
      </c>
      <c r="C31" s="81">
        <f>+'[1]Balance Sheet'!B26</f>
        <v>0</v>
      </c>
      <c r="D31" s="80"/>
      <c r="E31" s="20"/>
      <c r="F31" s="20">
        <f>'Transactions Sources &amp; Uses'!C10</f>
        <v>200000</v>
      </c>
      <c r="G31" s="79"/>
      <c r="H31" s="84">
        <f t="shared" si="6"/>
        <v>200000</v>
      </c>
      <c r="I31" s="84">
        <f>+'Debt Schedule'!I31</f>
        <v>198000</v>
      </c>
      <c r="J31" s="84">
        <f>+'Debt Schedule'!J31</f>
        <v>196000</v>
      </c>
      <c r="K31" s="84">
        <f>+'Debt Schedule'!K31</f>
        <v>194000</v>
      </c>
      <c r="L31" s="84">
        <f>+'Debt Schedule'!L31</f>
        <v>192000</v>
      </c>
      <c r="M31" s="84">
        <f>+'Debt Schedule'!M31</f>
        <v>190000</v>
      </c>
      <c r="N31" s="84">
        <f>+'Debt Schedule'!N31</f>
        <v>188000</v>
      </c>
      <c r="O31" s="84">
        <f>+'Debt Schedule'!O31</f>
        <v>0</v>
      </c>
      <c r="P31" s="84">
        <f>+'Debt Schedule'!P31</f>
        <v>0</v>
      </c>
    </row>
    <row r="32" spans="1:16" ht="21.75" customHeight="1" x14ac:dyDescent="0.5">
      <c r="A32" s="9">
        <f>ROW()</f>
        <v>32</v>
      </c>
      <c r="B32" s="80" t="str">
        <f>+'Transactions Sources &amp; Uses'!B12</f>
        <v>Senior Unsecured / Subordinated Notes</v>
      </c>
      <c r="C32" s="81">
        <f>+'[1]Balance Sheet'!B27</f>
        <v>0</v>
      </c>
      <c r="D32" s="80"/>
      <c r="E32" s="20"/>
      <c r="F32" s="20">
        <f>'Transactions Sources &amp; Uses'!C12</f>
        <v>170000</v>
      </c>
      <c r="G32" s="79"/>
      <c r="H32" s="84">
        <f t="shared" si="6"/>
        <v>170000</v>
      </c>
      <c r="I32" s="84">
        <f>+'Debt Schedule'!I39</f>
        <v>170000</v>
      </c>
      <c r="J32" s="84">
        <f>+'Debt Schedule'!J39</f>
        <v>170000</v>
      </c>
      <c r="K32" s="84">
        <f>+'Debt Schedule'!K39</f>
        <v>170000</v>
      </c>
      <c r="L32" s="84">
        <f>+'Debt Schedule'!L39</f>
        <v>170000</v>
      </c>
      <c r="M32" s="84">
        <f>+'Debt Schedule'!M39</f>
        <v>170000</v>
      </c>
      <c r="N32" s="84">
        <f>+'Debt Schedule'!N39</f>
        <v>170000</v>
      </c>
      <c r="O32" s="84">
        <f>+'Debt Schedule'!O39</f>
        <v>170000</v>
      </c>
      <c r="P32" s="84">
        <f>+'Debt Schedule'!P39</f>
        <v>0</v>
      </c>
    </row>
    <row r="33" spans="1:16" ht="21.75" customHeight="1" thickBot="1" x14ac:dyDescent="0.55000000000000004">
      <c r="A33" s="9">
        <f>ROW()</f>
        <v>33</v>
      </c>
      <c r="B33" s="80" t="s">
        <v>61</v>
      </c>
      <c r="C33" s="85">
        <f>SUM(C28:C32)</f>
        <v>320000</v>
      </c>
      <c r="D33" s="80"/>
      <c r="E33" s="80"/>
      <c r="F33" s="80"/>
      <c r="G33" s="79"/>
      <c r="H33" s="85">
        <f>SUM(H28:H32)</f>
        <v>550000</v>
      </c>
      <c r="I33" s="86">
        <f>SUM(I28:I32)</f>
        <v>539000</v>
      </c>
      <c r="J33" s="86">
        <f t="shared" ref="J33:P33" si="7">SUM(J28:J32)</f>
        <v>528000</v>
      </c>
      <c r="K33" s="86">
        <f t="shared" si="7"/>
        <v>511600</v>
      </c>
      <c r="L33" s="86">
        <f t="shared" si="7"/>
        <v>491600</v>
      </c>
      <c r="M33" s="86">
        <f t="shared" si="7"/>
        <v>468000</v>
      </c>
      <c r="N33" s="86">
        <f t="shared" si="7"/>
        <v>439000</v>
      </c>
      <c r="O33" s="86">
        <f t="shared" si="7"/>
        <v>170000</v>
      </c>
      <c r="P33" s="86">
        <f t="shared" si="7"/>
        <v>0</v>
      </c>
    </row>
    <row r="34" spans="1:16" ht="21.75" customHeight="1" thickTop="1" x14ac:dyDescent="0.5">
      <c r="A34" s="9">
        <f>ROW()</f>
        <v>34</v>
      </c>
      <c r="B34" s="80"/>
      <c r="C34" s="80"/>
      <c r="D34" s="80"/>
      <c r="E34" s="80"/>
      <c r="F34" s="80"/>
      <c r="G34" s="79"/>
      <c r="H34" s="79"/>
      <c r="I34" s="79"/>
      <c r="J34" s="79"/>
      <c r="K34" s="79"/>
      <c r="L34" s="79"/>
      <c r="M34" s="79"/>
      <c r="N34" s="79"/>
      <c r="O34" s="79"/>
      <c r="P34" s="79"/>
    </row>
    <row r="35" spans="1:16" ht="21.75" customHeight="1" x14ac:dyDescent="0.5">
      <c r="A35" s="9">
        <f>ROW()</f>
        <v>35</v>
      </c>
      <c r="B35" s="80" t="s">
        <v>62</v>
      </c>
      <c r="C35" s="81">
        <f>+'[1]Balance Sheet'!B30</f>
        <v>10000</v>
      </c>
      <c r="D35" s="80"/>
      <c r="E35" s="20"/>
      <c r="F35" s="20"/>
      <c r="G35" s="79"/>
      <c r="H35" s="84">
        <f>+C35-E35+F35</f>
        <v>10000</v>
      </c>
      <c r="I35" s="84">
        <f>H35+'Cash Flow Statement'!I11</f>
        <v>11185.701428571429</v>
      </c>
      <c r="J35" s="84">
        <f>I35+'Cash Flow Statement'!J11</f>
        <v>12498.058705142857</v>
      </c>
      <c r="K35" s="84">
        <f>J35+'Cash Flow Statement'!K11</f>
        <v>13920.630836171886</v>
      </c>
      <c r="L35" s="84">
        <f>K35+'Cash Flow Statement'!L11</f>
        <v>15534.850691440472</v>
      </c>
      <c r="M35" s="84">
        <f>L35+'Cash Flow Statement'!M11</f>
        <v>17358.618509996868</v>
      </c>
      <c r="N35" s="84">
        <f>M35+'Cash Flow Statement'!N11</f>
        <v>19410.984894460042</v>
      </c>
      <c r="O35" s="84">
        <f>N35+'Cash Flow Statement'!O11</f>
        <v>21714.110820541628</v>
      </c>
      <c r="P35" s="84">
        <f>O35+'Cash Flow Statement'!P11</f>
        <v>24672.020802849605</v>
      </c>
    </row>
    <row r="36" spans="1:16" ht="21.75" customHeight="1" thickBot="1" x14ac:dyDescent="0.55000000000000004">
      <c r="A36" s="9">
        <f>ROW()</f>
        <v>36</v>
      </c>
      <c r="B36" s="75" t="s">
        <v>63</v>
      </c>
      <c r="C36" s="85">
        <f>+C35+C33+C26</f>
        <v>375000</v>
      </c>
      <c r="D36" s="80"/>
      <c r="E36" s="80"/>
      <c r="F36" s="80"/>
      <c r="G36" s="79"/>
      <c r="H36" s="85">
        <f>+H35+H33+H26</f>
        <v>605000</v>
      </c>
      <c r="I36" s="85">
        <f t="shared" ref="I36:P36" si="8">+I35+I33+I26</f>
        <v>598987.81101761258</v>
      </c>
      <c r="J36" s="85">
        <f t="shared" si="8"/>
        <v>593262.89959281404</v>
      </c>
      <c r="K36" s="85">
        <f t="shared" si="8"/>
        <v>582569.97680392209</v>
      </c>
      <c r="L36" s="85">
        <f t="shared" si="8"/>
        <v>568816.60355177196</v>
      </c>
      <c r="M36" s="85">
        <f t="shared" si="8"/>
        <v>552048.92970258719</v>
      </c>
      <c r="N36" s="85">
        <f t="shared" si="8"/>
        <v>530516.54935588874</v>
      </c>
      <c r="O36" s="85">
        <f t="shared" si="8"/>
        <v>269674.64711623837</v>
      </c>
      <c r="P36" s="85">
        <f t="shared" si="8"/>
        <v>108962.95264575694</v>
      </c>
    </row>
    <row r="37" spans="1:16" ht="21.75" customHeight="1" thickTop="1" x14ac:dyDescent="0.5">
      <c r="A37" s="9">
        <f>ROW()</f>
        <v>37</v>
      </c>
      <c r="B37" s="80"/>
      <c r="C37" s="80"/>
      <c r="D37" s="80"/>
      <c r="E37" s="80"/>
      <c r="F37" s="80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21.75" customHeight="1" x14ac:dyDescent="0.5">
      <c r="A38" s="9">
        <f>ROW()</f>
        <v>38</v>
      </c>
      <c r="B38" s="75" t="s">
        <v>64</v>
      </c>
      <c r="C38" s="80"/>
      <c r="D38" s="80"/>
      <c r="E38" s="80"/>
      <c r="F38" s="80"/>
      <c r="G38" s="79"/>
      <c r="H38" s="79"/>
      <c r="I38" s="79"/>
      <c r="J38" s="79"/>
      <c r="K38" s="79"/>
      <c r="L38" s="79"/>
      <c r="M38" s="79"/>
      <c r="N38" s="79"/>
      <c r="O38" s="79"/>
      <c r="P38" s="79"/>
    </row>
    <row r="39" spans="1:16" ht="21.75" customHeight="1" x14ac:dyDescent="0.5">
      <c r="A39" s="9">
        <f>ROW()</f>
        <v>39</v>
      </c>
      <c r="B39" s="80" t="s">
        <v>65</v>
      </c>
      <c r="C39" s="81">
        <f>+'[1]Balance Sheet'!B34</f>
        <v>260000</v>
      </c>
      <c r="D39" s="80"/>
      <c r="E39" s="20">
        <f>C39</f>
        <v>260000</v>
      </c>
      <c r="F39" s="20">
        <f>'Transactions Sources &amp; Uses'!C15</f>
        <v>600000</v>
      </c>
      <c r="G39" s="79"/>
      <c r="H39" s="84">
        <f>C39-E39+F39</f>
        <v>600000</v>
      </c>
      <c r="I39" s="84">
        <f>H39+'Cash Flow Statement'!I38</f>
        <v>600000</v>
      </c>
      <c r="J39" s="84">
        <f>I39+'Cash Flow Statement'!J38</f>
        <v>600000</v>
      </c>
      <c r="K39" s="84">
        <f>J39+'Cash Flow Statement'!K38</f>
        <v>600000</v>
      </c>
      <c r="L39" s="84">
        <f>K39+'Cash Flow Statement'!L38</f>
        <v>600000</v>
      </c>
      <c r="M39" s="84">
        <f>L39+'Cash Flow Statement'!M38</f>
        <v>600000</v>
      </c>
      <c r="N39" s="84">
        <f>M39+'Cash Flow Statement'!N38</f>
        <v>600000</v>
      </c>
      <c r="O39" s="84">
        <f>N39+'Cash Flow Statement'!O38</f>
        <v>600000</v>
      </c>
      <c r="P39" s="84">
        <f>O39+'Cash Flow Statement'!P38</f>
        <v>600000</v>
      </c>
    </row>
    <row r="40" spans="1:16" ht="21.75" customHeight="1" thickBot="1" x14ac:dyDescent="0.55000000000000004">
      <c r="A40" s="9">
        <f>ROW()</f>
        <v>40</v>
      </c>
      <c r="B40" s="80" t="s">
        <v>66</v>
      </c>
      <c r="C40" s="81">
        <f>+'[1]Balance Sheet'!B35</f>
        <v>210000</v>
      </c>
      <c r="D40" s="80"/>
      <c r="E40" s="20">
        <f>C40</f>
        <v>210000</v>
      </c>
      <c r="F40" s="20"/>
      <c r="G40" s="79"/>
      <c r="H40" s="84">
        <f>C40-E40+F40</f>
        <v>0</v>
      </c>
      <c r="I40" s="84">
        <f>+H40+'Income Statement'!I35</f>
        <v>46033.114285714284</v>
      </c>
      <c r="J40" s="84">
        <f>+I40+'Income Statement'!J35</f>
        <v>96983.455611428551</v>
      </c>
      <c r="K40" s="84">
        <f>+J40+'Income Statement'!K35</f>
        <v>152212.72658079083</v>
      </c>
      <c r="L40" s="84">
        <f>+K40+'Income Statement'!L35</f>
        <v>214882.43860886537</v>
      </c>
      <c r="M40" s="84">
        <f>+L40+'Income Statement'!M35</f>
        <v>285687.54215281957</v>
      </c>
      <c r="N40" s="84">
        <f>+M40+'Income Statement'!N35</f>
        <v>365367.64884374279</v>
      </c>
      <c r="O40" s="84">
        <f>+N40+'Income Statement'!O35</f>
        <v>454783.125973969</v>
      </c>
      <c r="P40" s="84">
        <f>+O40+'Income Statement'!P35</f>
        <v>569619.63116945524</v>
      </c>
    </row>
    <row r="41" spans="1:16" ht="21.75" customHeight="1" thickBot="1" x14ac:dyDescent="0.55000000000000004">
      <c r="A41" s="9">
        <f>ROW()</f>
        <v>41</v>
      </c>
      <c r="B41" s="75" t="s">
        <v>67</v>
      </c>
      <c r="C41" s="88">
        <f>SUM(C39:C40)</f>
        <v>470000</v>
      </c>
      <c r="D41" s="80"/>
      <c r="E41" s="80"/>
      <c r="F41" s="80"/>
      <c r="G41" s="79"/>
      <c r="H41" s="89">
        <f>SUM(H39:H40)</f>
        <v>600000</v>
      </c>
      <c r="I41" s="89">
        <f t="shared" ref="I41:P41" si="9">SUM(I39:I40)</f>
        <v>646033.11428571423</v>
      </c>
      <c r="J41" s="89">
        <f t="shared" si="9"/>
        <v>696983.4556114286</v>
      </c>
      <c r="K41" s="89">
        <f t="shared" si="9"/>
        <v>752212.72658079083</v>
      </c>
      <c r="L41" s="89">
        <f t="shared" si="9"/>
        <v>814882.43860886537</v>
      </c>
      <c r="M41" s="89">
        <f t="shared" si="9"/>
        <v>885687.54215281957</v>
      </c>
      <c r="N41" s="89">
        <f t="shared" si="9"/>
        <v>965367.64884374279</v>
      </c>
      <c r="O41" s="89">
        <f t="shared" si="9"/>
        <v>1054783.125973969</v>
      </c>
      <c r="P41" s="89">
        <f t="shared" si="9"/>
        <v>1169619.6311694551</v>
      </c>
    </row>
    <row r="42" spans="1:16" ht="21.75" customHeight="1" thickTop="1" thickBot="1" x14ac:dyDescent="0.55000000000000004">
      <c r="A42" s="9">
        <f>ROW()</f>
        <v>42</v>
      </c>
      <c r="B42" s="80"/>
      <c r="C42" s="90"/>
      <c r="D42" s="80"/>
      <c r="E42" s="91"/>
      <c r="F42" s="91"/>
      <c r="G42" s="79"/>
      <c r="H42" s="92"/>
      <c r="I42" s="92"/>
      <c r="J42" s="92"/>
      <c r="K42" s="92"/>
      <c r="L42" s="92"/>
      <c r="M42" s="92"/>
      <c r="N42" s="92"/>
      <c r="O42" s="92"/>
      <c r="P42" s="92"/>
    </row>
    <row r="43" spans="1:16" ht="21.75" customHeight="1" thickBot="1" x14ac:dyDescent="0.55000000000000004">
      <c r="A43" s="9">
        <f>ROW()</f>
        <v>43</v>
      </c>
      <c r="B43" s="75" t="s">
        <v>68</v>
      </c>
      <c r="C43" s="87">
        <f>+C41+C36</f>
        <v>845000</v>
      </c>
      <c r="D43" s="80"/>
      <c r="E43" s="85">
        <f>SUM(E10:E42)</f>
        <v>1150000</v>
      </c>
      <c r="F43" s="85">
        <f>SUM(F10:F42)</f>
        <v>1150000</v>
      </c>
      <c r="G43" s="79"/>
      <c r="H43" s="87">
        <f>+H41+H36</f>
        <v>1205000</v>
      </c>
      <c r="I43" s="87">
        <f t="shared" ref="I43:P43" si="10">+I41+I36</f>
        <v>1245020.9253033269</v>
      </c>
      <c r="J43" s="87">
        <f t="shared" si="10"/>
        <v>1290246.3552042427</v>
      </c>
      <c r="K43" s="87">
        <f t="shared" si="10"/>
        <v>1334782.7033847128</v>
      </c>
      <c r="L43" s="87">
        <f t="shared" si="10"/>
        <v>1383699.0421606372</v>
      </c>
      <c r="M43" s="87">
        <f t="shared" si="10"/>
        <v>1437736.4718554066</v>
      </c>
      <c r="N43" s="87">
        <f t="shared" si="10"/>
        <v>1495884.1981996316</v>
      </c>
      <c r="O43" s="87">
        <f t="shared" si="10"/>
        <v>1324457.7730902075</v>
      </c>
      <c r="P43" s="87">
        <f t="shared" si="10"/>
        <v>1278582.5838152121</v>
      </c>
    </row>
    <row r="44" spans="1:16" ht="21.75" customHeight="1" thickTop="1" x14ac:dyDescent="0.5">
      <c r="B44" s="75"/>
      <c r="C44" s="93">
        <f>C21-C43</f>
        <v>0</v>
      </c>
      <c r="D44" s="75"/>
      <c r="E44" s="75"/>
      <c r="F44" s="75" t="s">
        <v>149</v>
      </c>
      <c r="G44" s="93"/>
      <c r="H44" s="93">
        <f>H21-H43</f>
        <v>0</v>
      </c>
      <c r="I44" s="93">
        <f t="shared" ref="I44:P44" si="11">I21-I43</f>
        <v>0</v>
      </c>
      <c r="J44" s="93">
        <f t="shared" si="11"/>
        <v>0</v>
      </c>
      <c r="K44" s="93">
        <f t="shared" si="11"/>
        <v>0</v>
      </c>
      <c r="L44" s="93">
        <f t="shared" si="11"/>
        <v>0</v>
      </c>
      <c r="M44" s="93">
        <f t="shared" si="11"/>
        <v>0</v>
      </c>
      <c r="N44" s="93">
        <f t="shared" si="11"/>
        <v>0</v>
      </c>
      <c r="O44" s="93">
        <f t="shared" si="11"/>
        <v>0</v>
      </c>
      <c r="P44" s="93">
        <f t="shared" si="11"/>
        <v>0</v>
      </c>
    </row>
    <row r="45" spans="1:16" ht="21.75" customHeight="1" x14ac:dyDescent="0.5">
      <c r="B45" s="75"/>
      <c r="C45" s="80"/>
      <c r="D45" s="80"/>
      <c r="E45" s="80"/>
      <c r="F45" s="80"/>
      <c r="G45" s="79"/>
      <c r="H45" s="94"/>
      <c r="I45" s="79"/>
      <c r="J45" s="79">
        <f>+J44-I44</f>
        <v>0</v>
      </c>
      <c r="K45" s="79">
        <f t="shared" ref="K45:P45" si="12">+K44-J44</f>
        <v>0</v>
      </c>
      <c r="L45" s="79">
        <f t="shared" si="12"/>
        <v>0</v>
      </c>
      <c r="M45" s="79">
        <f t="shared" si="12"/>
        <v>0</v>
      </c>
      <c r="N45" s="79">
        <f t="shared" si="12"/>
        <v>0</v>
      </c>
      <c r="O45" s="79">
        <f t="shared" si="12"/>
        <v>0</v>
      </c>
      <c r="P45" s="79">
        <f t="shared" si="12"/>
        <v>0</v>
      </c>
    </row>
    <row r="46" spans="1:16" ht="21.75" customHeight="1" x14ac:dyDescent="0.5">
      <c r="A46"/>
    </row>
    <row r="47" spans="1:16" ht="21.75" customHeight="1" x14ac:dyDescent="0.5">
      <c r="A47"/>
    </row>
    <row r="48" spans="1:16" ht="21.75" customHeight="1" x14ac:dyDescent="0.5">
      <c r="A48"/>
    </row>
    <row r="49" spans="1:1" ht="21.75" customHeight="1" x14ac:dyDescent="0.5">
      <c r="A49"/>
    </row>
    <row r="50" spans="1:1" ht="21.75" customHeight="1" x14ac:dyDescent="0.5">
      <c r="A50"/>
    </row>
    <row r="51" spans="1:1" ht="21.75" customHeight="1" x14ac:dyDescent="0.5">
      <c r="A51"/>
    </row>
    <row r="52" spans="1:1" ht="21.75" customHeight="1" x14ac:dyDescent="0.5">
      <c r="A52"/>
    </row>
    <row r="53" spans="1:1" ht="21.75" customHeight="1" x14ac:dyDescent="0.5">
      <c r="A53"/>
    </row>
    <row r="54" spans="1:1" ht="21.75" customHeight="1" x14ac:dyDescent="0.5">
      <c r="A54"/>
    </row>
    <row r="55" spans="1:1" ht="21.75" customHeight="1" x14ac:dyDescent="0.5">
      <c r="A55"/>
    </row>
    <row r="56" spans="1:1" ht="21.75" customHeight="1" x14ac:dyDescent="0.5">
      <c r="A56"/>
    </row>
    <row r="57" spans="1:1" ht="21.75" customHeight="1" x14ac:dyDescent="0.5">
      <c r="A57"/>
    </row>
    <row r="58" spans="1:1" ht="21.75" customHeight="1" x14ac:dyDescent="0.5">
      <c r="A58"/>
    </row>
    <row r="59" spans="1:1" ht="21.75" customHeight="1" x14ac:dyDescent="0.5">
      <c r="A59"/>
    </row>
    <row r="60" spans="1:1" ht="21.75" customHeight="1" x14ac:dyDescent="0.5">
      <c r="A60"/>
    </row>
    <row r="61" spans="1:1" ht="21.75" customHeight="1" x14ac:dyDescent="0.5">
      <c r="A61"/>
    </row>
    <row r="62" spans="1:1" ht="21.75" customHeight="1" x14ac:dyDescent="0.5">
      <c r="A62"/>
    </row>
    <row r="63" spans="1:1" ht="21.75" customHeight="1" x14ac:dyDescent="0.5">
      <c r="A63"/>
    </row>
    <row r="64" spans="1:1" ht="21.75" customHeight="1" x14ac:dyDescent="0.5">
      <c r="A64"/>
    </row>
    <row r="65" spans="1:1" ht="21.75" customHeight="1" x14ac:dyDescent="0.5">
      <c r="A65"/>
    </row>
    <row r="66" spans="1:1" ht="21.75" customHeight="1" x14ac:dyDescent="0.5">
      <c r="A66"/>
    </row>
    <row r="67" spans="1:1" ht="21.75" customHeight="1" x14ac:dyDescent="0.5">
      <c r="A67"/>
    </row>
    <row r="68" spans="1:1" ht="21.75" customHeight="1" x14ac:dyDescent="0.5">
      <c r="A68"/>
    </row>
    <row r="69" spans="1:1" ht="21.75" customHeight="1" x14ac:dyDescent="0.5">
      <c r="A69"/>
    </row>
    <row r="70" spans="1:1" ht="21.75" customHeight="1" x14ac:dyDescent="0.5">
      <c r="A70"/>
    </row>
    <row r="71" spans="1:1" ht="21.75" customHeight="1" x14ac:dyDescent="0.5">
      <c r="A71"/>
    </row>
    <row r="72" spans="1:1" ht="21.75" customHeight="1" x14ac:dyDescent="0.5">
      <c r="A72"/>
    </row>
    <row r="73" spans="1:1" ht="21.75" customHeight="1" x14ac:dyDescent="0.5">
      <c r="A73"/>
    </row>
    <row r="74" spans="1:1" ht="21.75" customHeight="1" x14ac:dyDescent="0.5">
      <c r="A74"/>
    </row>
    <row r="75" spans="1:1" ht="21.75" customHeight="1" x14ac:dyDescent="0.5">
      <c r="A75"/>
    </row>
    <row r="76" spans="1:1" ht="21.75" customHeight="1" x14ac:dyDescent="0.5">
      <c r="A76"/>
    </row>
    <row r="77" spans="1:1" ht="21.75" customHeight="1" x14ac:dyDescent="0.5">
      <c r="A77"/>
    </row>
    <row r="78" spans="1:1" ht="21.75" customHeight="1" x14ac:dyDescent="0.5">
      <c r="A78"/>
    </row>
    <row r="79" spans="1:1" ht="21.75" customHeight="1" x14ac:dyDescent="0.5">
      <c r="A79"/>
    </row>
    <row r="80" spans="1:1" ht="21.75" customHeight="1" x14ac:dyDescent="0.5">
      <c r="A80"/>
    </row>
    <row r="81" spans="1:1" ht="21.75" customHeight="1" x14ac:dyDescent="0.5">
      <c r="A81"/>
    </row>
    <row r="82" spans="1:1" ht="21.75" customHeight="1" x14ac:dyDescent="0.5">
      <c r="A82"/>
    </row>
    <row r="83" spans="1:1" ht="21.75" customHeight="1" x14ac:dyDescent="0.5">
      <c r="A83"/>
    </row>
    <row r="84" spans="1:1" ht="21.75" customHeight="1" x14ac:dyDescent="0.5">
      <c r="A84"/>
    </row>
    <row r="85" spans="1:1" ht="21.75" customHeight="1" x14ac:dyDescent="0.5">
      <c r="A85"/>
    </row>
    <row r="86" spans="1:1" ht="21.75" customHeight="1" x14ac:dyDescent="0.5">
      <c r="A86"/>
    </row>
    <row r="87" spans="1:1" ht="21.75" customHeight="1" x14ac:dyDescent="0.5">
      <c r="A87"/>
    </row>
    <row r="88" spans="1:1" ht="21.75" customHeight="1" x14ac:dyDescent="0.5">
      <c r="A88"/>
    </row>
    <row r="89" spans="1:1" ht="21.75" customHeight="1" x14ac:dyDescent="0.5">
      <c r="A89"/>
    </row>
    <row r="90" spans="1:1" ht="21.75" customHeight="1" x14ac:dyDescent="0.5">
      <c r="A90"/>
    </row>
    <row r="91" spans="1:1" ht="21.75" customHeight="1" x14ac:dyDescent="0.5">
      <c r="A91"/>
    </row>
    <row r="92" spans="1:1" ht="21.75" customHeight="1" x14ac:dyDescent="0.5">
      <c r="A92"/>
    </row>
    <row r="93" spans="1:1" ht="21.75" customHeight="1" x14ac:dyDescent="0.5">
      <c r="A93"/>
    </row>
    <row r="94" spans="1:1" ht="21.75" customHeight="1" x14ac:dyDescent="0.5">
      <c r="A94"/>
    </row>
    <row r="95" spans="1:1" ht="21.75" customHeight="1" x14ac:dyDescent="0.5">
      <c r="A95"/>
    </row>
    <row r="96" spans="1:1" ht="21.75" customHeight="1" x14ac:dyDescent="0.5">
      <c r="A96"/>
    </row>
    <row r="97" spans="1:1" ht="21.75" customHeight="1" x14ac:dyDescent="0.5">
      <c r="A97"/>
    </row>
    <row r="98" spans="1:1" ht="21.75" customHeight="1" x14ac:dyDescent="0.5">
      <c r="A98"/>
    </row>
    <row r="99" spans="1:1" ht="21.75" customHeight="1" x14ac:dyDescent="0.5">
      <c r="A99"/>
    </row>
    <row r="100" spans="1:1" ht="21.75" customHeight="1" x14ac:dyDescent="0.5">
      <c r="A100"/>
    </row>
    <row r="101" spans="1:1" ht="21.75" customHeight="1" x14ac:dyDescent="0.5">
      <c r="A101"/>
    </row>
    <row r="102" spans="1:1" ht="21.75" customHeight="1" x14ac:dyDescent="0.5">
      <c r="A102"/>
    </row>
    <row r="103" spans="1:1" ht="21.75" customHeight="1" x14ac:dyDescent="0.5">
      <c r="A103"/>
    </row>
    <row r="104" spans="1:1" ht="21.75" customHeight="1" x14ac:dyDescent="0.5">
      <c r="A104"/>
    </row>
    <row r="105" spans="1:1" ht="21.75" customHeight="1" x14ac:dyDescent="0.5">
      <c r="A105"/>
    </row>
    <row r="106" spans="1:1" ht="21.75" customHeight="1" x14ac:dyDescent="0.5">
      <c r="A106"/>
    </row>
    <row r="107" spans="1:1" ht="21.75" customHeight="1" x14ac:dyDescent="0.5">
      <c r="A107"/>
    </row>
    <row r="108" spans="1:1" ht="21.75" customHeight="1" x14ac:dyDescent="0.5">
      <c r="A108"/>
    </row>
    <row r="109" spans="1:1" ht="21.75" customHeight="1" x14ac:dyDescent="0.5">
      <c r="A109"/>
    </row>
    <row r="110" spans="1:1" ht="21.75" customHeight="1" x14ac:dyDescent="0.5">
      <c r="A110"/>
    </row>
    <row r="111" spans="1:1" ht="21.75" customHeight="1" x14ac:dyDescent="0.5">
      <c r="A111"/>
    </row>
    <row r="112" spans="1:1" ht="21.75" customHeight="1" x14ac:dyDescent="0.5">
      <c r="A112"/>
    </row>
    <row r="113" spans="1:1" ht="21.75" customHeight="1" x14ac:dyDescent="0.5">
      <c r="A113"/>
    </row>
    <row r="114" spans="1:1" ht="21.75" customHeight="1" x14ac:dyDescent="0.5">
      <c r="A114"/>
    </row>
    <row r="115" spans="1:1" ht="21.75" customHeight="1" x14ac:dyDescent="0.5">
      <c r="A115"/>
    </row>
    <row r="116" spans="1:1" ht="21.75" customHeight="1" x14ac:dyDescent="0.5">
      <c r="A116"/>
    </row>
    <row r="117" spans="1:1" ht="21.75" customHeight="1" x14ac:dyDescent="0.5">
      <c r="A117"/>
    </row>
    <row r="118" spans="1:1" ht="21.75" customHeight="1" x14ac:dyDescent="0.5">
      <c r="A118"/>
    </row>
    <row r="119" spans="1:1" ht="21.75" customHeight="1" x14ac:dyDescent="0.5">
      <c r="A119"/>
    </row>
    <row r="120" spans="1:1" ht="21.75" customHeight="1" x14ac:dyDescent="0.5">
      <c r="A120"/>
    </row>
    <row r="121" spans="1:1" ht="21.75" customHeight="1" x14ac:dyDescent="0.5">
      <c r="A121"/>
    </row>
    <row r="122" spans="1:1" ht="21.75" customHeight="1" x14ac:dyDescent="0.5">
      <c r="A122"/>
    </row>
    <row r="123" spans="1:1" ht="21.75" customHeight="1" x14ac:dyDescent="0.5">
      <c r="A123"/>
    </row>
    <row r="124" spans="1:1" ht="21.75" customHeight="1" x14ac:dyDescent="0.5">
      <c r="A124"/>
    </row>
    <row r="125" spans="1:1" ht="21.75" customHeight="1" x14ac:dyDescent="0.5">
      <c r="A125"/>
    </row>
    <row r="126" spans="1:1" ht="21.75" customHeight="1" x14ac:dyDescent="0.5">
      <c r="A126"/>
    </row>
    <row r="127" spans="1:1" ht="21.75" customHeight="1" x14ac:dyDescent="0.5">
      <c r="A127"/>
    </row>
    <row r="128" spans="1:1" ht="21.75" customHeight="1" x14ac:dyDescent="0.5">
      <c r="A128"/>
    </row>
    <row r="129" spans="1:1" ht="21.75" customHeight="1" x14ac:dyDescent="0.5">
      <c r="A129"/>
    </row>
    <row r="130" spans="1:1" ht="21.75" customHeight="1" x14ac:dyDescent="0.5">
      <c r="A130"/>
    </row>
    <row r="131" spans="1:1" ht="21.75" customHeight="1" x14ac:dyDescent="0.5">
      <c r="A131"/>
    </row>
    <row r="132" spans="1:1" ht="21.75" customHeight="1" x14ac:dyDescent="0.5">
      <c r="A132"/>
    </row>
    <row r="133" spans="1:1" ht="21.75" customHeight="1" x14ac:dyDescent="0.5">
      <c r="A133"/>
    </row>
    <row r="134" spans="1:1" ht="21.75" customHeight="1" x14ac:dyDescent="0.5">
      <c r="A134"/>
    </row>
    <row r="135" spans="1:1" ht="21.75" customHeight="1" x14ac:dyDescent="0.5">
      <c r="A135"/>
    </row>
    <row r="136" spans="1:1" ht="21.75" customHeight="1" x14ac:dyDescent="0.5">
      <c r="A136"/>
    </row>
    <row r="137" spans="1:1" ht="21.75" customHeight="1" x14ac:dyDescent="0.5">
      <c r="A137"/>
    </row>
    <row r="138" spans="1:1" ht="21.75" customHeight="1" x14ac:dyDescent="0.5">
      <c r="A138"/>
    </row>
    <row r="139" spans="1:1" ht="21.75" customHeight="1" x14ac:dyDescent="0.5">
      <c r="A139"/>
    </row>
    <row r="140" spans="1:1" ht="21.75" customHeight="1" x14ac:dyDescent="0.5">
      <c r="A140"/>
    </row>
    <row r="141" spans="1:1" ht="21.75" customHeight="1" x14ac:dyDescent="0.5">
      <c r="A141"/>
    </row>
    <row r="142" spans="1:1" ht="21.75" customHeight="1" x14ac:dyDescent="0.5">
      <c r="A142"/>
    </row>
    <row r="143" spans="1:1" ht="21.75" customHeight="1" x14ac:dyDescent="0.5">
      <c r="A143"/>
    </row>
    <row r="144" spans="1:1" ht="21.75" customHeight="1" x14ac:dyDescent="0.5">
      <c r="A144"/>
    </row>
    <row r="145" spans="1:1" ht="21.75" customHeight="1" x14ac:dyDescent="0.5">
      <c r="A145"/>
    </row>
    <row r="146" spans="1:1" ht="21.75" customHeight="1" x14ac:dyDescent="0.5">
      <c r="A146"/>
    </row>
    <row r="147" spans="1:1" ht="21.75" customHeight="1" x14ac:dyDescent="0.5">
      <c r="A147"/>
    </row>
    <row r="148" spans="1:1" ht="21.75" customHeight="1" x14ac:dyDescent="0.5">
      <c r="A148"/>
    </row>
    <row r="149" spans="1:1" ht="21.75" customHeight="1" x14ac:dyDescent="0.5">
      <c r="A149"/>
    </row>
    <row r="150" spans="1:1" ht="21.75" customHeight="1" x14ac:dyDescent="0.5">
      <c r="A150"/>
    </row>
    <row r="151" spans="1:1" ht="21.75" customHeight="1" x14ac:dyDescent="0.5">
      <c r="A151"/>
    </row>
    <row r="152" spans="1:1" ht="21.75" customHeight="1" x14ac:dyDescent="0.5">
      <c r="A152"/>
    </row>
    <row r="153" spans="1:1" ht="21.75" customHeight="1" x14ac:dyDescent="0.5">
      <c r="A153"/>
    </row>
    <row r="154" spans="1:1" ht="21.75" customHeight="1" x14ac:dyDescent="0.5">
      <c r="A154"/>
    </row>
    <row r="155" spans="1:1" ht="21.75" customHeight="1" x14ac:dyDescent="0.5">
      <c r="A155"/>
    </row>
    <row r="156" spans="1:1" ht="21.75" customHeight="1" x14ac:dyDescent="0.5">
      <c r="A156"/>
    </row>
    <row r="157" spans="1:1" ht="21.75" customHeight="1" x14ac:dyDescent="0.5">
      <c r="A157"/>
    </row>
    <row r="158" spans="1:1" ht="21.75" customHeight="1" x14ac:dyDescent="0.5">
      <c r="A158"/>
    </row>
    <row r="159" spans="1:1" ht="21.75" customHeight="1" x14ac:dyDescent="0.5">
      <c r="A159"/>
    </row>
    <row r="160" spans="1:1" ht="21.75" customHeight="1" x14ac:dyDescent="0.5">
      <c r="A160"/>
    </row>
    <row r="161" spans="1:1" ht="21.75" customHeight="1" x14ac:dyDescent="0.5">
      <c r="A161"/>
    </row>
    <row r="162" spans="1:1" ht="21.75" customHeight="1" x14ac:dyDescent="0.5">
      <c r="A162"/>
    </row>
    <row r="163" spans="1:1" ht="21.75" customHeight="1" x14ac:dyDescent="0.5">
      <c r="A163"/>
    </row>
    <row r="164" spans="1:1" ht="21.75" customHeight="1" x14ac:dyDescent="0.5">
      <c r="A164"/>
    </row>
    <row r="165" spans="1:1" ht="21.75" customHeight="1" x14ac:dyDescent="0.5">
      <c r="A165"/>
    </row>
    <row r="166" spans="1:1" ht="21.75" customHeight="1" x14ac:dyDescent="0.5">
      <c r="A166"/>
    </row>
    <row r="167" spans="1:1" ht="21.75" customHeight="1" x14ac:dyDescent="0.5">
      <c r="A167"/>
    </row>
    <row r="168" spans="1:1" ht="21.75" customHeight="1" x14ac:dyDescent="0.5">
      <c r="A168"/>
    </row>
    <row r="169" spans="1:1" ht="21.75" customHeight="1" x14ac:dyDescent="0.5">
      <c r="A169"/>
    </row>
    <row r="170" spans="1:1" ht="21.75" customHeight="1" x14ac:dyDescent="0.5">
      <c r="A170"/>
    </row>
    <row r="171" spans="1:1" ht="21.75" customHeight="1" x14ac:dyDescent="0.5">
      <c r="A171"/>
    </row>
    <row r="172" spans="1:1" ht="21.75" customHeight="1" x14ac:dyDescent="0.5">
      <c r="A172"/>
    </row>
    <row r="173" spans="1:1" ht="21.75" customHeight="1" x14ac:dyDescent="0.5">
      <c r="A173"/>
    </row>
    <row r="174" spans="1:1" ht="21.75" customHeight="1" x14ac:dyDescent="0.5">
      <c r="A174"/>
    </row>
    <row r="175" spans="1:1" ht="21.75" customHeight="1" x14ac:dyDescent="0.5">
      <c r="A175"/>
    </row>
    <row r="176" spans="1:1" ht="21.75" customHeight="1" x14ac:dyDescent="0.5">
      <c r="A176"/>
    </row>
    <row r="177" spans="1:1" ht="21.75" customHeight="1" x14ac:dyDescent="0.5">
      <c r="A177"/>
    </row>
    <row r="178" spans="1:1" ht="21.75" customHeight="1" x14ac:dyDescent="0.5">
      <c r="A178"/>
    </row>
    <row r="179" spans="1:1" ht="21.75" customHeight="1" x14ac:dyDescent="0.5">
      <c r="A179"/>
    </row>
    <row r="180" spans="1:1" ht="21.75" customHeight="1" x14ac:dyDescent="0.5">
      <c r="A180"/>
    </row>
    <row r="181" spans="1:1" ht="21.75" customHeight="1" x14ac:dyDescent="0.5">
      <c r="A181"/>
    </row>
    <row r="182" spans="1:1" ht="21.75" customHeight="1" x14ac:dyDescent="0.5">
      <c r="A182"/>
    </row>
    <row r="183" spans="1:1" ht="21.75" customHeight="1" x14ac:dyDescent="0.5">
      <c r="A183"/>
    </row>
    <row r="184" spans="1:1" ht="21.75" customHeight="1" x14ac:dyDescent="0.5">
      <c r="A184"/>
    </row>
    <row r="185" spans="1:1" ht="21.75" customHeight="1" x14ac:dyDescent="0.5">
      <c r="A185"/>
    </row>
    <row r="186" spans="1:1" ht="21.75" customHeight="1" x14ac:dyDescent="0.5">
      <c r="A186"/>
    </row>
    <row r="187" spans="1:1" ht="21.75" customHeight="1" x14ac:dyDescent="0.5">
      <c r="A187"/>
    </row>
    <row r="188" spans="1:1" ht="21.75" customHeight="1" x14ac:dyDescent="0.5">
      <c r="A188"/>
    </row>
    <row r="189" spans="1:1" ht="21.75" customHeight="1" x14ac:dyDescent="0.5">
      <c r="A189"/>
    </row>
    <row r="190" spans="1:1" ht="21.75" customHeight="1" x14ac:dyDescent="0.5">
      <c r="A190"/>
    </row>
    <row r="191" spans="1:1" ht="21.75" customHeight="1" x14ac:dyDescent="0.5">
      <c r="A191"/>
    </row>
    <row r="192" spans="1:1" ht="21.75" customHeight="1" x14ac:dyDescent="0.5">
      <c r="A192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B542-BAE8-4EB2-92AB-7AD5BD15DDF6}">
  <dimension ref="A1:AA506"/>
  <sheetViews>
    <sheetView topLeftCell="A4" zoomScale="80" zoomScaleNormal="80" workbookViewId="0">
      <selection activeCell="H10" sqref="H10"/>
    </sheetView>
  </sheetViews>
  <sheetFormatPr defaultRowHeight="14.35" x14ac:dyDescent="0.5"/>
  <cols>
    <col min="1" max="1" width="5.87890625" style="9" customWidth="1"/>
    <col min="2" max="2" width="53.1171875" customWidth="1"/>
    <col min="3" max="6" width="3.52734375" customWidth="1"/>
    <col min="7" max="7" width="3.41015625" customWidth="1"/>
    <col min="8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3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3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3" ht="11.25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"/>
      <c r="R3" s="4"/>
      <c r="S3" s="4"/>
      <c r="T3" s="4"/>
    </row>
    <row r="4" spans="1:23" ht="21.75" customHeight="1" x14ac:dyDescent="0.5">
      <c r="B4" s="75"/>
      <c r="C4" s="80"/>
      <c r="D4" s="80"/>
      <c r="E4" s="80"/>
      <c r="F4" s="80"/>
      <c r="G4" s="79"/>
      <c r="H4" s="94"/>
      <c r="I4" s="79"/>
      <c r="J4" s="79"/>
      <c r="K4" s="79"/>
      <c r="L4" s="79"/>
      <c r="M4" s="79"/>
    </row>
    <row r="5" spans="1:23" ht="12" customHeight="1" x14ac:dyDescent="0.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3" ht="21.75" customHeight="1" x14ac:dyDescent="0.55000000000000004">
      <c r="A6" s="9">
        <f>ROW()</f>
        <v>6</v>
      </c>
      <c r="B6" s="45" t="s">
        <v>69</v>
      </c>
      <c r="C6" s="12"/>
      <c r="D6" s="12"/>
      <c r="E6" s="12"/>
      <c r="F6" s="12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3" ht="21.75" customHeight="1" x14ac:dyDescent="0.7">
      <c r="A7" s="9">
        <f>ROW()</f>
        <v>7</v>
      </c>
      <c r="B7" s="95"/>
      <c r="C7" s="96"/>
      <c r="D7" s="96"/>
      <c r="E7" s="96"/>
      <c r="F7" s="96"/>
      <c r="G7" s="97"/>
      <c r="H7" s="138" t="s">
        <v>24</v>
      </c>
      <c r="I7" s="296" t="s">
        <v>25</v>
      </c>
      <c r="J7" s="297"/>
      <c r="K7" s="297"/>
      <c r="L7" s="297"/>
      <c r="M7" s="297"/>
    </row>
    <row r="8" spans="1:23" ht="21.75" customHeight="1" x14ac:dyDescent="0.5">
      <c r="A8" s="9">
        <f>ROW()</f>
        <v>8</v>
      </c>
      <c r="B8" s="99" t="s">
        <v>70</v>
      </c>
      <c r="C8" s="99"/>
      <c r="D8" s="99"/>
      <c r="E8" s="99"/>
      <c r="F8" s="99"/>
      <c r="G8" s="100"/>
      <c r="H8" s="74">
        <f>+'Income Statement'!H8</f>
        <v>44196</v>
      </c>
      <c r="I8" s="137">
        <f>+'Income Statement'!I8</f>
        <v>44561</v>
      </c>
      <c r="J8" s="74">
        <f>+'Income Statement'!J8</f>
        <v>44926</v>
      </c>
      <c r="K8" s="74">
        <f>+'Income Statement'!K8</f>
        <v>45291</v>
      </c>
      <c r="L8" s="74">
        <f>+'Income Statement'!L8</f>
        <v>45656</v>
      </c>
      <c r="M8" s="74">
        <f>+'Income Statement'!M8</f>
        <v>46021</v>
      </c>
      <c r="N8" s="74">
        <f>+'Income Statement'!N8</f>
        <v>46386</v>
      </c>
      <c r="O8" s="74">
        <f>+'Income Statement'!O8</f>
        <v>46751</v>
      </c>
      <c r="P8" s="74">
        <f>+'Income Statement'!P8</f>
        <v>47116</v>
      </c>
    </row>
    <row r="9" spans="1:23" ht="21.75" customHeight="1" x14ac:dyDescent="0.5">
      <c r="A9" s="9">
        <f>ROW()</f>
        <v>9</v>
      </c>
      <c r="B9" s="99" t="s">
        <v>71</v>
      </c>
      <c r="C9" s="99"/>
      <c r="D9" s="99"/>
      <c r="E9" s="99"/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99"/>
    </row>
    <row r="10" spans="1:23" ht="21.75" customHeight="1" x14ac:dyDescent="0.5">
      <c r="A10" s="9">
        <f>ROW()</f>
        <v>10</v>
      </c>
      <c r="B10" s="102" t="s">
        <v>145</v>
      </c>
      <c r="C10" s="99"/>
      <c r="D10" s="99"/>
      <c r="E10" s="99"/>
      <c r="F10" s="99"/>
      <c r="G10" s="100"/>
      <c r="H10" s="145">
        <v>250</v>
      </c>
      <c r="I10" s="103">
        <f>H10*(1+I11)</f>
        <v>265</v>
      </c>
      <c r="J10" s="103">
        <f>I10*(1+J11)</f>
        <v>280.90000000000003</v>
      </c>
      <c r="K10" s="103">
        <f t="shared" ref="K10:P10" si="0">J10*(1+K11)</f>
        <v>297.75400000000008</v>
      </c>
      <c r="L10" s="103">
        <f t="shared" si="0"/>
        <v>315.6192400000001</v>
      </c>
      <c r="M10" s="103">
        <f t="shared" si="0"/>
        <v>334.5563944000001</v>
      </c>
      <c r="N10" s="103">
        <f t="shared" si="0"/>
        <v>354.62977806400011</v>
      </c>
      <c r="O10" s="103">
        <f t="shared" si="0"/>
        <v>375.90756474784013</v>
      </c>
      <c r="P10" s="103">
        <f t="shared" si="0"/>
        <v>398.46201863271057</v>
      </c>
    </row>
    <row r="11" spans="1:23" ht="21.75" customHeight="1" x14ac:dyDescent="0.5">
      <c r="A11" s="9">
        <f>ROW()</f>
        <v>11</v>
      </c>
      <c r="B11" s="102" t="s">
        <v>150</v>
      </c>
      <c r="C11" s="99"/>
      <c r="D11" s="99"/>
      <c r="E11" s="99"/>
      <c r="F11" s="99"/>
      <c r="G11" s="100"/>
      <c r="H11" s="145"/>
      <c r="I11" s="150">
        <v>0.06</v>
      </c>
      <c r="J11" s="150">
        <v>0.06</v>
      </c>
      <c r="K11" s="150">
        <v>0.06</v>
      </c>
      <c r="L11" s="150">
        <v>0.06</v>
      </c>
      <c r="M11" s="150">
        <v>0.06</v>
      </c>
      <c r="N11" s="150">
        <v>0.06</v>
      </c>
      <c r="O11" s="150">
        <v>0.06</v>
      </c>
      <c r="P11" s="150">
        <v>0.06</v>
      </c>
    </row>
    <row r="12" spans="1:23" ht="21.75" customHeight="1" x14ac:dyDescent="0.5">
      <c r="A12" s="9">
        <f>ROW()</f>
        <v>12</v>
      </c>
      <c r="B12" s="102" t="s">
        <v>146</v>
      </c>
      <c r="C12" s="99"/>
      <c r="D12" s="99"/>
      <c r="E12" s="99"/>
      <c r="F12" s="99"/>
      <c r="G12" s="100"/>
      <c r="H12" s="145">
        <v>2</v>
      </c>
      <c r="I12" s="103">
        <f>+H12</f>
        <v>2</v>
      </c>
      <c r="J12" s="103">
        <f t="shared" ref="J12:P12" si="1">+I12</f>
        <v>2</v>
      </c>
      <c r="K12" s="103">
        <f t="shared" si="1"/>
        <v>2</v>
      </c>
      <c r="L12" s="103">
        <f t="shared" si="1"/>
        <v>2</v>
      </c>
      <c r="M12" s="103">
        <f t="shared" si="1"/>
        <v>2</v>
      </c>
      <c r="N12" s="103">
        <f t="shared" si="1"/>
        <v>2</v>
      </c>
      <c r="O12" s="103">
        <f t="shared" si="1"/>
        <v>2</v>
      </c>
      <c r="P12" s="103">
        <f t="shared" si="1"/>
        <v>2</v>
      </c>
    </row>
    <row r="13" spans="1:23" ht="21.75" customHeight="1" x14ac:dyDescent="0.5">
      <c r="A13" s="9">
        <f>ROW()</f>
        <v>13</v>
      </c>
      <c r="B13" s="102" t="s">
        <v>147</v>
      </c>
      <c r="C13" s="99"/>
      <c r="D13" s="99"/>
      <c r="E13" s="99"/>
      <c r="F13" s="99"/>
      <c r="G13" s="100"/>
      <c r="H13" s="151">
        <v>2000</v>
      </c>
      <c r="I13" s="103">
        <f>+H13*(1+I14)</f>
        <v>2040</v>
      </c>
      <c r="J13" s="103">
        <f t="shared" ref="J13:P13" si="2">+I13*(1+J14)</f>
        <v>2080.8000000000002</v>
      </c>
      <c r="K13" s="103">
        <f t="shared" si="2"/>
        <v>2122.4160000000002</v>
      </c>
      <c r="L13" s="103">
        <f t="shared" si="2"/>
        <v>2164.8643200000001</v>
      </c>
      <c r="M13" s="103">
        <f t="shared" si="2"/>
        <v>2208.1616064</v>
      </c>
      <c r="N13" s="103">
        <f t="shared" si="2"/>
        <v>2252.3248385279999</v>
      </c>
      <c r="O13" s="103">
        <f t="shared" si="2"/>
        <v>2297.3713352985601</v>
      </c>
      <c r="P13" s="103">
        <f t="shared" si="2"/>
        <v>2343.3187620045314</v>
      </c>
    </row>
    <row r="14" spans="1:23" ht="21.75" customHeight="1" x14ac:dyDescent="0.5">
      <c r="A14" s="9">
        <f>ROW()</f>
        <v>14</v>
      </c>
      <c r="B14" s="102" t="s">
        <v>151</v>
      </c>
      <c r="C14" s="99"/>
      <c r="D14" s="99"/>
      <c r="E14" s="99"/>
      <c r="F14" s="99"/>
      <c r="G14" s="100"/>
      <c r="H14" s="145"/>
      <c r="I14" s="150">
        <v>0.02</v>
      </c>
      <c r="J14" s="150">
        <v>0.02</v>
      </c>
      <c r="K14" s="150">
        <v>0.02</v>
      </c>
      <c r="L14" s="150">
        <v>0.02</v>
      </c>
      <c r="M14" s="150">
        <v>0.02</v>
      </c>
      <c r="N14" s="150">
        <v>0.02</v>
      </c>
      <c r="O14" s="150">
        <v>0.02</v>
      </c>
      <c r="P14" s="150">
        <v>0.02</v>
      </c>
    </row>
    <row r="15" spans="1:23" ht="21.75" customHeight="1" x14ac:dyDescent="0.5">
      <c r="A15" s="9">
        <f>ROW()</f>
        <v>15</v>
      </c>
      <c r="B15" s="102"/>
      <c r="C15" s="99"/>
      <c r="D15" s="99"/>
      <c r="E15" s="99"/>
      <c r="F15" s="99"/>
      <c r="G15" s="99"/>
      <c r="H15" s="146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3" ht="21.75" customHeight="1" x14ac:dyDescent="0.5">
      <c r="A16" s="9">
        <f>ROW()</f>
        <v>16</v>
      </c>
      <c r="B16" s="99" t="s">
        <v>72</v>
      </c>
      <c r="C16" s="99"/>
      <c r="D16" s="99"/>
      <c r="E16" s="99"/>
      <c r="F16" s="99"/>
      <c r="G16" s="100"/>
      <c r="H16" s="152">
        <f>+H10*H12*H13</f>
        <v>1000000</v>
      </c>
      <c r="I16" s="152">
        <f>+I10*I12*I13</f>
        <v>1081200</v>
      </c>
      <c r="J16" s="152">
        <f t="shared" ref="J16:P16" si="3">+J10*J12*J13</f>
        <v>1168993.4400000002</v>
      </c>
      <c r="K16" s="152">
        <f t="shared" si="3"/>
        <v>1263915.7073280003</v>
      </c>
      <c r="L16" s="152">
        <f t="shared" si="3"/>
        <v>1366545.6627630342</v>
      </c>
      <c r="M16" s="152">
        <f t="shared" si="3"/>
        <v>1477509.1705793925</v>
      </c>
      <c r="N16" s="152">
        <f t="shared" si="3"/>
        <v>1597482.915230439</v>
      </c>
      <c r="O16" s="152">
        <f t="shared" si="3"/>
        <v>1727198.5279471509</v>
      </c>
      <c r="P16" s="152">
        <f t="shared" si="3"/>
        <v>1867447.0484164597</v>
      </c>
    </row>
    <row r="17" spans="1:20" ht="21.75" customHeight="1" x14ac:dyDescent="0.5">
      <c r="A17" s="9">
        <f>ROW()</f>
        <v>17</v>
      </c>
      <c r="B17" s="99"/>
      <c r="C17" s="99"/>
      <c r="D17" s="99"/>
      <c r="E17" s="99"/>
      <c r="F17" s="99"/>
      <c r="G17" s="99"/>
      <c r="H17" s="146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</row>
    <row r="18" spans="1:20" ht="21.75" customHeight="1" x14ac:dyDescent="0.5">
      <c r="A18" s="9">
        <f>ROW()</f>
        <v>18</v>
      </c>
      <c r="B18" s="80" t="s">
        <v>73</v>
      </c>
      <c r="C18" s="99"/>
      <c r="D18" s="99"/>
      <c r="E18" s="99"/>
      <c r="F18" s="99"/>
      <c r="G18" s="100"/>
      <c r="H18" s="148">
        <v>0.6</v>
      </c>
      <c r="I18" s="153">
        <v>0.55000000000000004</v>
      </c>
      <c r="J18" s="153">
        <v>0.55000000000000004</v>
      </c>
      <c r="K18" s="153">
        <v>0.55000000000000004</v>
      </c>
      <c r="L18" s="153">
        <v>0.55000000000000004</v>
      </c>
      <c r="M18" s="153">
        <v>0.55000000000000004</v>
      </c>
      <c r="N18" s="153">
        <v>0.55000000000000004</v>
      </c>
      <c r="O18" s="153">
        <v>0.55000000000000004</v>
      </c>
      <c r="P18" s="153">
        <v>0.55000000000000004</v>
      </c>
      <c r="Q18" s="99"/>
    </row>
    <row r="19" spans="1:20" ht="21.75" customHeight="1" x14ac:dyDescent="0.5">
      <c r="A19" s="9">
        <f>ROW()</f>
        <v>19</v>
      </c>
      <c r="B19" s="80" t="s">
        <v>74</v>
      </c>
      <c r="C19" s="99"/>
      <c r="D19" s="99"/>
      <c r="E19" s="99"/>
      <c r="F19" s="99"/>
      <c r="G19" s="100"/>
      <c r="H19" s="147">
        <v>0.3</v>
      </c>
      <c r="I19" s="153">
        <v>0.3</v>
      </c>
      <c r="J19" s="153">
        <v>0.3</v>
      </c>
      <c r="K19" s="153">
        <v>0.3</v>
      </c>
      <c r="L19" s="153">
        <v>0.3</v>
      </c>
      <c r="M19" s="153">
        <v>0.3</v>
      </c>
      <c r="N19" s="153">
        <v>0.3</v>
      </c>
      <c r="O19" s="153">
        <v>0.3</v>
      </c>
      <c r="P19" s="153">
        <v>0.3</v>
      </c>
      <c r="Q19" s="99"/>
    </row>
    <row r="20" spans="1:20" ht="21.75" customHeight="1" x14ac:dyDescent="0.5">
      <c r="A20" s="9">
        <f>ROW()</f>
        <v>20</v>
      </c>
      <c r="B20" s="80" t="s">
        <v>75</v>
      </c>
      <c r="C20" s="99"/>
      <c r="D20" s="99"/>
      <c r="E20" s="99"/>
      <c r="F20" s="99"/>
      <c r="G20" s="100"/>
      <c r="H20" s="148">
        <v>0.05</v>
      </c>
      <c r="I20" s="150">
        <v>0.05</v>
      </c>
      <c r="J20" s="150">
        <v>0.05</v>
      </c>
      <c r="K20" s="150">
        <v>0.05</v>
      </c>
      <c r="L20" s="150">
        <v>0.05</v>
      </c>
      <c r="M20" s="150">
        <v>0.05</v>
      </c>
      <c r="N20" s="150">
        <v>0.05</v>
      </c>
      <c r="O20" s="150">
        <v>0.05</v>
      </c>
      <c r="P20" s="150">
        <v>0.05</v>
      </c>
      <c r="Q20" s="99"/>
    </row>
    <row r="21" spans="1:20" ht="21.75" customHeight="1" x14ac:dyDescent="0.5">
      <c r="A21" s="9">
        <f>ROW()</f>
        <v>21</v>
      </c>
      <c r="B21" s="80" t="s">
        <v>76</v>
      </c>
      <c r="C21" s="99"/>
      <c r="D21" s="99"/>
      <c r="E21" s="99"/>
      <c r="F21" s="99"/>
      <c r="G21" s="100"/>
      <c r="H21" s="104"/>
      <c r="I21" s="150">
        <v>0.34</v>
      </c>
      <c r="J21" s="150">
        <v>0.34</v>
      </c>
      <c r="K21" s="150">
        <v>0.34</v>
      </c>
      <c r="L21" s="150">
        <v>0.34</v>
      </c>
      <c r="M21" s="150">
        <v>0.34</v>
      </c>
      <c r="N21" s="150">
        <v>0.34</v>
      </c>
      <c r="O21" s="150">
        <v>0.34</v>
      </c>
      <c r="P21" s="150">
        <v>0.34</v>
      </c>
      <c r="Q21" s="99"/>
    </row>
    <row r="22" spans="1:20" ht="21.75" customHeight="1" x14ac:dyDescent="0.5">
      <c r="A22" s="9">
        <f>ROW()</f>
        <v>22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99"/>
      <c r="R22" s="80"/>
    </row>
    <row r="23" spans="1:20" ht="21.75" customHeight="1" x14ac:dyDescent="0.5">
      <c r="A23" s="9">
        <f>ROW()</f>
        <v>23</v>
      </c>
      <c r="B23" s="99" t="s">
        <v>77</v>
      </c>
      <c r="C23" s="99"/>
      <c r="D23" s="99"/>
      <c r="E23" s="99"/>
      <c r="F23" s="99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</row>
    <row r="24" spans="1:20" ht="21.75" customHeight="1" x14ac:dyDescent="0.5">
      <c r="A24" s="9">
        <f>ROW()</f>
        <v>24</v>
      </c>
      <c r="B24" s="80" t="s">
        <v>78</v>
      </c>
      <c r="C24" s="99"/>
      <c r="D24" s="99"/>
      <c r="E24" s="99"/>
      <c r="F24" s="99"/>
      <c r="G24" s="100"/>
      <c r="H24" s="100"/>
      <c r="I24" s="150">
        <v>0.05</v>
      </c>
      <c r="J24" s="150">
        <v>0.05</v>
      </c>
      <c r="K24" s="150">
        <v>0.05</v>
      </c>
      <c r="L24" s="150">
        <v>0.05</v>
      </c>
      <c r="M24" s="150">
        <v>0.05</v>
      </c>
      <c r="N24" s="150">
        <v>0.05</v>
      </c>
      <c r="O24" s="150">
        <v>0.05</v>
      </c>
      <c r="P24" s="150">
        <v>0.05</v>
      </c>
    </row>
    <row r="25" spans="1:20" ht="21.75" customHeight="1" x14ac:dyDescent="0.5">
      <c r="A25" s="9">
        <f>ROW()</f>
        <v>25</v>
      </c>
      <c r="B25" s="156" t="s">
        <v>79</v>
      </c>
      <c r="C25" s="157"/>
      <c r="D25" s="157"/>
      <c r="E25" s="157"/>
      <c r="F25" s="157"/>
      <c r="G25" s="158"/>
      <c r="H25" s="158"/>
      <c r="I25" s="159">
        <v>0.05</v>
      </c>
      <c r="J25" s="159">
        <v>0.05</v>
      </c>
      <c r="K25" s="159">
        <v>0.05</v>
      </c>
      <c r="L25" s="159">
        <v>0.05</v>
      </c>
      <c r="M25" s="159">
        <v>0.05</v>
      </c>
      <c r="N25" s="159">
        <v>0.05</v>
      </c>
      <c r="O25" s="159">
        <v>0.05</v>
      </c>
      <c r="P25" s="159">
        <v>0.05</v>
      </c>
      <c r="Q25" s="99"/>
      <c r="R25" s="99"/>
    </row>
    <row r="26" spans="1:20" ht="21.75" customHeight="1" x14ac:dyDescent="0.5">
      <c r="A26" s="9">
        <f>ROW()</f>
        <v>26</v>
      </c>
      <c r="B26" s="99"/>
      <c r="C26" s="99"/>
      <c r="D26" s="99"/>
      <c r="E26" s="99"/>
      <c r="F26" s="99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99"/>
    </row>
    <row r="27" spans="1:20" ht="21.75" customHeight="1" x14ac:dyDescent="0.5">
      <c r="A27" s="9">
        <f>ROW()</f>
        <v>27</v>
      </c>
      <c r="B27" s="99" t="s">
        <v>80</v>
      </c>
      <c r="C27" s="99"/>
      <c r="D27" s="99"/>
      <c r="E27" s="99"/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99"/>
      <c r="R27" s="99"/>
      <c r="S27" s="99"/>
    </row>
    <row r="28" spans="1:20" ht="21.75" customHeight="1" x14ac:dyDescent="0.5">
      <c r="A28" s="9">
        <f>ROW()</f>
        <v>28</v>
      </c>
      <c r="B28" s="80" t="s">
        <v>81</v>
      </c>
      <c r="C28" s="99"/>
      <c r="D28" s="99"/>
      <c r="E28" s="99"/>
      <c r="F28" s="99"/>
      <c r="G28" s="100"/>
      <c r="H28" s="100"/>
      <c r="I28" s="154">
        <v>30</v>
      </c>
      <c r="J28" s="154">
        <v>30</v>
      </c>
      <c r="K28" s="154">
        <v>30</v>
      </c>
      <c r="L28" s="154">
        <v>30</v>
      </c>
      <c r="M28" s="154">
        <v>30</v>
      </c>
      <c r="N28" s="154">
        <v>30</v>
      </c>
      <c r="O28" s="154">
        <v>30</v>
      </c>
      <c r="P28" s="154">
        <v>30</v>
      </c>
    </row>
    <row r="29" spans="1:20" ht="21.75" customHeight="1" x14ac:dyDescent="0.5">
      <c r="A29" s="9">
        <f>ROW()</f>
        <v>29</v>
      </c>
      <c r="B29" s="80" t="s">
        <v>82</v>
      </c>
      <c r="C29" s="99"/>
      <c r="D29" s="99"/>
      <c r="E29" s="99"/>
      <c r="F29" s="99"/>
      <c r="G29" s="100"/>
      <c r="H29" s="100"/>
      <c r="I29" s="154">
        <v>65</v>
      </c>
      <c r="J29" s="154">
        <v>65</v>
      </c>
      <c r="K29" s="154">
        <v>65</v>
      </c>
      <c r="L29" s="154">
        <v>65</v>
      </c>
      <c r="M29" s="154">
        <v>65</v>
      </c>
      <c r="N29" s="154">
        <v>65</v>
      </c>
      <c r="O29" s="154">
        <v>65</v>
      </c>
      <c r="P29" s="154">
        <v>65</v>
      </c>
    </row>
    <row r="30" spans="1:20" ht="21.75" customHeight="1" x14ac:dyDescent="0.5">
      <c r="A30" s="9">
        <f>ROW()</f>
        <v>30</v>
      </c>
      <c r="B30" s="80" t="s">
        <v>83</v>
      </c>
      <c r="C30" s="99"/>
      <c r="D30" s="99"/>
      <c r="E30" s="99"/>
      <c r="F30" s="99"/>
      <c r="G30" s="100"/>
      <c r="H30" s="100"/>
      <c r="I30" s="150">
        <v>0.01</v>
      </c>
      <c r="J30" s="150">
        <v>0.01</v>
      </c>
      <c r="K30" s="150">
        <v>0.01</v>
      </c>
      <c r="L30" s="150">
        <v>0.01</v>
      </c>
      <c r="M30" s="150">
        <v>0.01</v>
      </c>
      <c r="N30" s="150">
        <v>0.01</v>
      </c>
      <c r="O30" s="150">
        <v>0.01</v>
      </c>
      <c r="P30" s="150">
        <v>0.01</v>
      </c>
    </row>
    <row r="31" spans="1:20" ht="21.75" customHeight="1" x14ac:dyDescent="0.5">
      <c r="A31" s="9">
        <f>ROW()</f>
        <v>31</v>
      </c>
      <c r="B31" s="80" t="s">
        <v>84</v>
      </c>
      <c r="C31" s="99"/>
      <c r="D31" s="99"/>
      <c r="E31" s="99"/>
      <c r="F31" s="99"/>
      <c r="G31" s="100"/>
      <c r="H31" s="100"/>
      <c r="I31" s="154">
        <v>20</v>
      </c>
      <c r="J31" s="154">
        <v>20</v>
      </c>
      <c r="K31" s="154">
        <v>20</v>
      </c>
      <c r="L31" s="154">
        <v>20</v>
      </c>
      <c r="M31" s="154">
        <v>20</v>
      </c>
      <c r="N31" s="154">
        <v>20</v>
      </c>
      <c r="O31" s="154">
        <v>20</v>
      </c>
      <c r="P31" s="154">
        <v>20</v>
      </c>
    </row>
    <row r="32" spans="1:20" ht="21.75" customHeight="1" x14ac:dyDescent="0.5">
      <c r="A32" s="9">
        <f>ROW()</f>
        <v>32</v>
      </c>
      <c r="B32" s="80" t="s">
        <v>85</v>
      </c>
      <c r="C32" s="99"/>
      <c r="D32" s="99"/>
      <c r="E32" s="99"/>
      <c r="F32" s="99"/>
      <c r="G32" s="100"/>
      <c r="H32" s="100"/>
      <c r="I32" s="150">
        <v>1.4999999999999999E-2</v>
      </c>
      <c r="J32" s="150">
        <v>1.4999999999999999E-2</v>
      </c>
      <c r="K32" s="150">
        <v>1.4999999999999999E-2</v>
      </c>
      <c r="L32" s="150">
        <v>1.4999999999999999E-2</v>
      </c>
      <c r="M32" s="150">
        <v>1.4999999999999999E-2</v>
      </c>
      <c r="N32" s="150">
        <v>1.4999999999999999E-2</v>
      </c>
      <c r="O32" s="150">
        <v>1.4999999999999999E-2</v>
      </c>
      <c r="P32" s="150">
        <v>1.4999999999999999E-2</v>
      </c>
    </row>
    <row r="33" spans="1:16" ht="21.75" customHeight="1" x14ac:dyDescent="0.5">
      <c r="A33" s="9">
        <f>ROW()</f>
        <v>33</v>
      </c>
      <c r="B33" s="99"/>
      <c r="C33" s="99"/>
      <c r="D33" s="99"/>
      <c r="E33" s="99"/>
      <c r="F33" s="99"/>
      <c r="G33" s="100"/>
      <c r="H33" s="79"/>
      <c r="I33" s="79"/>
      <c r="J33" s="79"/>
      <c r="K33" s="79"/>
      <c r="L33" s="79"/>
      <c r="M33" s="79"/>
      <c r="N33" s="79"/>
      <c r="O33" s="79"/>
      <c r="P33" s="79"/>
    </row>
    <row r="34" spans="1:16" ht="21.75" customHeight="1" x14ac:dyDescent="0.5">
      <c r="B34" s="99"/>
      <c r="C34" s="99"/>
      <c r="D34" s="99"/>
      <c r="E34" s="99"/>
      <c r="F34" s="99"/>
      <c r="G34" s="100"/>
      <c r="H34" s="79"/>
      <c r="I34" s="79"/>
      <c r="J34" s="79"/>
      <c r="K34" s="79"/>
      <c r="L34" s="79"/>
      <c r="M34" s="79"/>
      <c r="N34" s="79"/>
      <c r="O34" s="79"/>
      <c r="P34" s="79"/>
    </row>
    <row r="35" spans="1:16" ht="21.75" customHeight="1" x14ac:dyDescent="0.5">
      <c r="B35" s="99"/>
      <c r="C35" s="99"/>
      <c r="D35" s="99"/>
      <c r="E35" s="99"/>
      <c r="F35" s="99"/>
      <c r="G35" s="100"/>
      <c r="H35" s="79"/>
      <c r="I35" s="79"/>
      <c r="J35" s="79"/>
      <c r="K35" s="79"/>
      <c r="L35" s="79"/>
      <c r="M35" s="79"/>
      <c r="N35" s="79"/>
      <c r="O35" s="79"/>
      <c r="P35" s="79"/>
    </row>
    <row r="36" spans="1:16" ht="21.75" customHeight="1" x14ac:dyDescent="0.5">
      <c r="B36" s="99"/>
      <c r="C36" s="99"/>
      <c r="D36" s="99"/>
      <c r="E36" s="99"/>
      <c r="F36" s="99"/>
      <c r="G36" s="100"/>
      <c r="H36" s="79"/>
      <c r="I36" s="79"/>
      <c r="J36" s="79"/>
      <c r="K36" s="79"/>
      <c r="L36" s="79"/>
      <c r="M36" s="79"/>
      <c r="N36" s="79"/>
      <c r="O36" s="79"/>
      <c r="P36" s="79"/>
    </row>
    <row r="37" spans="1:16" ht="21.75" customHeight="1" x14ac:dyDescent="0.5">
      <c r="B37" s="99"/>
      <c r="C37" s="99"/>
      <c r="D37" s="99"/>
      <c r="E37" s="99"/>
      <c r="F37" s="99"/>
      <c r="G37" s="100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21.75" customHeight="1" x14ac:dyDescent="0.5">
      <c r="B38" s="99"/>
      <c r="C38" s="99"/>
      <c r="D38" s="99"/>
      <c r="E38" s="99"/>
      <c r="F38" s="99"/>
      <c r="G38" s="100"/>
      <c r="H38" s="79"/>
      <c r="I38" s="79"/>
      <c r="J38" s="79"/>
      <c r="K38" s="79"/>
      <c r="L38" s="79"/>
      <c r="M38" s="79"/>
      <c r="N38" s="79"/>
      <c r="O38" s="79"/>
      <c r="P38" s="79"/>
    </row>
    <row r="39" spans="1:16" ht="21.75" customHeight="1" x14ac:dyDescent="0.5">
      <c r="B39" s="99"/>
      <c r="C39" s="99"/>
      <c r="D39" s="99"/>
      <c r="E39" s="99"/>
      <c r="F39" s="99"/>
      <c r="G39" s="100"/>
      <c r="H39" s="79"/>
      <c r="I39" s="79"/>
      <c r="J39" s="79"/>
      <c r="K39" s="79"/>
      <c r="L39" s="79"/>
      <c r="M39" s="79"/>
      <c r="N39" s="79"/>
      <c r="O39" s="79"/>
      <c r="P39" s="79"/>
    </row>
    <row r="40" spans="1:16" ht="21.75" customHeight="1" x14ac:dyDescent="0.5">
      <c r="B40" s="99"/>
      <c r="C40" s="99"/>
      <c r="D40" s="99"/>
      <c r="E40" s="99"/>
      <c r="F40" s="99"/>
      <c r="G40" s="100"/>
      <c r="H40" s="79"/>
      <c r="I40" s="79"/>
      <c r="J40" s="79"/>
      <c r="K40" s="79"/>
      <c r="L40" s="79"/>
      <c r="M40" s="79"/>
      <c r="N40" s="79"/>
      <c r="O40" s="79"/>
      <c r="P40" s="79"/>
    </row>
    <row r="41" spans="1:16" ht="21.75" customHeight="1" x14ac:dyDescent="0.5">
      <c r="B41" s="99"/>
      <c r="C41" s="99"/>
      <c r="D41" s="99"/>
      <c r="E41" s="99"/>
      <c r="F41" s="99"/>
      <c r="G41" s="100"/>
      <c r="H41" s="79"/>
      <c r="I41" s="79"/>
      <c r="J41" s="79"/>
      <c r="K41" s="79"/>
      <c r="L41" s="79"/>
      <c r="M41" s="79"/>
      <c r="N41" s="79"/>
      <c r="O41" s="79"/>
      <c r="P41" s="79"/>
    </row>
    <row r="42" spans="1:16" ht="21.75" customHeight="1" x14ac:dyDescent="0.5">
      <c r="B42" s="99"/>
      <c r="C42" s="99"/>
      <c r="D42" s="99"/>
      <c r="E42" s="99"/>
      <c r="F42" s="99"/>
      <c r="G42" s="100"/>
      <c r="H42" s="79"/>
      <c r="I42" s="79"/>
      <c r="J42" s="79"/>
      <c r="K42" s="79"/>
      <c r="L42" s="79"/>
      <c r="M42" s="79"/>
      <c r="N42" s="79"/>
      <c r="O42" s="79"/>
      <c r="P42" s="79"/>
    </row>
    <row r="43" spans="1:16" ht="21.75" customHeight="1" x14ac:dyDescent="0.5">
      <c r="B43" s="99"/>
      <c r="C43" s="99"/>
      <c r="D43" s="99"/>
      <c r="E43" s="99"/>
      <c r="F43" s="99"/>
      <c r="G43" s="100"/>
      <c r="H43" s="79"/>
      <c r="I43" s="79"/>
      <c r="J43" s="79"/>
      <c r="K43" s="79"/>
      <c r="L43" s="79"/>
      <c r="M43" s="79"/>
      <c r="N43" s="79"/>
      <c r="O43" s="79"/>
      <c r="P43" s="79"/>
    </row>
    <row r="44" spans="1:16" ht="21.75" customHeight="1" x14ac:dyDescent="0.5">
      <c r="B44" s="99"/>
      <c r="C44" s="99"/>
      <c r="D44" s="99"/>
      <c r="E44" s="99"/>
      <c r="F44" s="99"/>
      <c r="G44" s="100"/>
      <c r="H44" s="79"/>
      <c r="I44" s="79"/>
      <c r="J44" s="79"/>
      <c r="K44" s="79"/>
      <c r="L44" s="79"/>
      <c r="M44" s="79"/>
      <c r="N44" s="79"/>
      <c r="O44" s="79"/>
      <c r="P44" s="79"/>
    </row>
    <row r="45" spans="1:16" ht="21.75" customHeight="1" x14ac:dyDescent="0.5">
      <c r="B45" s="99"/>
      <c r="C45" s="99"/>
      <c r="D45" s="99"/>
      <c r="E45" s="99"/>
      <c r="F45" s="99"/>
      <c r="G45" s="100"/>
      <c r="H45" s="79"/>
      <c r="I45" s="79"/>
      <c r="J45" s="79"/>
      <c r="K45" s="79"/>
      <c r="L45" s="79"/>
      <c r="M45" s="79"/>
      <c r="N45" s="79"/>
      <c r="O45" s="79"/>
      <c r="P45" s="79"/>
    </row>
    <row r="46" spans="1:16" ht="21.75" customHeight="1" x14ac:dyDescent="0.5">
      <c r="B46" s="99"/>
      <c r="C46" s="99"/>
      <c r="D46" s="99"/>
      <c r="E46" s="99"/>
      <c r="F46" s="99"/>
      <c r="G46" s="100"/>
      <c r="H46" s="79"/>
      <c r="I46" s="79"/>
      <c r="J46" s="79"/>
      <c r="K46" s="79"/>
      <c r="L46" s="79"/>
      <c r="M46" s="79"/>
      <c r="N46" s="79"/>
      <c r="O46" s="79"/>
      <c r="P46" s="79"/>
    </row>
    <row r="47" spans="1:16" ht="21.75" customHeight="1" x14ac:dyDescent="0.5">
      <c r="B47" s="99"/>
      <c r="C47" s="99"/>
      <c r="D47" s="99"/>
      <c r="E47" s="99"/>
      <c r="F47" s="99"/>
      <c r="G47" s="100"/>
      <c r="H47" s="79"/>
      <c r="I47" s="79"/>
      <c r="J47" s="79"/>
      <c r="K47" s="79"/>
      <c r="L47" s="79"/>
      <c r="M47" s="79"/>
      <c r="N47" s="79"/>
      <c r="O47" s="79"/>
      <c r="P47" s="79"/>
    </row>
    <row r="48" spans="1:16" ht="21.75" customHeight="1" x14ac:dyDescent="0.5">
      <c r="B48" s="99"/>
      <c r="C48" s="99"/>
      <c r="D48" s="99"/>
      <c r="E48" s="99"/>
      <c r="F48" s="99"/>
      <c r="G48" s="100"/>
      <c r="H48" s="79"/>
      <c r="I48" s="79"/>
      <c r="J48" s="79"/>
      <c r="K48" s="79"/>
      <c r="L48" s="79"/>
      <c r="M48" s="79"/>
      <c r="N48" s="79"/>
      <c r="O48" s="79"/>
      <c r="P48" s="79"/>
    </row>
    <row r="49" spans="2:16" ht="21.75" customHeight="1" x14ac:dyDescent="0.5">
      <c r="B49" s="99"/>
      <c r="C49" s="99"/>
      <c r="D49" s="99"/>
      <c r="E49" s="99"/>
      <c r="F49" s="99"/>
      <c r="G49" s="100"/>
      <c r="H49" s="79"/>
      <c r="I49" s="79"/>
      <c r="J49" s="79"/>
      <c r="K49" s="79"/>
      <c r="L49" s="79"/>
      <c r="M49" s="79"/>
      <c r="N49" s="79"/>
      <c r="O49" s="79"/>
      <c r="P49" s="79"/>
    </row>
    <row r="50" spans="2:16" ht="21.75" customHeight="1" x14ac:dyDescent="0.5">
      <c r="B50" s="99"/>
      <c r="C50" s="99"/>
      <c r="D50" s="99"/>
      <c r="E50" s="99"/>
      <c r="F50" s="99"/>
      <c r="G50" s="100"/>
      <c r="H50" s="79"/>
      <c r="I50" s="79"/>
      <c r="J50" s="79"/>
      <c r="K50" s="79"/>
      <c r="L50" s="79"/>
      <c r="M50" s="79"/>
      <c r="N50" s="79"/>
      <c r="O50" s="79"/>
      <c r="P50" s="79"/>
    </row>
    <row r="51" spans="2:16" ht="21.75" customHeight="1" x14ac:dyDescent="0.5">
      <c r="B51" s="99"/>
      <c r="C51" s="99"/>
      <c r="D51" s="99"/>
      <c r="E51" s="99"/>
      <c r="F51" s="99"/>
      <c r="G51" s="100"/>
      <c r="H51" s="79"/>
      <c r="I51" s="79"/>
      <c r="J51" s="79"/>
      <c r="K51" s="79"/>
      <c r="L51" s="79"/>
      <c r="M51" s="79"/>
      <c r="N51" s="79"/>
      <c r="O51" s="79"/>
      <c r="P51" s="79"/>
    </row>
    <row r="52" spans="2:16" ht="21.75" customHeight="1" x14ac:dyDescent="0.5">
      <c r="B52" s="99"/>
      <c r="C52" s="99"/>
      <c r="D52" s="99"/>
      <c r="E52" s="99"/>
      <c r="F52" s="99"/>
      <c r="G52" s="100"/>
      <c r="H52" s="79"/>
      <c r="I52" s="79"/>
      <c r="J52" s="79"/>
      <c r="K52" s="79"/>
      <c r="L52" s="79"/>
      <c r="M52" s="79"/>
      <c r="N52" s="79"/>
      <c r="O52" s="79"/>
      <c r="P52" s="79"/>
    </row>
    <row r="53" spans="2:16" ht="21.75" customHeight="1" x14ac:dyDescent="0.5">
      <c r="B53" s="99"/>
      <c r="C53" s="99"/>
      <c r="D53" s="99"/>
      <c r="E53" s="99"/>
      <c r="F53" s="99"/>
      <c r="G53" s="100"/>
      <c r="H53" s="79"/>
      <c r="I53" s="79"/>
      <c r="J53" s="79"/>
      <c r="K53" s="79"/>
      <c r="L53" s="79"/>
      <c r="M53" s="79"/>
      <c r="N53" s="79"/>
      <c r="O53" s="79"/>
      <c r="P53" s="79"/>
    </row>
    <row r="54" spans="2:16" ht="21.75" customHeight="1" x14ac:dyDescent="0.5">
      <c r="B54" s="99"/>
      <c r="C54" s="99"/>
      <c r="D54" s="99"/>
      <c r="E54" s="99"/>
      <c r="F54" s="99"/>
      <c r="G54" s="100"/>
      <c r="H54" s="79"/>
      <c r="I54" s="79"/>
      <c r="J54" s="79"/>
      <c r="K54" s="79"/>
      <c r="L54" s="79"/>
      <c r="M54" s="79"/>
      <c r="N54" s="79"/>
      <c r="O54" s="79"/>
      <c r="P54" s="79"/>
    </row>
    <row r="55" spans="2:16" ht="21.75" customHeight="1" x14ac:dyDescent="0.5">
      <c r="B55" s="99"/>
      <c r="C55" s="99"/>
      <c r="D55" s="99"/>
      <c r="E55" s="99"/>
      <c r="F55" s="99"/>
      <c r="G55" s="100"/>
      <c r="H55" s="79"/>
      <c r="I55" s="79"/>
      <c r="J55" s="79"/>
      <c r="K55" s="79"/>
      <c r="L55" s="79"/>
      <c r="M55" s="79"/>
      <c r="N55" s="79"/>
      <c r="O55" s="79"/>
      <c r="P55" s="79"/>
    </row>
    <row r="56" spans="2:16" ht="21.75" customHeight="1" x14ac:dyDescent="0.5">
      <c r="B56" s="99"/>
      <c r="C56" s="99"/>
      <c r="D56" s="99"/>
      <c r="E56" s="99"/>
      <c r="F56" s="99"/>
      <c r="G56" s="100"/>
      <c r="H56" s="79"/>
      <c r="I56" s="79"/>
      <c r="J56" s="79"/>
      <c r="K56" s="79"/>
      <c r="L56" s="79"/>
      <c r="M56" s="79"/>
      <c r="N56" s="79"/>
      <c r="O56" s="79"/>
      <c r="P56" s="79"/>
    </row>
    <row r="57" spans="2:16" ht="21.75" customHeight="1" x14ac:dyDescent="0.5">
      <c r="B57" s="99"/>
      <c r="C57" s="99"/>
      <c r="D57" s="99"/>
      <c r="E57" s="99"/>
      <c r="F57" s="99"/>
      <c r="G57" s="100"/>
      <c r="H57" s="79"/>
      <c r="I57" s="79"/>
      <c r="J57" s="79"/>
      <c r="K57" s="79"/>
      <c r="L57" s="79"/>
      <c r="M57" s="79"/>
      <c r="N57" s="79"/>
      <c r="O57" s="79"/>
      <c r="P57" s="79"/>
    </row>
    <row r="58" spans="2:16" ht="21.75" customHeight="1" x14ac:dyDescent="0.5">
      <c r="B58" s="99"/>
      <c r="C58" s="99"/>
      <c r="D58" s="99"/>
      <c r="E58" s="99"/>
      <c r="F58" s="99"/>
      <c r="G58" s="100"/>
      <c r="H58" s="79"/>
      <c r="I58" s="79"/>
      <c r="J58" s="79"/>
      <c r="K58" s="79"/>
      <c r="L58" s="79"/>
      <c r="M58" s="79"/>
      <c r="N58" s="79"/>
      <c r="O58" s="79"/>
      <c r="P58" s="79"/>
    </row>
    <row r="59" spans="2:16" ht="21.75" customHeight="1" x14ac:dyDescent="0.5">
      <c r="B59" s="99"/>
      <c r="C59" s="99"/>
      <c r="D59" s="99"/>
      <c r="E59" s="99"/>
      <c r="F59" s="99"/>
      <c r="G59" s="100"/>
      <c r="H59" s="79"/>
      <c r="I59" s="79"/>
      <c r="J59" s="79"/>
      <c r="K59" s="79"/>
      <c r="L59" s="79"/>
      <c r="M59" s="79"/>
      <c r="N59" s="79"/>
      <c r="O59" s="79"/>
      <c r="P59" s="79"/>
    </row>
    <row r="60" spans="2:16" ht="21.75" customHeight="1" x14ac:dyDescent="0.5">
      <c r="B60" s="99"/>
      <c r="C60" s="99"/>
      <c r="D60" s="99"/>
      <c r="E60" s="99"/>
      <c r="F60" s="99"/>
      <c r="G60" s="100"/>
      <c r="H60" s="79"/>
      <c r="I60" s="79"/>
      <c r="J60" s="79"/>
      <c r="K60" s="79"/>
      <c r="L60" s="79"/>
      <c r="M60" s="79"/>
      <c r="N60" s="79"/>
      <c r="O60" s="79"/>
      <c r="P60" s="79"/>
    </row>
    <row r="61" spans="2:16" ht="21.75" customHeight="1" x14ac:dyDescent="0.5">
      <c r="B61" s="99"/>
      <c r="C61" s="99"/>
      <c r="D61" s="99"/>
      <c r="E61" s="99"/>
      <c r="F61" s="99"/>
      <c r="G61" s="100"/>
      <c r="H61" s="79"/>
      <c r="I61" s="79"/>
      <c r="J61" s="79"/>
      <c r="K61" s="79"/>
      <c r="L61" s="79"/>
      <c r="M61" s="79"/>
      <c r="N61" s="79"/>
      <c r="O61" s="79"/>
      <c r="P61" s="79"/>
    </row>
    <row r="62" spans="2:16" ht="21.75" customHeight="1" x14ac:dyDescent="0.5">
      <c r="B62" s="99"/>
      <c r="C62" s="99"/>
      <c r="D62" s="99"/>
      <c r="E62" s="99"/>
      <c r="F62" s="99"/>
      <c r="G62" s="100"/>
      <c r="H62" s="79"/>
      <c r="I62" s="79"/>
      <c r="J62" s="79"/>
      <c r="K62" s="79"/>
      <c r="L62" s="79"/>
      <c r="M62" s="79"/>
      <c r="N62" s="79"/>
      <c r="O62" s="79"/>
      <c r="P62" s="79"/>
    </row>
    <row r="63" spans="2:16" ht="21.75" customHeight="1" x14ac:dyDescent="0.5">
      <c r="B63" s="99"/>
      <c r="C63" s="99"/>
      <c r="D63" s="99"/>
      <c r="E63" s="99"/>
      <c r="F63" s="99"/>
      <c r="G63" s="100"/>
      <c r="H63" s="79"/>
      <c r="I63" s="79"/>
      <c r="J63" s="79"/>
      <c r="K63" s="79"/>
      <c r="L63" s="79"/>
      <c r="M63" s="79"/>
      <c r="N63" s="79"/>
      <c r="O63" s="79"/>
      <c r="P63" s="79"/>
    </row>
    <row r="64" spans="2:16" ht="21.75" customHeight="1" x14ac:dyDescent="0.5">
      <c r="B64" s="99"/>
      <c r="C64" s="99"/>
      <c r="D64" s="99"/>
      <c r="E64" s="99"/>
      <c r="F64" s="99"/>
      <c r="G64" s="100"/>
      <c r="H64" s="79"/>
      <c r="I64" s="79"/>
      <c r="J64" s="79"/>
      <c r="K64" s="79"/>
      <c r="L64" s="79"/>
      <c r="M64" s="79"/>
      <c r="N64" s="79"/>
      <c r="O64" s="79"/>
      <c r="P64" s="79"/>
    </row>
    <row r="65" spans="2:16" ht="21.75" customHeight="1" x14ac:dyDescent="0.5">
      <c r="B65" s="99"/>
      <c r="C65" s="99"/>
      <c r="D65" s="99"/>
      <c r="E65" s="99"/>
      <c r="F65" s="99"/>
      <c r="G65" s="100"/>
      <c r="H65" s="79"/>
      <c r="I65" s="79"/>
      <c r="J65" s="79"/>
      <c r="K65" s="79"/>
      <c r="L65" s="79"/>
      <c r="M65" s="79"/>
      <c r="N65" s="79"/>
      <c r="O65" s="79"/>
      <c r="P65" s="79"/>
    </row>
    <row r="66" spans="2:16" ht="21.75" customHeight="1" x14ac:dyDescent="0.5">
      <c r="B66" s="99"/>
      <c r="C66" s="99"/>
      <c r="D66" s="99"/>
      <c r="E66" s="99"/>
      <c r="F66" s="99"/>
      <c r="G66" s="100"/>
      <c r="H66" s="79"/>
      <c r="I66" s="79"/>
      <c r="J66" s="79"/>
      <c r="K66" s="79"/>
      <c r="L66" s="79"/>
      <c r="M66" s="79"/>
      <c r="N66" s="79"/>
      <c r="O66" s="79"/>
      <c r="P66" s="79"/>
    </row>
    <row r="67" spans="2:16" ht="21.75" customHeight="1" x14ac:dyDescent="0.5">
      <c r="B67" s="99"/>
      <c r="C67" s="99"/>
      <c r="D67" s="99"/>
      <c r="E67" s="99"/>
      <c r="F67" s="99"/>
      <c r="G67" s="100"/>
      <c r="H67" s="79"/>
      <c r="I67" s="79"/>
      <c r="J67" s="79"/>
      <c r="K67" s="79"/>
      <c r="L67" s="79"/>
      <c r="M67" s="79"/>
      <c r="N67" s="79"/>
      <c r="O67" s="79"/>
      <c r="P67" s="79"/>
    </row>
    <row r="68" spans="2:16" ht="21.75" customHeight="1" x14ac:dyDescent="0.5">
      <c r="B68" s="99"/>
      <c r="C68" s="99"/>
      <c r="D68" s="99"/>
      <c r="E68" s="99"/>
      <c r="F68" s="99"/>
      <c r="G68" s="100"/>
      <c r="H68" s="79"/>
      <c r="I68" s="79"/>
      <c r="J68" s="79"/>
      <c r="K68" s="79"/>
      <c r="L68" s="79"/>
      <c r="M68" s="79"/>
      <c r="N68" s="79"/>
      <c r="O68" s="79"/>
      <c r="P68" s="79"/>
    </row>
    <row r="69" spans="2:16" ht="21.75" customHeight="1" x14ac:dyDescent="0.5">
      <c r="B69" s="99"/>
      <c r="C69" s="99"/>
      <c r="D69" s="99"/>
      <c r="E69" s="99"/>
      <c r="F69" s="99"/>
      <c r="G69" s="100"/>
      <c r="H69" s="79"/>
      <c r="I69" s="79"/>
      <c r="J69" s="79"/>
      <c r="K69" s="79"/>
      <c r="L69" s="79"/>
      <c r="M69" s="79"/>
      <c r="N69" s="79"/>
      <c r="O69" s="79"/>
      <c r="P69" s="79"/>
    </row>
    <row r="70" spans="2:16" ht="21.75" customHeight="1" x14ac:dyDescent="0.5">
      <c r="B70" s="99"/>
      <c r="C70" s="99"/>
      <c r="D70" s="99"/>
      <c r="E70" s="99"/>
      <c r="F70" s="99"/>
      <c r="G70" s="100"/>
      <c r="H70" s="79"/>
      <c r="I70" s="79"/>
      <c r="J70" s="79"/>
      <c r="K70" s="79"/>
      <c r="L70" s="79"/>
      <c r="M70" s="79"/>
      <c r="N70" s="79"/>
      <c r="O70" s="79"/>
      <c r="P70" s="79"/>
    </row>
    <row r="71" spans="2:16" ht="21.75" customHeight="1" x14ac:dyDescent="0.5">
      <c r="B71" s="99"/>
      <c r="C71" s="99"/>
      <c r="D71" s="99"/>
      <c r="E71" s="99"/>
      <c r="F71" s="99"/>
      <c r="G71" s="100"/>
      <c r="H71" s="79"/>
      <c r="I71" s="79"/>
      <c r="J71" s="79"/>
      <c r="K71" s="79"/>
      <c r="L71" s="79"/>
      <c r="M71" s="79"/>
      <c r="N71" s="79"/>
      <c r="O71" s="79"/>
      <c r="P71" s="79"/>
    </row>
    <row r="72" spans="2:16" ht="21.75" customHeight="1" x14ac:dyDescent="0.5">
      <c r="B72" s="99"/>
      <c r="C72" s="99"/>
      <c r="D72" s="99"/>
      <c r="E72" s="99"/>
      <c r="F72" s="99"/>
      <c r="G72" s="100"/>
      <c r="H72" s="79"/>
      <c r="I72" s="79"/>
      <c r="J72" s="79"/>
      <c r="K72" s="79"/>
      <c r="L72" s="79"/>
      <c r="M72" s="79"/>
      <c r="N72" s="79"/>
      <c r="O72" s="79"/>
      <c r="P72" s="79"/>
    </row>
    <row r="73" spans="2:16" ht="21.75" customHeight="1" x14ac:dyDescent="0.5">
      <c r="B73" s="99"/>
      <c r="C73" s="99"/>
      <c r="D73" s="99"/>
      <c r="E73" s="99"/>
      <c r="F73" s="99"/>
      <c r="G73" s="100"/>
      <c r="H73" s="79"/>
      <c r="I73" s="79"/>
      <c r="J73" s="79"/>
      <c r="K73" s="79"/>
      <c r="L73" s="79"/>
      <c r="M73" s="79"/>
      <c r="N73" s="79"/>
      <c r="O73" s="79"/>
      <c r="P73" s="79"/>
    </row>
    <row r="74" spans="2:16" ht="21.75" customHeight="1" x14ac:dyDescent="0.5">
      <c r="B74" s="99"/>
      <c r="C74" s="99"/>
      <c r="D74" s="99"/>
      <c r="E74" s="99"/>
      <c r="F74" s="99"/>
      <c r="G74" s="100"/>
      <c r="H74" s="79"/>
      <c r="I74" s="79"/>
      <c r="J74" s="79"/>
      <c r="K74" s="79"/>
      <c r="L74" s="79"/>
      <c r="M74" s="79"/>
      <c r="N74" s="79"/>
      <c r="O74" s="79"/>
      <c r="P74" s="79"/>
    </row>
    <row r="75" spans="2:16" ht="21.75" customHeight="1" x14ac:dyDescent="0.5">
      <c r="B75" s="99"/>
      <c r="C75" s="99"/>
      <c r="D75" s="99"/>
      <c r="E75" s="99"/>
      <c r="F75" s="99"/>
      <c r="G75" s="100"/>
      <c r="H75" s="79"/>
      <c r="I75" s="79"/>
      <c r="J75" s="79"/>
      <c r="K75" s="79"/>
      <c r="L75" s="79"/>
      <c r="M75" s="79"/>
      <c r="N75" s="79"/>
      <c r="O75" s="79"/>
      <c r="P75" s="79"/>
    </row>
    <row r="76" spans="2:16" ht="21.75" customHeight="1" x14ac:dyDescent="0.5">
      <c r="B76" s="99"/>
      <c r="C76" s="99"/>
      <c r="D76" s="99"/>
      <c r="E76" s="99"/>
      <c r="F76" s="99"/>
      <c r="G76" s="100"/>
      <c r="H76" s="79"/>
      <c r="I76" s="79"/>
      <c r="J76" s="79"/>
      <c r="K76" s="79"/>
      <c r="L76" s="79"/>
      <c r="M76" s="79"/>
      <c r="N76" s="79"/>
      <c r="O76" s="79"/>
      <c r="P76" s="79"/>
    </row>
    <row r="77" spans="2:16" ht="21.75" customHeight="1" x14ac:dyDescent="0.5">
      <c r="B77" s="99"/>
      <c r="C77" s="99"/>
      <c r="D77" s="99"/>
      <c r="E77" s="99"/>
      <c r="F77" s="99"/>
      <c r="G77" s="100"/>
      <c r="H77" s="79"/>
      <c r="I77" s="79"/>
      <c r="J77" s="79"/>
      <c r="K77" s="79"/>
      <c r="L77" s="79"/>
      <c r="M77" s="79"/>
      <c r="N77" s="79"/>
      <c r="O77" s="79"/>
      <c r="P77" s="79"/>
    </row>
    <row r="78" spans="2:16" ht="21.75" customHeight="1" x14ac:dyDescent="0.5">
      <c r="B78" s="99"/>
      <c r="C78" s="99"/>
      <c r="D78" s="99"/>
      <c r="E78" s="99"/>
      <c r="F78" s="99"/>
      <c r="G78" s="100"/>
      <c r="H78" s="79"/>
      <c r="I78" s="79"/>
      <c r="J78" s="79"/>
      <c r="K78" s="79"/>
      <c r="L78" s="79"/>
      <c r="M78" s="79"/>
      <c r="N78" s="79"/>
      <c r="O78" s="79"/>
      <c r="P78" s="79"/>
    </row>
    <row r="79" spans="2:16" ht="21.75" customHeight="1" x14ac:dyDescent="0.5">
      <c r="B79" s="99"/>
      <c r="C79" s="99"/>
      <c r="D79" s="99"/>
      <c r="E79" s="99"/>
      <c r="F79" s="99"/>
      <c r="G79" s="100"/>
      <c r="H79" s="79"/>
      <c r="I79" s="79"/>
      <c r="J79" s="79"/>
      <c r="K79" s="79"/>
      <c r="L79" s="79"/>
      <c r="M79" s="79"/>
      <c r="N79" s="79"/>
      <c r="O79" s="79"/>
      <c r="P79" s="79"/>
    </row>
    <row r="80" spans="2:16" ht="21.75" customHeight="1" x14ac:dyDescent="0.5">
      <c r="B80" s="99"/>
      <c r="C80" s="99"/>
      <c r="D80" s="99"/>
      <c r="E80" s="99"/>
      <c r="F80" s="99"/>
      <c r="G80" s="100"/>
      <c r="H80" s="79"/>
      <c r="I80" s="79"/>
      <c r="J80" s="79"/>
      <c r="K80" s="79"/>
      <c r="L80" s="79"/>
      <c r="M80" s="79"/>
      <c r="N80" s="79"/>
      <c r="O80" s="79"/>
      <c r="P80" s="79"/>
    </row>
    <row r="81" spans="2:16" ht="21.75" customHeight="1" x14ac:dyDescent="0.5">
      <c r="B81" s="99"/>
      <c r="C81" s="99"/>
      <c r="D81" s="99"/>
      <c r="E81" s="99"/>
      <c r="F81" s="99"/>
      <c r="G81" s="100"/>
      <c r="H81" s="79"/>
      <c r="I81" s="79"/>
      <c r="J81" s="79"/>
      <c r="K81" s="79"/>
      <c r="L81" s="79"/>
      <c r="M81" s="79"/>
      <c r="N81" s="79"/>
      <c r="O81" s="79"/>
      <c r="P81" s="79"/>
    </row>
    <row r="82" spans="2:16" ht="21.75" customHeight="1" x14ac:dyDescent="0.5">
      <c r="B82" s="99"/>
      <c r="C82" s="99"/>
      <c r="D82" s="99"/>
      <c r="E82" s="99"/>
      <c r="F82" s="99"/>
      <c r="G82" s="100"/>
      <c r="H82" s="79"/>
      <c r="I82" s="79"/>
      <c r="J82" s="79"/>
      <c r="K82" s="79"/>
      <c r="L82" s="79"/>
      <c r="M82" s="79"/>
      <c r="N82" s="79"/>
      <c r="O82" s="79"/>
      <c r="P82" s="79"/>
    </row>
    <row r="83" spans="2:16" ht="21.75" customHeight="1" x14ac:dyDescent="0.5">
      <c r="B83" s="99"/>
      <c r="C83" s="99"/>
      <c r="D83" s="99"/>
      <c r="E83" s="99"/>
      <c r="F83" s="99"/>
      <c r="G83" s="100"/>
      <c r="H83" s="79"/>
      <c r="I83" s="79"/>
      <c r="J83" s="79"/>
      <c r="K83" s="79"/>
      <c r="L83" s="79"/>
      <c r="M83" s="79"/>
      <c r="N83" s="79"/>
      <c r="O83" s="79"/>
      <c r="P83" s="79"/>
    </row>
    <row r="84" spans="2:16" ht="21.75" customHeight="1" x14ac:dyDescent="0.5">
      <c r="B84" s="99"/>
      <c r="C84" s="99"/>
      <c r="D84" s="99"/>
      <c r="E84" s="99"/>
      <c r="F84" s="99"/>
      <c r="G84" s="100"/>
      <c r="H84" s="79"/>
      <c r="I84" s="79"/>
      <c r="J84" s="79"/>
      <c r="K84" s="79"/>
      <c r="L84" s="79"/>
      <c r="M84" s="79"/>
      <c r="N84" s="79"/>
      <c r="O84" s="79"/>
      <c r="P84" s="79"/>
    </row>
    <row r="85" spans="2:16" ht="21.75" customHeight="1" x14ac:dyDescent="0.5">
      <c r="B85" s="99"/>
      <c r="C85" s="99"/>
      <c r="D85" s="99"/>
      <c r="E85" s="99"/>
      <c r="F85" s="99"/>
      <c r="G85" s="100"/>
      <c r="H85" s="79"/>
      <c r="I85" s="79"/>
      <c r="J85" s="79"/>
      <c r="K85" s="79"/>
      <c r="L85" s="79"/>
      <c r="M85" s="79"/>
      <c r="N85" s="79"/>
      <c r="O85" s="79"/>
      <c r="P85" s="79"/>
    </row>
    <row r="86" spans="2:16" ht="21.75" customHeight="1" x14ac:dyDescent="0.5">
      <c r="B86" s="99"/>
      <c r="C86" s="99"/>
      <c r="D86" s="99"/>
      <c r="E86" s="99"/>
      <c r="F86" s="99"/>
      <c r="G86" s="100"/>
      <c r="H86" s="79"/>
      <c r="I86" s="79"/>
      <c r="J86" s="79"/>
      <c r="K86" s="79"/>
      <c r="L86" s="79"/>
      <c r="M86" s="79"/>
      <c r="N86" s="79"/>
      <c r="O86" s="79"/>
      <c r="P86" s="79"/>
    </row>
    <row r="87" spans="2:16" ht="21.75" customHeight="1" x14ac:dyDescent="0.5">
      <c r="B87" s="99"/>
      <c r="C87" s="99"/>
      <c r="D87" s="99"/>
      <c r="E87" s="99"/>
      <c r="F87" s="99"/>
      <c r="G87" s="100"/>
      <c r="H87" s="79"/>
      <c r="I87" s="79"/>
      <c r="J87" s="79"/>
      <c r="K87" s="79"/>
      <c r="L87" s="79"/>
      <c r="M87" s="79"/>
      <c r="N87" s="79"/>
      <c r="O87" s="79"/>
      <c r="P87" s="79"/>
    </row>
    <row r="88" spans="2:16" ht="21.75" customHeight="1" x14ac:dyDescent="0.5">
      <c r="B88" s="99"/>
      <c r="C88" s="99"/>
      <c r="D88" s="99"/>
      <c r="E88" s="99"/>
      <c r="F88" s="99"/>
      <c r="G88" s="100"/>
      <c r="H88" s="79"/>
      <c r="I88" s="79"/>
      <c r="J88" s="79"/>
      <c r="K88" s="79"/>
      <c r="L88" s="79"/>
      <c r="M88" s="79"/>
      <c r="N88" s="79"/>
      <c r="O88" s="79"/>
      <c r="P88" s="79"/>
    </row>
    <row r="89" spans="2:16" ht="21.75" customHeight="1" x14ac:dyDescent="0.5">
      <c r="B89" s="99"/>
      <c r="C89" s="99"/>
      <c r="D89" s="99"/>
      <c r="E89" s="99"/>
      <c r="F89" s="99"/>
      <c r="G89" s="100"/>
      <c r="H89" s="79"/>
      <c r="I89" s="79"/>
      <c r="J89" s="79"/>
      <c r="K89" s="79"/>
      <c r="L89" s="79"/>
      <c r="M89" s="79"/>
      <c r="N89" s="79"/>
      <c r="O89" s="79"/>
      <c r="P89" s="79"/>
    </row>
    <row r="90" spans="2:16" ht="21.75" customHeight="1" x14ac:dyDescent="0.5">
      <c r="B90" s="99"/>
      <c r="C90" s="99"/>
      <c r="D90" s="99"/>
      <c r="E90" s="99"/>
      <c r="F90" s="99"/>
      <c r="G90" s="100"/>
      <c r="H90" s="79"/>
      <c r="I90" s="79"/>
      <c r="J90" s="79"/>
      <c r="K90" s="79"/>
      <c r="L90" s="79"/>
      <c r="M90" s="79"/>
      <c r="N90" s="79"/>
      <c r="O90" s="79"/>
      <c r="P90" s="79"/>
    </row>
    <row r="91" spans="2:16" ht="21.75" customHeight="1" x14ac:dyDescent="0.5">
      <c r="B91" s="99"/>
      <c r="C91" s="99"/>
      <c r="D91" s="99"/>
      <c r="E91" s="99"/>
      <c r="F91" s="99"/>
      <c r="G91" s="100"/>
      <c r="H91" s="79"/>
      <c r="I91" s="79"/>
      <c r="J91" s="79"/>
      <c r="K91" s="79"/>
      <c r="L91" s="79"/>
      <c r="M91" s="79"/>
      <c r="N91" s="79"/>
      <c r="O91" s="79"/>
      <c r="P91" s="79"/>
    </row>
    <row r="92" spans="2:16" ht="21.75" customHeight="1" x14ac:dyDescent="0.5">
      <c r="B92" s="99"/>
      <c r="C92" s="99"/>
      <c r="D92" s="99"/>
      <c r="E92" s="99"/>
      <c r="F92" s="99"/>
      <c r="G92" s="100"/>
      <c r="H92" s="79"/>
      <c r="I92" s="79"/>
      <c r="J92" s="79"/>
      <c r="K92" s="79"/>
      <c r="L92" s="79"/>
      <c r="M92" s="79"/>
      <c r="N92" s="79"/>
      <c r="O92" s="79"/>
      <c r="P92" s="79"/>
    </row>
    <row r="93" spans="2:16" ht="21.75" customHeight="1" x14ac:dyDescent="0.5">
      <c r="B93" s="99"/>
      <c r="C93" s="99"/>
      <c r="D93" s="99"/>
      <c r="E93" s="99"/>
      <c r="F93" s="99"/>
      <c r="G93" s="100"/>
      <c r="H93" s="79"/>
      <c r="I93" s="79"/>
      <c r="J93" s="79"/>
      <c r="K93" s="79"/>
      <c r="L93" s="79"/>
      <c r="M93" s="79"/>
      <c r="N93" s="79"/>
      <c r="O93" s="79"/>
      <c r="P93" s="79"/>
    </row>
    <row r="94" spans="2:16" ht="21.75" customHeight="1" x14ac:dyDescent="0.5">
      <c r="B94" s="99"/>
      <c r="C94" s="99"/>
      <c r="D94" s="99"/>
      <c r="E94" s="99"/>
      <c r="F94" s="99"/>
      <c r="G94" s="100"/>
      <c r="H94" s="79"/>
      <c r="I94" s="79"/>
      <c r="J94" s="79"/>
      <c r="K94" s="79"/>
      <c r="L94" s="79"/>
      <c r="M94" s="79"/>
      <c r="N94" s="79"/>
      <c r="O94" s="79"/>
      <c r="P94" s="79"/>
    </row>
    <row r="95" spans="2:16" ht="21.75" customHeight="1" x14ac:dyDescent="0.5">
      <c r="B95" s="99"/>
      <c r="C95" s="99"/>
      <c r="D95" s="99"/>
      <c r="E95" s="99"/>
      <c r="F95" s="99"/>
      <c r="G95" s="100"/>
      <c r="H95" s="79"/>
      <c r="I95" s="79"/>
      <c r="J95" s="79"/>
      <c r="K95" s="79"/>
      <c r="L95" s="79"/>
      <c r="M95" s="79"/>
      <c r="N95" s="79"/>
      <c r="O95" s="79"/>
      <c r="P95" s="79"/>
    </row>
    <row r="96" spans="2:16" ht="21.75" customHeight="1" x14ac:dyDescent="0.5">
      <c r="B96" s="99"/>
      <c r="C96" s="99"/>
      <c r="D96" s="99"/>
      <c r="E96" s="99"/>
      <c r="F96" s="99"/>
      <c r="G96" s="100"/>
      <c r="H96" s="79"/>
      <c r="I96" s="79"/>
      <c r="J96" s="79"/>
      <c r="K96" s="79"/>
      <c r="L96" s="79"/>
      <c r="M96" s="79"/>
      <c r="N96" s="79"/>
      <c r="O96" s="79"/>
      <c r="P96" s="79"/>
    </row>
    <row r="97" spans="2:16" ht="21.75" customHeight="1" x14ac:dyDescent="0.5">
      <c r="B97" s="99"/>
      <c r="C97" s="99"/>
      <c r="D97" s="99"/>
      <c r="E97" s="99"/>
      <c r="F97" s="99"/>
      <c r="G97" s="100"/>
      <c r="H97" s="79"/>
      <c r="I97" s="79"/>
      <c r="J97" s="79"/>
      <c r="K97" s="79"/>
      <c r="L97" s="79"/>
      <c r="M97" s="79"/>
      <c r="N97" s="79"/>
      <c r="O97" s="79"/>
      <c r="P97" s="79"/>
    </row>
    <row r="98" spans="2:16" ht="21.75" customHeight="1" x14ac:dyDescent="0.5">
      <c r="B98" s="99"/>
      <c r="C98" s="99"/>
      <c r="D98" s="99"/>
      <c r="E98" s="99"/>
      <c r="F98" s="99"/>
      <c r="G98" s="100"/>
      <c r="H98" s="79"/>
      <c r="I98" s="79"/>
      <c r="J98" s="79"/>
      <c r="K98" s="79"/>
      <c r="L98" s="79"/>
      <c r="M98" s="79"/>
      <c r="N98" s="79"/>
      <c r="O98" s="79"/>
      <c r="P98" s="79"/>
    </row>
    <row r="99" spans="2:16" ht="21.75" customHeight="1" x14ac:dyDescent="0.5">
      <c r="B99" s="99"/>
      <c r="C99" s="99"/>
      <c r="D99" s="99"/>
      <c r="E99" s="99"/>
      <c r="F99" s="99"/>
      <c r="G99" s="100"/>
      <c r="H99" s="79"/>
      <c r="I99" s="79"/>
      <c r="J99" s="79"/>
      <c r="K99" s="79"/>
      <c r="L99" s="79"/>
      <c r="M99" s="79"/>
      <c r="N99" s="79"/>
      <c r="O99" s="79"/>
      <c r="P99" s="79"/>
    </row>
    <row r="100" spans="2:16" ht="21.75" customHeight="1" x14ac:dyDescent="0.5">
      <c r="B100" s="99"/>
      <c r="C100" s="99"/>
      <c r="D100" s="99"/>
      <c r="E100" s="99"/>
      <c r="F100" s="99"/>
      <c r="G100" s="100"/>
      <c r="H100" s="79"/>
      <c r="I100" s="79"/>
      <c r="J100" s="79"/>
      <c r="K100" s="79"/>
      <c r="L100" s="79"/>
      <c r="M100" s="79"/>
      <c r="N100" s="79"/>
      <c r="O100" s="79"/>
      <c r="P100" s="79"/>
    </row>
    <row r="101" spans="2:16" ht="21.75" customHeight="1" x14ac:dyDescent="0.5">
      <c r="B101" s="99"/>
      <c r="C101" s="99"/>
      <c r="D101" s="99"/>
      <c r="E101" s="99"/>
      <c r="F101" s="99"/>
      <c r="G101" s="100"/>
      <c r="H101" s="79"/>
      <c r="I101" s="79"/>
      <c r="J101" s="79"/>
      <c r="K101" s="79"/>
      <c r="L101" s="79"/>
      <c r="M101" s="79"/>
      <c r="N101" s="79"/>
      <c r="O101" s="79"/>
      <c r="P101" s="79"/>
    </row>
    <row r="102" spans="2:16" ht="21.75" customHeight="1" x14ac:dyDescent="0.5">
      <c r="B102" s="99"/>
      <c r="C102" s="99"/>
      <c r="D102" s="99"/>
      <c r="E102" s="99"/>
      <c r="F102" s="99"/>
      <c r="G102" s="100"/>
      <c r="H102" s="79"/>
      <c r="I102" s="79"/>
      <c r="J102" s="79"/>
      <c r="K102" s="79"/>
      <c r="L102" s="79"/>
      <c r="M102" s="79"/>
      <c r="N102" s="79"/>
      <c r="O102" s="79"/>
      <c r="P102" s="79"/>
    </row>
    <row r="103" spans="2:16" ht="21.75" customHeight="1" x14ac:dyDescent="0.5">
      <c r="B103" s="99"/>
      <c r="C103" s="99"/>
      <c r="D103" s="99"/>
      <c r="E103" s="99"/>
      <c r="F103" s="99"/>
      <c r="G103" s="100"/>
      <c r="H103" s="79"/>
      <c r="I103" s="79"/>
      <c r="J103" s="79"/>
      <c r="K103" s="79"/>
      <c r="L103" s="79"/>
      <c r="M103" s="79"/>
      <c r="N103" s="79"/>
      <c r="O103" s="79"/>
      <c r="P103" s="79"/>
    </row>
    <row r="104" spans="2:16" ht="21.75" customHeight="1" x14ac:dyDescent="0.5">
      <c r="B104" s="99"/>
      <c r="C104" s="99"/>
      <c r="D104" s="99"/>
      <c r="E104" s="99"/>
      <c r="F104" s="99"/>
      <c r="G104" s="100"/>
      <c r="H104" s="79"/>
      <c r="I104" s="79"/>
      <c r="J104" s="79"/>
      <c r="K104" s="79"/>
      <c r="L104" s="79"/>
      <c r="M104" s="79"/>
      <c r="N104" s="79"/>
      <c r="O104" s="79"/>
      <c r="P104" s="79"/>
    </row>
    <row r="105" spans="2:16" ht="21.75" customHeight="1" x14ac:dyDescent="0.5">
      <c r="B105" s="99"/>
      <c r="C105" s="99"/>
      <c r="D105" s="99"/>
      <c r="E105" s="99"/>
      <c r="F105" s="99"/>
      <c r="G105" s="100"/>
      <c r="H105" s="79"/>
      <c r="I105" s="79"/>
      <c r="J105" s="79"/>
      <c r="K105" s="79"/>
      <c r="L105" s="79"/>
      <c r="M105" s="79"/>
      <c r="N105" s="79"/>
      <c r="O105" s="79"/>
      <c r="P105" s="79"/>
    </row>
    <row r="106" spans="2:16" ht="21.75" customHeight="1" x14ac:dyDescent="0.5">
      <c r="B106" s="99"/>
      <c r="C106" s="99"/>
      <c r="D106" s="99"/>
      <c r="E106" s="99"/>
      <c r="F106" s="99"/>
      <c r="G106" s="100"/>
      <c r="H106" s="79"/>
      <c r="I106" s="79"/>
      <c r="J106" s="79"/>
      <c r="K106" s="79"/>
      <c r="L106" s="79"/>
      <c r="M106" s="79"/>
      <c r="N106" s="79"/>
      <c r="O106" s="79"/>
      <c r="P106" s="79"/>
    </row>
    <row r="107" spans="2:16" ht="21.75" customHeight="1" x14ac:dyDescent="0.5">
      <c r="B107" s="99"/>
      <c r="C107" s="99"/>
      <c r="D107" s="99"/>
      <c r="E107" s="99"/>
      <c r="F107" s="99"/>
      <c r="G107" s="100"/>
      <c r="H107" s="79"/>
      <c r="I107" s="79"/>
      <c r="J107" s="79"/>
      <c r="K107" s="79"/>
      <c r="L107" s="79"/>
      <c r="M107" s="79"/>
      <c r="N107" s="79"/>
      <c r="O107" s="79"/>
      <c r="P107" s="79"/>
    </row>
    <row r="108" spans="2:16" ht="21.75" customHeight="1" x14ac:dyDescent="0.5">
      <c r="B108" s="99"/>
      <c r="C108" s="99"/>
      <c r="D108" s="99"/>
      <c r="E108" s="99"/>
      <c r="F108" s="99"/>
      <c r="G108" s="100"/>
      <c r="H108" s="79"/>
      <c r="I108" s="79"/>
      <c r="J108" s="79"/>
      <c r="K108" s="79"/>
      <c r="L108" s="79"/>
      <c r="M108" s="79"/>
      <c r="N108" s="79"/>
      <c r="O108" s="79"/>
      <c r="P108" s="79"/>
    </row>
    <row r="109" spans="2:16" ht="21.75" customHeight="1" x14ac:dyDescent="0.5">
      <c r="B109" s="99"/>
      <c r="C109" s="99"/>
      <c r="D109" s="99"/>
      <c r="E109" s="99"/>
      <c r="F109" s="99"/>
      <c r="G109" s="100"/>
      <c r="H109" s="79"/>
      <c r="I109" s="79"/>
      <c r="J109" s="79"/>
      <c r="K109" s="79"/>
      <c r="L109" s="79"/>
      <c r="M109" s="79"/>
      <c r="N109" s="79"/>
      <c r="O109" s="79"/>
      <c r="P109" s="79"/>
    </row>
    <row r="110" spans="2:16" ht="21.75" customHeight="1" x14ac:dyDescent="0.5">
      <c r="B110" s="99"/>
      <c r="C110" s="99"/>
      <c r="D110" s="99"/>
      <c r="E110" s="99"/>
      <c r="F110" s="99"/>
      <c r="G110" s="100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6" ht="21.75" customHeight="1" x14ac:dyDescent="0.5">
      <c r="B111" s="99"/>
      <c r="C111" s="99"/>
      <c r="D111" s="99"/>
      <c r="E111" s="99"/>
      <c r="F111" s="99"/>
      <c r="G111" s="100"/>
      <c r="H111" s="79"/>
      <c r="I111" s="79"/>
      <c r="J111" s="79"/>
      <c r="K111" s="79"/>
      <c r="L111" s="79"/>
      <c r="M111" s="79"/>
      <c r="N111" s="79"/>
      <c r="O111" s="79"/>
      <c r="P111" s="79"/>
    </row>
    <row r="112" spans="2:16" ht="21.75" customHeight="1" x14ac:dyDescent="0.5">
      <c r="B112" s="99"/>
      <c r="C112" s="99"/>
      <c r="D112" s="99"/>
      <c r="E112" s="99"/>
      <c r="F112" s="99"/>
      <c r="G112" s="100"/>
      <c r="H112" s="79"/>
      <c r="I112" s="79"/>
      <c r="J112" s="79"/>
      <c r="K112" s="79"/>
      <c r="L112" s="79"/>
      <c r="M112" s="79"/>
      <c r="N112" s="79"/>
      <c r="O112" s="79"/>
      <c r="P112" s="79"/>
    </row>
    <row r="113" spans="2:16" ht="21.75" customHeight="1" x14ac:dyDescent="0.5">
      <c r="B113" s="99"/>
      <c r="C113" s="99"/>
      <c r="D113" s="99"/>
      <c r="E113" s="99"/>
      <c r="F113" s="99"/>
      <c r="G113" s="100"/>
      <c r="H113" s="79"/>
      <c r="I113" s="79"/>
      <c r="J113" s="79"/>
      <c r="K113" s="79"/>
      <c r="L113" s="79"/>
      <c r="M113" s="79"/>
      <c r="N113" s="79"/>
      <c r="O113" s="79"/>
      <c r="P113" s="79"/>
    </row>
    <row r="114" spans="2:16" ht="21.75" customHeight="1" x14ac:dyDescent="0.5">
      <c r="B114" s="99"/>
      <c r="C114" s="99"/>
      <c r="D114" s="99"/>
      <c r="E114" s="99"/>
      <c r="F114" s="99"/>
      <c r="G114" s="100"/>
      <c r="H114" s="79"/>
      <c r="I114" s="79"/>
      <c r="J114" s="79"/>
      <c r="K114" s="79"/>
      <c r="L114" s="79"/>
      <c r="M114" s="79"/>
      <c r="N114" s="79"/>
      <c r="O114" s="79"/>
      <c r="P114" s="79"/>
    </row>
    <row r="115" spans="2:16" ht="21.75" customHeight="1" x14ac:dyDescent="0.5">
      <c r="B115" s="99"/>
      <c r="C115" s="99"/>
      <c r="D115" s="99"/>
      <c r="E115" s="99"/>
      <c r="F115" s="99"/>
      <c r="G115" s="100"/>
      <c r="H115" s="79"/>
      <c r="I115" s="79"/>
      <c r="J115" s="79"/>
      <c r="K115" s="79"/>
      <c r="L115" s="79"/>
      <c r="M115" s="79"/>
      <c r="N115" s="79"/>
      <c r="O115" s="79"/>
      <c r="P115" s="79"/>
    </row>
    <row r="116" spans="2:16" ht="21.75" customHeight="1" x14ac:dyDescent="0.5">
      <c r="B116" s="99"/>
      <c r="C116" s="99"/>
      <c r="D116" s="99"/>
      <c r="E116" s="99"/>
      <c r="F116" s="99"/>
      <c r="G116" s="100"/>
      <c r="H116" s="79"/>
      <c r="I116" s="79"/>
      <c r="J116" s="79"/>
      <c r="K116" s="79"/>
      <c r="L116" s="79"/>
      <c r="M116" s="79"/>
      <c r="N116" s="79"/>
      <c r="O116" s="79"/>
      <c r="P116" s="79"/>
    </row>
    <row r="117" spans="2:16" ht="21.75" customHeight="1" x14ac:dyDescent="0.5">
      <c r="B117" s="99"/>
      <c r="C117" s="99"/>
      <c r="D117" s="99"/>
      <c r="E117" s="99"/>
      <c r="F117" s="99"/>
      <c r="G117" s="100"/>
      <c r="H117" s="79"/>
      <c r="I117" s="79"/>
      <c r="J117" s="79"/>
      <c r="K117" s="79"/>
      <c r="L117" s="79"/>
      <c r="M117" s="79"/>
      <c r="N117" s="79"/>
      <c r="O117" s="79"/>
      <c r="P117" s="79"/>
    </row>
    <row r="118" spans="2:16" ht="21.75" customHeight="1" x14ac:dyDescent="0.5">
      <c r="B118" s="99"/>
      <c r="C118" s="99"/>
      <c r="D118" s="99"/>
      <c r="E118" s="99"/>
      <c r="F118" s="99"/>
      <c r="G118" s="100"/>
      <c r="H118" s="79"/>
      <c r="I118" s="79"/>
      <c r="J118" s="79"/>
      <c r="K118" s="79"/>
      <c r="L118" s="79"/>
      <c r="M118" s="79"/>
      <c r="N118" s="79"/>
      <c r="O118" s="79"/>
      <c r="P118" s="79"/>
    </row>
    <row r="119" spans="2:16" ht="21.75" customHeight="1" x14ac:dyDescent="0.5">
      <c r="B119" s="99"/>
      <c r="C119" s="99"/>
      <c r="D119" s="99"/>
      <c r="E119" s="99"/>
      <c r="F119" s="99"/>
      <c r="G119" s="100"/>
      <c r="H119" s="79"/>
      <c r="I119" s="79"/>
      <c r="J119" s="79"/>
      <c r="K119" s="79"/>
      <c r="L119" s="79"/>
      <c r="M119" s="79"/>
      <c r="N119" s="79"/>
      <c r="O119" s="79"/>
      <c r="P119" s="79"/>
    </row>
    <row r="120" spans="2:16" ht="21.75" customHeight="1" x14ac:dyDescent="0.5">
      <c r="B120" s="99"/>
      <c r="C120" s="99"/>
      <c r="D120" s="99"/>
      <c r="E120" s="99"/>
      <c r="F120" s="99"/>
      <c r="G120" s="100"/>
      <c r="H120" s="79"/>
      <c r="I120" s="79"/>
      <c r="J120" s="79"/>
      <c r="K120" s="79"/>
      <c r="L120" s="79"/>
      <c r="M120" s="79"/>
      <c r="N120" s="79"/>
      <c r="O120" s="79"/>
      <c r="P120" s="79"/>
    </row>
    <row r="121" spans="2:16" ht="21.75" customHeight="1" x14ac:dyDescent="0.5">
      <c r="B121" s="99"/>
      <c r="C121" s="99"/>
      <c r="D121" s="99"/>
      <c r="E121" s="99"/>
      <c r="F121" s="99"/>
      <c r="G121" s="100"/>
      <c r="H121" s="79"/>
      <c r="I121" s="79"/>
      <c r="J121" s="79"/>
      <c r="K121" s="79"/>
      <c r="L121" s="79"/>
      <c r="M121" s="79"/>
      <c r="N121" s="79"/>
      <c r="O121" s="79"/>
      <c r="P121" s="79"/>
    </row>
    <row r="122" spans="2:16" ht="21.75" customHeight="1" x14ac:dyDescent="0.5">
      <c r="B122" s="99"/>
      <c r="C122" s="99"/>
      <c r="D122" s="99"/>
      <c r="E122" s="99"/>
      <c r="F122" s="99"/>
      <c r="G122" s="100"/>
      <c r="H122" s="79"/>
      <c r="I122" s="79"/>
      <c r="J122" s="79"/>
      <c r="K122" s="79"/>
      <c r="L122" s="79"/>
      <c r="M122" s="79"/>
      <c r="N122" s="79"/>
      <c r="O122" s="79"/>
      <c r="P122" s="79"/>
    </row>
    <row r="123" spans="2:16" ht="21.75" customHeight="1" x14ac:dyDescent="0.5">
      <c r="B123" s="99"/>
      <c r="C123" s="99"/>
      <c r="D123" s="99"/>
      <c r="E123" s="99"/>
      <c r="F123" s="99"/>
      <c r="G123" s="100"/>
      <c r="H123" s="79"/>
      <c r="I123" s="79"/>
      <c r="J123" s="79"/>
      <c r="K123" s="79"/>
      <c r="L123" s="79"/>
      <c r="M123" s="79"/>
      <c r="N123" s="79"/>
      <c r="O123" s="79"/>
      <c r="P123" s="79"/>
    </row>
    <row r="124" spans="2:16" ht="21.75" customHeight="1" x14ac:dyDescent="0.5">
      <c r="B124" s="99"/>
      <c r="C124" s="99"/>
      <c r="D124" s="99"/>
      <c r="E124" s="99"/>
      <c r="F124" s="99"/>
      <c r="G124" s="100"/>
      <c r="H124" s="79"/>
      <c r="I124" s="79"/>
      <c r="J124" s="79"/>
      <c r="K124" s="79"/>
      <c r="L124" s="79"/>
      <c r="M124" s="79"/>
      <c r="N124" s="79"/>
      <c r="O124" s="79"/>
      <c r="P124" s="79"/>
    </row>
    <row r="125" spans="2:16" ht="21.75" customHeight="1" x14ac:dyDescent="0.5">
      <c r="B125" s="99"/>
      <c r="C125" s="99"/>
      <c r="D125" s="99"/>
      <c r="E125" s="99"/>
      <c r="F125" s="99"/>
      <c r="G125" s="100"/>
      <c r="H125" s="79"/>
      <c r="I125" s="79"/>
      <c r="J125" s="79"/>
      <c r="K125" s="79"/>
      <c r="L125" s="79"/>
      <c r="M125" s="79"/>
      <c r="N125" s="79"/>
      <c r="O125" s="79"/>
      <c r="P125" s="79"/>
    </row>
    <row r="126" spans="2:16" ht="21.75" customHeight="1" x14ac:dyDescent="0.5">
      <c r="B126" s="99"/>
      <c r="C126" s="99"/>
      <c r="D126" s="99"/>
      <c r="E126" s="99"/>
      <c r="F126" s="99"/>
      <c r="G126" s="100"/>
      <c r="H126" s="79"/>
      <c r="I126" s="79"/>
      <c r="J126" s="79"/>
      <c r="K126" s="79"/>
      <c r="L126" s="79"/>
      <c r="M126" s="79"/>
      <c r="N126" s="79"/>
      <c r="O126" s="79"/>
      <c r="P126" s="79"/>
    </row>
    <row r="127" spans="2:16" ht="21.75" customHeight="1" x14ac:dyDescent="0.5">
      <c r="B127" s="99"/>
      <c r="C127" s="99"/>
      <c r="D127" s="99"/>
      <c r="E127" s="99"/>
      <c r="F127" s="99"/>
      <c r="G127" s="100"/>
      <c r="H127" s="79"/>
      <c r="I127" s="79"/>
      <c r="J127" s="79"/>
      <c r="K127" s="79"/>
      <c r="L127" s="79"/>
      <c r="M127" s="79"/>
      <c r="N127" s="79"/>
      <c r="O127" s="79"/>
      <c r="P127" s="79"/>
    </row>
    <row r="128" spans="2:16" ht="21.75" customHeight="1" x14ac:dyDescent="0.5">
      <c r="B128" s="99"/>
      <c r="C128" s="99"/>
      <c r="D128" s="99"/>
      <c r="E128" s="99"/>
      <c r="F128" s="99"/>
      <c r="G128" s="100"/>
      <c r="H128" s="79"/>
      <c r="I128" s="79"/>
      <c r="J128" s="79"/>
      <c r="K128" s="79"/>
      <c r="L128" s="79"/>
      <c r="M128" s="79"/>
      <c r="N128" s="79"/>
      <c r="O128" s="79"/>
      <c r="P128" s="79"/>
    </row>
    <row r="129" spans="2:16" ht="21.75" customHeight="1" x14ac:dyDescent="0.5">
      <c r="B129" s="99"/>
      <c r="C129" s="99"/>
      <c r="D129" s="99"/>
      <c r="E129" s="99"/>
      <c r="F129" s="99"/>
      <c r="G129" s="100"/>
      <c r="H129" s="79"/>
      <c r="I129" s="79"/>
      <c r="J129" s="79"/>
      <c r="K129" s="79"/>
      <c r="L129" s="79"/>
      <c r="M129" s="79"/>
      <c r="N129" s="79"/>
      <c r="O129" s="79"/>
      <c r="P129" s="79"/>
    </row>
    <row r="130" spans="2:16" ht="21.75" customHeight="1" x14ac:dyDescent="0.5">
      <c r="B130" s="99"/>
      <c r="C130" s="99"/>
      <c r="D130" s="99"/>
      <c r="E130" s="99"/>
      <c r="F130" s="99"/>
      <c r="G130" s="100"/>
      <c r="H130" s="79"/>
      <c r="I130" s="79"/>
      <c r="J130" s="79"/>
      <c r="K130" s="79"/>
      <c r="L130" s="79"/>
      <c r="M130" s="79"/>
      <c r="N130" s="79"/>
      <c r="O130" s="79"/>
      <c r="P130" s="79"/>
    </row>
    <row r="131" spans="2:16" ht="21.75" customHeight="1" x14ac:dyDescent="0.5">
      <c r="B131" s="99"/>
      <c r="C131" s="99"/>
      <c r="D131" s="99"/>
      <c r="E131" s="99"/>
      <c r="F131" s="99"/>
      <c r="G131" s="100"/>
      <c r="H131" s="79"/>
      <c r="I131" s="79"/>
      <c r="J131" s="79"/>
      <c r="K131" s="79"/>
      <c r="L131" s="79"/>
      <c r="M131" s="79"/>
      <c r="N131" s="79"/>
      <c r="O131" s="79"/>
      <c r="P131" s="79"/>
    </row>
    <row r="132" spans="2:16" ht="21.75" customHeight="1" x14ac:dyDescent="0.5">
      <c r="B132" s="99"/>
      <c r="C132" s="99"/>
      <c r="D132" s="99"/>
      <c r="E132" s="99"/>
      <c r="F132" s="99"/>
      <c r="G132" s="100"/>
      <c r="H132" s="79"/>
      <c r="I132" s="79"/>
      <c r="J132" s="79"/>
      <c r="K132" s="79"/>
      <c r="L132" s="79"/>
      <c r="M132" s="79"/>
      <c r="N132" s="79"/>
      <c r="O132" s="79"/>
      <c r="P132" s="79"/>
    </row>
    <row r="133" spans="2:16" ht="21.75" customHeight="1" x14ac:dyDescent="0.5">
      <c r="B133" s="99"/>
      <c r="C133" s="99"/>
      <c r="D133" s="99"/>
      <c r="E133" s="99"/>
      <c r="F133" s="99"/>
      <c r="G133" s="100"/>
      <c r="H133" s="79"/>
      <c r="I133" s="79"/>
      <c r="J133" s="79"/>
      <c r="K133" s="79"/>
      <c r="L133" s="79"/>
      <c r="M133" s="79"/>
      <c r="N133" s="79"/>
      <c r="O133" s="79"/>
      <c r="P133" s="79"/>
    </row>
    <row r="134" spans="2:16" ht="21.75" customHeight="1" x14ac:dyDescent="0.5">
      <c r="B134" s="99"/>
      <c r="C134" s="99"/>
      <c r="D134" s="99"/>
      <c r="E134" s="99"/>
      <c r="F134" s="99"/>
      <c r="G134" s="100"/>
      <c r="H134" s="79"/>
      <c r="I134" s="79"/>
      <c r="J134" s="79"/>
      <c r="K134" s="79"/>
      <c r="L134" s="79"/>
      <c r="M134" s="79"/>
      <c r="N134" s="79"/>
      <c r="O134" s="79"/>
      <c r="P134" s="79"/>
    </row>
    <row r="135" spans="2:16" ht="21.75" customHeight="1" x14ac:dyDescent="0.5">
      <c r="B135" s="99"/>
      <c r="C135" s="99"/>
      <c r="D135" s="99"/>
      <c r="E135" s="99"/>
      <c r="F135" s="99"/>
      <c r="G135" s="100"/>
      <c r="H135" s="79"/>
      <c r="I135" s="79"/>
      <c r="J135" s="79"/>
      <c r="K135" s="79"/>
      <c r="L135" s="79"/>
      <c r="M135" s="79"/>
      <c r="N135" s="79"/>
      <c r="O135" s="79"/>
      <c r="P135" s="79"/>
    </row>
    <row r="136" spans="2:16" ht="21.75" customHeight="1" x14ac:dyDescent="0.5">
      <c r="B136" s="99"/>
      <c r="C136" s="99"/>
      <c r="D136" s="99"/>
      <c r="E136" s="99"/>
      <c r="F136" s="99"/>
      <c r="G136" s="100"/>
      <c r="H136" s="79"/>
      <c r="I136" s="79"/>
      <c r="J136" s="79"/>
      <c r="K136" s="79"/>
      <c r="L136" s="79"/>
      <c r="M136" s="79"/>
      <c r="N136" s="79"/>
      <c r="O136" s="79"/>
      <c r="P136" s="79"/>
    </row>
    <row r="137" spans="2:16" ht="21.75" customHeight="1" x14ac:dyDescent="0.5">
      <c r="B137" s="99"/>
      <c r="C137" s="99"/>
      <c r="D137" s="99"/>
      <c r="E137" s="99"/>
      <c r="F137" s="99"/>
      <c r="G137" s="100"/>
      <c r="H137" s="79"/>
      <c r="I137" s="79"/>
      <c r="J137" s="79"/>
      <c r="K137" s="79"/>
      <c r="L137" s="79"/>
      <c r="M137" s="79"/>
      <c r="N137" s="79"/>
      <c r="O137" s="79"/>
      <c r="P137" s="79"/>
    </row>
    <row r="138" spans="2:16" ht="21.75" customHeight="1" x14ac:dyDescent="0.5">
      <c r="B138" s="99"/>
      <c r="C138" s="99"/>
      <c r="D138" s="99"/>
      <c r="E138" s="99"/>
      <c r="F138" s="99"/>
      <c r="G138" s="100"/>
      <c r="H138" s="79"/>
      <c r="I138" s="79"/>
      <c r="J138" s="79"/>
      <c r="K138" s="79"/>
      <c r="L138" s="79"/>
      <c r="M138" s="79"/>
      <c r="N138" s="79"/>
      <c r="O138" s="79"/>
      <c r="P138" s="79"/>
    </row>
    <row r="139" spans="2:16" ht="21.75" customHeight="1" x14ac:dyDescent="0.5">
      <c r="B139" s="99"/>
      <c r="C139" s="99"/>
      <c r="D139" s="99"/>
      <c r="E139" s="99"/>
      <c r="F139" s="99"/>
      <c r="G139" s="100"/>
      <c r="H139" s="79"/>
      <c r="I139" s="79"/>
      <c r="J139" s="79"/>
      <c r="K139" s="79"/>
      <c r="L139" s="79"/>
      <c r="M139" s="79"/>
      <c r="N139" s="79"/>
      <c r="O139" s="79"/>
      <c r="P139" s="79"/>
    </row>
    <row r="140" spans="2:16" ht="21.75" customHeight="1" x14ac:dyDescent="0.5">
      <c r="B140" s="99"/>
      <c r="C140" s="99"/>
      <c r="D140" s="99"/>
      <c r="E140" s="99"/>
      <c r="F140" s="99"/>
      <c r="G140" s="100"/>
      <c r="H140" s="79"/>
      <c r="I140" s="79"/>
      <c r="J140" s="79"/>
      <c r="K140" s="79"/>
      <c r="L140" s="79"/>
      <c r="M140" s="79"/>
      <c r="N140" s="79"/>
      <c r="O140" s="79"/>
      <c r="P140" s="79"/>
    </row>
    <row r="141" spans="2:16" ht="21.75" customHeight="1" x14ac:dyDescent="0.5">
      <c r="B141" s="99"/>
      <c r="C141" s="99"/>
      <c r="D141" s="99"/>
      <c r="E141" s="99"/>
      <c r="F141" s="99"/>
      <c r="G141" s="100"/>
      <c r="H141" s="79"/>
      <c r="I141" s="79"/>
      <c r="J141" s="79"/>
      <c r="K141" s="79"/>
      <c r="L141" s="79"/>
      <c r="M141" s="79"/>
      <c r="N141" s="79"/>
      <c r="O141" s="79"/>
      <c r="P141" s="79"/>
    </row>
    <row r="142" spans="2:16" ht="21.75" customHeight="1" x14ac:dyDescent="0.5">
      <c r="B142" s="99"/>
      <c r="C142" s="99"/>
      <c r="D142" s="99"/>
      <c r="E142" s="99"/>
      <c r="F142" s="99"/>
      <c r="G142" s="100"/>
      <c r="H142" s="79"/>
      <c r="I142" s="79"/>
      <c r="J142" s="79"/>
      <c r="K142" s="79"/>
      <c r="L142" s="79"/>
      <c r="M142" s="79"/>
      <c r="N142" s="79"/>
      <c r="O142" s="79"/>
      <c r="P142" s="79"/>
    </row>
    <row r="143" spans="2:16" ht="21.75" customHeight="1" x14ac:dyDescent="0.5">
      <c r="B143" s="99"/>
      <c r="C143" s="99"/>
      <c r="D143" s="99"/>
      <c r="E143" s="99"/>
      <c r="F143" s="99"/>
      <c r="G143" s="100"/>
      <c r="H143" s="79"/>
      <c r="I143" s="79"/>
      <c r="J143" s="79"/>
      <c r="K143" s="79"/>
      <c r="L143" s="79"/>
      <c r="M143" s="79"/>
      <c r="N143" s="79"/>
      <c r="O143" s="79"/>
      <c r="P143" s="79"/>
    </row>
    <row r="144" spans="2:16" ht="21.75" customHeight="1" x14ac:dyDescent="0.5">
      <c r="B144" s="99"/>
      <c r="C144" s="99"/>
      <c r="D144" s="99"/>
      <c r="E144" s="99"/>
      <c r="F144" s="99"/>
      <c r="G144" s="100"/>
      <c r="H144" s="79"/>
      <c r="I144" s="79"/>
      <c r="J144" s="79"/>
      <c r="K144" s="79"/>
      <c r="L144" s="79"/>
      <c r="M144" s="79"/>
      <c r="N144" s="79"/>
      <c r="O144" s="79"/>
      <c r="P144" s="79"/>
    </row>
    <row r="145" spans="2:16" ht="21.75" customHeight="1" x14ac:dyDescent="0.5">
      <c r="B145" s="99"/>
      <c r="C145" s="99"/>
      <c r="D145" s="99"/>
      <c r="E145" s="99"/>
      <c r="F145" s="99"/>
      <c r="G145" s="100"/>
      <c r="H145" s="79"/>
      <c r="I145" s="79"/>
      <c r="J145" s="79"/>
      <c r="K145" s="79"/>
      <c r="L145" s="79"/>
      <c r="M145" s="79"/>
      <c r="N145" s="79"/>
      <c r="O145" s="79"/>
      <c r="P145" s="79"/>
    </row>
    <row r="146" spans="2:16" ht="21.75" customHeight="1" x14ac:dyDescent="0.5">
      <c r="B146" s="99"/>
      <c r="C146" s="99"/>
      <c r="D146" s="99"/>
      <c r="E146" s="99"/>
      <c r="F146" s="99"/>
      <c r="G146" s="100"/>
      <c r="H146" s="79"/>
      <c r="I146" s="79"/>
      <c r="J146" s="79"/>
      <c r="K146" s="79"/>
      <c r="L146" s="79"/>
      <c r="M146" s="79"/>
      <c r="N146" s="79"/>
      <c r="O146" s="79"/>
      <c r="P146" s="79"/>
    </row>
    <row r="147" spans="2:16" ht="21.75" customHeight="1" x14ac:dyDescent="0.5">
      <c r="B147" s="99"/>
      <c r="C147" s="99"/>
      <c r="D147" s="99"/>
      <c r="E147" s="99"/>
      <c r="F147" s="99"/>
      <c r="G147" s="100"/>
      <c r="H147" s="79"/>
      <c r="I147" s="79"/>
      <c r="J147" s="79"/>
      <c r="K147" s="79"/>
      <c r="L147" s="79"/>
      <c r="M147" s="79"/>
      <c r="N147" s="79"/>
      <c r="O147" s="79"/>
      <c r="P147" s="79"/>
    </row>
    <row r="148" spans="2:16" ht="21.75" customHeight="1" x14ac:dyDescent="0.5">
      <c r="B148" s="99"/>
      <c r="C148" s="99"/>
      <c r="D148" s="99"/>
      <c r="E148" s="99"/>
      <c r="F148" s="99"/>
      <c r="G148" s="100"/>
      <c r="H148" s="79"/>
      <c r="I148" s="79"/>
      <c r="J148" s="79"/>
      <c r="K148" s="79"/>
      <c r="L148" s="79"/>
      <c r="M148" s="79"/>
      <c r="N148" s="79"/>
      <c r="O148" s="79"/>
      <c r="P148" s="79"/>
    </row>
    <row r="149" spans="2:16" ht="21.75" customHeight="1" x14ac:dyDescent="0.5">
      <c r="B149" s="99"/>
      <c r="C149" s="99"/>
      <c r="D149" s="99"/>
      <c r="E149" s="99"/>
      <c r="F149" s="99"/>
      <c r="G149" s="100"/>
      <c r="H149" s="79"/>
      <c r="I149" s="79"/>
      <c r="J149" s="79"/>
      <c r="K149" s="79"/>
      <c r="L149" s="79"/>
      <c r="M149" s="79"/>
      <c r="N149" s="79"/>
      <c r="O149" s="79"/>
      <c r="P149" s="79"/>
    </row>
    <row r="150" spans="2:16" ht="21.75" customHeight="1" x14ac:dyDescent="0.5">
      <c r="B150" s="99"/>
      <c r="C150" s="99"/>
      <c r="D150" s="99"/>
      <c r="E150" s="99"/>
      <c r="F150" s="99"/>
      <c r="G150" s="100"/>
      <c r="H150" s="79"/>
      <c r="I150" s="79"/>
      <c r="J150" s="79"/>
      <c r="K150" s="79"/>
      <c r="L150" s="79"/>
      <c r="M150" s="79"/>
      <c r="N150" s="79"/>
      <c r="O150" s="79"/>
      <c r="P150" s="79"/>
    </row>
    <row r="151" spans="2:16" ht="21.75" customHeight="1" x14ac:dyDescent="0.5">
      <c r="B151" s="99"/>
      <c r="C151" s="99"/>
      <c r="D151" s="99"/>
      <c r="E151" s="99"/>
      <c r="F151" s="99"/>
      <c r="G151" s="100"/>
      <c r="H151" s="79"/>
      <c r="I151" s="79"/>
      <c r="J151" s="79"/>
      <c r="K151" s="79"/>
      <c r="L151" s="79"/>
      <c r="M151" s="79"/>
      <c r="N151" s="79"/>
      <c r="O151" s="79"/>
      <c r="P151" s="79"/>
    </row>
    <row r="152" spans="2:16" ht="21.75" customHeight="1" x14ac:dyDescent="0.5">
      <c r="B152" s="99"/>
      <c r="C152" s="99"/>
      <c r="D152" s="99"/>
      <c r="E152" s="99"/>
      <c r="F152" s="99"/>
      <c r="G152" s="100"/>
      <c r="H152" s="79"/>
      <c r="I152" s="79"/>
      <c r="J152" s="79"/>
      <c r="K152" s="79"/>
      <c r="L152" s="79"/>
      <c r="M152" s="79"/>
      <c r="N152" s="79"/>
      <c r="O152" s="79"/>
      <c r="P152" s="79"/>
    </row>
    <row r="153" spans="2:16" ht="21.75" customHeight="1" x14ac:dyDescent="0.5">
      <c r="B153" s="99"/>
      <c r="C153" s="99"/>
      <c r="D153" s="99"/>
      <c r="E153" s="99"/>
      <c r="F153" s="99"/>
      <c r="G153" s="100"/>
      <c r="H153" s="79"/>
      <c r="I153" s="79"/>
      <c r="J153" s="79"/>
      <c r="K153" s="79"/>
      <c r="L153" s="79"/>
      <c r="M153" s="79"/>
      <c r="N153" s="79"/>
      <c r="O153" s="79"/>
      <c r="P153" s="79"/>
    </row>
    <row r="154" spans="2:16" ht="21.75" customHeight="1" x14ac:dyDescent="0.5">
      <c r="B154" s="99"/>
      <c r="C154" s="99"/>
      <c r="D154" s="99"/>
      <c r="E154" s="99"/>
      <c r="F154" s="99"/>
      <c r="G154" s="100"/>
      <c r="H154" s="79"/>
      <c r="I154" s="79"/>
      <c r="J154" s="79"/>
      <c r="K154" s="79"/>
      <c r="L154" s="79"/>
      <c r="M154" s="79"/>
      <c r="N154" s="79"/>
      <c r="O154" s="79"/>
      <c r="P154" s="79"/>
    </row>
    <row r="155" spans="2:16" ht="21.75" customHeight="1" x14ac:dyDescent="0.5">
      <c r="B155" s="99"/>
      <c r="C155" s="99"/>
      <c r="D155" s="99"/>
      <c r="E155" s="99"/>
      <c r="F155" s="99"/>
      <c r="G155" s="100"/>
      <c r="H155" s="79"/>
      <c r="I155" s="79"/>
      <c r="J155" s="79"/>
      <c r="K155" s="79"/>
      <c r="L155" s="79"/>
      <c r="M155" s="79"/>
      <c r="N155" s="79"/>
      <c r="O155" s="79"/>
      <c r="P155" s="79"/>
    </row>
    <row r="156" spans="2:16" ht="21.75" customHeight="1" x14ac:dyDescent="0.5">
      <c r="B156" s="99"/>
      <c r="C156" s="99"/>
      <c r="D156" s="99"/>
      <c r="E156" s="99"/>
      <c r="F156" s="99"/>
      <c r="G156" s="100"/>
      <c r="H156" s="79"/>
      <c r="I156" s="79"/>
      <c r="J156" s="79"/>
      <c r="K156" s="79"/>
      <c r="L156" s="79"/>
      <c r="M156" s="79"/>
      <c r="N156" s="79"/>
      <c r="O156" s="79"/>
      <c r="P156" s="79"/>
    </row>
    <row r="157" spans="2:16" ht="21.75" customHeight="1" x14ac:dyDescent="0.5">
      <c r="B157" s="99"/>
      <c r="C157" s="99"/>
      <c r="D157" s="99"/>
      <c r="E157" s="99"/>
      <c r="F157" s="99"/>
      <c r="G157" s="100"/>
      <c r="H157" s="79"/>
      <c r="I157" s="79"/>
      <c r="J157" s="79"/>
      <c r="K157" s="79"/>
      <c r="L157" s="79"/>
      <c r="M157" s="79"/>
      <c r="N157" s="79"/>
      <c r="O157" s="79"/>
      <c r="P157" s="79"/>
    </row>
    <row r="158" spans="2:16" ht="21.75" customHeight="1" x14ac:dyDescent="0.5">
      <c r="B158" s="99"/>
      <c r="C158" s="99"/>
      <c r="D158" s="99"/>
      <c r="E158" s="99"/>
      <c r="F158" s="99"/>
      <c r="G158" s="100"/>
      <c r="H158" s="79"/>
      <c r="I158" s="79"/>
      <c r="J158" s="79"/>
      <c r="K158" s="79"/>
      <c r="L158" s="79"/>
      <c r="M158" s="79"/>
      <c r="N158" s="79"/>
      <c r="O158" s="79"/>
      <c r="P158" s="79"/>
    </row>
    <row r="159" spans="2:16" ht="21.75" customHeight="1" x14ac:dyDescent="0.5">
      <c r="B159" s="99"/>
      <c r="C159" s="99"/>
      <c r="D159" s="99"/>
      <c r="E159" s="99"/>
      <c r="F159" s="99"/>
      <c r="G159" s="100"/>
      <c r="H159" s="79"/>
      <c r="I159" s="79"/>
      <c r="J159" s="79"/>
      <c r="K159" s="79"/>
      <c r="L159" s="79"/>
      <c r="M159" s="79"/>
      <c r="N159" s="79"/>
      <c r="O159" s="79"/>
      <c r="P159" s="79"/>
    </row>
    <row r="160" spans="2:16" ht="21.75" customHeight="1" x14ac:dyDescent="0.5">
      <c r="B160" s="99"/>
      <c r="C160" s="99"/>
      <c r="D160" s="99"/>
      <c r="E160" s="99"/>
      <c r="F160" s="99"/>
      <c r="G160" s="100"/>
      <c r="H160" s="79"/>
      <c r="I160" s="79"/>
      <c r="J160" s="79"/>
      <c r="K160" s="79"/>
      <c r="L160" s="79"/>
      <c r="M160" s="79"/>
      <c r="N160" s="79"/>
      <c r="O160" s="79"/>
      <c r="P160" s="79"/>
    </row>
    <row r="161" spans="2:16" ht="21.75" customHeight="1" x14ac:dyDescent="0.5">
      <c r="B161" s="99"/>
      <c r="C161" s="99"/>
      <c r="D161" s="99"/>
      <c r="E161" s="99"/>
      <c r="F161" s="99"/>
      <c r="G161" s="100"/>
      <c r="H161" s="79"/>
      <c r="I161" s="79"/>
      <c r="J161" s="79"/>
      <c r="K161" s="79"/>
      <c r="L161" s="79"/>
      <c r="M161" s="79"/>
      <c r="N161" s="79"/>
      <c r="O161" s="79"/>
      <c r="P161" s="79"/>
    </row>
    <row r="162" spans="2:16" ht="21.75" customHeight="1" x14ac:dyDescent="0.5">
      <c r="B162" s="99"/>
      <c r="C162" s="99"/>
      <c r="D162" s="99"/>
      <c r="E162" s="99"/>
      <c r="F162" s="99"/>
      <c r="G162" s="100"/>
      <c r="H162" s="79"/>
      <c r="I162" s="79"/>
      <c r="J162" s="79"/>
      <c r="K162" s="79"/>
      <c r="L162" s="79"/>
      <c r="M162" s="79"/>
      <c r="N162" s="79"/>
      <c r="O162" s="79"/>
      <c r="P162" s="79"/>
    </row>
    <row r="163" spans="2:16" ht="21.75" customHeight="1" x14ac:dyDescent="0.5">
      <c r="B163" s="99"/>
      <c r="C163" s="99"/>
      <c r="D163" s="99"/>
      <c r="E163" s="99"/>
      <c r="F163" s="99"/>
      <c r="G163" s="100"/>
      <c r="H163" s="79"/>
      <c r="I163" s="79"/>
      <c r="J163" s="79"/>
      <c r="K163" s="79"/>
      <c r="L163" s="79"/>
      <c r="M163" s="79"/>
      <c r="N163" s="79"/>
      <c r="O163" s="79"/>
      <c r="P163" s="79"/>
    </row>
    <row r="164" spans="2:16" ht="21.75" customHeight="1" x14ac:dyDescent="0.5">
      <c r="B164" s="99"/>
      <c r="C164" s="99"/>
      <c r="D164" s="99"/>
      <c r="E164" s="99"/>
      <c r="F164" s="99"/>
      <c r="G164" s="100"/>
      <c r="H164" s="79"/>
      <c r="I164" s="79"/>
      <c r="J164" s="79"/>
      <c r="K164" s="79"/>
      <c r="L164" s="79"/>
      <c r="M164" s="79"/>
      <c r="N164" s="79"/>
      <c r="O164" s="79"/>
      <c r="P164" s="79"/>
    </row>
    <row r="165" spans="2:16" ht="21.75" customHeight="1" x14ac:dyDescent="0.5">
      <c r="B165" s="99"/>
      <c r="C165" s="99"/>
      <c r="D165" s="99"/>
      <c r="E165" s="99"/>
      <c r="F165" s="99"/>
      <c r="G165" s="100"/>
      <c r="H165" s="79"/>
      <c r="I165" s="79"/>
      <c r="J165" s="79"/>
      <c r="K165" s="79"/>
      <c r="L165" s="79"/>
      <c r="M165" s="79"/>
      <c r="N165" s="79"/>
      <c r="O165" s="79"/>
      <c r="P165" s="79"/>
    </row>
    <row r="166" spans="2:16" ht="21.75" customHeight="1" x14ac:dyDescent="0.5">
      <c r="B166" s="99"/>
      <c r="C166" s="99"/>
      <c r="D166" s="99"/>
      <c r="E166" s="99"/>
      <c r="F166" s="99"/>
      <c r="G166" s="100"/>
      <c r="H166" s="79"/>
      <c r="I166" s="79"/>
      <c r="J166" s="79"/>
      <c r="K166" s="79"/>
      <c r="L166" s="79"/>
      <c r="M166" s="79"/>
      <c r="N166" s="79"/>
      <c r="O166" s="79"/>
      <c r="P166" s="79"/>
    </row>
    <row r="167" spans="2:16" ht="21.75" customHeight="1" x14ac:dyDescent="0.5">
      <c r="B167" s="99"/>
      <c r="C167" s="99"/>
      <c r="D167" s="99"/>
      <c r="E167" s="99"/>
      <c r="F167" s="99"/>
      <c r="G167" s="100"/>
      <c r="H167" s="79"/>
      <c r="I167" s="79"/>
      <c r="J167" s="79"/>
      <c r="K167" s="79"/>
      <c r="L167" s="79"/>
      <c r="M167" s="79"/>
      <c r="N167" s="79"/>
      <c r="O167" s="79"/>
      <c r="P167" s="79"/>
    </row>
    <row r="168" spans="2:16" ht="21.75" customHeight="1" x14ac:dyDescent="0.5">
      <c r="B168" s="99"/>
      <c r="C168" s="99"/>
      <c r="D168" s="99"/>
      <c r="E168" s="99"/>
      <c r="F168" s="99"/>
      <c r="G168" s="100"/>
      <c r="H168" s="79"/>
      <c r="I168" s="79"/>
      <c r="J168" s="79"/>
      <c r="K168" s="79"/>
      <c r="L168" s="79"/>
      <c r="M168" s="79"/>
      <c r="N168" s="79"/>
      <c r="O168" s="79"/>
      <c r="P168" s="79"/>
    </row>
    <row r="169" spans="2:16" ht="21.75" customHeight="1" x14ac:dyDescent="0.5">
      <c r="B169" s="99"/>
      <c r="C169" s="99"/>
      <c r="D169" s="99"/>
      <c r="E169" s="99"/>
      <c r="F169" s="99"/>
      <c r="G169" s="100"/>
      <c r="H169" s="79"/>
      <c r="I169" s="79"/>
      <c r="J169" s="79"/>
      <c r="K169" s="79"/>
      <c r="L169" s="79"/>
      <c r="M169" s="79"/>
      <c r="N169" s="79"/>
      <c r="O169" s="79"/>
      <c r="P169" s="79"/>
    </row>
    <row r="170" spans="2:16" ht="21.75" customHeight="1" x14ac:dyDescent="0.5">
      <c r="B170" s="99"/>
      <c r="C170" s="99"/>
      <c r="D170" s="99"/>
      <c r="E170" s="99"/>
      <c r="F170" s="99"/>
      <c r="G170" s="100"/>
      <c r="H170" s="79"/>
      <c r="I170" s="79"/>
      <c r="J170" s="79"/>
      <c r="K170" s="79"/>
      <c r="L170" s="79"/>
      <c r="M170" s="79"/>
      <c r="N170" s="79"/>
      <c r="O170" s="79"/>
      <c r="P170" s="79"/>
    </row>
    <row r="171" spans="2:16" ht="21.75" customHeight="1" x14ac:dyDescent="0.5">
      <c r="B171" s="99"/>
      <c r="C171" s="99"/>
      <c r="D171" s="99"/>
      <c r="E171" s="99"/>
      <c r="F171" s="99"/>
      <c r="G171" s="100"/>
      <c r="H171" s="79"/>
      <c r="I171" s="79"/>
      <c r="J171" s="79"/>
      <c r="K171" s="79"/>
      <c r="L171" s="79"/>
      <c r="M171" s="79"/>
      <c r="N171" s="79"/>
      <c r="O171" s="79"/>
      <c r="P171" s="79"/>
    </row>
    <row r="172" spans="2:16" ht="21.75" customHeight="1" x14ac:dyDescent="0.5">
      <c r="B172" s="99"/>
      <c r="C172" s="99"/>
      <c r="D172" s="99"/>
      <c r="E172" s="99"/>
      <c r="F172" s="99"/>
      <c r="G172" s="100"/>
      <c r="H172" s="79"/>
      <c r="I172" s="79"/>
      <c r="J172" s="79"/>
      <c r="K172" s="79"/>
      <c r="L172" s="79"/>
      <c r="M172" s="79"/>
      <c r="N172" s="79"/>
      <c r="O172" s="79"/>
      <c r="P172" s="79"/>
    </row>
    <row r="173" spans="2:16" ht="21.75" customHeight="1" x14ac:dyDescent="0.5">
      <c r="B173" s="99"/>
      <c r="C173" s="99"/>
      <c r="D173" s="99"/>
      <c r="E173" s="99"/>
      <c r="F173" s="99"/>
      <c r="G173" s="100"/>
      <c r="H173" s="79"/>
      <c r="I173" s="79"/>
      <c r="J173" s="79"/>
      <c r="K173" s="79"/>
      <c r="L173" s="79"/>
      <c r="M173" s="79"/>
      <c r="N173" s="79"/>
      <c r="O173" s="79"/>
      <c r="P173" s="79"/>
    </row>
    <row r="174" spans="2:16" ht="21.75" customHeight="1" x14ac:dyDescent="0.5">
      <c r="B174" s="99"/>
      <c r="C174" s="99"/>
      <c r="D174" s="99"/>
      <c r="E174" s="99"/>
      <c r="F174" s="99"/>
      <c r="G174" s="100"/>
      <c r="H174" s="79"/>
      <c r="I174" s="79"/>
      <c r="J174" s="79"/>
      <c r="K174" s="79"/>
      <c r="L174" s="79"/>
      <c r="M174" s="79"/>
      <c r="N174" s="79"/>
      <c r="O174" s="79"/>
      <c r="P174" s="79"/>
    </row>
    <row r="175" spans="2:16" ht="21.75" customHeight="1" x14ac:dyDescent="0.5">
      <c r="B175" s="99"/>
      <c r="C175" s="99"/>
      <c r="D175" s="99"/>
      <c r="E175" s="99"/>
      <c r="F175" s="99"/>
      <c r="G175" s="100"/>
      <c r="H175" s="79"/>
      <c r="I175" s="79"/>
      <c r="J175" s="79"/>
      <c r="K175" s="79"/>
      <c r="L175" s="79"/>
      <c r="M175" s="79"/>
      <c r="N175" s="79"/>
      <c r="O175" s="79"/>
      <c r="P175" s="79"/>
    </row>
    <row r="176" spans="2:16" ht="21.75" customHeight="1" x14ac:dyDescent="0.5">
      <c r="B176" s="99"/>
      <c r="C176" s="99"/>
      <c r="D176" s="99"/>
      <c r="E176" s="99"/>
      <c r="F176" s="99"/>
      <c r="G176" s="100"/>
      <c r="H176" s="79"/>
      <c r="I176" s="79"/>
      <c r="J176" s="79"/>
      <c r="K176" s="79"/>
      <c r="L176" s="79"/>
      <c r="M176" s="79"/>
      <c r="N176" s="79"/>
      <c r="O176" s="79"/>
      <c r="P176" s="79"/>
    </row>
    <row r="177" spans="2:16" ht="21.75" customHeight="1" x14ac:dyDescent="0.5">
      <c r="B177" s="99"/>
      <c r="C177" s="99"/>
      <c r="D177" s="99"/>
      <c r="E177" s="99"/>
      <c r="F177" s="99"/>
      <c r="G177" s="100"/>
      <c r="H177" s="79"/>
      <c r="I177" s="79"/>
      <c r="J177" s="79"/>
      <c r="K177" s="79"/>
      <c r="L177" s="79"/>
      <c r="M177" s="79"/>
      <c r="N177" s="79"/>
      <c r="O177" s="79"/>
      <c r="P177" s="79"/>
    </row>
    <row r="178" spans="2:16" ht="21.75" customHeight="1" x14ac:dyDescent="0.5">
      <c r="B178" s="99"/>
      <c r="C178" s="99"/>
      <c r="D178" s="99"/>
      <c r="E178" s="99"/>
      <c r="F178" s="99"/>
      <c r="G178" s="100"/>
      <c r="H178" s="79"/>
      <c r="I178" s="79"/>
      <c r="J178" s="79"/>
      <c r="K178" s="79"/>
      <c r="L178" s="79"/>
      <c r="M178" s="79"/>
      <c r="N178" s="79"/>
      <c r="O178" s="79"/>
      <c r="P178" s="79"/>
    </row>
    <row r="179" spans="2:16" ht="21.75" customHeight="1" x14ac:dyDescent="0.5">
      <c r="B179" s="99"/>
      <c r="C179" s="99"/>
      <c r="D179" s="99"/>
      <c r="E179" s="99"/>
      <c r="F179" s="99"/>
      <c r="G179" s="100"/>
      <c r="H179" s="79"/>
      <c r="I179" s="79"/>
      <c r="J179" s="79"/>
      <c r="K179" s="79"/>
      <c r="L179" s="79"/>
      <c r="M179" s="79"/>
      <c r="N179" s="79"/>
      <c r="O179" s="79"/>
      <c r="P179" s="79"/>
    </row>
    <row r="180" spans="2:16" ht="21.75" customHeight="1" x14ac:dyDescent="0.5">
      <c r="B180" s="99"/>
      <c r="C180" s="99"/>
      <c r="D180" s="99"/>
      <c r="E180" s="99"/>
      <c r="F180" s="99"/>
      <c r="G180" s="100"/>
      <c r="H180" s="79"/>
      <c r="I180" s="79"/>
      <c r="J180" s="79"/>
      <c r="K180" s="79"/>
      <c r="L180" s="79"/>
      <c r="M180" s="79"/>
      <c r="N180" s="79"/>
      <c r="O180" s="79"/>
      <c r="P180" s="79"/>
    </row>
    <row r="181" spans="2:16" ht="21.75" customHeight="1" x14ac:dyDescent="0.5">
      <c r="B181" s="99"/>
      <c r="C181" s="99"/>
      <c r="D181" s="99"/>
      <c r="E181" s="99"/>
      <c r="F181" s="99"/>
      <c r="G181" s="100"/>
      <c r="H181" s="79"/>
      <c r="I181" s="79"/>
      <c r="J181" s="79"/>
      <c r="K181" s="79"/>
      <c r="L181" s="79"/>
      <c r="M181" s="79"/>
      <c r="N181" s="79"/>
      <c r="O181" s="79"/>
      <c r="P181" s="79"/>
    </row>
    <row r="182" spans="2:16" ht="21.75" customHeight="1" x14ac:dyDescent="0.5">
      <c r="B182" s="99"/>
      <c r="C182" s="99"/>
      <c r="D182" s="99"/>
      <c r="E182" s="99"/>
      <c r="F182" s="99"/>
      <c r="G182" s="100"/>
      <c r="H182" s="79"/>
      <c r="I182" s="79"/>
      <c r="J182" s="79"/>
      <c r="K182" s="79"/>
      <c r="L182" s="79"/>
      <c r="M182" s="79"/>
      <c r="N182" s="79"/>
      <c r="O182" s="79"/>
      <c r="P182" s="79"/>
    </row>
    <row r="183" spans="2:16" ht="21.75" customHeight="1" x14ac:dyDescent="0.5">
      <c r="B183" s="99"/>
      <c r="C183" s="99"/>
      <c r="D183" s="99"/>
      <c r="E183" s="99"/>
      <c r="F183" s="99"/>
      <c r="G183" s="100"/>
      <c r="H183" s="79"/>
      <c r="I183" s="79"/>
      <c r="J183" s="79"/>
      <c r="K183" s="79"/>
      <c r="L183" s="79"/>
      <c r="M183" s="79"/>
      <c r="N183" s="79"/>
      <c r="O183" s="79"/>
      <c r="P183" s="79"/>
    </row>
    <row r="184" spans="2:16" ht="21.75" customHeight="1" x14ac:dyDescent="0.5">
      <c r="B184" s="99"/>
      <c r="C184" s="99"/>
      <c r="D184" s="99"/>
      <c r="E184" s="99"/>
      <c r="F184" s="99"/>
      <c r="G184" s="100"/>
      <c r="H184" s="79"/>
      <c r="I184" s="79"/>
      <c r="J184" s="79"/>
      <c r="K184" s="79"/>
      <c r="L184" s="79"/>
      <c r="M184" s="79"/>
      <c r="N184" s="79"/>
      <c r="O184" s="79"/>
      <c r="P184" s="79"/>
    </row>
    <row r="185" spans="2:16" ht="21.75" customHeight="1" x14ac:dyDescent="0.5">
      <c r="B185" s="99"/>
      <c r="C185" s="99"/>
      <c r="D185" s="99"/>
      <c r="E185" s="99"/>
      <c r="F185" s="99"/>
      <c r="G185" s="100"/>
      <c r="H185" s="79"/>
      <c r="I185" s="79"/>
      <c r="J185" s="79"/>
      <c r="K185" s="79"/>
      <c r="L185" s="79"/>
      <c r="M185" s="79"/>
      <c r="N185" s="79"/>
      <c r="O185" s="79"/>
      <c r="P185" s="79"/>
    </row>
    <row r="186" spans="2:16" ht="21.75" customHeight="1" x14ac:dyDescent="0.5">
      <c r="B186" s="99"/>
      <c r="C186" s="99"/>
      <c r="D186" s="99"/>
      <c r="E186" s="99"/>
      <c r="F186" s="99"/>
      <c r="G186" s="100"/>
      <c r="H186" s="79"/>
      <c r="I186" s="79"/>
      <c r="J186" s="79"/>
      <c r="K186" s="79"/>
      <c r="L186" s="79"/>
      <c r="M186" s="79"/>
      <c r="N186" s="79"/>
      <c r="O186" s="79"/>
      <c r="P186" s="79"/>
    </row>
    <row r="187" spans="2:16" ht="21.75" customHeight="1" x14ac:dyDescent="0.5">
      <c r="B187" s="99"/>
      <c r="C187" s="99"/>
      <c r="D187" s="99"/>
      <c r="E187" s="99"/>
      <c r="F187" s="99"/>
      <c r="G187" s="100"/>
      <c r="H187" s="79"/>
      <c r="I187" s="79"/>
      <c r="J187" s="79"/>
      <c r="K187" s="79"/>
      <c r="L187" s="79"/>
      <c r="M187" s="79"/>
      <c r="N187" s="79"/>
      <c r="O187" s="79"/>
      <c r="P187" s="79"/>
    </row>
    <row r="188" spans="2:16" ht="21.75" customHeight="1" x14ac:dyDescent="0.5">
      <c r="B188" s="99"/>
      <c r="C188" s="99"/>
      <c r="D188" s="99"/>
      <c r="E188" s="99"/>
      <c r="F188" s="99"/>
      <c r="G188" s="100"/>
      <c r="H188" s="79"/>
      <c r="I188" s="79"/>
      <c r="J188" s="79"/>
      <c r="K188" s="79"/>
      <c r="L188" s="79"/>
      <c r="M188" s="79"/>
      <c r="N188" s="79"/>
      <c r="O188" s="79"/>
      <c r="P188" s="79"/>
    </row>
    <row r="189" spans="2:16" ht="21.75" customHeight="1" x14ac:dyDescent="0.5">
      <c r="B189" s="99"/>
      <c r="C189" s="99"/>
      <c r="D189" s="99"/>
      <c r="E189" s="99"/>
      <c r="F189" s="99"/>
      <c r="G189" s="100"/>
      <c r="H189" s="79"/>
      <c r="I189" s="79"/>
      <c r="J189" s="79"/>
      <c r="K189" s="79"/>
      <c r="L189" s="79"/>
      <c r="M189" s="79"/>
      <c r="N189" s="79"/>
      <c r="O189" s="79"/>
      <c r="P189" s="79"/>
    </row>
    <row r="190" spans="2:16" ht="21.75" customHeight="1" x14ac:dyDescent="0.5">
      <c r="B190" s="99"/>
      <c r="C190" s="99"/>
      <c r="D190" s="99"/>
      <c r="E190" s="99"/>
      <c r="F190" s="99"/>
      <c r="G190" s="100"/>
      <c r="H190" s="79"/>
      <c r="I190" s="79"/>
      <c r="J190" s="79"/>
      <c r="K190" s="79"/>
      <c r="L190" s="79"/>
      <c r="M190" s="79"/>
      <c r="N190" s="79"/>
      <c r="O190" s="79"/>
      <c r="P190" s="79"/>
    </row>
    <row r="191" spans="2:16" ht="21.75" customHeight="1" x14ac:dyDescent="0.5">
      <c r="B191" s="99"/>
      <c r="C191" s="99"/>
      <c r="D191" s="99"/>
      <c r="E191" s="99"/>
      <c r="F191" s="99"/>
      <c r="G191" s="100"/>
      <c r="H191" s="79"/>
      <c r="I191" s="79"/>
      <c r="J191" s="79"/>
      <c r="K191" s="79"/>
      <c r="L191" s="79"/>
      <c r="M191" s="79"/>
      <c r="N191" s="79"/>
      <c r="O191" s="79"/>
      <c r="P191" s="79"/>
    </row>
    <row r="192" spans="2:16" ht="21.75" customHeight="1" x14ac:dyDescent="0.5">
      <c r="B192" s="99"/>
      <c r="C192" s="99"/>
      <c r="D192" s="99"/>
      <c r="E192" s="99"/>
      <c r="F192" s="99"/>
      <c r="G192" s="100"/>
      <c r="H192" s="79"/>
      <c r="I192" s="79"/>
      <c r="J192" s="79"/>
      <c r="K192" s="79"/>
      <c r="L192" s="79"/>
      <c r="M192" s="79"/>
      <c r="N192" s="79"/>
      <c r="O192" s="79"/>
      <c r="P192" s="79"/>
    </row>
    <row r="193" spans="1:16" ht="21.75" customHeight="1" x14ac:dyDescent="0.5">
      <c r="B193" s="99"/>
      <c r="C193" s="99"/>
      <c r="D193" s="99"/>
      <c r="E193" s="99"/>
      <c r="F193" s="99"/>
      <c r="G193" s="100"/>
      <c r="H193" s="79"/>
      <c r="I193" s="79"/>
      <c r="J193" s="79"/>
      <c r="K193" s="79"/>
      <c r="L193" s="79"/>
      <c r="M193" s="79"/>
      <c r="N193" s="79"/>
      <c r="O193" s="79"/>
      <c r="P193" s="79"/>
    </row>
    <row r="194" spans="1:16" ht="21.75" customHeight="1" x14ac:dyDescent="0.5">
      <c r="B194" s="99"/>
      <c r="C194" s="99"/>
      <c r="D194" s="99"/>
      <c r="E194" s="99"/>
      <c r="F194" s="99"/>
      <c r="G194" s="100"/>
      <c r="H194" s="79"/>
      <c r="I194" s="79"/>
      <c r="J194" s="79"/>
      <c r="K194" s="79"/>
      <c r="L194" s="79"/>
      <c r="M194" s="79"/>
      <c r="N194" s="79"/>
      <c r="O194" s="79"/>
      <c r="P194" s="79"/>
    </row>
    <row r="195" spans="1:16" ht="21.75" customHeight="1" x14ac:dyDescent="0.5">
      <c r="B195" s="99"/>
      <c r="C195" s="99"/>
      <c r="D195" s="99"/>
      <c r="E195" s="99"/>
      <c r="F195" s="99"/>
      <c r="G195" s="100"/>
      <c r="H195" s="79"/>
      <c r="I195" s="79"/>
      <c r="J195" s="79"/>
      <c r="K195" s="79"/>
      <c r="L195" s="79"/>
      <c r="M195" s="79"/>
      <c r="N195" s="79"/>
      <c r="O195" s="79"/>
      <c r="P195" s="79"/>
    </row>
    <row r="196" spans="1:16" ht="12" customHeight="1" x14ac:dyDescent="0.5">
      <c r="A196" s="6"/>
      <c r="B196" s="7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ht="21.75" customHeight="1" thickBot="1" x14ac:dyDescent="0.6">
      <c r="A197" s="9">
        <f>ROW()</f>
        <v>197</v>
      </c>
      <c r="B197" s="45" t="s">
        <v>86</v>
      </c>
      <c r="C197" s="12"/>
      <c r="D197" s="12"/>
      <c r="E197" s="12"/>
      <c r="F197" s="12"/>
      <c r="G197" s="68"/>
      <c r="H197" s="68"/>
      <c r="I197" s="68"/>
      <c r="J197" s="68"/>
      <c r="K197" s="68"/>
      <c r="L197" s="68"/>
      <c r="M197" s="68"/>
      <c r="N197" s="68"/>
      <c r="O197" s="68"/>
      <c r="P197" s="68"/>
    </row>
    <row r="198" spans="1:16" ht="21.75" customHeight="1" x14ac:dyDescent="0.5">
      <c r="A198" s="9">
        <f>ROW()</f>
        <v>198</v>
      </c>
      <c r="B198" s="46" t="s">
        <v>23</v>
      </c>
      <c r="C198" s="47"/>
      <c r="D198" s="49"/>
      <c r="E198" s="47"/>
      <c r="F198" s="47"/>
      <c r="G198" s="69"/>
      <c r="H198" s="98" t="s">
        <v>24</v>
      </c>
      <c r="I198" s="298" t="s">
        <v>25</v>
      </c>
      <c r="J198" s="297"/>
      <c r="K198" s="297"/>
      <c r="L198" s="297"/>
      <c r="M198" s="297"/>
    </row>
    <row r="199" spans="1:16" ht="21.75" customHeight="1" x14ac:dyDescent="0.5">
      <c r="A199" s="9">
        <f>ROW()</f>
        <v>199</v>
      </c>
      <c r="C199" s="47"/>
      <c r="D199" s="49"/>
      <c r="E199" s="47"/>
      <c r="F199" s="47"/>
      <c r="G199" s="69"/>
      <c r="H199" s="101">
        <v>44196</v>
      </c>
      <c r="I199" s="139">
        <f>+H199+365</f>
        <v>44561</v>
      </c>
      <c r="J199" s="139">
        <f>+I199+365</f>
        <v>44926</v>
      </c>
      <c r="K199" s="139">
        <f>+J199+365</f>
        <v>45291</v>
      </c>
      <c r="L199" s="139">
        <f>+K199+365</f>
        <v>45656</v>
      </c>
      <c r="M199" s="139">
        <f>+L199+365</f>
        <v>46021</v>
      </c>
      <c r="N199" s="139">
        <f t="shared" ref="N199:P199" si="4">+M199+365</f>
        <v>46386</v>
      </c>
      <c r="O199" s="139">
        <f t="shared" si="4"/>
        <v>46751</v>
      </c>
      <c r="P199" s="139">
        <f t="shared" si="4"/>
        <v>47116</v>
      </c>
    </row>
    <row r="200" spans="1:16" ht="21.75" customHeight="1" x14ac:dyDescent="0.5">
      <c r="A200" s="9">
        <f>ROW()</f>
        <v>200</v>
      </c>
      <c r="B200" s="36" t="s">
        <v>87</v>
      </c>
      <c r="C200" s="47"/>
      <c r="D200" s="49"/>
      <c r="E200" s="47"/>
      <c r="F200" s="47"/>
      <c r="G200" s="106"/>
      <c r="H200" s="58"/>
      <c r="I200" s="58"/>
      <c r="J200" s="58"/>
      <c r="K200" s="58"/>
      <c r="L200" s="58"/>
      <c r="M200" s="58"/>
      <c r="N200" s="58"/>
      <c r="O200" s="58"/>
      <c r="P200" s="58"/>
    </row>
    <row r="201" spans="1:16" ht="21.75" customHeight="1" x14ac:dyDescent="0.5">
      <c r="A201" s="9">
        <f>ROW()</f>
        <v>201</v>
      </c>
      <c r="B201" t="s">
        <v>88</v>
      </c>
      <c r="C201" s="47"/>
      <c r="D201" s="49"/>
      <c r="E201" s="47"/>
      <c r="F201" s="47"/>
      <c r="H201" s="140"/>
      <c r="I201" s="21"/>
      <c r="J201" s="21"/>
      <c r="K201" s="21"/>
      <c r="L201" s="21"/>
      <c r="M201" s="21"/>
      <c r="N201" s="21"/>
      <c r="O201" s="21"/>
      <c r="P201" s="21"/>
    </row>
    <row r="202" spans="1:16" ht="21.75" customHeight="1" x14ac:dyDescent="0.5">
      <c r="A202" s="9">
        <f>ROW()</f>
        <v>202</v>
      </c>
    </row>
    <row r="203" spans="1:16" ht="21.75" customHeight="1" x14ac:dyDescent="0.5">
      <c r="A203" s="9">
        <f>ROW()</f>
        <v>203</v>
      </c>
      <c r="B203" s="36" t="s">
        <v>89</v>
      </c>
      <c r="C203" s="47"/>
      <c r="D203" s="106"/>
      <c r="E203" s="106"/>
      <c r="F203" s="106"/>
      <c r="G203" s="106"/>
      <c r="H203" s="58"/>
      <c r="I203" s="58"/>
      <c r="J203" s="58"/>
      <c r="K203" s="58"/>
      <c r="L203" s="58"/>
      <c r="M203" s="58"/>
      <c r="N203" s="58"/>
      <c r="O203" s="58"/>
      <c r="P203" s="58"/>
    </row>
    <row r="204" spans="1:16" ht="21.75" customHeight="1" x14ac:dyDescent="0.5">
      <c r="A204" s="9">
        <f>ROW()</f>
        <v>204</v>
      </c>
      <c r="B204" s="36" t="s">
        <v>90</v>
      </c>
      <c r="C204" s="47"/>
      <c r="H204" s="116"/>
      <c r="I204" s="116"/>
      <c r="J204" s="116"/>
      <c r="K204" s="116"/>
      <c r="L204" s="116"/>
      <c r="M204" s="116"/>
      <c r="N204" s="116"/>
      <c r="O204" s="116"/>
      <c r="P204" s="116"/>
    </row>
    <row r="205" spans="1:16" ht="21.75" customHeight="1" x14ac:dyDescent="0.5">
      <c r="A205" s="9">
        <f>ROW()</f>
        <v>205</v>
      </c>
      <c r="B205" t="s">
        <v>91</v>
      </c>
      <c r="C205" s="47"/>
      <c r="H205" s="21"/>
      <c r="I205" s="21"/>
      <c r="J205" s="21"/>
      <c r="K205" s="21"/>
      <c r="L205" s="21"/>
      <c r="M205" s="21"/>
      <c r="N205" s="21"/>
      <c r="O205" s="21"/>
      <c r="P205" s="21"/>
    </row>
    <row r="206" spans="1:16" ht="21.75" customHeight="1" x14ac:dyDescent="0.5">
      <c r="A206" s="9">
        <f>ROW()</f>
        <v>206</v>
      </c>
    </row>
    <row r="207" spans="1:16" ht="21.75" customHeight="1" x14ac:dyDescent="0.5">
      <c r="A207" s="9">
        <f>ROW()</f>
        <v>207</v>
      </c>
      <c r="B207" s="36" t="s">
        <v>92</v>
      </c>
      <c r="C207" s="47"/>
      <c r="D207" s="106"/>
      <c r="E207" s="106"/>
      <c r="F207" s="106"/>
      <c r="G207" s="106"/>
      <c r="H207" s="116"/>
      <c r="I207" s="116"/>
      <c r="J207" s="116"/>
      <c r="K207" s="116"/>
      <c r="L207" s="116"/>
      <c r="M207" s="116"/>
      <c r="N207" s="116"/>
      <c r="O207" s="116"/>
      <c r="P207" s="116"/>
    </row>
    <row r="208" spans="1:16" ht="21.75" customHeight="1" x14ac:dyDescent="0.5">
      <c r="A208" s="9">
        <f>ROW()</f>
        <v>208</v>
      </c>
      <c r="B208" s="36" t="s">
        <v>93</v>
      </c>
      <c r="C208" s="47"/>
      <c r="H208" s="116"/>
      <c r="I208" s="116"/>
      <c r="J208" s="116"/>
      <c r="K208" s="116"/>
      <c r="L208" s="116"/>
      <c r="M208" s="116"/>
      <c r="N208" s="116"/>
      <c r="O208" s="116"/>
      <c r="P208" s="116"/>
    </row>
    <row r="209" spans="1:27" ht="21.75" customHeight="1" x14ac:dyDescent="0.5">
      <c r="A209" s="9">
        <f>ROW()</f>
        <v>209</v>
      </c>
      <c r="B209" t="s">
        <v>94</v>
      </c>
      <c r="C209" s="47"/>
      <c r="D209" s="107"/>
      <c r="H209" s="21"/>
      <c r="I209" s="21"/>
      <c r="J209" s="21"/>
      <c r="K209" s="21"/>
      <c r="L209" s="21"/>
      <c r="M209" s="21"/>
      <c r="N209" s="21"/>
      <c r="O209" s="21"/>
      <c r="P209" s="21"/>
    </row>
    <row r="210" spans="1:27" ht="21.75" customHeight="1" x14ac:dyDescent="0.5">
      <c r="A210" s="9">
        <f>ROW()</f>
        <v>210</v>
      </c>
    </row>
    <row r="211" spans="1:27" ht="21.75" customHeight="1" x14ac:dyDescent="0.5">
      <c r="A211" s="9">
        <f>ROW()</f>
        <v>211</v>
      </c>
      <c r="B211" t="s">
        <v>95</v>
      </c>
      <c r="C211" s="107"/>
      <c r="D211" s="107"/>
      <c r="H211" s="58"/>
      <c r="I211" s="58"/>
      <c r="J211" s="58"/>
      <c r="K211" s="58"/>
      <c r="L211" s="58"/>
      <c r="M211" s="58"/>
      <c r="N211" s="58"/>
      <c r="O211" s="58"/>
      <c r="P211" s="58"/>
    </row>
    <row r="212" spans="1:27" ht="21.75" customHeight="1" x14ac:dyDescent="0.5">
      <c r="A212" s="9">
        <f>ROW()</f>
        <v>212</v>
      </c>
      <c r="B212" s="36" t="s">
        <v>96</v>
      </c>
      <c r="C212" s="107"/>
      <c r="D212" s="107"/>
      <c r="H212" s="79"/>
      <c r="I212" s="108"/>
      <c r="J212" s="108"/>
      <c r="K212" s="108"/>
      <c r="L212" s="108"/>
      <c r="M212" s="108"/>
      <c r="N212" s="108"/>
      <c r="O212" s="108"/>
      <c r="P212" s="108"/>
    </row>
    <row r="213" spans="1:27" ht="21.75" customHeight="1" thickBot="1" x14ac:dyDescent="0.55000000000000004">
      <c r="A213" s="9">
        <f>ROW()</f>
        <v>213</v>
      </c>
      <c r="B213" t="s">
        <v>97</v>
      </c>
      <c r="C213" s="107"/>
      <c r="D213" s="107"/>
      <c r="G213" s="109" t="s">
        <v>98</v>
      </c>
      <c r="H213" s="110">
        <v>7</v>
      </c>
      <c r="I213" s="111"/>
      <c r="J213" s="111"/>
      <c r="K213" s="111"/>
      <c r="L213" s="111"/>
      <c r="M213" s="111"/>
      <c r="N213" s="111"/>
      <c r="O213" s="111"/>
      <c r="P213" s="111"/>
    </row>
    <row r="214" spans="1:27" ht="21.75" customHeight="1" thickBot="1" x14ac:dyDescent="0.55000000000000004">
      <c r="A214" s="9">
        <f>ROW()</f>
        <v>214</v>
      </c>
      <c r="B214" s="36" t="s">
        <v>99</v>
      </c>
      <c r="C214" s="107"/>
      <c r="D214" s="107"/>
      <c r="H214" s="40"/>
      <c r="I214" s="112"/>
      <c r="J214" s="112"/>
      <c r="K214" s="112"/>
      <c r="L214" s="112"/>
      <c r="M214" s="112"/>
      <c r="N214" s="112"/>
      <c r="O214" s="112"/>
      <c r="P214" s="112"/>
    </row>
    <row r="215" spans="1:27" ht="21.75" customHeight="1" thickTop="1" x14ac:dyDescent="0.5">
      <c r="A215" s="9">
        <f>ROW()</f>
        <v>215</v>
      </c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U215" s="40"/>
      <c r="V215" s="40"/>
      <c r="W215" s="40"/>
      <c r="X215" s="40"/>
      <c r="Y215" s="40"/>
      <c r="Z215" s="40"/>
      <c r="AA215" s="40"/>
    </row>
    <row r="216" spans="1:27" ht="21.75" customHeight="1" x14ac:dyDescent="0.5">
      <c r="A216" s="9">
        <f>ROW()</f>
        <v>216</v>
      </c>
      <c r="B216" s="36" t="s">
        <v>100</v>
      </c>
      <c r="C216" s="40"/>
    </row>
    <row r="217" spans="1:27" ht="21.75" customHeight="1" x14ac:dyDescent="0.5">
      <c r="A217" s="9">
        <f>ROW()</f>
        <v>217</v>
      </c>
      <c r="B217" t="e">
        <f>+#REF!</f>
        <v>#REF!</v>
      </c>
      <c r="C217" s="40"/>
      <c r="I217" s="67"/>
      <c r="J217" s="67"/>
      <c r="K217" s="67"/>
      <c r="L217" s="67"/>
      <c r="M217" s="67"/>
      <c r="N217" s="67"/>
      <c r="O217" s="67"/>
      <c r="P217" s="67"/>
    </row>
    <row r="218" spans="1:27" ht="21.75" customHeight="1" x14ac:dyDescent="0.5">
      <c r="A218" s="9">
        <f>ROW()</f>
        <v>218</v>
      </c>
      <c r="B218" t="e">
        <f>+#REF!</f>
        <v>#REF!</v>
      </c>
      <c r="C218" s="40"/>
      <c r="I218" s="67"/>
      <c r="J218" s="67"/>
      <c r="K218" s="67"/>
      <c r="L218" s="67"/>
      <c r="M218" s="67"/>
      <c r="N218" s="67"/>
      <c r="O218" s="67"/>
      <c r="P218" s="67"/>
    </row>
    <row r="219" spans="1:27" ht="21.75" customHeight="1" x14ac:dyDescent="0.5">
      <c r="A219" s="9">
        <f>ROW()</f>
        <v>219</v>
      </c>
      <c r="B219" t="e">
        <f>+#REF!</f>
        <v>#REF!</v>
      </c>
      <c r="C219" s="40"/>
      <c r="I219" s="67"/>
      <c r="J219" s="67"/>
      <c r="K219" s="67"/>
      <c r="L219" s="67"/>
      <c r="M219" s="67"/>
      <c r="N219" s="67"/>
      <c r="O219" s="67"/>
      <c r="P219" s="67"/>
    </row>
    <row r="220" spans="1:27" ht="21.75" customHeight="1" x14ac:dyDescent="0.5">
      <c r="A220" s="9">
        <f>ROW()</f>
        <v>220</v>
      </c>
      <c r="B220" t="e">
        <f>+#REF!</f>
        <v>#REF!</v>
      </c>
      <c r="C220" s="40"/>
      <c r="I220" s="67"/>
      <c r="J220" s="67"/>
      <c r="K220" s="67"/>
      <c r="L220" s="67"/>
      <c r="M220" s="67"/>
      <c r="N220" s="67"/>
      <c r="O220" s="67"/>
      <c r="P220" s="67"/>
    </row>
    <row r="221" spans="1:27" ht="21.75" customHeight="1" thickBot="1" x14ac:dyDescent="0.55000000000000004">
      <c r="A221" s="9">
        <f>ROW()</f>
        <v>221</v>
      </c>
      <c r="B221" t="s">
        <v>101</v>
      </c>
      <c r="C221" s="40"/>
      <c r="I221" s="113"/>
      <c r="J221" s="113"/>
      <c r="K221" s="113"/>
      <c r="L221" s="113"/>
      <c r="M221" s="113"/>
      <c r="N221" s="113"/>
      <c r="O221" s="113"/>
      <c r="P221" s="113"/>
    </row>
    <row r="222" spans="1:27" ht="21.75" customHeight="1" thickTop="1" thickBot="1" x14ac:dyDescent="0.55000000000000004">
      <c r="A222" s="9">
        <f>ROW()</f>
        <v>222</v>
      </c>
      <c r="C222" s="40"/>
      <c r="I222" s="114"/>
      <c r="J222" s="114"/>
      <c r="K222" s="114"/>
      <c r="L222" s="114"/>
      <c r="M222" s="114"/>
      <c r="N222" s="114"/>
      <c r="O222" s="114"/>
      <c r="P222" s="114"/>
    </row>
    <row r="223" spans="1:27" ht="21.75" customHeight="1" thickBot="1" x14ac:dyDescent="0.55000000000000004">
      <c r="A223" s="9">
        <f>ROW()</f>
        <v>223</v>
      </c>
      <c r="B223" s="28" t="s">
        <v>102</v>
      </c>
      <c r="C223" s="40"/>
      <c r="I223" s="115"/>
      <c r="J223" s="115"/>
      <c r="K223" s="115"/>
      <c r="L223" s="115"/>
      <c r="M223" s="115"/>
      <c r="N223" s="115"/>
      <c r="O223" s="115"/>
      <c r="P223" s="115"/>
    </row>
    <row r="224" spans="1:27" ht="21.75" customHeight="1" thickTop="1" x14ac:dyDescent="0.5">
      <c r="A224" s="9">
        <f>ROW()</f>
        <v>224</v>
      </c>
      <c r="B224" t="s">
        <v>103</v>
      </c>
      <c r="C224" s="40"/>
      <c r="I224" s="105"/>
      <c r="J224" s="105"/>
      <c r="K224" s="105"/>
      <c r="L224" s="105"/>
      <c r="M224" s="105"/>
      <c r="N224" s="105"/>
      <c r="O224" s="105"/>
      <c r="P224" s="105"/>
    </row>
    <row r="225" spans="1:21" ht="21.75" customHeight="1" x14ac:dyDescent="0.5">
      <c r="A225" s="9">
        <f>ROW()</f>
        <v>225</v>
      </c>
      <c r="B225" t="s">
        <v>104</v>
      </c>
      <c r="C225" s="40"/>
      <c r="I225" s="116"/>
      <c r="J225" s="116"/>
      <c r="K225" s="116"/>
      <c r="L225" s="116"/>
      <c r="M225" s="116"/>
      <c r="N225" s="116"/>
      <c r="O225" s="116"/>
      <c r="P225" s="116"/>
    </row>
    <row r="226" spans="1:21" ht="21.75" customHeight="1" thickBot="1" x14ac:dyDescent="0.55000000000000004">
      <c r="A226" s="9">
        <f>ROW()</f>
        <v>226</v>
      </c>
      <c r="B226" s="36" t="s">
        <v>105</v>
      </c>
      <c r="C226" s="40"/>
      <c r="I226" s="117"/>
      <c r="J226" s="117"/>
      <c r="K226" s="117"/>
      <c r="L226" s="117"/>
      <c r="M226" s="117"/>
      <c r="N226" s="117"/>
      <c r="O226" s="117"/>
      <c r="P226" s="117"/>
    </row>
    <row r="227" spans="1:21" ht="21.75" customHeight="1" thickTop="1" x14ac:dyDescent="0.5">
      <c r="C227" s="40"/>
    </row>
    <row r="228" spans="1:21" ht="12" customHeight="1" x14ac:dyDescent="0.5">
      <c r="A228" s="6"/>
      <c r="B228" s="7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21" ht="21.75" customHeight="1" x14ac:dyDescent="0.55000000000000004">
      <c r="A229" s="9">
        <f>ROW()</f>
        <v>229</v>
      </c>
      <c r="B229" s="45" t="s">
        <v>106</v>
      </c>
      <c r="C229" s="12"/>
      <c r="D229" s="12"/>
      <c r="E229" s="12"/>
      <c r="F229" s="12"/>
      <c r="G229" s="68"/>
      <c r="H229" s="68"/>
      <c r="I229" s="68"/>
      <c r="J229" s="68"/>
      <c r="K229" s="68"/>
      <c r="L229" s="68"/>
      <c r="M229" s="68"/>
      <c r="N229" s="68"/>
      <c r="O229" s="68"/>
      <c r="P229" s="68"/>
    </row>
    <row r="230" spans="1:21" ht="21.75" customHeight="1" x14ac:dyDescent="0.5">
      <c r="A230" s="9">
        <f>ROW()</f>
        <v>230</v>
      </c>
      <c r="B230" s="46" t="s">
        <v>23</v>
      </c>
      <c r="C230" s="47"/>
      <c r="D230" s="49"/>
      <c r="E230" s="47"/>
      <c r="F230" s="47"/>
      <c r="G230" s="69"/>
      <c r="H230" s="69"/>
      <c r="I230" s="297" t="s">
        <v>25</v>
      </c>
      <c r="J230" s="297"/>
      <c r="K230" s="297"/>
      <c r="L230" s="297"/>
      <c r="M230" s="297"/>
    </row>
    <row r="231" spans="1:21" ht="21.75" customHeight="1" x14ac:dyDescent="0.5">
      <c r="A231" s="9">
        <f>ROW()</f>
        <v>231</v>
      </c>
      <c r="C231" s="47"/>
      <c r="D231" s="49"/>
      <c r="E231" s="47"/>
      <c r="F231" s="47"/>
      <c r="G231" s="69"/>
      <c r="H231" s="69"/>
      <c r="I231" s="74">
        <f t="shared" ref="I231:P231" si="5">+I199</f>
        <v>44561</v>
      </c>
      <c r="J231" s="74">
        <f t="shared" si="5"/>
        <v>44926</v>
      </c>
      <c r="K231" s="74">
        <f t="shared" si="5"/>
        <v>45291</v>
      </c>
      <c r="L231" s="74">
        <f t="shared" si="5"/>
        <v>45656</v>
      </c>
      <c r="M231" s="74">
        <f t="shared" si="5"/>
        <v>46021</v>
      </c>
      <c r="N231" s="74">
        <f t="shared" si="5"/>
        <v>46386</v>
      </c>
      <c r="O231" s="74">
        <f t="shared" si="5"/>
        <v>46751</v>
      </c>
      <c r="P231" s="74">
        <f t="shared" si="5"/>
        <v>47116</v>
      </c>
    </row>
    <row r="232" spans="1:21" ht="21.75" customHeight="1" x14ac:dyDescent="0.5">
      <c r="A232" s="9">
        <f>ROW()</f>
        <v>232</v>
      </c>
      <c r="B232" t="s">
        <v>107</v>
      </c>
      <c r="C232" s="47"/>
      <c r="D232" s="49"/>
      <c r="E232" s="47"/>
      <c r="F232" s="47"/>
      <c r="H232" s="69"/>
      <c r="I232" s="118"/>
      <c r="J232" s="118"/>
      <c r="K232" s="118"/>
      <c r="L232" s="118"/>
      <c r="M232" s="118"/>
      <c r="N232" s="118"/>
      <c r="O232" s="118"/>
      <c r="P232" s="118"/>
    </row>
    <row r="233" spans="1:21" ht="21.75" customHeight="1" x14ac:dyDescent="0.5">
      <c r="A233" s="9">
        <f>ROW()</f>
        <v>233</v>
      </c>
      <c r="B233" t="s">
        <v>95</v>
      </c>
      <c r="C233" s="119"/>
      <c r="D233" s="49"/>
      <c r="E233" s="47"/>
      <c r="F233" s="47"/>
      <c r="G233" s="69"/>
      <c r="H233" s="69"/>
      <c r="I233" s="120"/>
      <c r="J233" s="120"/>
      <c r="K233" s="120"/>
      <c r="L233" s="120"/>
      <c r="M233" s="120"/>
      <c r="N233" s="120"/>
      <c r="O233" s="120"/>
      <c r="P233" s="120"/>
    </row>
    <row r="234" spans="1:21" ht="21.75" customHeight="1" x14ac:dyDescent="0.5">
      <c r="A234" s="9">
        <f>ROW()</f>
        <v>234</v>
      </c>
      <c r="B234" t="s">
        <v>108</v>
      </c>
      <c r="C234" s="119"/>
      <c r="D234" s="49"/>
      <c r="E234" s="47"/>
      <c r="F234" s="47"/>
      <c r="H234" s="69"/>
      <c r="I234" s="120"/>
      <c r="J234" s="120"/>
      <c r="K234" s="120"/>
      <c r="L234" s="120"/>
      <c r="M234" s="120"/>
      <c r="N234" s="120"/>
      <c r="O234" s="120"/>
      <c r="P234" s="120"/>
    </row>
    <row r="235" spans="1:21" ht="21.75" customHeight="1" thickBot="1" x14ac:dyDescent="0.55000000000000004">
      <c r="A235" s="9">
        <f>ROW()</f>
        <v>235</v>
      </c>
      <c r="B235" t="s">
        <v>109</v>
      </c>
      <c r="C235" s="119"/>
      <c r="H235" s="69"/>
      <c r="I235" s="121"/>
      <c r="J235" s="121"/>
      <c r="K235" s="121"/>
      <c r="L235" s="121"/>
      <c r="M235" s="121"/>
      <c r="N235" s="121"/>
      <c r="O235" s="121"/>
      <c r="P235" s="121"/>
    </row>
    <row r="236" spans="1:21" ht="21.75" customHeight="1" thickBot="1" x14ac:dyDescent="0.55000000000000004">
      <c r="A236" s="9">
        <f>ROW()</f>
        <v>236</v>
      </c>
      <c r="B236" s="36" t="s">
        <v>110</v>
      </c>
      <c r="C236" s="119"/>
      <c r="H236" s="122"/>
      <c r="I236" s="123"/>
      <c r="J236" s="123"/>
      <c r="K236" s="123"/>
      <c r="L236" s="123"/>
      <c r="M236" s="123"/>
      <c r="N236" s="123"/>
      <c r="O236" s="123"/>
      <c r="P236" s="123"/>
    </row>
    <row r="237" spans="1:21" ht="21.75" customHeight="1" thickTop="1" x14ac:dyDescent="0.5">
      <c r="A237" s="9">
        <f>ROW()</f>
        <v>237</v>
      </c>
      <c r="C237" s="119"/>
      <c r="H237" s="69"/>
      <c r="I237" s="69"/>
      <c r="J237" s="69"/>
      <c r="K237" s="69"/>
      <c r="L237" s="69"/>
      <c r="M237" s="69"/>
      <c r="N237" s="69"/>
      <c r="O237" s="69"/>
      <c r="P237" s="69"/>
      <c r="U237" s="47"/>
    </row>
    <row r="238" spans="1:21" ht="21.75" customHeight="1" x14ac:dyDescent="0.5">
      <c r="A238" s="9">
        <f>ROW()</f>
        <v>238</v>
      </c>
      <c r="B238" s="124" t="s">
        <v>111</v>
      </c>
      <c r="C238" s="119"/>
      <c r="H238" s="69"/>
      <c r="I238" s="69"/>
      <c r="J238" s="69"/>
      <c r="K238" s="69"/>
      <c r="L238" s="69"/>
      <c r="M238" s="69"/>
      <c r="N238" s="69"/>
      <c r="O238" s="69"/>
      <c r="P238" s="69"/>
      <c r="U238" s="47"/>
    </row>
    <row r="239" spans="1:21" ht="21.75" customHeight="1" x14ac:dyDescent="0.5">
      <c r="A239" s="9">
        <f>ROW()</f>
        <v>239</v>
      </c>
      <c r="B239" t="s">
        <v>112</v>
      </c>
      <c r="C239" s="119"/>
      <c r="D239" s="125"/>
      <c r="E239" s="125"/>
      <c r="F239" s="125"/>
      <c r="G239" s="126"/>
      <c r="H239" s="69"/>
      <c r="I239" s="118"/>
      <c r="J239" s="118"/>
      <c r="K239" s="118"/>
      <c r="L239" s="118"/>
      <c r="M239" s="118"/>
      <c r="N239" s="118"/>
      <c r="O239" s="118"/>
      <c r="P239" s="118"/>
    </row>
    <row r="240" spans="1:21" ht="21.75" customHeight="1" x14ac:dyDescent="0.5">
      <c r="A240" s="9">
        <f>ROW()</f>
        <v>240</v>
      </c>
      <c r="B240" t="s">
        <v>113</v>
      </c>
      <c r="C240" s="119"/>
      <c r="D240" s="125"/>
      <c r="E240" s="125"/>
      <c r="F240" s="125"/>
      <c r="G240" s="126"/>
      <c r="H240" s="69"/>
      <c r="I240" s="118"/>
      <c r="J240" s="118"/>
      <c r="K240" s="118"/>
      <c r="L240" s="118"/>
      <c r="M240" s="118"/>
      <c r="N240" s="118"/>
      <c r="O240" s="118"/>
      <c r="P240" s="118"/>
    </row>
    <row r="241" spans="1:21" ht="21.75" customHeight="1" x14ac:dyDescent="0.5">
      <c r="A241" s="9">
        <f>ROW()</f>
        <v>241</v>
      </c>
      <c r="B241" t="s">
        <v>114</v>
      </c>
      <c r="C241" s="119"/>
      <c r="D241" s="125"/>
      <c r="E241" s="125"/>
      <c r="F241" s="125"/>
      <c r="G241" s="126"/>
      <c r="H241" s="69"/>
      <c r="I241" s="118"/>
      <c r="J241" s="118"/>
      <c r="K241" s="118"/>
      <c r="L241" s="118"/>
      <c r="M241" s="118"/>
      <c r="N241" s="118"/>
      <c r="O241" s="118"/>
      <c r="P241" s="118"/>
    </row>
    <row r="242" spans="1:21" ht="21.75" customHeight="1" x14ac:dyDescent="0.5">
      <c r="A242" s="9">
        <f>ROW()</f>
        <v>242</v>
      </c>
      <c r="B242" t="s">
        <v>115</v>
      </c>
      <c r="C242" s="119"/>
      <c r="D242" s="125"/>
      <c r="E242" s="125"/>
      <c r="F242" s="125"/>
      <c r="G242" s="126"/>
      <c r="H242" s="69"/>
      <c r="I242" s="120"/>
      <c r="J242" s="120"/>
      <c r="K242" s="120"/>
      <c r="L242" s="120"/>
      <c r="M242" s="120"/>
      <c r="N242" s="120"/>
      <c r="O242" s="120"/>
      <c r="P242" s="120"/>
    </row>
    <row r="243" spans="1:21" ht="21.75" customHeight="1" thickBot="1" x14ac:dyDescent="0.55000000000000004">
      <c r="A243" s="9">
        <f>ROW()</f>
        <v>243</v>
      </c>
      <c r="B243" t="s">
        <v>116</v>
      </c>
      <c r="C243" s="119"/>
      <c r="D243" s="125"/>
      <c r="E243" s="125"/>
      <c r="F243" s="125"/>
      <c r="G243" s="126"/>
      <c r="H243" s="69"/>
      <c r="I243" s="127"/>
      <c r="J243" s="127"/>
      <c r="K243" s="127"/>
      <c r="L243" s="127"/>
      <c r="M243" s="127"/>
      <c r="N243" s="127"/>
      <c r="O243" s="127"/>
      <c r="P243" s="127"/>
    </row>
    <row r="244" spans="1:21" ht="21.75" customHeight="1" thickBot="1" x14ac:dyDescent="0.55000000000000004">
      <c r="A244" s="9">
        <f>ROW()</f>
        <v>244</v>
      </c>
      <c r="B244" s="128" t="s">
        <v>117</v>
      </c>
      <c r="C244" s="119"/>
      <c r="D244" s="125"/>
      <c r="E244" s="125"/>
      <c r="F244" s="125"/>
      <c r="G244" s="126"/>
      <c r="H244" s="69"/>
      <c r="I244" s="123"/>
      <c r="J244" s="123"/>
      <c r="K244" s="123"/>
      <c r="L244" s="123"/>
      <c r="M244" s="123"/>
      <c r="N244" s="123"/>
      <c r="O244" s="123"/>
      <c r="P244" s="123"/>
    </row>
    <row r="245" spans="1:21" ht="21.75" customHeight="1" thickTop="1" thickBot="1" x14ac:dyDescent="0.55000000000000004">
      <c r="A245" s="9">
        <f>ROW()</f>
        <v>245</v>
      </c>
      <c r="C245" s="119"/>
      <c r="D245" s="125"/>
      <c r="E245" s="125"/>
      <c r="F245" s="125"/>
      <c r="G245" s="126"/>
      <c r="H245" s="126"/>
      <c r="I245" s="129"/>
      <c r="J245" s="129"/>
      <c r="K245" s="129"/>
      <c r="L245" s="129"/>
      <c r="M245" s="129"/>
      <c r="N245" s="129"/>
      <c r="O245" s="129"/>
      <c r="P245" s="129"/>
    </row>
    <row r="246" spans="1:21" ht="21.75" customHeight="1" thickBot="1" x14ac:dyDescent="0.55000000000000004">
      <c r="A246" s="9">
        <f>ROW()</f>
        <v>246</v>
      </c>
      <c r="B246" s="36" t="s">
        <v>118</v>
      </c>
      <c r="C246" s="119"/>
      <c r="H246" s="69"/>
      <c r="I246" s="123"/>
      <c r="J246" s="123"/>
      <c r="K246" s="123"/>
      <c r="L246" s="123"/>
      <c r="M246" s="123"/>
      <c r="N246" s="123"/>
      <c r="O246" s="123"/>
      <c r="P246" s="123"/>
    </row>
    <row r="247" spans="1:21" ht="21.75" customHeight="1" thickTop="1" x14ac:dyDescent="0.5">
      <c r="A247" s="9">
        <f>ROW()</f>
        <v>247</v>
      </c>
      <c r="C247" s="119"/>
      <c r="H247" s="69"/>
      <c r="I247" s="69"/>
      <c r="J247" s="69"/>
      <c r="K247" s="69"/>
      <c r="L247" s="69"/>
      <c r="M247" s="69"/>
      <c r="N247" s="69"/>
      <c r="O247" s="69"/>
      <c r="P247" s="69"/>
      <c r="U247" s="47"/>
    </row>
    <row r="248" spans="1:21" ht="21.75" customHeight="1" x14ac:dyDescent="0.5">
      <c r="A248" s="9">
        <f>ROW()</f>
        <v>248</v>
      </c>
      <c r="B248" s="124" t="s">
        <v>119</v>
      </c>
      <c r="C248" s="119"/>
      <c r="G248" s="126"/>
      <c r="H248" s="69"/>
      <c r="I248" s="69"/>
      <c r="J248" s="69"/>
      <c r="K248" s="69"/>
      <c r="L248" s="69"/>
      <c r="M248" s="69"/>
      <c r="N248" s="69"/>
      <c r="O248" s="69"/>
      <c r="P248" s="69"/>
      <c r="U248" s="47"/>
    </row>
    <row r="249" spans="1:21" ht="21.75" customHeight="1" x14ac:dyDescent="0.5">
      <c r="A249" s="9">
        <f>ROW()</f>
        <v>249</v>
      </c>
      <c r="B249" t="s">
        <v>120</v>
      </c>
      <c r="C249" s="119"/>
      <c r="D249" s="125"/>
      <c r="E249" s="125"/>
      <c r="G249" s="126"/>
      <c r="H249" s="69"/>
      <c r="I249" s="120"/>
      <c r="J249" s="120"/>
      <c r="K249" s="120"/>
      <c r="L249" s="120"/>
      <c r="M249" s="120"/>
      <c r="N249" s="120"/>
      <c r="O249" s="120"/>
      <c r="P249" s="120"/>
    </row>
    <row r="250" spans="1:21" ht="21.75" customHeight="1" thickBot="1" x14ac:dyDescent="0.55000000000000004">
      <c r="A250" s="9">
        <f>ROW()</f>
        <v>250</v>
      </c>
      <c r="B250" t="s">
        <v>121</v>
      </c>
      <c r="C250" s="119"/>
      <c r="D250" s="125"/>
      <c r="E250" s="125"/>
      <c r="G250" s="126"/>
      <c r="H250" s="69"/>
      <c r="I250" s="130"/>
      <c r="J250" s="130"/>
      <c r="K250" s="130"/>
      <c r="L250" s="130"/>
      <c r="M250" s="130"/>
      <c r="N250" s="130"/>
      <c r="O250" s="130"/>
      <c r="P250" s="130"/>
      <c r="Q250" s="131"/>
    </row>
    <row r="251" spans="1:21" ht="21.75" customHeight="1" thickBot="1" x14ac:dyDescent="0.55000000000000004">
      <c r="A251" s="9">
        <f>ROW()</f>
        <v>251</v>
      </c>
      <c r="B251" s="36" t="s">
        <v>122</v>
      </c>
      <c r="C251" s="119"/>
      <c r="H251" s="69"/>
      <c r="I251" s="123"/>
      <c r="J251" s="123"/>
      <c r="K251" s="123"/>
      <c r="L251" s="123"/>
      <c r="M251" s="123"/>
      <c r="N251" s="123"/>
      <c r="O251" s="123"/>
      <c r="P251" s="123"/>
    </row>
    <row r="252" spans="1:21" ht="21.75" customHeight="1" thickTop="1" thickBot="1" x14ac:dyDescent="0.55000000000000004">
      <c r="A252" s="9">
        <f>ROW()</f>
        <v>252</v>
      </c>
      <c r="C252" s="119"/>
      <c r="H252" s="69"/>
      <c r="I252" s="129"/>
      <c r="J252" s="129"/>
      <c r="K252" s="129"/>
      <c r="L252" s="129"/>
      <c r="M252" s="129"/>
      <c r="N252" s="129"/>
      <c r="O252" s="129"/>
      <c r="P252" s="129"/>
      <c r="U252" s="47"/>
    </row>
    <row r="253" spans="1:21" ht="21.75" customHeight="1" thickBot="1" x14ac:dyDescent="0.55000000000000004">
      <c r="A253" s="9">
        <f>ROW()</f>
        <v>253</v>
      </c>
      <c r="B253" s="36" t="s">
        <v>123</v>
      </c>
      <c r="C253" s="119"/>
      <c r="H253" s="69"/>
      <c r="I253" s="123"/>
      <c r="J253" s="123"/>
      <c r="K253" s="123"/>
      <c r="L253" s="123"/>
      <c r="M253" s="123"/>
      <c r="N253" s="123"/>
      <c r="O253" s="123"/>
      <c r="P253" s="123"/>
    </row>
    <row r="254" spans="1:21" ht="21.75" customHeight="1" thickTop="1" x14ac:dyDescent="0.5">
      <c r="A254" s="9">
        <f>ROW()</f>
        <v>254</v>
      </c>
      <c r="C254" s="119"/>
      <c r="H254" s="69"/>
      <c r="I254" s="69"/>
      <c r="J254" s="69"/>
      <c r="K254" s="69"/>
      <c r="L254" s="69"/>
      <c r="M254" s="69"/>
      <c r="N254" s="69"/>
      <c r="O254" s="69"/>
      <c r="P254" s="69"/>
      <c r="U254" s="47"/>
    </row>
    <row r="255" spans="1:21" ht="21.75" customHeight="1" x14ac:dyDescent="0.5">
      <c r="A255" s="9">
        <f>ROW()</f>
        <v>255</v>
      </c>
      <c r="B255" s="124" t="s">
        <v>124</v>
      </c>
      <c r="C255" s="119"/>
      <c r="H255" s="69"/>
      <c r="I255" s="69"/>
      <c r="J255" s="69"/>
      <c r="K255" s="69"/>
      <c r="L255" s="69"/>
      <c r="M255" s="69"/>
      <c r="N255" s="69"/>
      <c r="O255" s="69"/>
      <c r="P255" s="69"/>
      <c r="U255" s="47"/>
    </row>
    <row r="256" spans="1:21" ht="21.75" customHeight="1" x14ac:dyDescent="0.5">
      <c r="A256" s="9">
        <f>ROW()</f>
        <v>256</v>
      </c>
      <c r="B256" t="e">
        <f>+#REF!</f>
        <v>#REF!</v>
      </c>
      <c r="C256" s="119"/>
      <c r="H256" s="69"/>
      <c r="I256" s="132"/>
      <c r="J256" s="132"/>
      <c r="K256" s="132"/>
      <c r="L256" s="132"/>
      <c r="M256" s="132"/>
      <c r="N256" s="132"/>
      <c r="O256" s="132"/>
      <c r="P256" s="132"/>
    </row>
    <row r="257" spans="1:25" ht="21.75" customHeight="1" x14ac:dyDescent="0.5">
      <c r="A257" s="9">
        <f>ROW()</f>
        <v>257</v>
      </c>
      <c r="B257" t="e">
        <f>+#REF!</f>
        <v>#REF!</v>
      </c>
      <c r="C257" s="119"/>
      <c r="H257" s="69"/>
      <c r="I257" s="132"/>
      <c r="J257" s="132"/>
      <c r="K257" s="132"/>
      <c r="L257" s="132"/>
      <c r="M257" s="132"/>
      <c r="N257" s="132"/>
      <c r="O257" s="132"/>
      <c r="P257" s="132"/>
    </row>
    <row r="258" spans="1:25" ht="21.75" customHeight="1" x14ac:dyDescent="0.5">
      <c r="A258" s="9">
        <f>ROW()</f>
        <v>258</v>
      </c>
      <c r="B258" t="e">
        <f>+#REF!</f>
        <v>#REF!</v>
      </c>
      <c r="C258" s="119"/>
      <c r="H258" s="69"/>
      <c r="I258" s="132"/>
      <c r="J258" s="132"/>
      <c r="K258" s="132"/>
      <c r="L258" s="132"/>
      <c r="M258" s="132"/>
      <c r="N258" s="132"/>
      <c r="O258" s="132"/>
      <c r="P258" s="132"/>
    </row>
    <row r="259" spans="1:25" ht="21.75" customHeight="1" thickBot="1" x14ac:dyDescent="0.55000000000000004">
      <c r="A259" s="9">
        <f>ROW()</f>
        <v>259</v>
      </c>
      <c r="B259" t="e">
        <f>+#REF!</f>
        <v>#REF!</v>
      </c>
      <c r="C259" s="119"/>
      <c r="H259" s="69"/>
      <c r="I259" s="133"/>
      <c r="J259" s="133"/>
      <c r="K259" s="133"/>
      <c r="L259" s="133"/>
      <c r="M259" s="133"/>
      <c r="N259" s="133"/>
      <c r="O259" s="133"/>
      <c r="P259" s="133"/>
    </row>
    <row r="260" spans="1:25" ht="21.75" customHeight="1" thickBot="1" x14ac:dyDescent="0.55000000000000004">
      <c r="A260" s="9">
        <f>ROW()</f>
        <v>260</v>
      </c>
      <c r="B260" s="36" t="s">
        <v>125</v>
      </c>
      <c r="C260" s="119"/>
      <c r="H260" s="69"/>
      <c r="I260" s="123"/>
      <c r="J260" s="123"/>
      <c r="K260" s="123"/>
      <c r="L260" s="123"/>
      <c r="M260" s="123"/>
      <c r="N260" s="123"/>
      <c r="O260" s="123"/>
      <c r="P260" s="123"/>
    </row>
    <row r="261" spans="1:25" ht="21.75" customHeight="1" thickTop="1" x14ac:dyDescent="0.5">
      <c r="A261" s="9">
        <f>ROW()</f>
        <v>261</v>
      </c>
      <c r="C261" s="119"/>
      <c r="H261" s="69"/>
      <c r="I261" s="69"/>
      <c r="J261" s="69"/>
      <c r="K261" s="69"/>
      <c r="L261" s="69"/>
      <c r="M261" s="69"/>
      <c r="N261" s="69"/>
      <c r="O261" s="69"/>
      <c r="P261" s="69"/>
      <c r="U261" s="47"/>
    </row>
    <row r="262" spans="1:25" ht="21.75" customHeight="1" thickBot="1" x14ac:dyDescent="0.55000000000000004">
      <c r="A262" s="9">
        <f>ROW()</f>
        <v>262</v>
      </c>
      <c r="B262" s="28" t="s">
        <v>126</v>
      </c>
      <c r="C262" s="119"/>
      <c r="H262" s="69"/>
      <c r="I262" s="127"/>
      <c r="J262" s="127"/>
      <c r="K262" s="127"/>
      <c r="L262" s="127"/>
      <c r="M262" s="127"/>
      <c r="N262" s="127"/>
      <c r="O262" s="127"/>
      <c r="P262" s="127"/>
    </row>
    <row r="263" spans="1:25" ht="21.75" customHeight="1" thickBot="1" x14ac:dyDescent="0.55000000000000004">
      <c r="A263" s="9">
        <f>ROW()</f>
        <v>263</v>
      </c>
      <c r="B263" s="36" t="s">
        <v>127</v>
      </c>
      <c r="C263" s="119"/>
      <c r="H263" s="69"/>
      <c r="I263" s="123"/>
      <c r="J263" s="123"/>
      <c r="K263" s="123"/>
      <c r="L263" s="123"/>
      <c r="M263" s="123"/>
      <c r="N263" s="123"/>
      <c r="O263" s="123"/>
      <c r="P263" s="123"/>
    </row>
    <row r="264" spans="1:25" ht="21.75" customHeight="1" thickTop="1" thickBot="1" x14ac:dyDescent="0.55000000000000004">
      <c r="A264" s="9">
        <f>ROW()</f>
        <v>264</v>
      </c>
      <c r="B264" s="28"/>
      <c r="C264" s="119"/>
      <c r="H264" s="69"/>
      <c r="I264" s="129"/>
      <c r="J264" s="129"/>
      <c r="K264" s="129"/>
      <c r="L264" s="129"/>
      <c r="M264" s="129"/>
      <c r="N264" s="129"/>
      <c r="O264" s="129"/>
      <c r="P264" s="129"/>
      <c r="U264" s="47"/>
      <c r="V264" s="47"/>
      <c r="W264" s="47"/>
      <c r="X264" s="47"/>
      <c r="Y264" s="47"/>
    </row>
    <row r="265" spans="1:25" ht="21.75" customHeight="1" thickBot="1" x14ac:dyDescent="0.55000000000000004">
      <c r="A265" s="9">
        <f>ROW()</f>
        <v>265</v>
      </c>
      <c r="B265" t="s">
        <v>128</v>
      </c>
      <c r="C265" s="119"/>
      <c r="H265" s="69"/>
      <c r="I265" s="123"/>
      <c r="J265" s="123"/>
      <c r="K265" s="123"/>
      <c r="L265" s="123"/>
      <c r="M265" s="123"/>
      <c r="N265" s="123"/>
      <c r="O265" s="123"/>
      <c r="P265" s="123"/>
    </row>
    <row r="266" spans="1:25" ht="21.75" customHeight="1" thickTop="1" x14ac:dyDescent="0.5">
      <c r="A266" s="9">
        <f>ROW()</f>
        <v>266</v>
      </c>
      <c r="C266" s="119"/>
      <c r="H266" s="69"/>
      <c r="I266" s="69"/>
      <c r="J266" s="69"/>
      <c r="K266" s="69"/>
      <c r="L266" s="69"/>
      <c r="M266" s="69"/>
      <c r="U266" s="47"/>
    </row>
    <row r="267" spans="1:25" ht="21.75" customHeight="1" x14ac:dyDescent="0.5">
      <c r="A267" s="9">
        <f>ROW()</f>
        <v>267</v>
      </c>
      <c r="C267" s="119"/>
    </row>
    <row r="268" spans="1:25" ht="12" customHeight="1" x14ac:dyDescent="0.5">
      <c r="A268" s="6"/>
      <c r="B268" s="7"/>
      <c r="C268" s="7"/>
      <c r="D268" s="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1:25" ht="21.75" customHeight="1" x14ac:dyDescent="0.55000000000000004">
      <c r="A269" s="9">
        <f>ROW()</f>
        <v>269</v>
      </c>
      <c r="B269" s="45" t="s">
        <v>129</v>
      </c>
      <c r="C269" s="12"/>
      <c r="D269" s="12"/>
      <c r="E269" s="12"/>
      <c r="F269" s="12"/>
      <c r="G269" s="68"/>
      <c r="H269" s="68"/>
      <c r="I269" s="68"/>
      <c r="J269" s="68"/>
      <c r="K269" s="68"/>
      <c r="L269" s="68"/>
      <c r="M269" s="68"/>
      <c r="N269" s="68"/>
      <c r="O269" s="68"/>
      <c r="P269" s="68"/>
    </row>
    <row r="270" spans="1:25" ht="21.75" customHeight="1" x14ac:dyDescent="0.5">
      <c r="A270" s="9">
        <f>ROW()</f>
        <v>270</v>
      </c>
      <c r="C270" s="47"/>
      <c r="D270" s="49"/>
      <c r="E270" s="47"/>
      <c r="F270" s="47"/>
      <c r="G270" s="69"/>
      <c r="H270" s="69" t="s">
        <v>25</v>
      </c>
      <c r="I270" s="69"/>
      <c r="J270" s="69"/>
      <c r="K270" s="69"/>
      <c r="L270" s="69"/>
      <c r="M270" s="69"/>
    </row>
    <row r="271" spans="1:25" ht="21.75" customHeight="1" x14ac:dyDescent="0.5">
      <c r="A271" s="9">
        <f>ROW()</f>
        <v>271</v>
      </c>
      <c r="C271" s="47"/>
      <c r="D271" s="49"/>
      <c r="E271" s="47"/>
      <c r="F271" s="47"/>
      <c r="G271" s="69"/>
      <c r="H271" s="69"/>
      <c r="I271" s="74">
        <f>+I231</f>
        <v>44561</v>
      </c>
      <c r="J271" s="74">
        <f>+I271+365</f>
        <v>44926</v>
      </c>
      <c r="K271" s="74">
        <f>+J271+366</f>
        <v>45292</v>
      </c>
      <c r="L271" s="74">
        <f>+K271+365</f>
        <v>45657</v>
      </c>
      <c r="M271" s="74">
        <f>+L271+365</f>
        <v>46022</v>
      </c>
      <c r="N271" s="74">
        <f t="shared" ref="N271:P271" si="6">+M271+365</f>
        <v>46387</v>
      </c>
      <c r="O271" s="74">
        <f t="shared" si="6"/>
        <v>46752</v>
      </c>
      <c r="P271" s="74">
        <f t="shared" si="6"/>
        <v>47117</v>
      </c>
    </row>
    <row r="272" spans="1:25" ht="21.75" customHeight="1" x14ac:dyDescent="0.5">
      <c r="A272" s="9">
        <f>ROW()</f>
        <v>272</v>
      </c>
      <c r="C272" s="47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</row>
    <row r="273" spans="1:21" ht="21.75" customHeight="1" x14ac:dyDescent="0.5">
      <c r="A273" s="9">
        <f>ROW()</f>
        <v>273</v>
      </c>
      <c r="B273" s="28" t="s">
        <v>130</v>
      </c>
      <c r="C273" s="63"/>
      <c r="D273" s="63"/>
      <c r="E273" s="63"/>
      <c r="F273" s="63"/>
      <c r="G273" s="63"/>
      <c r="H273" s="63"/>
      <c r="I273" s="134"/>
      <c r="J273" s="134"/>
      <c r="K273" s="134"/>
      <c r="L273" s="134"/>
      <c r="M273" s="134"/>
      <c r="N273" s="134"/>
      <c r="O273" s="134"/>
      <c r="P273" s="134"/>
    </row>
    <row r="274" spans="1:21" ht="21.75" customHeight="1" x14ac:dyDescent="0.5">
      <c r="A274" s="9">
        <f>ROW()</f>
        <v>274</v>
      </c>
      <c r="B274" s="135" t="s">
        <v>131</v>
      </c>
      <c r="C274" s="63"/>
      <c r="D274" s="63"/>
      <c r="E274" s="63"/>
      <c r="F274" s="63"/>
      <c r="G274" s="63"/>
      <c r="H274" s="63"/>
      <c r="I274" s="136">
        <v>3</v>
      </c>
      <c r="J274" s="136">
        <f>+I274+0.25</f>
        <v>3.25</v>
      </c>
      <c r="K274" s="136">
        <f t="shared" ref="K274:O274" si="7">+J274+0.25</f>
        <v>3.5</v>
      </c>
      <c r="L274" s="136">
        <f t="shared" si="7"/>
        <v>3.75</v>
      </c>
      <c r="M274" s="136">
        <f t="shared" si="7"/>
        <v>4</v>
      </c>
      <c r="N274" s="136">
        <f t="shared" si="7"/>
        <v>4.25</v>
      </c>
      <c r="O274" s="136">
        <f t="shared" si="7"/>
        <v>4.5</v>
      </c>
      <c r="P274" s="136"/>
    </row>
    <row r="275" spans="1:21" ht="21.75" customHeight="1" x14ac:dyDescent="0.5">
      <c r="A275" s="9">
        <f>ROW()</f>
        <v>275</v>
      </c>
      <c r="B275" s="28" t="s">
        <v>132</v>
      </c>
      <c r="C275" s="63"/>
      <c r="D275" s="63"/>
      <c r="E275" s="63"/>
      <c r="F275" s="63"/>
      <c r="G275" s="63"/>
      <c r="H275" s="63"/>
      <c r="I275" s="56"/>
      <c r="J275" s="56"/>
      <c r="K275" s="56"/>
      <c r="L275" s="56"/>
      <c r="M275" s="56"/>
      <c r="N275" s="56"/>
      <c r="O275" s="56"/>
      <c r="P275" s="56"/>
    </row>
    <row r="276" spans="1:21" ht="21.75" customHeight="1" x14ac:dyDescent="0.5">
      <c r="A276" s="9">
        <f>ROW()</f>
        <v>276</v>
      </c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</row>
    <row r="277" spans="1:21" ht="21.75" customHeight="1" x14ac:dyDescent="0.5">
      <c r="A277" s="9">
        <f>ROW()</f>
        <v>277</v>
      </c>
      <c r="B277" s="28" t="s">
        <v>133</v>
      </c>
      <c r="C277" s="63"/>
      <c r="D277" s="63"/>
      <c r="E277" s="63"/>
      <c r="F277" s="63"/>
      <c r="G277" s="63"/>
      <c r="H277" s="63"/>
      <c r="I277" s="134"/>
      <c r="J277" s="134"/>
      <c r="K277" s="134"/>
      <c r="L277" s="134"/>
      <c r="M277" s="134"/>
      <c r="N277" s="134"/>
      <c r="O277" s="134"/>
      <c r="P277" s="134"/>
    </row>
    <row r="278" spans="1:21" ht="21.75" customHeight="1" x14ac:dyDescent="0.5">
      <c r="A278" s="9">
        <f>ROW()</f>
        <v>278</v>
      </c>
      <c r="B278" s="135" t="s">
        <v>131</v>
      </c>
      <c r="C278" s="63"/>
      <c r="D278" s="63"/>
      <c r="E278" s="63"/>
      <c r="F278" s="63"/>
      <c r="G278" s="63"/>
      <c r="H278" s="63"/>
      <c r="I278" s="136">
        <v>4</v>
      </c>
      <c r="J278" s="136">
        <f>+I278-0.25</f>
        <v>3.75</v>
      </c>
      <c r="K278" s="136">
        <f t="shared" ref="K278:O278" si="8">+J278-0.25</f>
        <v>3.5</v>
      </c>
      <c r="L278" s="136">
        <f t="shared" si="8"/>
        <v>3.25</v>
      </c>
      <c r="M278" s="136">
        <f t="shared" si="8"/>
        <v>3</v>
      </c>
      <c r="N278" s="136">
        <f t="shared" si="8"/>
        <v>2.75</v>
      </c>
      <c r="O278" s="136">
        <f t="shared" si="8"/>
        <v>2.5</v>
      </c>
      <c r="P278" s="136"/>
    </row>
    <row r="279" spans="1:21" ht="21.75" customHeight="1" x14ac:dyDescent="0.5">
      <c r="A279" s="9">
        <f>ROW()</f>
        <v>279</v>
      </c>
      <c r="B279" s="28" t="s">
        <v>132</v>
      </c>
      <c r="C279" s="63"/>
      <c r="D279" s="63"/>
      <c r="E279" s="63"/>
      <c r="F279" s="63"/>
      <c r="G279" s="63"/>
      <c r="H279" s="63"/>
      <c r="I279" s="56"/>
      <c r="J279" s="56"/>
      <c r="K279" s="56"/>
      <c r="L279" s="56"/>
      <c r="M279" s="56"/>
      <c r="N279" s="56"/>
      <c r="O279" s="56"/>
      <c r="P279" s="56"/>
    </row>
    <row r="280" spans="1:21" ht="21.75" customHeight="1" x14ac:dyDescent="0.5">
      <c r="A280" s="9">
        <f>ROW()</f>
        <v>280</v>
      </c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</row>
    <row r="281" spans="1:21" ht="21.75" customHeight="1" x14ac:dyDescent="0.5">
      <c r="A281" s="9">
        <f>ROW()</f>
        <v>281</v>
      </c>
      <c r="B281" s="28" t="s">
        <v>134</v>
      </c>
      <c r="C281" s="63"/>
      <c r="D281" s="63"/>
      <c r="E281" s="63"/>
      <c r="F281" s="63"/>
      <c r="G281" s="63"/>
      <c r="H281" s="63"/>
      <c r="I281" s="134"/>
      <c r="J281" s="134"/>
      <c r="K281" s="134"/>
      <c r="L281" s="134"/>
      <c r="M281" s="134"/>
      <c r="N281" s="134"/>
      <c r="O281" s="134"/>
      <c r="P281" s="134"/>
    </row>
    <row r="282" spans="1:21" ht="21.75" customHeight="1" x14ac:dyDescent="0.5">
      <c r="A282"/>
      <c r="B282" s="28"/>
      <c r="C282" s="106"/>
      <c r="H282" s="107"/>
      <c r="I282" s="107"/>
      <c r="J282" s="107"/>
      <c r="K282" s="107"/>
      <c r="L282" s="107"/>
      <c r="M282" s="107"/>
      <c r="U282" s="107"/>
    </row>
    <row r="283" spans="1:21" ht="21.75" customHeight="1" x14ac:dyDescent="0.5">
      <c r="A283"/>
    </row>
    <row r="284" spans="1:21" ht="21.75" customHeight="1" x14ac:dyDescent="0.5">
      <c r="A284"/>
    </row>
    <row r="285" spans="1:21" ht="21.75" customHeight="1" x14ac:dyDescent="0.5">
      <c r="A285"/>
    </row>
    <row r="286" spans="1:21" ht="21.75" customHeight="1" x14ac:dyDescent="0.5">
      <c r="A286"/>
    </row>
    <row r="287" spans="1:21" ht="21.75" customHeight="1" x14ac:dyDescent="0.5">
      <c r="A287"/>
    </row>
    <row r="288" spans="1:21" ht="21.75" customHeight="1" x14ac:dyDescent="0.5">
      <c r="A288"/>
    </row>
    <row r="289" spans="1:1" ht="21.75" customHeight="1" x14ac:dyDescent="0.5">
      <c r="A289"/>
    </row>
    <row r="290" spans="1:1" ht="21.75" customHeight="1" x14ac:dyDescent="0.5">
      <c r="A290"/>
    </row>
    <row r="291" spans="1:1" ht="21.75" customHeight="1" x14ac:dyDescent="0.5">
      <c r="A291"/>
    </row>
    <row r="292" spans="1:1" ht="21.75" customHeight="1" x14ac:dyDescent="0.5">
      <c r="A292"/>
    </row>
    <row r="293" spans="1:1" ht="21.75" customHeight="1" x14ac:dyDescent="0.5">
      <c r="A293"/>
    </row>
    <row r="294" spans="1:1" ht="21.75" customHeight="1" x14ac:dyDescent="0.5">
      <c r="A294"/>
    </row>
    <row r="295" spans="1:1" ht="21.75" customHeight="1" x14ac:dyDescent="0.5">
      <c r="A295"/>
    </row>
    <row r="296" spans="1:1" ht="21.75" customHeight="1" x14ac:dyDescent="0.5">
      <c r="A296"/>
    </row>
    <row r="297" spans="1:1" ht="21.75" customHeight="1" x14ac:dyDescent="0.5">
      <c r="A297"/>
    </row>
    <row r="298" spans="1:1" ht="21.75" customHeight="1" x14ac:dyDescent="0.5">
      <c r="A298"/>
    </row>
    <row r="299" spans="1:1" ht="21.75" customHeight="1" x14ac:dyDescent="0.5">
      <c r="A299"/>
    </row>
    <row r="300" spans="1:1" ht="21.75" customHeight="1" x14ac:dyDescent="0.5">
      <c r="A300"/>
    </row>
    <row r="301" spans="1:1" ht="21.75" customHeight="1" x14ac:dyDescent="0.5">
      <c r="A301"/>
    </row>
    <row r="302" spans="1:1" ht="21.75" customHeight="1" x14ac:dyDescent="0.5">
      <c r="A302"/>
    </row>
    <row r="303" spans="1:1" ht="21.75" customHeight="1" x14ac:dyDescent="0.5">
      <c r="A303"/>
    </row>
    <row r="304" spans="1:1" ht="21.75" customHeight="1" x14ac:dyDescent="0.5">
      <c r="A304"/>
    </row>
    <row r="305" spans="1:1" ht="21.75" customHeight="1" x14ac:dyDescent="0.5">
      <c r="A305"/>
    </row>
    <row r="306" spans="1:1" ht="21.75" customHeight="1" x14ac:dyDescent="0.5">
      <c r="A306"/>
    </row>
    <row r="307" spans="1:1" ht="21.75" customHeight="1" x14ac:dyDescent="0.5">
      <c r="A307"/>
    </row>
    <row r="308" spans="1:1" ht="21.75" customHeight="1" x14ac:dyDescent="0.5">
      <c r="A308"/>
    </row>
    <row r="309" spans="1:1" ht="21.75" customHeight="1" x14ac:dyDescent="0.5">
      <c r="A309"/>
    </row>
    <row r="310" spans="1:1" ht="21.75" customHeight="1" x14ac:dyDescent="0.5">
      <c r="A310"/>
    </row>
    <row r="311" spans="1:1" ht="21.75" customHeight="1" x14ac:dyDescent="0.5">
      <c r="A311"/>
    </row>
    <row r="312" spans="1:1" ht="21.75" customHeight="1" x14ac:dyDescent="0.5">
      <c r="A312"/>
    </row>
    <row r="313" spans="1:1" ht="21.75" customHeight="1" x14ac:dyDescent="0.5">
      <c r="A313"/>
    </row>
    <row r="314" spans="1:1" ht="21.75" customHeight="1" x14ac:dyDescent="0.5">
      <c r="A314"/>
    </row>
    <row r="315" spans="1:1" ht="21.75" customHeight="1" x14ac:dyDescent="0.5">
      <c r="A315"/>
    </row>
    <row r="316" spans="1:1" ht="21.75" customHeight="1" x14ac:dyDescent="0.5">
      <c r="A316"/>
    </row>
    <row r="317" spans="1:1" ht="21.75" customHeight="1" x14ac:dyDescent="0.5">
      <c r="A317"/>
    </row>
    <row r="318" spans="1:1" ht="21.75" customHeight="1" x14ac:dyDescent="0.5">
      <c r="A318"/>
    </row>
    <row r="319" spans="1:1" ht="21.75" customHeight="1" x14ac:dyDescent="0.5">
      <c r="A319"/>
    </row>
    <row r="320" spans="1:1" ht="21.75" customHeight="1" x14ac:dyDescent="0.5">
      <c r="A320"/>
    </row>
    <row r="321" spans="1:1" ht="21.75" customHeight="1" x14ac:dyDescent="0.5">
      <c r="A321"/>
    </row>
    <row r="322" spans="1:1" ht="21.75" customHeight="1" x14ac:dyDescent="0.5">
      <c r="A322"/>
    </row>
    <row r="323" spans="1:1" ht="21.75" customHeight="1" x14ac:dyDescent="0.5">
      <c r="A323"/>
    </row>
    <row r="324" spans="1:1" ht="21.75" customHeight="1" x14ac:dyDescent="0.5">
      <c r="A324"/>
    </row>
    <row r="325" spans="1:1" ht="21.75" customHeight="1" x14ac:dyDescent="0.5">
      <c r="A325"/>
    </row>
    <row r="326" spans="1:1" ht="21.75" customHeight="1" x14ac:dyDescent="0.5">
      <c r="A326"/>
    </row>
    <row r="327" spans="1:1" ht="21.75" customHeight="1" x14ac:dyDescent="0.5">
      <c r="A327"/>
    </row>
    <row r="328" spans="1:1" ht="21.75" customHeight="1" x14ac:dyDescent="0.5">
      <c r="A328"/>
    </row>
    <row r="329" spans="1:1" ht="21.75" customHeight="1" x14ac:dyDescent="0.5">
      <c r="A329"/>
    </row>
    <row r="330" spans="1:1" ht="21.75" customHeight="1" x14ac:dyDescent="0.5">
      <c r="A330"/>
    </row>
    <row r="331" spans="1:1" ht="21.75" customHeight="1" x14ac:dyDescent="0.5">
      <c r="A331"/>
    </row>
    <row r="332" spans="1:1" ht="21.75" customHeight="1" x14ac:dyDescent="0.5">
      <c r="A332"/>
    </row>
    <row r="333" spans="1:1" ht="21.75" customHeight="1" x14ac:dyDescent="0.5">
      <c r="A333"/>
    </row>
    <row r="334" spans="1:1" ht="21.75" customHeight="1" x14ac:dyDescent="0.5">
      <c r="A334"/>
    </row>
    <row r="335" spans="1:1" ht="21.75" customHeight="1" x14ac:dyDescent="0.5">
      <c r="A335"/>
    </row>
    <row r="336" spans="1:1" ht="21.75" customHeight="1" x14ac:dyDescent="0.5">
      <c r="A336"/>
    </row>
    <row r="337" spans="1:1" ht="21.75" customHeight="1" x14ac:dyDescent="0.5">
      <c r="A337"/>
    </row>
    <row r="338" spans="1:1" ht="21.75" customHeight="1" x14ac:dyDescent="0.5">
      <c r="A338"/>
    </row>
    <row r="339" spans="1:1" ht="21.75" customHeight="1" x14ac:dyDescent="0.5">
      <c r="A339"/>
    </row>
    <row r="340" spans="1:1" ht="21.75" customHeight="1" x14ac:dyDescent="0.5">
      <c r="A340"/>
    </row>
    <row r="341" spans="1:1" ht="21.75" customHeight="1" x14ac:dyDescent="0.5">
      <c r="A341"/>
    </row>
    <row r="342" spans="1:1" ht="21.75" customHeight="1" x14ac:dyDescent="0.5">
      <c r="A342"/>
    </row>
    <row r="343" spans="1:1" ht="21.75" customHeight="1" x14ac:dyDescent="0.5">
      <c r="A343"/>
    </row>
    <row r="344" spans="1:1" ht="21.75" customHeight="1" x14ac:dyDescent="0.5">
      <c r="A344"/>
    </row>
    <row r="345" spans="1:1" ht="21.75" customHeight="1" x14ac:dyDescent="0.5">
      <c r="A345"/>
    </row>
    <row r="346" spans="1:1" ht="21.75" customHeight="1" x14ac:dyDescent="0.5">
      <c r="A346"/>
    </row>
    <row r="347" spans="1:1" ht="21.75" customHeight="1" x14ac:dyDescent="0.5">
      <c r="A347"/>
    </row>
    <row r="348" spans="1:1" ht="21.75" customHeight="1" x14ac:dyDescent="0.5">
      <c r="A348"/>
    </row>
    <row r="349" spans="1:1" ht="21.75" customHeight="1" x14ac:dyDescent="0.5">
      <c r="A349"/>
    </row>
    <row r="350" spans="1:1" ht="21.75" customHeight="1" x14ac:dyDescent="0.5">
      <c r="A350"/>
    </row>
    <row r="351" spans="1:1" ht="21.75" customHeight="1" x14ac:dyDescent="0.5">
      <c r="A351"/>
    </row>
    <row r="352" spans="1:1" ht="21.75" customHeight="1" x14ac:dyDescent="0.5">
      <c r="A352"/>
    </row>
    <row r="353" spans="1:1" ht="21.75" customHeight="1" x14ac:dyDescent="0.5">
      <c r="A353"/>
    </row>
    <row r="354" spans="1:1" ht="21.75" customHeight="1" x14ac:dyDescent="0.5">
      <c r="A354"/>
    </row>
    <row r="355" spans="1:1" ht="21.75" customHeight="1" x14ac:dyDescent="0.5">
      <c r="A355"/>
    </row>
    <row r="356" spans="1:1" ht="21.75" customHeight="1" x14ac:dyDescent="0.5">
      <c r="A356"/>
    </row>
    <row r="357" spans="1:1" ht="21.75" customHeight="1" x14ac:dyDescent="0.5">
      <c r="A357"/>
    </row>
    <row r="358" spans="1:1" ht="21.75" customHeight="1" x14ac:dyDescent="0.5">
      <c r="A358"/>
    </row>
    <row r="359" spans="1:1" ht="21.75" customHeight="1" x14ac:dyDescent="0.5">
      <c r="A359"/>
    </row>
    <row r="360" spans="1:1" ht="21.75" customHeight="1" x14ac:dyDescent="0.5">
      <c r="A360"/>
    </row>
    <row r="361" spans="1:1" ht="21.75" customHeight="1" x14ac:dyDescent="0.5">
      <c r="A361"/>
    </row>
    <row r="362" spans="1:1" ht="21.75" customHeight="1" x14ac:dyDescent="0.5">
      <c r="A362"/>
    </row>
    <row r="363" spans="1:1" ht="21.75" customHeight="1" x14ac:dyDescent="0.5">
      <c r="A363"/>
    </row>
    <row r="364" spans="1:1" ht="21.75" customHeight="1" x14ac:dyDescent="0.5">
      <c r="A364"/>
    </row>
    <row r="365" spans="1:1" ht="21.75" customHeight="1" x14ac:dyDescent="0.5">
      <c r="A365"/>
    </row>
    <row r="366" spans="1:1" ht="21.75" customHeight="1" x14ac:dyDescent="0.5">
      <c r="A366"/>
    </row>
    <row r="367" spans="1:1" ht="21.75" customHeight="1" x14ac:dyDescent="0.5">
      <c r="A367"/>
    </row>
    <row r="368" spans="1:1" ht="21.75" customHeight="1" x14ac:dyDescent="0.5">
      <c r="A368"/>
    </row>
    <row r="369" spans="1:1" ht="21.75" customHeight="1" x14ac:dyDescent="0.5">
      <c r="A369"/>
    </row>
    <row r="370" spans="1:1" ht="21.75" customHeight="1" x14ac:dyDescent="0.5">
      <c r="A370"/>
    </row>
    <row r="371" spans="1:1" ht="21.75" customHeight="1" x14ac:dyDescent="0.5">
      <c r="A371"/>
    </row>
    <row r="372" spans="1:1" ht="21.75" customHeight="1" x14ac:dyDescent="0.5">
      <c r="A372"/>
    </row>
    <row r="373" spans="1:1" ht="21.75" customHeight="1" x14ac:dyDescent="0.5">
      <c r="A373"/>
    </row>
    <row r="374" spans="1:1" ht="21.75" customHeight="1" x14ac:dyDescent="0.5">
      <c r="A374"/>
    </row>
    <row r="375" spans="1:1" ht="21.75" customHeight="1" x14ac:dyDescent="0.5">
      <c r="A375"/>
    </row>
    <row r="376" spans="1:1" ht="21.75" customHeight="1" x14ac:dyDescent="0.5">
      <c r="A376"/>
    </row>
    <row r="377" spans="1:1" ht="21.75" customHeight="1" x14ac:dyDescent="0.5">
      <c r="A377"/>
    </row>
    <row r="378" spans="1:1" ht="21.75" customHeight="1" x14ac:dyDescent="0.5">
      <c r="A378"/>
    </row>
    <row r="379" spans="1:1" ht="21.75" customHeight="1" x14ac:dyDescent="0.5">
      <c r="A379"/>
    </row>
    <row r="380" spans="1:1" ht="21.75" customHeight="1" x14ac:dyDescent="0.5">
      <c r="A380"/>
    </row>
    <row r="381" spans="1:1" ht="21.75" customHeight="1" x14ac:dyDescent="0.5">
      <c r="A381"/>
    </row>
    <row r="382" spans="1:1" ht="21.75" customHeight="1" x14ac:dyDescent="0.5">
      <c r="A382"/>
    </row>
    <row r="383" spans="1:1" ht="21.75" customHeight="1" x14ac:dyDescent="0.5">
      <c r="A383"/>
    </row>
    <row r="384" spans="1:1" ht="21.75" customHeight="1" x14ac:dyDescent="0.5">
      <c r="A384"/>
    </row>
    <row r="385" spans="1:1" ht="21.75" customHeight="1" x14ac:dyDescent="0.5">
      <c r="A385"/>
    </row>
    <row r="386" spans="1:1" ht="21.75" customHeight="1" x14ac:dyDescent="0.5">
      <c r="A386"/>
    </row>
    <row r="387" spans="1:1" ht="21.75" customHeight="1" x14ac:dyDescent="0.5">
      <c r="A387"/>
    </row>
    <row r="388" spans="1:1" ht="21.75" customHeight="1" x14ac:dyDescent="0.5">
      <c r="A388"/>
    </row>
    <row r="389" spans="1:1" ht="21.75" customHeight="1" x14ac:dyDescent="0.5">
      <c r="A389"/>
    </row>
    <row r="390" spans="1:1" ht="21.75" customHeight="1" x14ac:dyDescent="0.5">
      <c r="A390"/>
    </row>
    <row r="391" spans="1:1" ht="21.75" customHeight="1" x14ac:dyDescent="0.5">
      <c r="A391"/>
    </row>
    <row r="392" spans="1:1" ht="21.75" customHeight="1" x14ac:dyDescent="0.5">
      <c r="A392"/>
    </row>
    <row r="393" spans="1:1" ht="21.75" customHeight="1" x14ac:dyDescent="0.5">
      <c r="A393"/>
    </row>
    <row r="394" spans="1:1" ht="21.75" customHeight="1" x14ac:dyDescent="0.5">
      <c r="A394"/>
    </row>
    <row r="395" spans="1:1" ht="21.75" customHeight="1" x14ac:dyDescent="0.5">
      <c r="A395"/>
    </row>
    <row r="396" spans="1:1" ht="21.75" customHeight="1" x14ac:dyDescent="0.5">
      <c r="A396"/>
    </row>
    <row r="397" spans="1:1" ht="21.75" customHeight="1" x14ac:dyDescent="0.5">
      <c r="A397"/>
    </row>
    <row r="398" spans="1:1" ht="21.75" customHeight="1" x14ac:dyDescent="0.5">
      <c r="A398"/>
    </row>
    <row r="399" spans="1:1" ht="21.75" customHeight="1" x14ac:dyDescent="0.5">
      <c r="A399"/>
    </row>
    <row r="400" spans="1:1" ht="21.75" customHeight="1" x14ac:dyDescent="0.5">
      <c r="A400"/>
    </row>
    <row r="401" spans="1:1" ht="21.75" customHeight="1" x14ac:dyDescent="0.5">
      <c r="A401"/>
    </row>
    <row r="402" spans="1:1" ht="21.75" customHeight="1" x14ac:dyDescent="0.5">
      <c r="A402"/>
    </row>
    <row r="403" spans="1:1" ht="21.75" customHeight="1" x14ac:dyDescent="0.5">
      <c r="A403"/>
    </row>
    <row r="404" spans="1:1" ht="21.75" customHeight="1" x14ac:dyDescent="0.5">
      <c r="A404"/>
    </row>
    <row r="405" spans="1:1" ht="21.75" customHeight="1" x14ac:dyDescent="0.5">
      <c r="A405"/>
    </row>
    <row r="406" spans="1:1" ht="21.75" customHeight="1" x14ac:dyDescent="0.5">
      <c r="A406"/>
    </row>
    <row r="407" spans="1:1" ht="21.75" customHeight="1" x14ac:dyDescent="0.5">
      <c r="A407"/>
    </row>
    <row r="408" spans="1:1" ht="21.75" customHeight="1" x14ac:dyDescent="0.5">
      <c r="A408"/>
    </row>
    <row r="409" spans="1:1" ht="21.75" customHeight="1" x14ac:dyDescent="0.5">
      <c r="A409"/>
    </row>
    <row r="410" spans="1:1" ht="21.75" customHeight="1" x14ac:dyDescent="0.5">
      <c r="A410"/>
    </row>
    <row r="411" spans="1:1" ht="21.75" customHeight="1" x14ac:dyDescent="0.5">
      <c r="A411"/>
    </row>
    <row r="412" spans="1:1" ht="21.75" customHeight="1" x14ac:dyDescent="0.5">
      <c r="A412"/>
    </row>
    <row r="413" spans="1:1" ht="21.75" customHeight="1" x14ac:dyDescent="0.5">
      <c r="A413"/>
    </row>
    <row r="414" spans="1:1" ht="21.75" customHeight="1" x14ac:dyDescent="0.5">
      <c r="A414"/>
    </row>
    <row r="415" spans="1:1" ht="21.75" customHeight="1" x14ac:dyDescent="0.5">
      <c r="A415"/>
    </row>
    <row r="416" spans="1:1" ht="21.75" customHeight="1" x14ac:dyDescent="0.5">
      <c r="A416"/>
    </row>
    <row r="417" spans="1:1" ht="21.75" customHeight="1" x14ac:dyDescent="0.5">
      <c r="A417"/>
    </row>
    <row r="418" spans="1:1" ht="21.75" customHeight="1" x14ac:dyDescent="0.5">
      <c r="A418"/>
    </row>
    <row r="419" spans="1:1" ht="21.75" customHeight="1" x14ac:dyDescent="0.5">
      <c r="A419"/>
    </row>
    <row r="420" spans="1:1" ht="21.75" customHeight="1" x14ac:dyDescent="0.5">
      <c r="A420"/>
    </row>
    <row r="421" spans="1:1" ht="21.75" customHeight="1" x14ac:dyDescent="0.5">
      <c r="A421"/>
    </row>
    <row r="422" spans="1:1" ht="21.75" customHeight="1" x14ac:dyDescent="0.5">
      <c r="A422"/>
    </row>
    <row r="423" spans="1:1" ht="21.75" customHeight="1" x14ac:dyDescent="0.5">
      <c r="A423"/>
    </row>
    <row r="424" spans="1:1" ht="21.75" customHeight="1" x14ac:dyDescent="0.5">
      <c r="A424"/>
    </row>
    <row r="425" spans="1:1" ht="21.75" customHeight="1" x14ac:dyDescent="0.5">
      <c r="A425"/>
    </row>
    <row r="426" spans="1:1" ht="21.75" customHeight="1" x14ac:dyDescent="0.5">
      <c r="A426"/>
    </row>
    <row r="427" spans="1:1" ht="21.75" customHeight="1" x14ac:dyDescent="0.5">
      <c r="A427"/>
    </row>
    <row r="428" spans="1:1" ht="21.75" customHeight="1" x14ac:dyDescent="0.5">
      <c r="A428"/>
    </row>
    <row r="429" spans="1:1" ht="21.75" customHeight="1" x14ac:dyDescent="0.5">
      <c r="A429"/>
    </row>
    <row r="430" spans="1:1" ht="21.75" customHeight="1" x14ac:dyDescent="0.5">
      <c r="A430"/>
    </row>
    <row r="431" spans="1:1" ht="21.75" customHeight="1" x14ac:dyDescent="0.5">
      <c r="A431"/>
    </row>
    <row r="432" spans="1:1" ht="21.75" customHeight="1" x14ac:dyDescent="0.5">
      <c r="A432"/>
    </row>
    <row r="433" spans="1:1" ht="21.75" customHeight="1" x14ac:dyDescent="0.5">
      <c r="A433"/>
    </row>
    <row r="434" spans="1:1" ht="21.75" customHeight="1" x14ac:dyDescent="0.5">
      <c r="A434"/>
    </row>
    <row r="435" spans="1:1" ht="21.75" customHeight="1" x14ac:dyDescent="0.5">
      <c r="A435"/>
    </row>
    <row r="436" spans="1:1" ht="21.75" customHeight="1" x14ac:dyDescent="0.5">
      <c r="A436"/>
    </row>
    <row r="437" spans="1:1" ht="21.75" customHeight="1" x14ac:dyDescent="0.5">
      <c r="A437"/>
    </row>
    <row r="438" spans="1:1" ht="21.75" customHeight="1" x14ac:dyDescent="0.5">
      <c r="A438"/>
    </row>
    <row r="439" spans="1:1" ht="21.75" customHeight="1" x14ac:dyDescent="0.5">
      <c r="A439"/>
    </row>
    <row r="440" spans="1:1" ht="21.75" customHeight="1" x14ac:dyDescent="0.5">
      <c r="A440"/>
    </row>
    <row r="441" spans="1:1" ht="21.75" customHeight="1" x14ac:dyDescent="0.5">
      <c r="A441"/>
    </row>
    <row r="442" spans="1:1" ht="21.75" customHeight="1" x14ac:dyDescent="0.5">
      <c r="A442"/>
    </row>
    <row r="443" spans="1:1" ht="21.75" customHeight="1" x14ac:dyDescent="0.5">
      <c r="A443"/>
    </row>
    <row r="444" spans="1:1" ht="21.75" customHeight="1" x14ac:dyDescent="0.5">
      <c r="A444"/>
    </row>
    <row r="445" spans="1:1" ht="21.75" customHeight="1" x14ac:dyDescent="0.5">
      <c r="A445"/>
    </row>
    <row r="446" spans="1:1" ht="21.75" customHeight="1" x14ac:dyDescent="0.5">
      <c r="A446"/>
    </row>
    <row r="447" spans="1:1" ht="21.75" customHeight="1" x14ac:dyDescent="0.5">
      <c r="A447"/>
    </row>
    <row r="448" spans="1:1" ht="21.75" customHeight="1" x14ac:dyDescent="0.5">
      <c r="A448"/>
    </row>
    <row r="449" spans="1:1" ht="21.75" customHeight="1" x14ac:dyDescent="0.5">
      <c r="A449"/>
    </row>
    <row r="450" spans="1:1" ht="21.75" customHeight="1" x14ac:dyDescent="0.5">
      <c r="A450"/>
    </row>
    <row r="451" spans="1:1" ht="21.75" customHeight="1" x14ac:dyDescent="0.5">
      <c r="A451"/>
    </row>
    <row r="452" spans="1:1" ht="21.75" customHeight="1" x14ac:dyDescent="0.5">
      <c r="A452"/>
    </row>
    <row r="453" spans="1:1" ht="21.75" customHeight="1" x14ac:dyDescent="0.5">
      <c r="A453"/>
    </row>
    <row r="454" spans="1:1" ht="21.75" customHeight="1" x14ac:dyDescent="0.5">
      <c r="A454"/>
    </row>
    <row r="455" spans="1:1" ht="21.75" customHeight="1" x14ac:dyDescent="0.5">
      <c r="A455"/>
    </row>
    <row r="456" spans="1:1" ht="21.75" customHeight="1" x14ac:dyDescent="0.5">
      <c r="A456"/>
    </row>
    <row r="457" spans="1:1" ht="21.75" customHeight="1" x14ac:dyDescent="0.5">
      <c r="A457"/>
    </row>
    <row r="458" spans="1:1" ht="21.75" customHeight="1" x14ac:dyDescent="0.5">
      <c r="A458"/>
    </row>
    <row r="459" spans="1:1" ht="21.75" customHeight="1" x14ac:dyDescent="0.5">
      <c r="A459"/>
    </row>
    <row r="460" spans="1:1" ht="21.75" customHeight="1" x14ac:dyDescent="0.5">
      <c r="A460"/>
    </row>
    <row r="461" spans="1:1" ht="21.75" customHeight="1" x14ac:dyDescent="0.5">
      <c r="A461"/>
    </row>
    <row r="462" spans="1:1" ht="21.75" customHeight="1" x14ac:dyDescent="0.5">
      <c r="A462"/>
    </row>
    <row r="463" spans="1:1" ht="21.75" customHeight="1" x14ac:dyDescent="0.5">
      <c r="A463"/>
    </row>
    <row r="464" spans="1:1" ht="21.75" customHeight="1" x14ac:dyDescent="0.5">
      <c r="A464"/>
    </row>
    <row r="465" spans="1:1" ht="21.75" customHeight="1" x14ac:dyDescent="0.5">
      <c r="A465"/>
    </row>
    <row r="466" spans="1:1" ht="21.75" customHeight="1" x14ac:dyDescent="0.5">
      <c r="A466"/>
    </row>
    <row r="467" spans="1:1" ht="21.75" customHeight="1" x14ac:dyDescent="0.5">
      <c r="A467"/>
    </row>
    <row r="468" spans="1:1" ht="21.75" customHeight="1" x14ac:dyDescent="0.5">
      <c r="A468"/>
    </row>
    <row r="469" spans="1:1" ht="21.75" customHeight="1" x14ac:dyDescent="0.5">
      <c r="A469"/>
    </row>
    <row r="470" spans="1:1" ht="21.75" customHeight="1" x14ac:dyDescent="0.5">
      <c r="A470"/>
    </row>
    <row r="471" spans="1:1" ht="21.75" customHeight="1" x14ac:dyDescent="0.5">
      <c r="A471"/>
    </row>
    <row r="472" spans="1:1" ht="21.75" customHeight="1" x14ac:dyDescent="0.5">
      <c r="A472"/>
    </row>
    <row r="473" spans="1:1" ht="21.75" customHeight="1" x14ac:dyDescent="0.5">
      <c r="A473"/>
    </row>
    <row r="474" spans="1:1" ht="21.75" customHeight="1" x14ac:dyDescent="0.5">
      <c r="A474"/>
    </row>
    <row r="475" spans="1:1" ht="21.75" customHeight="1" x14ac:dyDescent="0.5">
      <c r="A475"/>
    </row>
    <row r="476" spans="1:1" ht="21.75" customHeight="1" x14ac:dyDescent="0.5">
      <c r="A476"/>
    </row>
    <row r="477" spans="1:1" ht="21.75" customHeight="1" x14ac:dyDescent="0.5">
      <c r="A477"/>
    </row>
    <row r="478" spans="1:1" ht="21.75" customHeight="1" x14ac:dyDescent="0.5">
      <c r="A478"/>
    </row>
    <row r="479" spans="1:1" ht="21.75" customHeight="1" x14ac:dyDescent="0.5">
      <c r="A479"/>
    </row>
    <row r="480" spans="1:1" ht="21.75" customHeight="1" x14ac:dyDescent="0.5">
      <c r="A480"/>
    </row>
    <row r="481" spans="1:1" ht="21.75" customHeight="1" x14ac:dyDescent="0.5">
      <c r="A481"/>
    </row>
    <row r="482" spans="1:1" ht="21.75" customHeight="1" x14ac:dyDescent="0.5">
      <c r="A482"/>
    </row>
    <row r="483" spans="1:1" ht="21.75" customHeight="1" x14ac:dyDescent="0.5">
      <c r="A483"/>
    </row>
    <row r="484" spans="1:1" ht="21.75" customHeight="1" x14ac:dyDescent="0.5">
      <c r="A484"/>
    </row>
    <row r="485" spans="1:1" ht="21.75" customHeight="1" x14ac:dyDescent="0.5">
      <c r="A485"/>
    </row>
    <row r="486" spans="1:1" ht="21.75" customHeight="1" x14ac:dyDescent="0.5">
      <c r="A486"/>
    </row>
    <row r="487" spans="1:1" ht="21.75" customHeight="1" x14ac:dyDescent="0.5">
      <c r="A487"/>
    </row>
    <row r="488" spans="1:1" ht="21.75" customHeight="1" x14ac:dyDescent="0.5">
      <c r="A488"/>
    </row>
    <row r="489" spans="1:1" ht="21.75" customHeight="1" x14ac:dyDescent="0.5">
      <c r="A489"/>
    </row>
    <row r="490" spans="1:1" ht="21.75" customHeight="1" x14ac:dyDescent="0.5">
      <c r="A490"/>
    </row>
    <row r="491" spans="1:1" ht="21.75" customHeight="1" x14ac:dyDescent="0.5">
      <c r="A491"/>
    </row>
    <row r="492" spans="1:1" ht="21.75" customHeight="1" x14ac:dyDescent="0.5">
      <c r="A492"/>
    </row>
    <row r="493" spans="1:1" ht="21.75" customHeight="1" x14ac:dyDescent="0.5">
      <c r="A493"/>
    </row>
    <row r="494" spans="1:1" ht="21.75" customHeight="1" x14ac:dyDescent="0.5">
      <c r="A494"/>
    </row>
    <row r="495" spans="1:1" ht="21.75" customHeight="1" x14ac:dyDescent="0.5">
      <c r="A495"/>
    </row>
    <row r="496" spans="1:1" ht="21.75" customHeight="1" x14ac:dyDescent="0.5">
      <c r="A496"/>
    </row>
    <row r="497" spans="1:1" ht="21.75" customHeight="1" x14ac:dyDescent="0.5">
      <c r="A497"/>
    </row>
    <row r="498" spans="1:1" ht="21.75" customHeight="1" x14ac:dyDescent="0.5">
      <c r="A498"/>
    </row>
    <row r="499" spans="1:1" ht="21.75" customHeight="1" x14ac:dyDescent="0.5">
      <c r="A499"/>
    </row>
    <row r="500" spans="1:1" ht="21.75" customHeight="1" x14ac:dyDescent="0.5">
      <c r="A500"/>
    </row>
    <row r="501" spans="1:1" ht="21.75" customHeight="1" x14ac:dyDescent="0.5">
      <c r="A501"/>
    </row>
    <row r="502" spans="1:1" ht="21.75" customHeight="1" x14ac:dyDescent="0.5">
      <c r="A502"/>
    </row>
    <row r="503" spans="1:1" ht="21.75" customHeight="1" x14ac:dyDescent="0.5">
      <c r="A503"/>
    </row>
    <row r="504" spans="1:1" ht="21.75" customHeight="1" x14ac:dyDescent="0.5">
      <c r="A504"/>
    </row>
    <row r="505" spans="1:1" ht="21.75" customHeight="1" x14ac:dyDescent="0.5">
      <c r="A505"/>
    </row>
    <row r="506" spans="1:1" ht="21.75" customHeight="1" x14ac:dyDescent="0.5">
      <c r="A506"/>
    </row>
  </sheetData>
  <mergeCells count="3">
    <mergeCell ref="I7:M7"/>
    <mergeCell ref="I198:M198"/>
    <mergeCell ref="I230:M2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0686-A62C-4A15-B940-B755138488B6}">
  <dimension ref="A1:AA260"/>
  <sheetViews>
    <sheetView topLeftCell="A4" zoomScale="90" zoomScaleNormal="90" workbookViewId="0">
      <selection activeCell="I9" sqref="I9"/>
    </sheetView>
  </sheetViews>
  <sheetFormatPr defaultRowHeight="14.35" x14ac:dyDescent="0.5"/>
  <cols>
    <col min="1" max="1" width="5.87890625" style="9" customWidth="1"/>
    <col min="2" max="2" width="53.1171875" customWidth="1"/>
    <col min="3" max="6" width="3.9375" customWidth="1"/>
    <col min="7" max="7" width="5.9375" customWidth="1"/>
    <col min="8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0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0" ht="11.25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"/>
      <c r="R3" s="4"/>
      <c r="S3" s="4"/>
      <c r="T3" s="4"/>
    </row>
    <row r="4" spans="1:20" ht="21.75" customHeight="1" x14ac:dyDescent="0.5">
      <c r="A4" s="9">
        <f>ROW()</f>
        <v>4</v>
      </c>
      <c r="B4" s="99"/>
      <c r="C4" s="99"/>
      <c r="D4" s="99"/>
      <c r="E4" s="99"/>
      <c r="F4" s="99"/>
      <c r="G4" s="100"/>
      <c r="H4" s="79"/>
      <c r="I4" s="79"/>
      <c r="J4" s="79"/>
      <c r="K4" s="79"/>
      <c r="L4" s="79"/>
      <c r="M4" s="79"/>
      <c r="N4" s="79"/>
      <c r="O4" s="79"/>
      <c r="P4" s="79"/>
    </row>
    <row r="5" spans="1:20" ht="12" customHeight="1" x14ac:dyDescent="0.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0" ht="21.75" customHeight="1" thickBot="1" x14ac:dyDescent="0.6">
      <c r="A6" s="9">
        <f>ROW()</f>
        <v>6</v>
      </c>
      <c r="B6" s="45" t="s">
        <v>86</v>
      </c>
      <c r="C6" s="12"/>
      <c r="D6" s="12"/>
      <c r="E6" s="12"/>
      <c r="F6" s="12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0" ht="21.75" customHeight="1" x14ac:dyDescent="0.5">
      <c r="A7" s="9">
        <f>ROW()</f>
        <v>7</v>
      </c>
      <c r="B7" s="46" t="s">
        <v>23</v>
      </c>
      <c r="C7" s="47"/>
      <c r="D7" s="49"/>
      <c r="E7" s="47"/>
      <c r="F7" s="47"/>
      <c r="G7" s="69"/>
      <c r="H7" s="98" t="s">
        <v>24</v>
      </c>
      <c r="I7" s="298" t="s">
        <v>25</v>
      </c>
      <c r="J7" s="297"/>
      <c r="K7" s="297"/>
      <c r="L7" s="297"/>
      <c r="M7" s="297"/>
    </row>
    <row r="8" spans="1:20" ht="21.75" customHeight="1" x14ac:dyDescent="0.5">
      <c r="A8" s="9">
        <f>ROW()</f>
        <v>8</v>
      </c>
      <c r="C8" s="47"/>
      <c r="D8" s="49"/>
      <c r="E8" s="47"/>
      <c r="F8" s="47"/>
      <c r="G8" s="69"/>
      <c r="H8" s="101">
        <v>44196</v>
      </c>
      <c r="I8" s="139">
        <f t="shared" ref="I8:P8" si="0">+H8+365</f>
        <v>44561</v>
      </c>
      <c r="J8" s="139">
        <f t="shared" si="0"/>
        <v>44926</v>
      </c>
      <c r="K8" s="139">
        <f t="shared" si="0"/>
        <v>45291</v>
      </c>
      <c r="L8" s="139">
        <f t="shared" si="0"/>
        <v>45656</v>
      </c>
      <c r="M8" s="139">
        <f t="shared" si="0"/>
        <v>46021</v>
      </c>
      <c r="N8" s="139">
        <f t="shared" si="0"/>
        <v>46386</v>
      </c>
      <c r="O8" s="139">
        <f t="shared" si="0"/>
        <v>46751</v>
      </c>
      <c r="P8" s="139">
        <f t="shared" si="0"/>
        <v>47116</v>
      </c>
    </row>
    <row r="9" spans="1:20" ht="21.75" customHeight="1" x14ac:dyDescent="0.5">
      <c r="A9" s="9">
        <f>ROW()</f>
        <v>9</v>
      </c>
      <c r="B9" s="36" t="s">
        <v>87</v>
      </c>
      <c r="C9" s="47"/>
      <c r="D9" s="49"/>
      <c r="E9" s="47"/>
      <c r="F9" s="47"/>
      <c r="G9" s="106"/>
      <c r="H9" s="58">
        <f>'Operating Assumptions'!H16</f>
        <v>1000000</v>
      </c>
      <c r="I9" s="58">
        <f>'Operating Assumptions'!I16</f>
        <v>1081200</v>
      </c>
      <c r="J9" s="58">
        <f>'Operating Assumptions'!J16</f>
        <v>1168993.4400000002</v>
      </c>
      <c r="K9" s="58">
        <f>'Operating Assumptions'!K16</f>
        <v>1263915.7073280003</v>
      </c>
      <c r="L9" s="58">
        <f>'Operating Assumptions'!L16</f>
        <v>1366545.6627630342</v>
      </c>
      <c r="M9" s="58">
        <f>'Operating Assumptions'!M16</f>
        <v>1477509.1705793925</v>
      </c>
      <c r="N9" s="58">
        <f>'Operating Assumptions'!N16</f>
        <v>1597482.915230439</v>
      </c>
      <c r="O9" s="58">
        <f>'Operating Assumptions'!O16</f>
        <v>1727198.5279471509</v>
      </c>
      <c r="P9" s="58">
        <f>'Operating Assumptions'!P16</f>
        <v>1867447.0484164597</v>
      </c>
    </row>
    <row r="10" spans="1:20" ht="21.75" customHeight="1" x14ac:dyDescent="0.5">
      <c r="A10" s="9">
        <f>ROW()</f>
        <v>10</v>
      </c>
      <c r="B10" t="s">
        <v>88</v>
      </c>
      <c r="C10" s="47"/>
      <c r="D10" s="49"/>
      <c r="E10" s="47"/>
      <c r="F10" s="47"/>
      <c r="I10" s="21">
        <f>I9/H9-1</f>
        <v>8.1199999999999939E-2</v>
      </c>
      <c r="J10" s="21">
        <f t="shared" ref="J10:P10" si="1">J9/I9-1</f>
        <v>8.1200000000000161E-2</v>
      </c>
      <c r="K10" s="21">
        <f t="shared" si="1"/>
        <v>8.1200000000000161E-2</v>
      </c>
      <c r="L10" s="21">
        <f t="shared" si="1"/>
        <v>8.1200000000000161E-2</v>
      </c>
      <c r="M10" s="21">
        <f t="shared" si="1"/>
        <v>8.1199999999999939E-2</v>
      </c>
      <c r="N10" s="21">
        <f t="shared" si="1"/>
        <v>8.1199999999999939E-2</v>
      </c>
      <c r="O10" s="21">
        <f t="shared" si="1"/>
        <v>8.1200000000000161E-2</v>
      </c>
      <c r="P10" s="21">
        <f t="shared" si="1"/>
        <v>8.1200000000000161E-2</v>
      </c>
    </row>
    <row r="11" spans="1:20" ht="21.75" customHeight="1" x14ac:dyDescent="0.5">
      <c r="A11" s="9">
        <f>ROW()</f>
        <v>11</v>
      </c>
    </row>
    <row r="12" spans="1:20" ht="21.75" customHeight="1" x14ac:dyDescent="0.5">
      <c r="A12" s="9">
        <f>ROW()</f>
        <v>12</v>
      </c>
      <c r="B12" s="36" t="s">
        <v>89</v>
      </c>
      <c r="C12" s="106"/>
      <c r="D12" s="106"/>
      <c r="E12" s="106"/>
      <c r="F12" s="106"/>
      <c r="G12" s="106"/>
      <c r="H12" s="58">
        <f>H9*'Operating Assumptions'!H18</f>
        <v>600000</v>
      </c>
      <c r="I12" s="58">
        <f>I9*'Operating Assumptions'!I18</f>
        <v>594660</v>
      </c>
      <c r="J12" s="58">
        <f>J9*'Operating Assumptions'!J18</f>
        <v>642946.39200000011</v>
      </c>
      <c r="K12" s="58">
        <f>K9*'Operating Assumptions'!K18</f>
        <v>695153.6390304002</v>
      </c>
      <c r="L12" s="58">
        <f>L9*'Operating Assumptions'!L18</f>
        <v>751600.11451966886</v>
      </c>
      <c r="M12" s="58">
        <f>M9*'Operating Assumptions'!M18</f>
        <v>812630.0438186659</v>
      </c>
      <c r="N12" s="58">
        <f>N9*'Operating Assumptions'!N18</f>
        <v>878615.60337674152</v>
      </c>
      <c r="O12" s="58">
        <f>O9*'Operating Assumptions'!O18</f>
        <v>949959.19037093304</v>
      </c>
      <c r="P12" s="58">
        <f>P9*'Operating Assumptions'!P18</f>
        <v>1027095.8766290529</v>
      </c>
    </row>
    <row r="13" spans="1:20" ht="21.75" customHeight="1" x14ac:dyDescent="0.5">
      <c r="A13" s="9">
        <f>ROW()</f>
        <v>13</v>
      </c>
      <c r="B13" s="36" t="s">
        <v>90</v>
      </c>
      <c r="C13" s="47"/>
      <c r="H13" s="116">
        <f>H9-H12</f>
        <v>400000</v>
      </c>
      <c r="I13" s="116">
        <f>I9-I12</f>
        <v>486540</v>
      </c>
      <c r="J13" s="116">
        <f t="shared" ref="J13:P13" si="2">J9-J12</f>
        <v>526047.04800000007</v>
      </c>
      <c r="K13" s="116">
        <f t="shared" si="2"/>
        <v>568762.06829760014</v>
      </c>
      <c r="L13" s="116">
        <f t="shared" si="2"/>
        <v>614945.54824336537</v>
      </c>
      <c r="M13" s="116">
        <f t="shared" si="2"/>
        <v>664879.12676072656</v>
      </c>
      <c r="N13" s="116">
        <f t="shared" si="2"/>
        <v>718867.31185369752</v>
      </c>
      <c r="O13" s="116">
        <f t="shared" si="2"/>
        <v>777239.33757621783</v>
      </c>
      <c r="P13" s="116">
        <f t="shared" si="2"/>
        <v>840351.17178740678</v>
      </c>
    </row>
    <row r="14" spans="1:20" ht="21.75" customHeight="1" x14ac:dyDescent="0.5">
      <c r="A14" s="9">
        <f>ROW()</f>
        <v>14</v>
      </c>
      <c r="B14" t="s">
        <v>91</v>
      </c>
      <c r="C14" s="47"/>
      <c r="H14" s="21">
        <f>H13/H9</f>
        <v>0.4</v>
      </c>
      <c r="I14" s="21">
        <f>I13/I9</f>
        <v>0.45</v>
      </c>
      <c r="J14" s="21">
        <f t="shared" ref="J14:P14" si="3">J13/J9</f>
        <v>0.45</v>
      </c>
      <c r="K14" s="21">
        <f t="shared" si="3"/>
        <v>0.45</v>
      </c>
      <c r="L14" s="21">
        <f t="shared" si="3"/>
        <v>0.44999999999999996</v>
      </c>
      <c r="M14" s="21">
        <f t="shared" si="3"/>
        <v>0.44999999999999996</v>
      </c>
      <c r="N14" s="21">
        <f t="shared" si="3"/>
        <v>0.44999999999999996</v>
      </c>
      <c r="O14" s="21">
        <f t="shared" si="3"/>
        <v>0.44999999999999996</v>
      </c>
      <c r="P14" s="21">
        <f t="shared" si="3"/>
        <v>0.44999999999999996</v>
      </c>
    </row>
    <row r="15" spans="1:20" ht="21.75" customHeight="1" x14ac:dyDescent="0.5">
      <c r="A15" s="9">
        <f>ROW()</f>
        <v>15</v>
      </c>
    </row>
    <row r="16" spans="1:20" ht="21.75" customHeight="1" x14ac:dyDescent="0.5">
      <c r="A16" s="9">
        <f>ROW()</f>
        <v>16</v>
      </c>
      <c r="B16" s="36" t="s">
        <v>92</v>
      </c>
      <c r="C16" s="47"/>
      <c r="D16" s="106"/>
      <c r="E16" s="106"/>
      <c r="F16" s="106"/>
      <c r="G16" s="106"/>
      <c r="H16" s="116">
        <f>H9*'Operating Assumptions'!H19</f>
        <v>300000</v>
      </c>
      <c r="I16" s="116">
        <f>I9*'Operating Assumptions'!I19</f>
        <v>324360</v>
      </c>
      <c r="J16" s="116">
        <f>J9*'Operating Assumptions'!J19</f>
        <v>350698.03200000006</v>
      </c>
      <c r="K16" s="116">
        <f>K9*'Operating Assumptions'!K19</f>
        <v>379174.71219840011</v>
      </c>
      <c r="L16" s="116">
        <f>L9*'Operating Assumptions'!L19</f>
        <v>409963.69882891024</v>
      </c>
      <c r="M16" s="116">
        <f>M9*'Operating Assumptions'!M19</f>
        <v>443252.75117381773</v>
      </c>
      <c r="N16" s="116">
        <f>N9*'Operating Assumptions'!N19</f>
        <v>479244.8745691317</v>
      </c>
      <c r="O16" s="116">
        <f>O9*'Operating Assumptions'!O19</f>
        <v>518159.55838414526</v>
      </c>
      <c r="P16" s="116">
        <f>P9*'Operating Assumptions'!P19</f>
        <v>560234.11452493793</v>
      </c>
    </row>
    <row r="17" spans="1:27" ht="21.75" customHeight="1" x14ac:dyDescent="0.5">
      <c r="A17" s="9">
        <f>ROW()</f>
        <v>17</v>
      </c>
      <c r="B17" s="36" t="s">
        <v>93</v>
      </c>
      <c r="C17" s="47"/>
      <c r="H17" s="116">
        <f>H13-H16</f>
        <v>100000</v>
      </c>
      <c r="I17" s="116">
        <f>I13-I16</f>
        <v>162180</v>
      </c>
      <c r="J17" s="116">
        <f t="shared" ref="J17:P17" si="4">J13-J16</f>
        <v>175349.016</v>
      </c>
      <c r="K17" s="116">
        <f t="shared" si="4"/>
        <v>189587.35609920003</v>
      </c>
      <c r="L17" s="116">
        <f t="shared" si="4"/>
        <v>204981.84941445512</v>
      </c>
      <c r="M17" s="116">
        <f t="shared" si="4"/>
        <v>221626.37558690883</v>
      </c>
      <c r="N17" s="116">
        <f t="shared" si="4"/>
        <v>239622.43728456582</v>
      </c>
      <c r="O17" s="116">
        <f t="shared" si="4"/>
        <v>259079.77919207257</v>
      </c>
      <c r="P17" s="116">
        <f t="shared" si="4"/>
        <v>280117.05726246885</v>
      </c>
    </row>
    <row r="18" spans="1:27" ht="21.75" customHeight="1" x14ac:dyDescent="0.5">
      <c r="A18" s="9">
        <f>ROW()</f>
        <v>18</v>
      </c>
      <c r="B18" t="s">
        <v>94</v>
      </c>
      <c r="C18" s="47"/>
      <c r="D18" s="107"/>
      <c r="H18" s="21">
        <f>+H17/H9</f>
        <v>0.1</v>
      </c>
      <c r="I18" s="21">
        <f>+I17/I9</f>
        <v>0.15</v>
      </c>
      <c r="J18" s="21">
        <f t="shared" ref="J18:P18" si="5">+J17/J9</f>
        <v>0.14999999999999997</v>
      </c>
      <c r="K18" s="21">
        <f t="shared" si="5"/>
        <v>0.15</v>
      </c>
      <c r="L18" s="21">
        <f t="shared" si="5"/>
        <v>0.15</v>
      </c>
      <c r="M18" s="21">
        <f t="shared" si="5"/>
        <v>0.14999999999999997</v>
      </c>
      <c r="N18" s="21">
        <f t="shared" si="5"/>
        <v>0.14999999999999997</v>
      </c>
      <c r="O18" s="21">
        <f t="shared" si="5"/>
        <v>0.14999999999999997</v>
      </c>
      <c r="P18" s="21">
        <f t="shared" si="5"/>
        <v>0.14999999999999994</v>
      </c>
    </row>
    <row r="19" spans="1:27" ht="21.75" customHeight="1" x14ac:dyDescent="0.5">
      <c r="A19" s="9">
        <f>ROW()</f>
        <v>19</v>
      </c>
    </row>
    <row r="20" spans="1:27" ht="21.75" customHeight="1" x14ac:dyDescent="0.5">
      <c r="A20" s="9">
        <f>ROW()</f>
        <v>20</v>
      </c>
      <c r="B20" t="s">
        <v>95</v>
      </c>
      <c r="C20" s="107"/>
      <c r="D20" s="107"/>
      <c r="I20" s="58">
        <f>I9*'Operating Assumptions'!I20</f>
        <v>54060</v>
      </c>
      <c r="J20" s="58">
        <f>J9*'Operating Assumptions'!J20</f>
        <v>58449.672000000013</v>
      </c>
      <c r="K20" s="58">
        <f>K9*'Operating Assumptions'!K20</f>
        <v>63195.785366400021</v>
      </c>
      <c r="L20" s="58">
        <f>L9*'Operating Assumptions'!L20</f>
        <v>68327.283138151717</v>
      </c>
      <c r="M20" s="58">
        <f>M9*'Operating Assumptions'!M20</f>
        <v>73875.458528969626</v>
      </c>
      <c r="N20" s="58">
        <f>N9*'Operating Assumptions'!N20</f>
        <v>79874.145761521955</v>
      </c>
      <c r="O20" s="58">
        <f>O9*'Operating Assumptions'!O20</f>
        <v>86359.926397357543</v>
      </c>
      <c r="P20" s="58">
        <f>P9*'Operating Assumptions'!P20</f>
        <v>93372.352420822994</v>
      </c>
    </row>
    <row r="21" spans="1:27" ht="21.75" customHeight="1" x14ac:dyDescent="0.5">
      <c r="A21" s="9">
        <f>ROW()</f>
        <v>21</v>
      </c>
      <c r="B21" s="36" t="s">
        <v>96</v>
      </c>
      <c r="C21" s="107"/>
      <c r="D21" s="107"/>
      <c r="H21" s="79"/>
      <c r="I21" s="108">
        <f>I17-I20</f>
        <v>108120</v>
      </c>
      <c r="J21" s="108">
        <f t="shared" ref="J21:P21" si="6">J17-J20</f>
        <v>116899.34399999998</v>
      </c>
      <c r="K21" s="108">
        <f t="shared" si="6"/>
        <v>126391.5707328</v>
      </c>
      <c r="L21" s="108">
        <f t="shared" si="6"/>
        <v>136654.56627630341</v>
      </c>
      <c r="M21" s="108">
        <f t="shared" si="6"/>
        <v>147750.91705793922</v>
      </c>
      <c r="N21" s="108">
        <f t="shared" si="6"/>
        <v>159748.29152304388</v>
      </c>
      <c r="O21" s="108">
        <f t="shared" si="6"/>
        <v>172719.85279471503</v>
      </c>
      <c r="P21" s="108">
        <f t="shared" si="6"/>
        <v>186744.70484164584</v>
      </c>
    </row>
    <row r="22" spans="1:27" ht="21.75" customHeight="1" thickBot="1" x14ac:dyDescent="0.55000000000000004">
      <c r="A22" s="9">
        <f>ROW()</f>
        <v>22</v>
      </c>
      <c r="B22" t="s">
        <v>97</v>
      </c>
      <c r="C22" s="107"/>
      <c r="D22" s="107"/>
      <c r="G22" s="109" t="s">
        <v>98</v>
      </c>
      <c r="H22" s="110">
        <v>7</v>
      </c>
      <c r="I22" s="111">
        <f>'Transactions Sources &amp; Uses'!$K$11/$H$22</f>
        <v>7142.8571428571431</v>
      </c>
      <c r="J22" s="111">
        <f>'Transactions Sources &amp; Uses'!$K$11/$H$22</f>
        <v>7142.8571428571431</v>
      </c>
      <c r="K22" s="111">
        <f>'Transactions Sources &amp; Uses'!$K$11/$H$22</f>
        <v>7142.8571428571431</v>
      </c>
      <c r="L22" s="111">
        <f>'Transactions Sources &amp; Uses'!$K$11/$H$22</f>
        <v>7142.8571428571431</v>
      </c>
      <c r="M22" s="111">
        <f>'Transactions Sources &amp; Uses'!$K$11/$H$22</f>
        <v>7142.8571428571431</v>
      </c>
      <c r="N22" s="111">
        <f>'Transactions Sources &amp; Uses'!$K$11/$H$22</f>
        <v>7142.8571428571431</v>
      </c>
      <c r="O22" s="111">
        <f>'Transactions Sources &amp; Uses'!$K$11/$H$22</f>
        <v>7142.8571428571431</v>
      </c>
      <c r="P22" s="111"/>
    </row>
    <row r="23" spans="1:27" ht="21.75" customHeight="1" thickBot="1" x14ac:dyDescent="0.55000000000000004">
      <c r="A23" s="9">
        <f>ROW()</f>
        <v>23</v>
      </c>
      <c r="B23" s="36" t="s">
        <v>99</v>
      </c>
      <c r="C23" s="107"/>
      <c r="D23" s="107"/>
      <c r="H23" s="40"/>
      <c r="I23" s="112">
        <f>+I21-I22</f>
        <v>100977.14285714286</v>
      </c>
      <c r="J23" s="112">
        <f t="shared" ref="J23:P23" si="7">+J21-J22</f>
        <v>109756.48685714284</v>
      </c>
      <c r="K23" s="112">
        <f t="shared" si="7"/>
        <v>119248.71358994285</v>
      </c>
      <c r="L23" s="112">
        <f t="shared" si="7"/>
        <v>129511.70913344626</v>
      </c>
      <c r="M23" s="112">
        <f t="shared" si="7"/>
        <v>140608.05991508209</v>
      </c>
      <c r="N23" s="112">
        <f t="shared" si="7"/>
        <v>152605.43438018675</v>
      </c>
      <c r="O23" s="112">
        <f t="shared" si="7"/>
        <v>165576.9956518579</v>
      </c>
      <c r="P23" s="112">
        <f t="shared" si="7"/>
        <v>186744.70484164584</v>
      </c>
    </row>
    <row r="24" spans="1:27" ht="21.75" customHeight="1" thickTop="1" x14ac:dyDescent="0.5">
      <c r="A24" s="9">
        <f>ROW()</f>
        <v>24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W24" s="40"/>
      <c r="X24" s="40"/>
      <c r="Y24" s="40"/>
      <c r="Z24" s="40"/>
      <c r="AA24" s="40"/>
    </row>
    <row r="25" spans="1:27" ht="21.75" customHeight="1" x14ac:dyDescent="0.5">
      <c r="A25" s="9">
        <f>ROW()</f>
        <v>25</v>
      </c>
      <c r="B25" s="36" t="s">
        <v>100</v>
      </c>
      <c r="C25" s="40"/>
    </row>
    <row r="26" spans="1:27" ht="21.75" customHeight="1" x14ac:dyDescent="0.5">
      <c r="A26" s="9">
        <f>ROW()</f>
        <v>26</v>
      </c>
      <c r="B26" t="str">
        <f>+'Transactions Sources &amp; Uses'!B8</f>
        <v>Revolver</v>
      </c>
      <c r="C26" s="40"/>
      <c r="I26" s="67">
        <f>'Debt Schedule'!I16</f>
        <v>0</v>
      </c>
      <c r="J26" s="67">
        <f>'Debt Schedule'!J16</f>
        <v>0</v>
      </c>
      <c r="K26" s="67">
        <f>'Debt Schedule'!K16</f>
        <v>0</v>
      </c>
      <c r="L26" s="67">
        <f>'Debt Schedule'!L16</f>
        <v>0</v>
      </c>
      <c r="M26" s="67">
        <f>'Debt Schedule'!M16</f>
        <v>0</v>
      </c>
      <c r="N26" s="67">
        <f>'Debt Schedule'!N16</f>
        <v>0</v>
      </c>
      <c r="O26" s="67">
        <f>'Debt Schedule'!O16</f>
        <v>0</v>
      </c>
      <c r="P26" s="67">
        <f>'Debt Schedule'!P16</f>
        <v>0</v>
      </c>
    </row>
    <row r="27" spans="1:27" ht="21.75" customHeight="1" x14ac:dyDescent="0.5">
      <c r="A27" s="9">
        <f>ROW()</f>
        <v>27</v>
      </c>
      <c r="B27" t="str">
        <f>+'Transactions Sources &amp; Uses'!B9</f>
        <v>Term Loan A</v>
      </c>
      <c r="C27" s="40"/>
      <c r="I27" s="67">
        <f>'Debt Schedule'!I24</f>
        <v>8280</v>
      </c>
      <c r="J27" s="67">
        <f>'Debt Schedule'!J24</f>
        <v>8721</v>
      </c>
      <c r="K27" s="67">
        <f>'Debt Schedule'!K24</f>
        <v>9882</v>
      </c>
      <c r="L27" s="67">
        <f>'Debt Schedule'!L24</f>
        <v>9003.6</v>
      </c>
      <c r="M27" s="67">
        <f>'Debt Schedule'!M24</f>
        <v>7905.6</v>
      </c>
      <c r="N27" s="67">
        <f>'Debt Schedule'!N24</f>
        <v>6588.0000000000009</v>
      </c>
      <c r="O27" s="67">
        <f>'Debt Schedule'!O24</f>
        <v>4941</v>
      </c>
      <c r="P27" s="67">
        <f>'Debt Schedule'!P24</f>
        <v>0</v>
      </c>
    </row>
    <row r="28" spans="1:27" ht="21.75" customHeight="1" x14ac:dyDescent="0.5">
      <c r="A28" s="9">
        <f>ROW()</f>
        <v>28</v>
      </c>
      <c r="B28" t="str">
        <f>+'Transactions Sources &amp; Uses'!B10</f>
        <v>Term Loan B</v>
      </c>
      <c r="C28" s="40"/>
      <c r="I28" s="67">
        <f>'Debt Schedule'!I33</f>
        <v>10200</v>
      </c>
      <c r="J28" s="67">
        <f>'Debt Schedule'!J33</f>
        <v>11088</v>
      </c>
      <c r="K28" s="67">
        <f>'Debt Schedule'!K33</f>
        <v>12936</v>
      </c>
      <c r="L28" s="67">
        <f>'Debt Schedule'!L33</f>
        <v>12804</v>
      </c>
      <c r="M28" s="67">
        <f>'Debt Schedule'!M33</f>
        <v>12672</v>
      </c>
      <c r="N28" s="67">
        <f>'Debt Schedule'!N33</f>
        <v>12540</v>
      </c>
      <c r="O28" s="67">
        <f>'Debt Schedule'!O33</f>
        <v>12408</v>
      </c>
      <c r="P28" s="67">
        <f>'Debt Schedule'!P33</f>
        <v>0</v>
      </c>
    </row>
    <row r="29" spans="1:27" ht="21.75" customHeight="1" x14ac:dyDescent="0.5">
      <c r="A29" s="9">
        <f>ROW()</f>
        <v>29</v>
      </c>
      <c r="B29" t="str">
        <f>+'Transactions Sources &amp; Uses'!B12</f>
        <v>Senior Unsecured / Subordinated Notes</v>
      </c>
      <c r="C29" s="40"/>
      <c r="I29" s="67">
        <f>'Debt Schedule'!I41</f>
        <v>12750</v>
      </c>
      <c r="J29" s="67">
        <f>'Debt Schedule'!J41</f>
        <v>12750</v>
      </c>
      <c r="K29" s="67">
        <f>'Debt Schedule'!K41</f>
        <v>12750</v>
      </c>
      <c r="L29" s="67">
        <f>'Debt Schedule'!L41</f>
        <v>12750</v>
      </c>
      <c r="M29" s="67">
        <f>'Debt Schedule'!M41</f>
        <v>12750</v>
      </c>
      <c r="N29" s="67">
        <f>'Debt Schedule'!N41</f>
        <v>12750</v>
      </c>
      <c r="O29" s="67">
        <f>'Debt Schedule'!O41</f>
        <v>12750</v>
      </c>
      <c r="P29" s="67">
        <f>'Debt Schedule'!P41</f>
        <v>12750</v>
      </c>
    </row>
    <row r="30" spans="1:27" ht="21.75" customHeight="1" thickBot="1" x14ac:dyDescent="0.55000000000000004">
      <c r="A30" s="9">
        <f>ROW()</f>
        <v>30</v>
      </c>
      <c r="B30" t="s">
        <v>101</v>
      </c>
      <c r="C30" s="40"/>
      <c r="I30" s="113">
        <f>SUM(I26:I29)</f>
        <v>31230</v>
      </c>
      <c r="J30" s="113">
        <f t="shared" ref="J30:P30" si="8">SUM(J26:J29)</f>
        <v>32559</v>
      </c>
      <c r="K30" s="113">
        <f t="shared" si="8"/>
        <v>35568</v>
      </c>
      <c r="L30" s="113">
        <f t="shared" si="8"/>
        <v>34557.599999999999</v>
      </c>
      <c r="M30" s="113">
        <f t="shared" si="8"/>
        <v>33327.599999999999</v>
      </c>
      <c r="N30" s="113">
        <f t="shared" si="8"/>
        <v>31878</v>
      </c>
      <c r="O30" s="113">
        <f t="shared" si="8"/>
        <v>30099</v>
      </c>
      <c r="P30" s="113">
        <f t="shared" si="8"/>
        <v>12750</v>
      </c>
    </row>
    <row r="31" spans="1:27" ht="21.75" customHeight="1" thickTop="1" thickBot="1" x14ac:dyDescent="0.55000000000000004">
      <c r="A31" s="9">
        <f>ROW()</f>
        <v>31</v>
      </c>
      <c r="C31" s="40"/>
      <c r="I31" s="114"/>
      <c r="J31" s="114"/>
      <c r="K31" s="114"/>
      <c r="L31" s="114"/>
      <c r="M31" s="114"/>
      <c r="N31" s="114"/>
      <c r="O31" s="114"/>
      <c r="P31" s="114"/>
    </row>
    <row r="32" spans="1:27" ht="21.75" customHeight="1" thickBot="1" x14ac:dyDescent="0.55000000000000004">
      <c r="A32" s="9">
        <f>ROW()</f>
        <v>32</v>
      </c>
      <c r="B32" s="28" t="s">
        <v>102</v>
      </c>
      <c r="C32" s="40"/>
      <c r="I32" s="115">
        <f>I23-I30</f>
        <v>69747.142857142855</v>
      </c>
      <c r="J32" s="115">
        <f t="shared" ref="J32:P32" si="9">J23-J30</f>
        <v>77197.486857142838</v>
      </c>
      <c r="K32" s="115">
        <f t="shared" si="9"/>
        <v>83680.713589942854</v>
      </c>
      <c r="L32" s="115">
        <f t="shared" si="9"/>
        <v>94954.109133446269</v>
      </c>
      <c r="M32" s="115">
        <f t="shared" si="9"/>
        <v>107280.45991508209</v>
      </c>
      <c r="N32" s="115">
        <f t="shared" si="9"/>
        <v>120727.43438018675</v>
      </c>
      <c r="O32" s="115">
        <f t="shared" si="9"/>
        <v>135477.9956518579</v>
      </c>
      <c r="P32" s="115">
        <f t="shared" si="9"/>
        <v>173994.70484164584</v>
      </c>
    </row>
    <row r="33" spans="1:16" ht="21.75" customHeight="1" thickTop="1" x14ac:dyDescent="0.5">
      <c r="A33" s="9">
        <f>ROW()</f>
        <v>33</v>
      </c>
      <c r="B33" t="s">
        <v>103</v>
      </c>
      <c r="C33" s="40"/>
      <c r="I33" s="155">
        <f>'Operating Assumptions'!I21</f>
        <v>0.34</v>
      </c>
      <c r="J33" s="155">
        <f>'Operating Assumptions'!J21</f>
        <v>0.34</v>
      </c>
      <c r="K33" s="155">
        <f>'Operating Assumptions'!K21</f>
        <v>0.34</v>
      </c>
      <c r="L33" s="155">
        <f>'Operating Assumptions'!L21</f>
        <v>0.34</v>
      </c>
      <c r="M33" s="155">
        <f>'Operating Assumptions'!M21</f>
        <v>0.34</v>
      </c>
      <c r="N33" s="155">
        <f>'Operating Assumptions'!N21</f>
        <v>0.34</v>
      </c>
      <c r="O33" s="155">
        <f>'Operating Assumptions'!O21</f>
        <v>0.34</v>
      </c>
      <c r="P33" s="155">
        <f>'Operating Assumptions'!P21</f>
        <v>0.34</v>
      </c>
    </row>
    <row r="34" spans="1:16" ht="21.75" customHeight="1" x14ac:dyDescent="0.5">
      <c r="A34" s="9">
        <f>ROW()</f>
        <v>34</v>
      </c>
      <c r="B34" t="s">
        <v>104</v>
      </c>
      <c r="C34" s="40"/>
      <c r="I34" s="116">
        <f>I32*I33</f>
        <v>23714.028571428571</v>
      </c>
      <c r="J34" s="116">
        <f t="shared" ref="J34:P34" si="10">J32*J33</f>
        <v>26247.145531428567</v>
      </c>
      <c r="K34" s="116">
        <f t="shared" si="10"/>
        <v>28451.442620580572</v>
      </c>
      <c r="L34" s="116">
        <f t="shared" si="10"/>
        <v>32284.397105371732</v>
      </c>
      <c r="M34" s="116">
        <f t="shared" si="10"/>
        <v>36475.356371127913</v>
      </c>
      <c r="N34" s="116">
        <f t="shared" si="10"/>
        <v>41047.327689263497</v>
      </c>
      <c r="O34" s="116">
        <f t="shared" si="10"/>
        <v>46062.51852163169</v>
      </c>
      <c r="P34" s="116">
        <f t="shared" si="10"/>
        <v>59158.199646159592</v>
      </c>
    </row>
    <row r="35" spans="1:16" ht="21.75" customHeight="1" thickBot="1" x14ac:dyDescent="0.55000000000000004">
      <c r="A35" s="9">
        <f>ROW()</f>
        <v>35</v>
      </c>
      <c r="B35" s="36" t="s">
        <v>105</v>
      </c>
      <c r="C35" s="40"/>
      <c r="I35" s="117">
        <f>+I32-I34</f>
        <v>46033.114285714284</v>
      </c>
      <c r="J35" s="117">
        <f t="shared" ref="J35:P35" si="11">+J32-J34</f>
        <v>50950.341325714267</v>
      </c>
      <c r="K35" s="117">
        <f t="shared" si="11"/>
        <v>55229.270969362282</v>
      </c>
      <c r="L35" s="117">
        <f t="shared" si="11"/>
        <v>62669.712028074537</v>
      </c>
      <c r="M35" s="117">
        <f t="shared" si="11"/>
        <v>70805.103543954174</v>
      </c>
      <c r="N35" s="117">
        <f t="shared" si="11"/>
        <v>79680.106690923247</v>
      </c>
      <c r="O35" s="117">
        <f t="shared" si="11"/>
        <v>89415.477130226209</v>
      </c>
      <c r="P35" s="117">
        <f t="shared" si="11"/>
        <v>114836.50519548624</v>
      </c>
    </row>
    <row r="36" spans="1:16" ht="21.75" customHeight="1" thickTop="1" x14ac:dyDescent="0.5">
      <c r="C36" s="40"/>
    </row>
    <row r="37" spans="1:16" ht="21.75" customHeight="1" x14ac:dyDescent="0.5">
      <c r="A37"/>
    </row>
    <row r="38" spans="1:16" ht="21.75" customHeight="1" x14ac:dyDescent="0.5">
      <c r="A38"/>
    </row>
    <row r="39" spans="1:16" ht="21.75" customHeight="1" x14ac:dyDescent="0.5">
      <c r="A39"/>
    </row>
    <row r="40" spans="1:16" ht="21.75" customHeight="1" x14ac:dyDescent="0.5">
      <c r="A40"/>
    </row>
    <row r="41" spans="1:16" ht="21.75" customHeight="1" x14ac:dyDescent="0.5">
      <c r="A41"/>
    </row>
    <row r="42" spans="1:16" ht="21.75" customHeight="1" x14ac:dyDescent="0.5">
      <c r="A42"/>
    </row>
    <row r="43" spans="1:16" ht="21.75" customHeight="1" x14ac:dyDescent="0.5">
      <c r="A43"/>
    </row>
    <row r="44" spans="1:16" ht="21.75" customHeight="1" x14ac:dyDescent="0.5">
      <c r="A44"/>
    </row>
    <row r="45" spans="1:16" ht="21.75" customHeight="1" x14ac:dyDescent="0.5">
      <c r="A45"/>
    </row>
    <row r="46" spans="1:16" ht="21.75" customHeight="1" x14ac:dyDescent="0.5">
      <c r="A46"/>
    </row>
    <row r="47" spans="1:16" ht="21.75" customHeight="1" x14ac:dyDescent="0.5">
      <c r="A47"/>
    </row>
    <row r="48" spans="1:16" ht="21.75" customHeight="1" x14ac:dyDescent="0.5">
      <c r="A48"/>
    </row>
    <row r="49" spans="1:1" ht="21.75" customHeight="1" x14ac:dyDescent="0.5">
      <c r="A49"/>
    </row>
    <row r="50" spans="1:1" ht="21.75" customHeight="1" x14ac:dyDescent="0.5">
      <c r="A50"/>
    </row>
    <row r="51" spans="1:1" ht="21.75" customHeight="1" x14ac:dyDescent="0.5">
      <c r="A51"/>
    </row>
    <row r="52" spans="1:1" ht="21.75" customHeight="1" x14ac:dyDescent="0.5">
      <c r="A52"/>
    </row>
    <row r="53" spans="1:1" ht="21.75" customHeight="1" x14ac:dyDescent="0.5">
      <c r="A53"/>
    </row>
    <row r="54" spans="1:1" ht="21.75" customHeight="1" x14ac:dyDescent="0.5">
      <c r="A54"/>
    </row>
    <row r="55" spans="1:1" ht="21.75" customHeight="1" x14ac:dyDescent="0.5">
      <c r="A55"/>
    </row>
    <row r="56" spans="1:1" ht="21.75" customHeight="1" x14ac:dyDescent="0.5">
      <c r="A56"/>
    </row>
    <row r="57" spans="1:1" ht="21.75" customHeight="1" x14ac:dyDescent="0.5">
      <c r="A57"/>
    </row>
    <row r="58" spans="1:1" ht="21.75" customHeight="1" x14ac:dyDescent="0.5">
      <c r="A58"/>
    </row>
    <row r="59" spans="1:1" ht="21.75" customHeight="1" x14ac:dyDescent="0.5">
      <c r="A59"/>
    </row>
    <row r="60" spans="1:1" ht="21.75" customHeight="1" x14ac:dyDescent="0.5">
      <c r="A60"/>
    </row>
    <row r="61" spans="1:1" ht="21.75" customHeight="1" x14ac:dyDescent="0.5">
      <c r="A61"/>
    </row>
    <row r="62" spans="1:1" ht="21.75" customHeight="1" x14ac:dyDescent="0.5">
      <c r="A62"/>
    </row>
    <row r="63" spans="1:1" ht="21.75" customHeight="1" x14ac:dyDescent="0.5">
      <c r="A63"/>
    </row>
    <row r="64" spans="1:1" ht="21.75" customHeight="1" x14ac:dyDescent="0.5">
      <c r="A64"/>
    </row>
    <row r="65" spans="1:1" ht="21.75" customHeight="1" x14ac:dyDescent="0.5">
      <c r="A65"/>
    </row>
    <row r="66" spans="1:1" ht="21.75" customHeight="1" x14ac:dyDescent="0.5">
      <c r="A66"/>
    </row>
    <row r="67" spans="1:1" ht="21.75" customHeight="1" x14ac:dyDescent="0.5">
      <c r="A67"/>
    </row>
    <row r="68" spans="1:1" ht="21.75" customHeight="1" x14ac:dyDescent="0.5">
      <c r="A68"/>
    </row>
    <row r="69" spans="1:1" ht="21.75" customHeight="1" x14ac:dyDescent="0.5">
      <c r="A69"/>
    </row>
    <row r="70" spans="1:1" ht="21.75" customHeight="1" x14ac:dyDescent="0.5">
      <c r="A70"/>
    </row>
    <row r="71" spans="1:1" ht="21.75" customHeight="1" x14ac:dyDescent="0.5">
      <c r="A71"/>
    </row>
    <row r="72" spans="1:1" ht="21.75" customHeight="1" x14ac:dyDescent="0.5">
      <c r="A72"/>
    </row>
    <row r="73" spans="1:1" ht="21.75" customHeight="1" x14ac:dyDescent="0.5">
      <c r="A73"/>
    </row>
    <row r="74" spans="1:1" ht="21.75" customHeight="1" x14ac:dyDescent="0.5">
      <c r="A74"/>
    </row>
    <row r="75" spans="1:1" ht="21.75" customHeight="1" x14ac:dyDescent="0.5">
      <c r="A75"/>
    </row>
    <row r="76" spans="1:1" ht="21.75" customHeight="1" x14ac:dyDescent="0.5">
      <c r="A76"/>
    </row>
    <row r="77" spans="1:1" ht="21.75" customHeight="1" x14ac:dyDescent="0.5">
      <c r="A77"/>
    </row>
    <row r="78" spans="1:1" ht="21.75" customHeight="1" x14ac:dyDescent="0.5">
      <c r="A78"/>
    </row>
    <row r="79" spans="1:1" ht="21.75" customHeight="1" x14ac:dyDescent="0.5">
      <c r="A79"/>
    </row>
    <row r="80" spans="1:1" ht="21.75" customHeight="1" x14ac:dyDescent="0.5">
      <c r="A80"/>
    </row>
    <row r="81" spans="1:1" ht="21.75" customHeight="1" x14ac:dyDescent="0.5">
      <c r="A81"/>
    </row>
    <row r="82" spans="1:1" ht="21.75" customHeight="1" x14ac:dyDescent="0.5">
      <c r="A82"/>
    </row>
    <row r="83" spans="1:1" ht="21.75" customHeight="1" x14ac:dyDescent="0.5">
      <c r="A83"/>
    </row>
    <row r="84" spans="1:1" ht="21.75" customHeight="1" x14ac:dyDescent="0.5">
      <c r="A84"/>
    </row>
    <row r="85" spans="1:1" ht="21.75" customHeight="1" x14ac:dyDescent="0.5">
      <c r="A85"/>
    </row>
    <row r="86" spans="1:1" ht="21.75" customHeight="1" x14ac:dyDescent="0.5">
      <c r="A86"/>
    </row>
    <row r="87" spans="1:1" ht="21.75" customHeight="1" x14ac:dyDescent="0.5">
      <c r="A87"/>
    </row>
    <row r="88" spans="1:1" ht="21.75" customHeight="1" x14ac:dyDescent="0.5">
      <c r="A88"/>
    </row>
    <row r="89" spans="1:1" ht="21.75" customHeight="1" x14ac:dyDescent="0.5">
      <c r="A89"/>
    </row>
    <row r="90" spans="1:1" ht="21.75" customHeight="1" x14ac:dyDescent="0.5">
      <c r="A90"/>
    </row>
    <row r="91" spans="1:1" ht="21.75" customHeight="1" x14ac:dyDescent="0.5">
      <c r="A91"/>
    </row>
    <row r="92" spans="1:1" ht="21.75" customHeight="1" x14ac:dyDescent="0.5">
      <c r="A92"/>
    </row>
    <row r="93" spans="1:1" ht="21.75" customHeight="1" x14ac:dyDescent="0.5">
      <c r="A93"/>
    </row>
    <row r="94" spans="1:1" ht="21.75" customHeight="1" x14ac:dyDescent="0.5">
      <c r="A94"/>
    </row>
    <row r="95" spans="1:1" ht="21.75" customHeight="1" x14ac:dyDescent="0.5">
      <c r="A95"/>
    </row>
    <row r="96" spans="1:1" ht="21.75" customHeight="1" x14ac:dyDescent="0.5">
      <c r="A96"/>
    </row>
    <row r="97" spans="1:1" ht="21.75" customHeight="1" x14ac:dyDescent="0.5">
      <c r="A97"/>
    </row>
    <row r="98" spans="1:1" ht="21.75" customHeight="1" x14ac:dyDescent="0.5">
      <c r="A98"/>
    </row>
    <row r="99" spans="1:1" ht="21.75" customHeight="1" x14ac:dyDescent="0.5">
      <c r="A99"/>
    </row>
    <row r="100" spans="1:1" ht="21.75" customHeight="1" x14ac:dyDescent="0.5">
      <c r="A100"/>
    </row>
    <row r="101" spans="1:1" ht="21.75" customHeight="1" x14ac:dyDescent="0.5">
      <c r="A101"/>
    </row>
    <row r="102" spans="1:1" ht="21.75" customHeight="1" x14ac:dyDescent="0.5">
      <c r="A102"/>
    </row>
    <row r="103" spans="1:1" ht="21.75" customHeight="1" x14ac:dyDescent="0.5">
      <c r="A103"/>
    </row>
    <row r="104" spans="1:1" ht="21.75" customHeight="1" x14ac:dyDescent="0.5">
      <c r="A104"/>
    </row>
    <row r="105" spans="1:1" ht="21.75" customHeight="1" x14ac:dyDescent="0.5">
      <c r="A105"/>
    </row>
    <row r="106" spans="1:1" ht="21.75" customHeight="1" x14ac:dyDescent="0.5">
      <c r="A106"/>
    </row>
    <row r="107" spans="1:1" ht="21.75" customHeight="1" x14ac:dyDescent="0.5">
      <c r="A107"/>
    </row>
    <row r="108" spans="1:1" ht="21.75" customHeight="1" x14ac:dyDescent="0.5">
      <c r="A108"/>
    </row>
    <row r="109" spans="1:1" ht="21.75" customHeight="1" x14ac:dyDescent="0.5">
      <c r="A109"/>
    </row>
    <row r="110" spans="1:1" ht="21.75" customHeight="1" x14ac:dyDescent="0.5">
      <c r="A110"/>
    </row>
    <row r="111" spans="1:1" ht="21.75" customHeight="1" x14ac:dyDescent="0.5">
      <c r="A111"/>
    </row>
    <row r="112" spans="1:1" ht="21.75" customHeight="1" x14ac:dyDescent="0.5">
      <c r="A112"/>
    </row>
    <row r="113" spans="1:1" ht="21.75" customHeight="1" x14ac:dyDescent="0.5">
      <c r="A113"/>
    </row>
    <row r="114" spans="1:1" ht="21.75" customHeight="1" x14ac:dyDescent="0.5">
      <c r="A114"/>
    </row>
    <row r="115" spans="1:1" ht="21.75" customHeight="1" x14ac:dyDescent="0.5">
      <c r="A115"/>
    </row>
    <row r="116" spans="1:1" ht="21.75" customHeight="1" x14ac:dyDescent="0.5">
      <c r="A116"/>
    </row>
    <row r="117" spans="1:1" ht="21.75" customHeight="1" x14ac:dyDescent="0.5">
      <c r="A117"/>
    </row>
    <row r="118" spans="1:1" ht="21.75" customHeight="1" x14ac:dyDescent="0.5">
      <c r="A118"/>
    </row>
    <row r="119" spans="1:1" ht="21.75" customHeight="1" x14ac:dyDescent="0.5">
      <c r="A119"/>
    </row>
    <row r="120" spans="1:1" ht="21.75" customHeight="1" x14ac:dyDescent="0.5">
      <c r="A120"/>
    </row>
    <row r="121" spans="1:1" ht="21.75" customHeight="1" x14ac:dyDescent="0.5">
      <c r="A121"/>
    </row>
    <row r="122" spans="1:1" ht="21.75" customHeight="1" x14ac:dyDescent="0.5">
      <c r="A122"/>
    </row>
    <row r="123" spans="1:1" ht="21.75" customHeight="1" x14ac:dyDescent="0.5">
      <c r="A123"/>
    </row>
    <row r="124" spans="1:1" ht="21.75" customHeight="1" x14ac:dyDescent="0.5">
      <c r="A124"/>
    </row>
    <row r="125" spans="1:1" ht="21.75" customHeight="1" x14ac:dyDescent="0.5">
      <c r="A125"/>
    </row>
    <row r="126" spans="1:1" ht="21.75" customHeight="1" x14ac:dyDescent="0.5">
      <c r="A126"/>
    </row>
    <row r="127" spans="1:1" ht="21.75" customHeight="1" x14ac:dyDescent="0.5">
      <c r="A127"/>
    </row>
    <row r="128" spans="1:1" ht="21.75" customHeight="1" x14ac:dyDescent="0.5">
      <c r="A128"/>
    </row>
    <row r="129" spans="1:1" ht="21.75" customHeight="1" x14ac:dyDescent="0.5">
      <c r="A129"/>
    </row>
    <row r="130" spans="1:1" ht="21.75" customHeight="1" x14ac:dyDescent="0.5">
      <c r="A130"/>
    </row>
    <row r="131" spans="1:1" ht="21.75" customHeight="1" x14ac:dyDescent="0.5">
      <c r="A131"/>
    </row>
    <row r="132" spans="1:1" ht="21.75" customHeight="1" x14ac:dyDescent="0.5">
      <c r="A132"/>
    </row>
    <row r="133" spans="1:1" ht="21.75" customHeight="1" x14ac:dyDescent="0.5">
      <c r="A133"/>
    </row>
    <row r="134" spans="1:1" ht="21.75" customHeight="1" x14ac:dyDescent="0.5">
      <c r="A134"/>
    </row>
    <row r="135" spans="1:1" ht="21.75" customHeight="1" x14ac:dyDescent="0.5">
      <c r="A135"/>
    </row>
    <row r="136" spans="1:1" ht="21.75" customHeight="1" x14ac:dyDescent="0.5">
      <c r="A136"/>
    </row>
    <row r="137" spans="1:1" ht="21.75" customHeight="1" x14ac:dyDescent="0.5">
      <c r="A137"/>
    </row>
    <row r="138" spans="1:1" ht="21.75" customHeight="1" x14ac:dyDescent="0.5">
      <c r="A138"/>
    </row>
    <row r="139" spans="1:1" ht="21.75" customHeight="1" x14ac:dyDescent="0.5">
      <c r="A139"/>
    </row>
    <row r="140" spans="1:1" ht="21.75" customHeight="1" x14ac:dyDescent="0.5">
      <c r="A140"/>
    </row>
    <row r="141" spans="1:1" ht="21.75" customHeight="1" x14ac:dyDescent="0.5">
      <c r="A141"/>
    </row>
    <row r="142" spans="1:1" ht="21.75" customHeight="1" x14ac:dyDescent="0.5">
      <c r="A142"/>
    </row>
    <row r="143" spans="1:1" ht="21.75" customHeight="1" x14ac:dyDescent="0.5">
      <c r="A143"/>
    </row>
    <row r="144" spans="1:1" ht="21.75" customHeight="1" x14ac:dyDescent="0.5">
      <c r="A144"/>
    </row>
    <row r="145" spans="1:1" ht="21.75" customHeight="1" x14ac:dyDescent="0.5">
      <c r="A145"/>
    </row>
    <row r="146" spans="1:1" ht="21.75" customHeight="1" x14ac:dyDescent="0.5">
      <c r="A146"/>
    </row>
    <row r="147" spans="1:1" ht="21.75" customHeight="1" x14ac:dyDescent="0.5">
      <c r="A147"/>
    </row>
    <row r="148" spans="1:1" ht="21.75" customHeight="1" x14ac:dyDescent="0.5">
      <c r="A148"/>
    </row>
    <row r="149" spans="1:1" ht="21.75" customHeight="1" x14ac:dyDescent="0.5">
      <c r="A149"/>
    </row>
    <row r="150" spans="1:1" ht="21.75" customHeight="1" x14ac:dyDescent="0.5">
      <c r="A150"/>
    </row>
    <row r="151" spans="1:1" ht="21.75" customHeight="1" x14ac:dyDescent="0.5">
      <c r="A151"/>
    </row>
    <row r="152" spans="1:1" ht="21.75" customHeight="1" x14ac:dyDescent="0.5">
      <c r="A152"/>
    </row>
    <row r="153" spans="1:1" ht="21.75" customHeight="1" x14ac:dyDescent="0.5">
      <c r="A153"/>
    </row>
    <row r="154" spans="1:1" ht="21.75" customHeight="1" x14ac:dyDescent="0.5">
      <c r="A154"/>
    </row>
    <row r="155" spans="1:1" ht="21.75" customHeight="1" x14ac:dyDescent="0.5">
      <c r="A155"/>
    </row>
    <row r="156" spans="1:1" ht="21.75" customHeight="1" x14ac:dyDescent="0.5">
      <c r="A156"/>
    </row>
    <row r="157" spans="1:1" ht="21.75" customHeight="1" x14ac:dyDescent="0.5">
      <c r="A157"/>
    </row>
    <row r="158" spans="1:1" ht="21.75" customHeight="1" x14ac:dyDescent="0.5">
      <c r="A158"/>
    </row>
    <row r="159" spans="1:1" ht="21.75" customHeight="1" x14ac:dyDescent="0.5">
      <c r="A159"/>
    </row>
    <row r="160" spans="1:1" ht="21.75" customHeight="1" x14ac:dyDescent="0.5">
      <c r="A160"/>
    </row>
    <row r="161" spans="1:1" ht="21.75" customHeight="1" x14ac:dyDescent="0.5">
      <c r="A161"/>
    </row>
    <row r="162" spans="1:1" ht="21.75" customHeight="1" x14ac:dyDescent="0.5">
      <c r="A162"/>
    </row>
    <row r="163" spans="1:1" ht="21.75" customHeight="1" x14ac:dyDescent="0.5">
      <c r="A163"/>
    </row>
    <row r="164" spans="1:1" ht="21.75" customHeight="1" x14ac:dyDescent="0.5">
      <c r="A164"/>
    </row>
    <row r="165" spans="1:1" ht="21.75" customHeight="1" x14ac:dyDescent="0.5">
      <c r="A165"/>
    </row>
    <row r="166" spans="1:1" ht="21.75" customHeight="1" x14ac:dyDescent="0.5">
      <c r="A166"/>
    </row>
    <row r="167" spans="1:1" ht="21.75" customHeight="1" x14ac:dyDescent="0.5">
      <c r="A167"/>
    </row>
    <row r="168" spans="1:1" ht="21.75" customHeight="1" x14ac:dyDescent="0.5">
      <c r="A168"/>
    </row>
    <row r="169" spans="1:1" ht="21.75" customHeight="1" x14ac:dyDescent="0.5">
      <c r="A169"/>
    </row>
    <row r="170" spans="1:1" ht="21.75" customHeight="1" x14ac:dyDescent="0.5">
      <c r="A170"/>
    </row>
    <row r="171" spans="1:1" ht="21.75" customHeight="1" x14ac:dyDescent="0.5">
      <c r="A171"/>
    </row>
    <row r="172" spans="1:1" ht="21.75" customHeight="1" x14ac:dyDescent="0.5">
      <c r="A172"/>
    </row>
    <row r="173" spans="1:1" ht="21.75" customHeight="1" x14ac:dyDescent="0.5">
      <c r="A173"/>
    </row>
    <row r="174" spans="1:1" ht="21.75" customHeight="1" x14ac:dyDescent="0.5">
      <c r="A174"/>
    </row>
    <row r="175" spans="1:1" ht="21.75" customHeight="1" x14ac:dyDescent="0.5">
      <c r="A175"/>
    </row>
    <row r="176" spans="1:1" ht="21.75" customHeight="1" x14ac:dyDescent="0.5">
      <c r="A176"/>
    </row>
    <row r="177" spans="1:1" ht="21.75" customHeight="1" x14ac:dyDescent="0.5">
      <c r="A177"/>
    </row>
    <row r="178" spans="1:1" ht="21.75" customHeight="1" x14ac:dyDescent="0.5">
      <c r="A178"/>
    </row>
    <row r="179" spans="1:1" ht="21.75" customHeight="1" x14ac:dyDescent="0.5">
      <c r="A179"/>
    </row>
    <row r="180" spans="1:1" ht="21.75" customHeight="1" x14ac:dyDescent="0.5">
      <c r="A180"/>
    </row>
    <row r="181" spans="1:1" ht="21.75" customHeight="1" x14ac:dyDescent="0.5">
      <c r="A181"/>
    </row>
    <row r="182" spans="1:1" ht="21.75" customHeight="1" x14ac:dyDescent="0.5">
      <c r="A182"/>
    </row>
    <row r="183" spans="1:1" ht="21.75" customHeight="1" x14ac:dyDescent="0.5">
      <c r="A183"/>
    </row>
    <row r="184" spans="1:1" ht="21.75" customHeight="1" x14ac:dyDescent="0.5">
      <c r="A184"/>
    </row>
    <row r="185" spans="1:1" ht="21.75" customHeight="1" x14ac:dyDescent="0.5">
      <c r="A185"/>
    </row>
    <row r="186" spans="1:1" ht="21.75" customHeight="1" x14ac:dyDescent="0.5">
      <c r="A186"/>
    </row>
    <row r="187" spans="1:1" ht="21.75" customHeight="1" x14ac:dyDescent="0.5">
      <c r="A187"/>
    </row>
    <row r="188" spans="1:1" ht="21.75" customHeight="1" x14ac:dyDescent="0.5">
      <c r="A188"/>
    </row>
    <row r="189" spans="1:1" ht="21.75" customHeight="1" x14ac:dyDescent="0.5">
      <c r="A189"/>
    </row>
    <row r="190" spans="1:1" ht="21.75" customHeight="1" x14ac:dyDescent="0.5">
      <c r="A190"/>
    </row>
    <row r="191" spans="1:1" ht="21.75" customHeight="1" x14ac:dyDescent="0.5">
      <c r="A191"/>
    </row>
    <row r="192" spans="1:1" ht="21.75" customHeight="1" x14ac:dyDescent="0.5">
      <c r="A192"/>
    </row>
    <row r="193" spans="1:1" ht="21.75" customHeight="1" x14ac:dyDescent="0.5">
      <c r="A193"/>
    </row>
    <row r="194" spans="1:1" ht="21.75" customHeight="1" x14ac:dyDescent="0.5">
      <c r="A194"/>
    </row>
    <row r="195" spans="1:1" ht="21.75" customHeight="1" x14ac:dyDescent="0.5">
      <c r="A195"/>
    </row>
    <row r="196" spans="1:1" ht="21.75" customHeight="1" x14ac:dyDescent="0.5">
      <c r="A196"/>
    </row>
    <row r="197" spans="1:1" ht="21.75" customHeight="1" x14ac:dyDescent="0.5">
      <c r="A197"/>
    </row>
    <row r="198" spans="1:1" ht="21.75" customHeight="1" x14ac:dyDescent="0.5">
      <c r="A198"/>
    </row>
    <row r="199" spans="1:1" ht="21.75" customHeight="1" x14ac:dyDescent="0.5">
      <c r="A199"/>
    </row>
    <row r="200" spans="1:1" ht="21.75" customHeight="1" x14ac:dyDescent="0.5">
      <c r="A200"/>
    </row>
    <row r="201" spans="1:1" ht="21.75" customHeight="1" x14ac:dyDescent="0.5">
      <c r="A201"/>
    </row>
    <row r="202" spans="1:1" ht="21.75" customHeight="1" x14ac:dyDescent="0.5">
      <c r="A202"/>
    </row>
    <row r="203" spans="1:1" ht="21.75" customHeight="1" x14ac:dyDescent="0.5">
      <c r="A203"/>
    </row>
    <row r="204" spans="1:1" ht="21.75" customHeight="1" x14ac:dyDescent="0.5">
      <c r="A204"/>
    </row>
    <row r="205" spans="1:1" ht="21.75" customHeight="1" x14ac:dyDescent="0.5">
      <c r="A205"/>
    </row>
    <row r="206" spans="1:1" ht="21.75" customHeight="1" x14ac:dyDescent="0.5">
      <c r="A206"/>
    </row>
    <row r="207" spans="1:1" ht="21.75" customHeight="1" x14ac:dyDescent="0.5">
      <c r="A207"/>
    </row>
    <row r="208" spans="1:1" ht="21.75" customHeight="1" x14ac:dyDescent="0.5">
      <c r="A208"/>
    </row>
    <row r="209" spans="1:1" ht="21.75" customHeight="1" x14ac:dyDescent="0.5">
      <c r="A209"/>
    </row>
    <row r="210" spans="1:1" ht="21.75" customHeight="1" x14ac:dyDescent="0.5">
      <c r="A210"/>
    </row>
    <row r="211" spans="1:1" ht="21.75" customHeight="1" x14ac:dyDescent="0.5">
      <c r="A211"/>
    </row>
    <row r="212" spans="1:1" ht="21.75" customHeight="1" x14ac:dyDescent="0.5">
      <c r="A212"/>
    </row>
    <row r="213" spans="1:1" ht="21.75" customHeight="1" x14ac:dyDescent="0.5">
      <c r="A213"/>
    </row>
    <row r="214" spans="1:1" ht="21.75" customHeight="1" x14ac:dyDescent="0.5">
      <c r="A214"/>
    </row>
    <row r="215" spans="1:1" ht="21.75" customHeight="1" x14ac:dyDescent="0.5">
      <c r="A215"/>
    </row>
    <row r="216" spans="1:1" ht="21.75" customHeight="1" x14ac:dyDescent="0.5">
      <c r="A216"/>
    </row>
    <row r="217" spans="1:1" ht="21.75" customHeight="1" x14ac:dyDescent="0.5">
      <c r="A217"/>
    </row>
    <row r="218" spans="1:1" ht="21.75" customHeight="1" x14ac:dyDescent="0.5">
      <c r="A218"/>
    </row>
    <row r="219" spans="1:1" ht="21.75" customHeight="1" x14ac:dyDescent="0.5">
      <c r="A219"/>
    </row>
    <row r="220" spans="1:1" ht="21.75" customHeight="1" x14ac:dyDescent="0.5">
      <c r="A220"/>
    </row>
    <row r="221" spans="1:1" ht="21.75" customHeight="1" x14ac:dyDescent="0.5">
      <c r="A221"/>
    </row>
    <row r="222" spans="1:1" ht="21.75" customHeight="1" x14ac:dyDescent="0.5">
      <c r="A222"/>
    </row>
    <row r="223" spans="1:1" ht="21.75" customHeight="1" x14ac:dyDescent="0.5">
      <c r="A223"/>
    </row>
    <row r="224" spans="1:1" ht="21.75" customHeight="1" x14ac:dyDescent="0.5">
      <c r="A224"/>
    </row>
    <row r="225" spans="1:1" ht="21.75" customHeight="1" x14ac:dyDescent="0.5">
      <c r="A225"/>
    </row>
    <row r="226" spans="1:1" ht="21.75" customHeight="1" x14ac:dyDescent="0.5">
      <c r="A226"/>
    </row>
    <row r="227" spans="1:1" ht="21.75" customHeight="1" x14ac:dyDescent="0.5">
      <c r="A227"/>
    </row>
    <row r="228" spans="1:1" ht="21.75" customHeight="1" x14ac:dyDescent="0.5">
      <c r="A228"/>
    </row>
    <row r="229" spans="1:1" ht="21.75" customHeight="1" x14ac:dyDescent="0.5">
      <c r="A229"/>
    </row>
    <row r="230" spans="1:1" ht="21.75" customHeight="1" x14ac:dyDescent="0.5">
      <c r="A230"/>
    </row>
    <row r="231" spans="1:1" ht="21.75" customHeight="1" x14ac:dyDescent="0.5">
      <c r="A231"/>
    </row>
    <row r="232" spans="1:1" ht="21.75" customHeight="1" x14ac:dyDescent="0.5">
      <c r="A232"/>
    </row>
    <row r="233" spans="1:1" ht="21.75" customHeight="1" x14ac:dyDescent="0.5">
      <c r="A233"/>
    </row>
    <row r="234" spans="1:1" ht="21.75" customHeight="1" x14ac:dyDescent="0.5">
      <c r="A234"/>
    </row>
    <row r="235" spans="1:1" ht="21.75" customHeight="1" x14ac:dyDescent="0.5">
      <c r="A235"/>
    </row>
    <row r="236" spans="1:1" ht="21.75" customHeight="1" x14ac:dyDescent="0.5">
      <c r="A236"/>
    </row>
    <row r="237" spans="1:1" ht="21.75" customHeight="1" x14ac:dyDescent="0.5">
      <c r="A237"/>
    </row>
    <row r="238" spans="1:1" ht="21.75" customHeight="1" x14ac:dyDescent="0.5">
      <c r="A238"/>
    </row>
    <row r="239" spans="1:1" ht="21.75" customHeight="1" x14ac:dyDescent="0.5">
      <c r="A239"/>
    </row>
    <row r="240" spans="1:1" ht="21.75" customHeight="1" x14ac:dyDescent="0.5">
      <c r="A240"/>
    </row>
    <row r="241" spans="1:1" ht="21.75" customHeight="1" x14ac:dyDescent="0.5">
      <c r="A241"/>
    </row>
    <row r="242" spans="1:1" ht="21.75" customHeight="1" x14ac:dyDescent="0.5">
      <c r="A242"/>
    </row>
    <row r="243" spans="1:1" ht="21.75" customHeight="1" x14ac:dyDescent="0.5">
      <c r="A243"/>
    </row>
    <row r="244" spans="1:1" ht="21.75" customHeight="1" x14ac:dyDescent="0.5">
      <c r="A244"/>
    </row>
    <row r="245" spans="1:1" ht="21.75" customHeight="1" x14ac:dyDescent="0.5">
      <c r="A245"/>
    </row>
    <row r="246" spans="1:1" ht="21.75" customHeight="1" x14ac:dyDescent="0.5">
      <c r="A246"/>
    </row>
    <row r="247" spans="1:1" ht="21.75" customHeight="1" x14ac:dyDescent="0.5">
      <c r="A247"/>
    </row>
    <row r="248" spans="1:1" ht="21.75" customHeight="1" x14ac:dyDescent="0.5">
      <c r="A248"/>
    </row>
    <row r="249" spans="1:1" ht="21.75" customHeight="1" x14ac:dyDescent="0.5">
      <c r="A249"/>
    </row>
    <row r="250" spans="1:1" ht="21.75" customHeight="1" x14ac:dyDescent="0.5">
      <c r="A250"/>
    </row>
    <row r="251" spans="1:1" ht="21.75" customHeight="1" x14ac:dyDescent="0.5">
      <c r="A251"/>
    </row>
    <row r="252" spans="1:1" ht="21.75" customHeight="1" x14ac:dyDescent="0.5">
      <c r="A252"/>
    </row>
    <row r="253" spans="1:1" ht="21.75" customHeight="1" x14ac:dyDescent="0.5">
      <c r="A253"/>
    </row>
    <row r="254" spans="1:1" ht="21.75" customHeight="1" x14ac:dyDescent="0.5">
      <c r="A254"/>
    </row>
    <row r="255" spans="1:1" ht="21.75" customHeight="1" x14ac:dyDescent="0.5">
      <c r="A255"/>
    </row>
    <row r="256" spans="1:1" ht="21.75" customHeight="1" x14ac:dyDescent="0.5">
      <c r="A256"/>
    </row>
    <row r="257" spans="1:1" ht="21.75" customHeight="1" x14ac:dyDescent="0.5">
      <c r="A257"/>
    </row>
    <row r="258" spans="1:1" ht="21.75" customHeight="1" x14ac:dyDescent="0.5">
      <c r="A258"/>
    </row>
    <row r="259" spans="1:1" ht="21.75" customHeight="1" x14ac:dyDescent="0.5">
      <c r="A259"/>
    </row>
    <row r="260" spans="1:1" ht="21.75" customHeight="1" x14ac:dyDescent="0.5">
      <c r="A260"/>
    </row>
  </sheetData>
  <mergeCells count="1">
    <mergeCell ref="I7:M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0690-8A47-47A5-A2FB-9F24AB807F2E}">
  <dimension ref="A1:Y282"/>
  <sheetViews>
    <sheetView topLeftCell="A16" zoomScale="110" zoomScaleNormal="110" workbookViewId="0">
      <selection activeCell="L46" sqref="L46"/>
    </sheetView>
  </sheetViews>
  <sheetFormatPr defaultRowHeight="14.35" x14ac:dyDescent="0.5"/>
  <cols>
    <col min="1" max="1" width="5.87890625" style="9" customWidth="1"/>
    <col min="2" max="2" width="53.1171875" customWidth="1"/>
    <col min="3" max="8" width="2.76171875" customWidth="1"/>
    <col min="9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1" ht="26.25" customHeight="1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1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1" ht="21.75" customHeight="1" x14ac:dyDescent="0.5"/>
    <row r="4" spans="1:21" ht="12" customHeight="1" x14ac:dyDescent="0.5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1" ht="21.75" customHeight="1" x14ac:dyDescent="0.55000000000000004">
      <c r="A5" s="9">
        <f>ROW()</f>
        <v>5</v>
      </c>
      <c r="B5" s="45" t="s">
        <v>106</v>
      </c>
      <c r="C5" s="12"/>
      <c r="D5" s="12"/>
      <c r="E5" s="12"/>
      <c r="F5" s="12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21" ht="21.75" customHeight="1" x14ac:dyDescent="0.5">
      <c r="A6" s="9">
        <f>ROW()</f>
        <v>6</v>
      </c>
      <c r="B6" s="46" t="s">
        <v>23</v>
      </c>
      <c r="C6" s="47"/>
      <c r="D6" s="49"/>
      <c r="E6" s="47"/>
      <c r="F6" s="47"/>
      <c r="G6" s="69"/>
      <c r="H6" s="69"/>
      <c r="I6" s="297" t="s">
        <v>25</v>
      </c>
      <c r="J6" s="297"/>
      <c r="K6" s="297"/>
      <c r="L6" s="297"/>
      <c r="M6" s="297"/>
    </row>
    <row r="7" spans="1:21" ht="21.75" customHeight="1" x14ac:dyDescent="0.5">
      <c r="A7" s="9">
        <f>ROW()</f>
        <v>7</v>
      </c>
      <c r="C7" s="47"/>
      <c r="D7" s="49"/>
      <c r="E7" s="47"/>
      <c r="F7" s="47"/>
      <c r="G7" s="69"/>
      <c r="H7" s="69"/>
      <c r="I7" s="74">
        <f>+'Income Statement'!I8</f>
        <v>44561</v>
      </c>
      <c r="J7" s="74">
        <f>+'Income Statement'!J8</f>
        <v>44926</v>
      </c>
      <c r="K7" s="74">
        <f>+'Income Statement'!K8</f>
        <v>45291</v>
      </c>
      <c r="L7" s="74">
        <f>+'Income Statement'!L8</f>
        <v>45656</v>
      </c>
      <c r="M7" s="74">
        <f>+'Income Statement'!M8</f>
        <v>46021</v>
      </c>
      <c r="N7" s="74">
        <f>+'Income Statement'!N8</f>
        <v>46386</v>
      </c>
      <c r="O7" s="74">
        <f>+'Income Statement'!O8</f>
        <v>46751</v>
      </c>
      <c r="P7" s="74">
        <f>+'Income Statement'!P8</f>
        <v>47116</v>
      </c>
    </row>
    <row r="8" spans="1:21" ht="21.75" customHeight="1" x14ac:dyDescent="0.5">
      <c r="A8" s="9">
        <f>ROW()</f>
        <v>8</v>
      </c>
      <c r="B8" t="s">
        <v>107</v>
      </c>
      <c r="C8" s="47"/>
      <c r="D8" s="49"/>
      <c r="E8" s="47"/>
      <c r="F8" s="47"/>
      <c r="H8" s="69"/>
      <c r="I8" s="118">
        <f>'Income Statement'!I35</f>
        <v>46033.114285714284</v>
      </c>
      <c r="J8" s="118">
        <f>'Income Statement'!J35</f>
        <v>50950.341325714267</v>
      </c>
      <c r="K8" s="118">
        <f>'Income Statement'!K35</f>
        <v>55229.270969362282</v>
      </c>
      <c r="L8" s="118">
        <f>'Income Statement'!L35</f>
        <v>62669.712028074537</v>
      </c>
      <c r="M8" s="118">
        <f>'Income Statement'!M35</f>
        <v>70805.103543954174</v>
      </c>
      <c r="N8" s="118">
        <f>'Income Statement'!N35</f>
        <v>79680.106690923247</v>
      </c>
      <c r="O8" s="118">
        <f>'Income Statement'!O35</f>
        <v>89415.477130226209</v>
      </c>
      <c r="P8" s="118">
        <f>'Income Statement'!P35</f>
        <v>114836.50519548624</v>
      </c>
    </row>
    <row r="9" spans="1:21" ht="21.75" customHeight="1" x14ac:dyDescent="0.5">
      <c r="A9" s="9">
        <f>ROW()</f>
        <v>9</v>
      </c>
      <c r="B9" t="s">
        <v>95</v>
      </c>
      <c r="C9" s="119"/>
      <c r="D9" s="49"/>
      <c r="E9" s="47"/>
      <c r="F9" s="47"/>
      <c r="G9" s="69"/>
      <c r="H9" s="69"/>
      <c r="I9" s="120">
        <f>'Income Statement'!I20</f>
        <v>54060</v>
      </c>
      <c r="J9" s="120">
        <f>'Income Statement'!J20</f>
        <v>58449.672000000013</v>
      </c>
      <c r="K9" s="120">
        <f>'Income Statement'!K20</f>
        <v>63195.785366400021</v>
      </c>
      <c r="L9" s="120">
        <f>'Income Statement'!L20</f>
        <v>68327.283138151717</v>
      </c>
      <c r="M9" s="120">
        <f>'Income Statement'!M20</f>
        <v>73875.458528969626</v>
      </c>
      <c r="N9" s="120">
        <f>'Income Statement'!N20</f>
        <v>79874.145761521955</v>
      </c>
      <c r="O9" s="120">
        <f>'Income Statement'!O20</f>
        <v>86359.926397357543</v>
      </c>
      <c r="P9" s="120">
        <f>'Income Statement'!P20</f>
        <v>93372.352420822994</v>
      </c>
    </row>
    <row r="10" spans="1:21" ht="21.75" customHeight="1" x14ac:dyDescent="0.5">
      <c r="A10" s="9">
        <f>ROW()</f>
        <v>10</v>
      </c>
      <c r="B10" t="s">
        <v>108</v>
      </c>
      <c r="C10" s="119"/>
      <c r="D10" s="49"/>
      <c r="E10" s="47"/>
      <c r="F10" s="47"/>
      <c r="H10" s="69"/>
      <c r="I10" s="120">
        <f>'Income Statement'!I22</f>
        <v>7142.8571428571431</v>
      </c>
      <c r="J10" s="120">
        <f>'Income Statement'!J22</f>
        <v>7142.8571428571431</v>
      </c>
      <c r="K10" s="120">
        <f>'Income Statement'!K22</f>
        <v>7142.8571428571431</v>
      </c>
      <c r="L10" s="120">
        <f>'Income Statement'!L22</f>
        <v>7142.8571428571431</v>
      </c>
      <c r="M10" s="120">
        <f>'Income Statement'!M22</f>
        <v>7142.8571428571431</v>
      </c>
      <c r="N10" s="120">
        <f>'Income Statement'!N22</f>
        <v>7142.8571428571431</v>
      </c>
      <c r="O10" s="120">
        <f>'Income Statement'!O22</f>
        <v>7142.8571428571431</v>
      </c>
      <c r="P10" s="120">
        <f>'Income Statement'!P22</f>
        <v>0</v>
      </c>
    </row>
    <row r="11" spans="1:21" ht="21.75" customHeight="1" thickBot="1" x14ac:dyDescent="0.55000000000000004">
      <c r="A11" s="9">
        <f>ROW()</f>
        <v>11</v>
      </c>
      <c r="B11" t="s">
        <v>109</v>
      </c>
      <c r="C11" s="119"/>
      <c r="H11" s="69"/>
      <c r="I11" s="121">
        <f>'Operating Assumptions'!I25*'Income Statement'!I34</f>
        <v>1185.7014285714286</v>
      </c>
      <c r="J11" s="121">
        <f>'Operating Assumptions'!J25*'Income Statement'!J34</f>
        <v>1312.3572765714284</v>
      </c>
      <c r="K11" s="121">
        <f>'Operating Assumptions'!K25*'Income Statement'!K34</f>
        <v>1422.5721310290287</v>
      </c>
      <c r="L11" s="121">
        <f>'Operating Assumptions'!L25*'Income Statement'!L34</f>
        <v>1614.2198552685868</v>
      </c>
      <c r="M11" s="121">
        <f>'Operating Assumptions'!M25*'Income Statement'!M34</f>
        <v>1823.7678185563957</v>
      </c>
      <c r="N11" s="121">
        <f>'Operating Assumptions'!N25*'Income Statement'!N34</f>
        <v>2052.3663844631751</v>
      </c>
      <c r="O11" s="121">
        <f>'Operating Assumptions'!O25*'Income Statement'!O34</f>
        <v>2303.1259260815846</v>
      </c>
      <c r="P11" s="121">
        <f>'Operating Assumptions'!P25*'Income Statement'!P34</f>
        <v>2957.9099823079796</v>
      </c>
    </row>
    <row r="12" spans="1:21" ht="21.75" customHeight="1" thickBot="1" x14ac:dyDescent="0.55000000000000004">
      <c r="A12" s="9">
        <f>ROW()</f>
        <v>12</v>
      </c>
      <c r="B12" s="36" t="s">
        <v>110</v>
      </c>
      <c r="C12" s="119"/>
      <c r="H12" s="122"/>
      <c r="I12" s="123">
        <f>SUM(I8:I11)</f>
        <v>108421.67285714285</v>
      </c>
      <c r="J12" s="123">
        <f t="shared" ref="J12:P12" si="0">SUM(J8:J11)</f>
        <v>117855.22774514285</v>
      </c>
      <c r="K12" s="123">
        <f t="shared" si="0"/>
        <v>126990.48560964847</v>
      </c>
      <c r="L12" s="123">
        <f t="shared" si="0"/>
        <v>139754.07216435196</v>
      </c>
      <c r="M12" s="123">
        <f t="shared" si="0"/>
        <v>153647.18703433734</v>
      </c>
      <c r="N12" s="123">
        <f t="shared" si="0"/>
        <v>168749.47597976553</v>
      </c>
      <c r="O12" s="123">
        <f t="shared" si="0"/>
        <v>185221.38659652247</v>
      </c>
      <c r="P12" s="123">
        <f t="shared" si="0"/>
        <v>211166.76759861724</v>
      </c>
    </row>
    <row r="13" spans="1:21" ht="21.75" customHeight="1" thickTop="1" x14ac:dyDescent="0.5">
      <c r="A13" s="9">
        <f>ROW()</f>
        <v>13</v>
      </c>
      <c r="C13" s="119"/>
      <c r="H13" s="69"/>
      <c r="I13" s="69"/>
      <c r="J13" s="69"/>
      <c r="K13" s="69"/>
      <c r="L13" s="69"/>
      <c r="M13" s="69"/>
      <c r="N13" s="69"/>
      <c r="O13" s="69"/>
      <c r="P13" s="69"/>
      <c r="U13" s="47"/>
    </row>
    <row r="14" spans="1:21" ht="21.75" customHeight="1" x14ac:dyDescent="0.5">
      <c r="A14" s="9">
        <f>ROW()</f>
        <v>14</v>
      </c>
      <c r="B14" s="124" t="s">
        <v>111</v>
      </c>
      <c r="C14" s="119"/>
      <c r="H14" s="69"/>
      <c r="I14" s="69"/>
      <c r="J14" s="69"/>
      <c r="K14" s="69"/>
      <c r="L14" s="69"/>
      <c r="M14" s="69"/>
      <c r="N14" s="69"/>
      <c r="O14" s="69"/>
      <c r="P14" s="69"/>
      <c r="U14" s="47"/>
    </row>
    <row r="15" spans="1:21" ht="21.75" customHeight="1" x14ac:dyDescent="0.5">
      <c r="A15" s="9">
        <f>ROW()</f>
        <v>15</v>
      </c>
      <c r="B15" t="s">
        <v>112</v>
      </c>
      <c r="C15" s="119"/>
      <c r="D15" s="125"/>
      <c r="E15" s="125"/>
      <c r="F15" s="125"/>
      <c r="G15" s="126"/>
      <c r="H15" s="69"/>
      <c r="I15" s="118">
        <f>'Balance Sheet'!H12-'Balance Sheet'!I12</f>
        <v>-8865.7534246575233</v>
      </c>
      <c r="J15" s="118">
        <f>'Balance Sheet'!I12-'Balance Sheet'!J12</f>
        <v>-7215.8991780822107</v>
      </c>
      <c r="K15" s="118">
        <f>'Balance Sheet'!J12-'Balance Sheet'!K12</f>
        <v>-7801.8301913424802</v>
      </c>
      <c r="L15" s="118">
        <f>'Balance Sheet'!K12-'Balance Sheet'!L12</f>
        <v>-8435.3388028795016</v>
      </c>
      <c r="M15" s="118">
        <f>'Balance Sheet'!L12-'Balance Sheet'!M12</f>
        <v>-9120.2883136732707</v>
      </c>
      <c r="N15" s="118">
        <f>'Balance Sheet'!M12-'Balance Sheet'!N12</f>
        <v>-9860.8557247435674</v>
      </c>
      <c r="O15" s="118">
        <f>'Balance Sheet'!N12-'Balance Sheet'!O12</f>
        <v>-10661.557209592749</v>
      </c>
      <c r="P15" s="118">
        <f>'Balance Sheet'!O12-'Balance Sheet'!P12</f>
        <v>-11527.275655011676</v>
      </c>
    </row>
    <row r="16" spans="1:21" ht="21.75" customHeight="1" x14ac:dyDescent="0.5">
      <c r="A16" s="9">
        <f>ROW()</f>
        <v>16</v>
      </c>
      <c r="B16" t="s">
        <v>113</v>
      </c>
      <c r="C16" s="119"/>
      <c r="D16" s="125"/>
      <c r="E16" s="125"/>
      <c r="F16" s="125"/>
      <c r="G16" s="126"/>
      <c r="H16" s="69"/>
      <c r="I16" s="118">
        <f>'Balance Sheet'!H13-'Balance Sheet'!I13</f>
        <v>-898.35616438355646</v>
      </c>
      <c r="J16" s="118">
        <f>'Balance Sheet'!I13-'Balance Sheet'!J13</f>
        <v>-8598.9465205479646</v>
      </c>
      <c r="K16" s="118">
        <f>'Balance Sheet'!J13-'Balance Sheet'!K13</f>
        <v>-9297.1809780164476</v>
      </c>
      <c r="L16" s="118">
        <f>'Balance Sheet'!K13-'Balance Sheet'!L13</f>
        <v>-10052.112073431417</v>
      </c>
      <c r="M16" s="118">
        <f>'Balance Sheet'!L13-'Balance Sheet'!M13</f>
        <v>-10868.343573793973</v>
      </c>
      <c r="N16" s="118">
        <f>'Balance Sheet'!M13-'Balance Sheet'!N13</f>
        <v>-11750.853071986086</v>
      </c>
      <c r="O16" s="118">
        <f>'Balance Sheet'!N13-'Balance Sheet'!O13</f>
        <v>-12705.022341431351</v>
      </c>
      <c r="P16" s="118">
        <f>'Balance Sheet'!O13-'Balance Sheet'!P13</f>
        <v>-13736.670155555592</v>
      </c>
    </row>
    <row r="17" spans="1:21" ht="21.75" customHeight="1" x14ac:dyDescent="0.5">
      <c r="A17" s="9">
        <f>ROW()</f>
        <v>17</v>
      </c>
      <c r="B17" t="s">
        <v>114</v>
      </c>
      <c r="C17" s="119"/>
      <c r="D17" s="125"/>
      <c r="E17" s="125"/>
      <c r="F17" s="125"/>
      <c r="G17" s="126"/>
      <c r="H17" s="69"/>
      <c r="I17" s="118">
        <f>'Balance Sheet'!H14-'Balance Sheet'!I14</f>
        <v>-812</v>
      </c>
      <c r="J17" s="118">
        <f>'Balance Sheet'!I14-'Balance Sheet'!J14</f>
        <v>-877.93440000000192</v>
      </c>
      <c r="K17" s="118">
        <f>'Balance Sheet'!J14-'Balance Sheet'!K14</f>
        <v>-949.22267328000089</v>
      </c>
      <c r="L17" s="118">
        <f>'Balance Sheet'!K14-'Balance Sheet'!L14</f>
        <v>-1026.2995543503403</v>
      </c>
      <c r="M17" s="118">
        <f>'Balance Sheet'!L14-'Balance Sheet'!M14</f>
        <v>-1109.6350781635811</v>
      </c>
      <c r="N17" s="118">
        <f>'Balance Sheet'!M14-'Balance Sheet'!N14</f>
        <v>-1199.7374465104658</v>
      </c>
      <c r="O17" s="118">
        <f>'Balance Sheet'!N14-'Balance Sheet'!O14</f>
        <v>-1297.156127167118</v>
      </c>
      <c r="P17" s="118">
        <f>'Balance Sheet'!O14-'Balance Sheet'!P14</f>
        <v>-1402.4852046930901</v>
      </c>
    </row>
    <row r="18" spans="1:21" ht="21.75" customHeight="1" x14ac:dyDescent="0.5">
      <c r="A18" s="9">
        <f>ROW()</f>
        <v>18</v>
      </c>
      <c r="B18" t="s">
        <v>115</v>
      </c>
      <c r="C18" s="119"/>
      <c r="D18" s="125"/>
      <c r="E18" s="125"/>
      <c r="F18" s="125"/>
      <c r="G18" s="126"/>
      <c r="H18" s="69"/>
      <c r="I18" s="120">
        <f>'Balance Sheet'!I24-'Balance Sheet'!H24</f>
        <v>2584.1095890410943</v>
      </c>
      <c r="J18" s="120">
        <f>'Balance Sheet'!J24-'Balance Sheet'!I24</f>
        <v>2645.829698630143</v>
      </c>
      <c r="K18" s="120">
        <f>'Balance Sheet'!K24-'Balance Sheet'!J24</f>
        <v>2860.6710701589109</v>
      </c>
      <c r="L18" s="120">
        <f>'Balance Sheet'!L24-'Balance Sheet'!K24</f>
        <v>3092.9575610558168</v>
      </c>
      <c r="M18" s="120">
        <f>'Balance Sheet'!M24-'Balance Sheet'!L24</f>
        <v>3344.1057150135312</v>
      </c>
      <c r="N18" s="120">
        <f>'Balance Sheet'!N24-'Balance Sheet'!M24</f>
        <v>3615.6470990726375</v>
      </c>
      <c r="O18" s="120">
        <f>'Balance Sheet'!O24-'Balance Sheet'!N24</f>
        <v>3909.2376435173428</v>
      </c>
      <c r="P18" s="120">
        <f>'Balance Sheet'!P24-'Balance Sheet'!O24</f>
        <v>4226.667740170953</v>
      </c>
    </row>
    <row r="19" spans="1:21" ht="21.75" customHeight="1" x14ac:dyDescent="0.5">
      <c r="A19" s="9">
        <f>ROW()</f>
        <v>19</v>
      </c>
      <c r="B19" t="s">
        <v>116</v>
      </c>
      <c r="C19" s="119"/>
      <c r="D19" s="125"/>
      <c r="E19" s="125"/>
      <c r="F19" s="125"/>
      <c r="G19" s="126"/>
      <c r="H19" s="69"/>
      <c r="I19" s="120">
        <f>'Balance Sheet'!I25-'Balance Sheet'!H25</f>
        <v>1218</v>
      </c>
      <c r="J19" s="120">
        <f>'Balance Sheet'!J25-'Balance Sheet'!I25</f>
        <v>1316.9016000000011</v>
      </c>
      <c r="K19" s="120">
        <f>'Balance Sheet'!K25-'Balance Sheet'!J25</f>
        <v>1423.8340099200032</v>
      </c>
      <c r="L19" s="120">
        <f>'Balance Sheet'!L25-'Balance Sheet'!K25</f>
        <v>1539.4493315255095</v>
      </c>
      <c r="M19" s="120">
        <f>'Balance Sheet'!M25-'Balance Sheet'!L25</f>
        <v>1664.4526172453734</v>
      </c>
      <c r="N19" s="120">
        <f>'Balance Sheet'!N25-'Balance Sheet'!M25</f>
        <v>1799.6061697656987</v>
      </c>
      <c r="O19" s="120">
        <f>'Balance Sheet'!O25-'Balance Sheet'!N25</f>
        <v>1945.734190750678</v>
      </c>
      <c r="P19" s="120">
        <f>'Balance Sheet'!P25-'Balance Sheet'!O25</f>
        <v>2103.7278070396314</v>
      </c>
    </row>
    <row r="20" spans="1:21" ht="21.75" customHeight="1" thickBot="1" x14ac:dyDescent="0.55000000000000004">
      <c r="A20" s="9">
        <f>ROW()</f>
        <v>20</v>
      </c>
      <c r="B20" s="128" t="s">
        <v>117</v>
      </c>
      <c r="C20" s="119"/>
      <c r="D20" s="125"/>
      <c r="E20" s="125"/>
      <c r="F20" s="125"/>
      <c r="G20" s="126"/>
      <c r="H20" s="69"/>
      <c r="I20" s="123">
        <f>SUM(I15:I19)</f>
        <v>-6773.9999999999854</v>
      </c>
      <c r="J20" s="123">
        <f t="shared" ref="J20:P20" si="1">SUM(J15:J19)</f>
        <v>-12730.048800000033</v>
      </c>
      <c r="K20" s="123">
        <f t="shared" si="1"/>
        <v>-13763.728762560015</v>
      </c>
      <c r="L20" s="123">
        <f t="shared" si="1"/>
        <v>-14881.343538079935</v>
      </c>
      <c r="M20" s="123">
        <f t="shared" si="1"/>
        <v>-16089.70863337192</v>
      </c>
      <c r="N20" s="123">
        <f t="shared" si="1"/>
        <v>-17396.192974401783</v>
      </c>
      <c r="O20" s="123">
        <f t="shared" si="1"/>
        <v>-18808.763843923196</v>
      </c>
      <c r="P20" s="123">
        <f t="shared" si="1"/>
        <v>-20336.035468049773</v>
      </c>
    </row>
    <row r="21" spans="1:21" ht="21.75" customHeight="1" thickTop="1" thickBot="1" x14ac:dyDescent="0.55000000000000004">
      <c r="A21" s="9">
        <f>ROW()</f>
        <v>21</v>
      </c>
      <c r="C21" s="119"/>
      <c r="D21" s="125"/>
      <c r="E21" s="125"/>
      <c r="F21" s="125"/>
      <c r="G21" s="126"/>
      <c r="H21" s="126"/>
      <c r="I21" s="129"/>
      <c r="J21" s="129"/>
      <c r="K21" s="129"/>
      <c r="L21" s="129"/>
      <c r="M21" s="129"/>
      <c r="N21" s="129"/>
      <c r="O21" s="129"/>
      <c r="P21" s="129"/>
    </row>
    <row r="22" spans="1:21" ht="21.75" customHeight="1" thickBot="1" x14ac:dyDescent="0.55000000000000004">
      <c r="A22" s="9">
        <f>ROW()</f>
        <v>22</v>
      </c>
      <c r="B22" s="36" t="s">
        <v>118</v>
      </c>
      <c r="C22" s="119"/>
      <c r="H22" s="69"/>
      <c r="I22" s="123">
        <f>I12+I20</f>
        <v>101647.67285714287</v>
      </c>
      <c r="J22" s="123">
        <f t="shared" ref="J22:P22" si="2">J12+J20</f>
        <v>105125.17894514282</v>
      </c>
      <c r="K22" s="123">
        <f t="shared" si="2"/>
        <v>113226.75684708846</v>
      </c>
      <c r="L22" s="123">
        <f t="shared" si="2"/>
        <v>124872.72862627203</v>
      </c>
      <c r="M22" s="123">
        <f t="shared" si="2"/>
        <v>137557.47840096542</v>
      </c>
      <c r="N22" s="123">
        <f t="shared" si="2"/>
        <v>151353.28300536374</v>
      </c>
      <c r="O22" s="123">
        <f t="shared" si="2"/>
        <v>166412.62275259927</v>
      </c>
      <c r="P22" s="123">
        <f t="shared" si="2"/>
        <v>190830.73213056746</v>
      </c>
    </row>
    <row r="23" spans="1:21" ht="21.75" customHeight="1" thickTop="1" x14ac:dyDescent="0.5">
      <c r="A23" s="9">
        <f>ROW()</f>
        <v>23</v>
      </c>
      <c r="C23" s="119"/>
      <c r="H23" s="69"/>
      <c r="I23" s="69"/>
      <c r="J23" s="69"/>
      <c r="K23" s="69"/>
      <c r="L23" s="69"/>
      <c r="M23" s="69"/>
      <c r="N23" s="69"/>
      <c r="O23" s="69"/>
      <c r="P23" s="69"/>
      <c r="U23" s="47"/>
    </row>
    <row r="24" spans="1:21" ht="21.75" customHeight="1" x14ac:dyDescent="0.5">
      <c r="A24" s="9">
        <f>ROW()</f>
        <v>24</v>
      </c>
      <c r="B24" s="124" t="s">
        <v>119</v>
      </c>
      <c r="C24" s="119"/>
      <c r="G24" s="126"/>
      <c r="H24" s="69"/>
      <c r="I24" s="69"/>
      <c r="J24" s="69"/>
      <c r="K24" s="69"/>
      <c r="L24" s="69"/>
      <c r="M24" s="69"/>
      <c r="N24" s="69"/>
      <c r="O24" s="69"/>
      <c r="P24" s="69"/>
      <c r="U24" s="47"/>
    </row>
    <row r="25" spans="1:21" ht="21.75" customHeight="1" x14ac:dyDescent="0.5">
      <c r="A25" s="9">
        <f>ROW()</f>
        <v>25</v>
      </c>
      <c r="B25" t="s">
        <v>120</v>
      </c>
      <c r="C25" s="119"/>
      <c r="D25" s="125"/>
      <c r="E25" s="125"/>
      <c r="G25" s="126"/>
      <c r="H25" s="69"/>
      <c r="I25" s="120">
        <f>-'Operating Assumptions'!I24*'Income Statement'!I9</f>
        <v>-54060</v>
      </c>
      <c r="J25" s="120">
        <f>-'Operating Assumptions'!J24*'Income Statement'!J9</f>
        <v>-58449.672000000013</v>
      </c>
      <c r="K25" s="120">
        <f>-'Operating Assumptions'!K24*'Income Statement'!K9</f>
        <v>-63195.785366400021</v>
      </c>
      <c r="L25" s="120">
        <f>-'Operating Assumptions'!L24*'Income Statement'!L9</f>
        <v>-68327.283138151717</v>
      </c>
      <c r="M25" s="120">
        <f>-'Operating Assumptions'!M24*'Income Statement'!M9</f>
        <v>-73875.458528969626</v>
      </c>
      <c r="N25" s="120">
        <f>-'Operating Assumptions'!N24*'Income Statement'!N9</f>
        <v>-79874.145761521955</v>
      </c>
      <c r="O25" s="120">
        <f>-'Operating Assumptions'!O24*'Income Statement'!O9</f>
        <v>-86359.926397357543</v>
      </c>
      <c r="P25" s="120">
        <f>-'Operating Assumptions'!P24*'Income Statement'!P9</f>
        <v>-93372.352420822994</v>
      </c>
    </row>
    <row r="26" spans="1:21" ht="21.75" customHeight="1" thickBot="1" x14ac:dyDescent="0.55000000000000004">
      <c r="A26" s="9">
        <f>ROW()</f>
        <v>26</v>
      </c>
      <c r="B26" t="s">
        <v>121</v>
      </c>
      <c r="C26" s="119"/>
      <c r="D26" s="125"/>
      <c r="E26" s="125"/>
      <c r="G26" s="126"/>
      <c r="H26" s="69"/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1"/>
    </row>
    <row r="27" spans="1:21" ht="21.75" customHeight="1" thickBot="1" x14ac:dyDescent="0.55000000000000004">
      <c r="A27" s="9">
        <f>ROW()</f>
        <v>27</v>
      </c>
      <c r="B27" s="36" t="s">
        <v>122</v>
      </c>
      <c r="C27" s="119"/>
      <c r="H27" s="69"/>
      <c r="I27" s="123">
        <f>SUM(I25:I26)</f>
        <v>-54060</v>
      </c>
      <c r="J27" s="123">
        <f t="shared" ref="J27:P27" si="3">SUM(J25:J26)</f>
        <v>-58449.672000000013</v>
      </c>
      <c r="K27" s="123">
        <f t="shared" si="3"/>
        <v>-63195.785366400021</v>
      </c>
      <c r="L27" s="123">
        <f t="shared" si="3"/>
        <v>-68327.283138151717</v>
      </c>
      <c r="M27" s="123">
        <f t="shared" si="3"/>
        <v>-73875.458528969626</v>
      </c>
      <c r="N27" s="123">
        <f t="shared" si="3"/>
        <v>-79874.145761521955</v>
      </c>
      <c r="O27" s="123">
        <f t="shared" si="3"/>
        <v>-86359.926397357543</v>
      </c>
      <c r="P27" s="123">
        <f t="shared" si="3"/>
        <v>-93372.352420822994</v>
      </c>
    </row>
    <row r="28" spans="1:21" ht="21.75" customHeight="1" thickTop="1" thickBot="1" x14ac:dyDescent="0.55000000000000004">
      <c r="A28" s="9">
        <f>ROW()</f>
        <v>28</v>
      </c>
      <c r="C28" s="119"/>
      <c r="H28" s="69"/>
      <c r="I28" s="129"/>
      <c r="J28" s="129"/>
      <c r="K28" s="129"/>
      <c r="L28" s="129"/>
      <c r="M28" s="129"/>
      <c r="N28" s="129"/>
      <c r="O28" s="129"/>
      <c r="P28" s="129"/>
      <c r="U28" s="47"/>
    </row>
    <row r="29" spans="1:21" ht="21.75" customHeight="1" thickBot="1" x14ac:dyDescent="0.55000000000000004">
      <c r="A29" s="9">
        <f>ROW()</f>
        <v>29</v>
      </c>
      <c r="B29" s="36" t="s">
        <v>123</v>
      </c>
      <c r="C29" s="119"/>
      <c r="H29" s="69"/>
      <c r="I29" s="123">
        <f>I22+I27</f>
        <v>47587.672857142868</v>
      </c>
      <c r="J29" s="123">
        <f t="shared" ref="J29:P29" si="4">J22+J27</f>
        <v>46675.506945142806</v>
      </c>
      <c r="K29" s="123">
        <f t="shared" si="4"/>
        <v>50030.971480688437</v>
      </c>
      <c r="L29" s="123">
        <f t="shared" si="4"/>
        <v>56545.445488120313</v>
      </c>
      <c r="M29" s="123">
        <f t="shared" si="4"/>
        <v>63682.019871995799</v>
      </c>
      <c r="N29" s="123">
        <f t="shared" si="4"/>
        <v>71479.137243841789</v>
      </c>
      <c r="O29" s="123">
        <f t="shared" si="4"/>
        <v>80052.696355241729</v>
      </c>
      <c r="P29" s="123">
        <f t="shared" si="4"/>
        <v>97458.379709744462</v>
      </c>
    </row>
    <row r="30" spans="1:21" ht="21.75" customHeight="1" thickTop="1" x14ac:dyDescent="0.5">
      <c r="A30" s="9">
        <f>ROW()</f>
        <v>30</v>
      </c>
      <c r="C30" s="119"/>
      <c r="H30" s="69"/>
      <c r="I30" s="69"/>
      <c r="J30" s="69"/>
      <c r="K30" s="69"/>
      <c r="L30" s="69"/>
      <c r="M30" s="69"/>
      <c r="N30" s="69"/>
      <c r="O30" s="69"/>
      <c r="P30" s="69"/>
      <c r="U30" s="47"/>
    </row>
    <row r="31" spans="1:21" ht="21.75" customHeight="1" x14ac:dyDescent="0.5">
      <c r="A31" s="9">
        <f>ROW()</f>
        <v>31</v>
      </c>
      <c r="B31" s="124" t="s">
        <v>124</v>
      </c>
      <c r="C31" s="119"/>
      <c r="H31" s="69"/>
      <c r="I31" s="69"/>
      <c r="J31" s="69"/>
      <c r="K31" s="69"/>
      <c r="L31" s="69"/>
      <c r="M31" s="69"/>
      <c r="N31" s="69"/>
      <c r="O31" s="69"/>
      <c r="P31" s="69"/>
      <c r="U31" s="47"/>
    </row>
    <row r="32" spans="1:21" ht="21.75" customHeight="1" x14ac:dyDescent="0.5">
      <c r="A32" s="9">
        <f>ROW()</f>
        <v>32</v>
      </c>
      <c r="B32" t="str">
        <f>+'Transactions Sources &amp; Uses'!B8</f>
        <v>Revolver</v>
      </c>
      <c r="C32" s="119"/>
      <c r="H32" s="69"/>
      <c r="I32" s="132">
        <f>-'Debt Schedule'!I15</f>
        <v>0</v>
      </c>
      <c r="J32" s="132">
        <f>-'Debt Schedule'!J15</f>
        <v>0</v>
      </c>
      <c r="K32" s="132">
        <f>-'Debt Schedule'!K15</f>
        <v>0</v>
      </c>
      <c r="L32" s="132">
        <f>-'Debt Schedule'!L15</f>
        <v>0</v>
      </c>
      <c r="M32" s="132">
        <f>-'Debt Schedule'!M15</f>
        <v>0</v>
      </c>
      <c r="N32" s="132">
        <f>-'Debt Schedule'!N15</f>
        <v>0</v>
      </c>
      <c r="O32" s="132">
        <f>-'Debt Schedule'!O15</f>
        <v>0</v>
      </c>
      <c r="P32" s="132">
        <f>-'Debt Schedule'!P15</f>
        <v>0</v>
      </c>
    </row>
    <row r="33" spans="1:25" ht="21.75" customHeight="1" x14ac:dyDescent="0.5">
      <c r="A33" s="9">
        <f>ROW()</f>
        <v>33</v>
      </c>
      <c r="B33" t="str">
        <f>+'Transactions Sources &amp; Uses'!B9</f>
        <v>Term Loan A</v>
      </c>
      <c r="C33" s="119"/>
      <c r="H33" s="69"/>
      <c r="I33" s="132">
        <f>-'Debt Schedule'!I23</f>
        <v>-9000</v>
      </c>
      <c r="J33" s="132">
        <f>-'Debt Schedule'!J23</f>
        <v>-9000</v>
      </c>
      <c r="K33" s="132">
        <f>-'Debt Schedule'!K23</f>
        <v>-14400</v>
      </c>
      <c r="L33" s="132">
        <f>-'Debt Schedule'!L23</f>
        <v>-18000</v>
      </c>
      <c r="M33" s="132">
        <f>-'Debt Schedule'!M23</f>
        <v>-21600</v>
      </c>
      <c r="N33" s="132">
        <f>-'Debt Schedule'!N23</f>
        <v>-27000</v>
      </c>
      <c r="O33" s="132">
        <f>-'Debt Schedule'!O23</f>
        <v>-81000</v>
      </c>
      <c r="P33" s="132">
        <f>-'Debt Schedule'!P23</f>
        <v>0</v>
      </c>
    </row>
    <row r="34" spans="1:25" ht="21.75" customHeight="1" x14ac:dyDescent="0.5">
      <c r="A34" s="9">
        <f>ROW()</f>
        <v>34</v>
      </c>
      <c r="B34" t="str">
        <f>+'Transactions Sources &amp; Uses'!B10</f>
        <v>Term Loan B</v>
      </c>
      <c r="C34" s="119"/>
      <c r="H34" s="69"/>
      <c r="I34" s="132">
        <f>-'Debt Schedule'!I32</f>
        <v>-2000</v>
      </c>
      <c r="J34" s="132">
        <f>-'Debt Schedule'!J32</f>
        <v>-2000</v>
      </c>
      <c r="K34" s="132">
        <f>-'Debt Schedule'!K32</f>
        <v>-2000</v>
      </c>
      <c r="L34" s="132">
        <f>-'Debt Schedule'!L32</f>
        <v>-2000</v>
      </c>
      <c r="M34" s="132">
        <f>-'Debt Schedule'!M32</f>
        <v>-2000</v>
      </c>
      <c r="N34" s="132">
        <f>-'Debt Schedule'!N32</f>
        <v>-2000</v>
      </c>
      <c r="O34" s="132">
        <f>-'Debt Schedule'!O32</f>
        <v>-188000</v>
      </c>
      <c r="P34" s="132">
        <f>-'Debt Schedule'!P32</f>
        <v>0</v>
      </c>
    </row>
    <row r="35" spans="1:25" ht="21.75" customHeight="1" thickBot="1" x14ac:dyDescent="0.55000000000000004">
      <c r="A35" s="9">
        <f>ROW()</f>
        <v>35</v>
      </c>
      <c r="B35" t="str">
        <f>+'Transactions Sources &amp; Uses'!B12</f>
        <v>Senior Unsecured / Subordinated Notes</v>
      </c>
      <c r="C35" s="119"/>
      <c r="H35" s="69"/>
      <c r="I35" s="133">
        <f>-'Debt Schedule'!I40</f>
        <v>0</v>
      </c>
      <c r="J35" s="133">
        <f>-'Debt Schedule'!J40</f>
        <v>0</v>
      </c>
      <c r="K35" s="133">
        <f>-'Debt Schedule'!K40</f>
        <v>0</v>
      </c>
      <c r="L35" s="133">
        <f>-'Debt Schedule'!L40</f>
        <v>0</v>
      </c>
      <c r="M35" s="133">
        <f>-'Debt Schedule'!M40</f>
        <v>0</v>
      </c>
      <c r="N35" s="133">
        <f>-'Debt Schedule'!N40</f>
        <v>0</v>
      </c>
      <c r="O35" s="133">
        <f>-'Debt Schedule'!O40</f>
        <v>0</v>
      </c>
      <c r="P35" s="133">
        <f>-'Debt Schedule'!P40</f>
        <v>-170000</v>
      </c>
    </row>
    <row r="36" spans="1:25" ht="21.75" customHeight="1" thickBot="1" x14ac:dyDescent="0.55000000000000004">
      <c r="A36" s="9">
        <f>ROW()</f>
        <v>36</v>
      </c>
      <c r="B36" s="36" t="s">
        <v>125</v>
      </c>
      <c r="C36" s="119"/>
      <c r="H36" s="69"/>
      <c r="I36" s="123">
        <f>SUM(I32:I35)</f>
        <v>-11000</v>
      </c>
      <c r="J36" s="123">
        <f t="shared" ref="J36:P36" si="5">SUM(J32:J35)</f>
        <v>-11000</v>
      </c>
      <c r="K36" s="123">
        <f t="shared" si="5"/>
        <v>-16400</v>
      </c>
      <c r="L36" s="123">
        <f t="shared" si="5"/>
        <v>-20000</v>
      </c>
      <c r="M36" s="123">
        <f t="shared" si="5"/>
        <v>-23600</v>
      </c>
      <c r="N36" s="123">
        <f t="shared" si="5"/>
        <v>-29000</v>
      </c>
      <c r="O36" s="123">
        <f t="shared" si="5"/>
        <v>-269000</v>
      </c>
      <c r="P36" s="123">
        <f t="shared" si="5"/>
        <v>-170000</v>
      </c>
    </row>
    <row r="37" spans="1:25" ht="21.75" customHeight="1" thickTop="1" x14ac:dyDescent="0.5">
      <c r="A37" s="9">
        <f>ROW()</f>
        <v>37</v>
      </c>
      <c r="C37" s="119"/>
      <c r="H37" s="69"/>
      <c r="I37" s="69"/>
      <c r="J37" s="69"/>
      <c r="K37" s="69"/>
      <c r="L37" s="69"/>
      <c r="M37" s="69"/>
      <c r="N37" s="69"/>
      <c r="O37" s="69"/>
      <c r="P37" s="69"/>
      <c r="U37" s="47"/>
    </row>
    <row r="38" spans="1:25" ht="21.75" customHeight="1" thickBot="1" x14ac:dyDescent="0.55000000000000004">
      <c r="A38" s="9">
        <f>ROW()</f>
        <v>38</v>
      </c>
      <c r="B38" s="28" t="s">
        <v>126</v>
      </c>
      <c r="C38" s="119"/>
      <c r="H38" s="69"/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27">
        <v>0</v>
      </c>
      <c r="O38" s="127">
        <v>0</v>
      </c>
      <c r="P38" s="127"/>
    </row>
    <row r="39" spans="1:25" ht="21.75" customHeight="1" thickBot="1" x14ac:dyDescent="0.55000000000000004">
      <c r="A39" s="9">
        <f>ROW()</f>
        <v>39</v>
      </c>
      <c r="B39" s="36" t="s">
        <v>127</v>
      </c>
      <c r="C39" s="119"/>
      <c r="H39" s="69"/>
      <c r="I39" s="123">
        <f>+I38+I36</f>
        <v>-11000</v>
      </c>
      <c r="J39" s="123">
        <f t="shared" ref="J39:P39" si="6">+J38+J36</f>
        <v>-11000</v>
      </c>
      <c r="K39" s="123">
        <f t="shared" si="6"/>
        <v>-16400</v>
      </c>
      <c r="L39" s="123">
        <f t="shared" si="6"/>
        <v>-20000</v>
      </c>
      <c r="M39" s="123">
        <f t="shared" si="6"/>
        <v>-23600</v>
      </c>
      <c r="N39" s="123">
        <f t="shared" si="6"/>
        <v>-29000</v>
      </c>
      <c r="O39" s="123">
        <f t="shared" si="6"/>
        <v>-269000</v>
      </c>
      <c r="P39" s="123">
        <f t="shared" si="6"/>
        <v>-170000</v>
      </c>
    </row>
    <row r="40" spans="1:25" ht="21.75" customHeight="1" thickTop="1" thickBot="1" x14ac:dyDescent="0.55000000000000004">
      <c r="A40" s="9">
        <f>ROW()</f>
        <v>40</v>
      </c>
      <c r="B40" s="28"/>
      <c r="C40" s="119"/>
      <c r="H40" s="69"/>
      <c r="I40" s="129"/>
      <c r="J40" s="129"/>
      <c r="K40" s="129"/>
      <c r="L40" s="129"/>
      <c r="M40" s="129"/>
      <c r="N40" s="129"/>
      <c r="O40" s="129"/>
      <c r="P40" s="129"/>
      <c r="U40" s="47"/>
      <c r="V40" s="47"/>
      <c r="W40" s="47"/>
      <c r="X40" s="47"/>
      <c r="Y40" s="47"/>
    </row>
    <row r="41" spans="1:25" ht="21.75" customHeight="1" thickBot="1" x14ac:dyDescent="0.55000000000000004">
      <c r="A41" s="9">
        <f>ROW()</f>
        <v>41</v>
      </c>
      <c r="B41" t="s">
        <v>128</v>
      </c>
      <c r="C41" s="119"/>
      <c r="H41" s="69"/>
      <c r="I41" s="123">
        <f>I29+I39</f>
        <v>36587.672857142868</v>
      </c>
      <c r="J41" s="123">
        <f t="shared" ref="J41:P41" si="7">J29+J39</f>
        <v>35675.506945142806</v>
      </c>
      <c r="K41" s="123">
        <f t="shared" si="7"/>
        <v>33630.971480688437</v>
      </c>
      <c r="L41" s="123">
        <f t="shared" si="7"/>
        <v>36545.445488120313</v>
      </c>
      <c r="M41" s="123">
        <f t="shared" si="7"/>
        <v>40082.019871995799</v>
      </c>
      <c r="N41" s="123">
        <f t="shared" si="7"/>
        <v>42479.137243841789</v>
      </c>
      <c r="O41" s="123">
        <f t="shared" si="7"/>
        <v>-188947.30364475827</v>
      </c>
      <c r="P41" s="123">
        <f t="shared" si="7"/>
        <v>-72541.620290255538</v>
      </c>
    </row>
    <row r="42" spans="1:25" ht="21.75" customHeight="1" thickTop="1" x14ac:dyDescent="0.5">
      <c r="A42" s="9">
        <f>ROW()</f>
        <v>42</v>
      </c>
      <c r="C42" s="119"/>
      <c r="H42" s="69"/>
      <c r="I42" s="69"/>
      <c r="J42" s="69"/>
      <c r="K42" s="69"/>
      <c r="L42" s="69"/>
      <c r="M42" s="69"/>
      <c r="U42" s="47"/>
    </row>
    <row r="58" spans="1:21" ht="21.75" customHeight="1" x14ac:dyDescent="0.5">
      <c r="A58"/>
      <c r="B58" s="28"/>
      <c r="C58" s="106"/>
      <c r="H58" s="107"/>
      <c r="I58" s="107"/>
      <c r="J58" s="107"/>
      <c r="K58" s="107"/>
      <c r="L58" s="107"/>
      <c r="M58" s="107"/>
      <c r="U58" s="107"/>
    </row>
    <row r="59" spans="1:21" ht="21.75" customHeight="1" x14ac:dyDescent="0.5">
      <c r="A59"/>
    </row>
    <row r="60" spans="1:21" ht="21.75" customHeight="1" x14ac:dyDescent="0.5">
      <c r="A60"/>
    </row>
    <row r="61" spans="1:21" ht="21.75" customHeight="1" x14ac:dyDescent="0.5">
      <c r="A61"/>
    </row>
    <row r="62" spans="1:21" ht="21.75" customHeight="1" x14ac:dyDescent="0.5">
      <c r="A62"/>
    </row>
    <row r="63" spans="1:21" ht="21.75" customHeight="1" x14ac:dyDescent="0.5">
      <c r="A63"/>
    </row>
    <row r="64" spans="1:21" ht="21.75" customHeight="1" x14ac:dyDescent="0.5">
      <c r="A64"/>
    </row>
    <row r="65" customFormat="1" ht="21.75" customHeight="1" x14ac:dyDescent="0.5"/>
    <row r="66" customFormat="1" ht="21.75" customHeight="1" x14ac:dyDescent="0.5"/>
    <row r="67" customFormat="1" ht="21.75" customHeight="1" x14ac:dyDescent="0.5"/>
    <row r="68" customFormat="1" ht="21.75" customHeight="1" x14ac:dyDescent="0.5"/>
    <row r="69" customFormat="1" ht="21.75" customHeight="1" x14ac:dyDescent="0.5"/>
    <row r="70" customFormat="1" ht="21.75" customHeight="1" x14ac:dyDescent="0.5"/>
    <row r="71" customFormat="1" ht="21.75" customHeight="1" x14ac:dyDescent="0.5"/>
    <row r="72" customFormat="1" ht="21.75" customHeight="1" x14ac:dyDescent="0.5"/>
    <row r="73" customFormat="1" ht="21.75" customHeight="1" x14ac:dyDescent="0.5"/>
    <row r="74" customFormat="1" ht="21.75" customHeight="1" x14ac:dyDescent="0.5"/>
    <row r="75" customFormat="1" ht="21.75" customHeight="1" x14ac:dyDescent="0.5"/>
    <row r="76" customFormat="1" ht="21.75" customHeight="1" x14ac:dyDescent="0.5"/>
    <row r="77" customFormat="1" ht="21.75" customHeight="1" x14ac:dyDescent="0.5"/>
    <row r="78" customFormat="1" ht="21.75" customHeight="1" x14ac:dyDescent="0.5"/>
    <row r="79" customFormat="1" ht="21.75" customHeight="1" x14ac:dyDescent="0.5"/>
    <row r="80" customFormat="1" ht="21.75" customHeight="1" x14ac:dyDescent="0.5"/>
    <row r="81" customFormat="1" ht="21.75" customHeight="1" x14ac:dyDescent="0.5"/>
    <row r="82" customFormat="1" ht="21.75" customHeight="1" x14ac:dyDescent="0.5"/>
    <row r="83" customFormat="1" ht="21.75" customHeight="1" x14ac:dyDescent="0.5"/>
    <row r="84" customFormat="1" ht="21.75" customHeight="1" x14ac:dyDescent="0.5"/>
    <row r="85" customFormat="1" ht="21.75" customHeight="1" x14ac:dyDescent="0.5"/>
    <row r="86" customFormat="1" ht="21.75" customHeight="1" x14ac:dyDescent="0.5"/>
    <row r="87" customFormat="1" ht="21.75" customHeight="1" x14ac:dyDescent="0.5"/>
    <row r="88" customFormat="1" ht="21.75" customHeight="1" x14ac:dyDescent="0.5"/>
    <row r="89" customFormat="1" ht="21.75" customHeight="1" x14ac:dyDescent="0.5"/>
    <row r="90" customFormat="1" ht="21.75" customHeight="1" x14ac:dyDescent="0.5"/>
    <row r="91" customFormat="1" ht="21.75" customHeight="1" x14ac:dyDescent="0.5"/>
    <row r="92" customFormat="1" ht="21.75" customHeight="1" x14ac:dyDescent="0.5"/>
    <row r="93" customFormat="1" ht="21.75" customHeight="1" x14ac:dyDescent="0.5"/>
    <row r="94" customFormat="1" ht="21.75" customHeight="1" x14ac:dyDescent="0.5"/>
    <row r="95" customFormat="1" ht="21.75" customHeight="1" x14ac:dyDescent="0.5"/>
    <row r="96" customFormat="1" ht="21.75" customHeight="1" x14ac:dyDescent="0.5"/>
    <row r="97" customFormat="1" ht="21.75" customHeight="1" x14ac:dyDescent="0.5"/>
    <row r="98" customFormat="1" ht="21.75" customHeight="1" x14ac:dyDescent="0.5"/>
    <row r="99" customFormat="1" ht="21.75" customHeight="1" x14ac:dyDescent="0.5"/>
    <row r="100" customFormat="1" ht="21.75" customHeight="1" x14ac:dyDescent="0.5"/>
    <row r="101" customFormat="1" ht="21.75" customHeight="1" x14ac:dyDescent="0.5"/>
    <row r="102" customFormat="1" ht="21.75" customHeight="1" x14ac:dyDescent="0.5"/>
    <row r="103" customFormat="1" ht="21.75" customHeight="1" x14ac:dyDescent="0.5"/>
    <row r="104" customFormat="1" ht="21.75" customHeight="1" x14ac:dyDescent="0.5"/>
    <row r="105" customFormat="1" ht="21.75" customHeight="1" x14ac:dyDescent="0.5"/>
    <row r="106" customFormat="1" ht="21.75" customHeight="1" x14ac:dyDescent="0.5"/>
    <row r="107" customFormat="1" ht="21.75" customHeight="1" x14ac:dyDescent="0.5"/>
    <row r="108" customFormat="1" ht="21.75" customHeight="1" x14ac:dyDescent="0.5"/>
    <row r="109" customFormat="1" ht="21.75" customHeight="1" x14ac:dyDescent="0.5"/>
    <row r="110" customFormat="1" ht="21.75" customHeight="1" x14ac:dyDescent="0.5"/>
    <row r="111" customFormat="1" ht="21.75" customHeight="1" x14ac:dyDescent="0.5"/>
    <row r="112" customFormat="1" ht="21.75" customHeight="1" x14ac:dyDescent="0.5"/>
    <row r="113" customFormat="1" ht="21.75" customHeight="1" x14ac:dyDescent="0.5"/>
    <row r="114" customFormat="1" ht="21.75" customHeight="1" x14ac:dyDescent="0.5"/>
    <row r="115" customFormat="1" ht="21.75" customHeight="1" x14ac:dyDescent="0.5"/>
    <row r="116" customFormat="1" ht="21.75" customHeight="1" x14ac:dyDescent="0.5"/>
    <row r="117" customFormat="1" ht="21.75" customHeight="1" x14ac:dyDescent="0.5"/>
    <row r="118" customFormat="1" ht="21.75" customHeight="1" x14ac:dyDescent="0.5"/>
    <row r="119" customFormat="1" ht="21.75" customHeight="1" x14ac:dyDescent="0.5"/>
    <row r="120" customFormat="1" ht="21.75" customHeight="1" x14ac:dyDescent="0.5"/>
    <row r="121" customFormat="1" ht="21.75" customHeight="1" x14ac:dyDescent="0.5"/>
    <row r="122" customFormat="1" ht="21.75" customHeight="1" x14ac:dyDescent="0.5"/>
    <row r="123" customFormat="1" ht="21.75" customHeight="1" x14ac:dyDescent="0.5"/>
    <row r="124" customFormat="1" ht="21.75" customHeight="1" x14ac:dyDescent="0.5"/>
    <row r="125" customFormat="1" ht="21.75" customHeight="1" x14ac:dyDescent="0.5"/>
    <row r="126" customFormat="1" ht="21.75" customHeight="1" x14ac:dyDescent="0.5"/>
    <row r="127" customFormat="1" ht="21.75" customHeight="1" x14ac:dyDescent="0.5"/>
    <row r="128" customFormat="1" ht="21.75" customHeight="1" x14ac:dyDescent="0.5"/>
    <row r="129" customFormat="1" ht="21.75" customHeight="1" x14ac:dyDescent="0.5"/>
    <row r="130" customFormat="1" ht="21.75" customHeight="1" x14ac:dyDescent="0.5"/>
    <row r="131" customFormat="1" ht="21.75" customHeight="1" x14ac:dyDescent="0.5"/>
    <row r="132" customFormat="1" ht="21.75" customHeight="1" x14ac:dyDescent="0.5"/>
    <row r="133" customFormat="1" ht="21.75" customHeight="1" x14ac:dyDescent="0.5"/>
    <row r="134" customFormat="1" ht="21.75" customHeight="1" x14ac:dyDescent="0.5"/>
    <row r="135" customFormat="1" ht="21.75" customHeight="1" x14ac:dyDescent="0.5"/>
    <row r="136" customFormat="1" ht="21.75" customHeight="1" x14ac:dyDescent="0.5"/>
    <row r="137" customFormat="1" ht="21.75" customHeight="1" x14ac:dyDescent="0.5"/>
    <row r="138" customFormat="1" ht="21.75" customHeight="1" x14ac:dyDescent="0.5"/>
    <row r="139" customFormat="1" ht="21.75" customHeight="1" x14ac:dyDescent="0.5"/>
    <row r="140" customFormat="1" ht="21.75" customHeight="1" x14ac:dyDescent="0.5"/>
    <row r="141" customFormat="1" ht="21.75" customHeight="1" x14ac:dyDescent="0.5"/>
    <row r="142" customFormat="1" ht="21.75" customHeight="1" x14ac:dyDescent="0.5"/>
    <row r="143" customFormat="1" ht="21.75" customHeight="1" x14ac:dyDescent="0.5"/>
    <row r="144" customFormat="1" ht="21.75" customHeight="1" x14ac:dyDescent="0.5"/>
    <row r="145" customFormat="1" ht="21.75" customHeight="1" x14ac:dyDescent="0.5"/>
    <row r="146" customFormat="1" ht="21.75" customHeight="1" x14ac:dyDescent="0.5"/>
    <row r="147" customFormat="1" ht="21.75" customHeight="1" x14ac:dyDescent="0.5"/>
    <row r="148" customFormat="1" ht="21.75" customHeight="1" x14ac:dyDescent="0.5"/>
    <row r="149" customFormat="1" ht="21.75" customHeight="1" x14ac:dyDescent="0.5"/>
    <row r="150" customFormat="1" ht="21.75" customHeight="1" x14ac:dyDescent="0.5"/>
    <row r="151" customFormat="1" ht="21.75" customHeight="1" x14ac:dyDescent="0.5"/>
    <row r="152" customFormat="1" ht="21.75" customHeight="1" x14ac:dyDescent="0.5"/>
    <row r="153" customFormat="1" ht="21.75" customHeight="1" x14ac:dyDescent="0.5"/>
    <row r="154" customFormat="1" ht="21.75" customHeight="1" x14ac:dyDescent="0.5"/>
    <row r="155" customFormat="1" ht="21.75" customHeight="1" x14ac:dyDescent="0.5"/>
    <row r="156" customFormat="1" ht="21.75" customHeight="1" x14ac:dyDescent="0.5"/>
    <row r="157" customFormat="1" ht="21.75" customHeight="1" x14ac:dyDescent="0.5"/>
    <row r="158" customFormat="1" ht="21.75" customHeight="1" x14ac:dyDescent="0.5"/>
    <row r="159" customFormat="1" ht="21.75" customHeight="1" x14ac:dyDescent="0.5"/>
    <row r="160" customFormat="1" ht="21.75" customHeight="1" x14ac:dyDescent="0.5"/>
    <row r="161" customFormat="1" ht="21.75" customHeight="1" x14ac:dyDescent="0.5"/>
    <row r="162" customFormat="1" ht="21.75" customHeight="1" x14ac:dyDescent="0.5"/>
    <row r="163" customFormat="1" ht="21.75" customHeight="1" x14ac:dyDescent="0.5"/>
    <row r="164" customFormat="1" ht="21.75" customHeight="1" x14ac:dyDescent="0.5"/>
    <row r="165" customFormat="1" ht="21.75" customHeight="1" x14ac:dyDescent="0.5"/>
    <row r="166" customFormat="1" ht="21.75" customHeight="1" x14ac:dyDescent="0.5"/>
    <row r="167" customFormat="1" ht="21.75" customHeight="1" x14ac:dyDescent="0.5"/>
    <row r="168" customFormat="1" ht="21.75" customHeight="1" x14ac:dyDescent="0.5"/>
    <row r="169" customFormat="1" ht="21.75" customHeight="1" x14ac:dyDescent="0.5"/>
    <row r="170" customFormat="1" ht="21.75" customHeight="1" x14ac:dyDescent="0.5"/>
    <row r="171" customFormat="1" ht="21.75" customHeight="1" x14ac:dyDescent="0.5"/>
    <row r="172" customFormat="1" ht="21.75" customHeight="1" x14ac:dyDescent="0.5"/>
    <row r="173" customFormat="1" ht="21.75" customHeight="1" x14ac:dyDescent="0.5"/>
    <row r="174" customFormat="1" ht="21.75" customHeight="1" x14ac:dyDescent="0.5"/>
    <row r="175" customFormat="1" ht="21.75" customHeight="1" x14ac:dyDescent="0.5"/>
    <row r="176" customFormat="1" ht="21.75" customHeight="1" x14ac:dyDescent="0.5"/>
    <row r="177" customFormat="1" ht="21.75" customHeight="1" x14ac:dyDescent="0.5"/>
    <row r="178" customFormat="1" ht="21.75" customHeight="1" x14ac:dyDescent="0.5"/>
    <row r="179" customFormat="1" ht="21.75" customHeight="1" x14ac:dyDescent="0.5"/>
    <row r="180" customFormat="1" ht="21.75" customHeight="1" x14ac:dyDescent="0.5"/>
    <row r="181" customFormat="1" ht="21.75" customHeight="1" x14ac:dyDescent="0.5"/>
    <row r="182" customFormat="1" ht="21.75" customHeight="1" x14ac:dyDescent="0.5"/>
    <row r="183" customFormat="1" ht="21.75" customHeight="1" x14ac:dyDescent="0.5"/>
    <row r="184" customFormat="1" ht="21.75" customHeight="1" x14ac:dyDescent="0.5"/>
    <row r="185" customFormat="1" ht="21.75" customHeight="1" x14ac:dyDescent="0.5"/>
    <row r="186" customFormat="1" ht="21.75" customHeight="1" x14ac:dyDescent="0.5"/>
    <row r="187" customFormat="1" ht="21.75" customHeight="1" x14ac:dyDescent="0.5"/>
    <row r="188" customFormat="1" ht="21.75" customHeight="1" x14ac:dyDescent="0.5"/>
    <row r="189" customFormat="1" ht="21.75" customHeight="1" x14ac:dyDescent="0.5"/>
    <row r="190" customFormat="1" ht="21.75" customHeight="1" x14ac:dyDescent="0.5"/>
    <row r="191" customFormat="1" ht="21.75" customHeight="1" x14ac:dyDescent="0.5"/>
    <row r="192" customFormat="1" ht="21.75" customHeight="1" x14ac:dyDescent="0.5"/>
    <row r="193" customFormat="1" ht="21.75" customHeight="1" x14ac:dyDescent="0.5"/>
    <row r="194" customFormat="1" ht="21.75" customHeight="1" x14ac:dyDescent="0.5"/>
    <row r="195" customFormat="1" ht="21.75" customHeight="1" x14ac:dyDescent="0.5"/>
    <row r="196" customFormat="1" ht="21.75" customHeight="1" x14ac:dyDescent="0.5"/>
    <row r="197" customFormat="1" ht="21.75" customHeight="1" x14ac:dyDescent="0.5"/>
    <row r="198" customFormat="1" ht="21.75" customHeight="1" x14ac:dyDescent="0.5"/>
    <row r="199" customFormat="1" ht="21.75" customHeight="1" x14ac:dyDescent="0.5"/>
    <row r="200" customFormat="1" ht="21.75" customHeight="1" x14ac:dyDescent="0.5"/>
    <row r="201" customFormat="1" ht="21.75" customHeight="1" x14ac:dyDescent="0.5"/>
    <row r="202" customFormat="1" ht="21.75" customHeight="1" x14ac:dyDescent="0.5"/>
    <row r="203" customFormat="1" ht="21.75" customHeight="1" x14ac:dyDescent="0.5"/>
    <row r="204" customFormat="1" ht="21.75" customHeight="1" x14ac:dyDescent="0.5"/>
    <row r="205" customFormat="1" ht="21.75" customHeight="1" x14ac:dyDescent="0.5"/>
    <row r="206" customFormat="1" ht="21.75" customHeight="1" x14ac:dyDescent="0.5"/>
    <row r="207" customFormat="1" ht="21.75" customHeight="1" x14ac:dyDescent="0.5"/>
    <row r="208" customFormat="1" ht="21.75" customHeight="1" x14ac:dyDescent="0.5"/>
    <row r="209" customFormat="1" ht="21.75" customHeight="1" x14ac:dyDescent="0.5"/>
    <row r="210" customFormat="1" ht="21.75" customHeight="1" x14ac:dyDescent="0.5"/>
    <row r="211" customFormat="1" ht="21.75" customHeight="1" x14ac:dyDescent="0.5"/>
    <row r="212" customFormat="1" ht="21.75" customHeight="1" x14ac:dyDescent="0.5"/>
    <row r="213" customFormat="1" ht="21.75" customHeight="1" x14ac:dyDescent="0.5"/>
    <row r="214" customFormat="1" ht="21.75" customHeight="1" x14ac:dyDescent="0.5"/>
    <row r="215" customFormat="1" ht="21.75" customHeight="1" x14ac:dyDescent="0.5"/>
    <row r="216" customFormat="1" ht="21.75" customHeight="1" x14ac:dyDescent="0.5"/>
    <row r="217" customFormat="1" ht="21.75" customHeight="1" x14ac:dyDescent="0.5"/>
    <row r="218" customFormat="1" ht="21.75" customHeight="1" x14ac:dyDescent="0.5"/>
    <row r="219" customFormat="1" ht="21.75" customHeight="1" x14ac:dyDescent="0.5"/>
    <row r="220" customFormat="1" ht="21.75" customHeight="1" x14ac:dyDescent="0.5"/>
    <row r="221" customFormat="1" ht="21.75" customHeight="1" x14ac:dyDescent="0.5"/>
    <row r="222" customFormat="1" ht="21.75" customHeight="1" x14ac:dyDescent="0.5"/>
    <row r="223" customFormat="1" ht="21.75" customHeight="1" x14ac:dyDescent="0.5"/>
    <row r="224" customFormat="1" ht="21.75" customHeight="1" x14ac:dyDescent="0.5"/>
    <row r="225" customFormat="1" ht="21.75" customHeight="1" x14ac:dyDescent="0.5"/>
    <row r="226" customFormat="1" ht="21.75" customHeight="1" x14ac:dyDescent="0.5"/>
    <row r="227" customFormat="1" ht="21.75" customHeight="1" x14ac:dyDescent="0.5"/>
    <row r="228" customFormat="1" ht="21.75" customHeight="1" x14ac:dyDescent="0.5"/>
    <row r="229" customFormat="1" ht="21.75" customHeight="1" x14ac:dyDescent="0.5"/>
    <row r="230" customFormat="1" ht="21.75" customHeight="1" x14ac:dyDescent="0.5"/>
    <row r="231" customFormat="1" ht="21.75" customHeight="1" x14ac:dyDescent="0.5"/>
    <row r="232" customFormat="1" ht="21.75" customHeight="1" x14ac:dyDescent="0.5"/>
    <row r="233" customFormat="1" ht="21.75" customHeight="1" x14ac:dyDescent="0.5"/>
    <row r="234" customFormat="1" ht="21.75" customHeight="1" x14ac:dyDescent="0.5"/>
    <row r="235" customFormat="1" ht="21.75" customHeight="1" x14ac:dyDescent="0.5"/>
    <row r="236" customFormat="1" ht="21.75" customHeight="1" x14ac:dyDescent="0.5"/>
    <row r="237" customFormat="1" ht="21.75" customHeight="1" x14ac:dyDescent="0.5"/>
    <row r="238" customFormat="1" ht="21.75" customHeight="1" x14ac:dyDescent="0.5"/>
    <row r="239" customFormat="1" ht="21.75" customHeight="1" x14ac:dyDescent="0.5"/>
    <row r="240" customFormat="1" ht="21.75" customHeight="1" x14ac:dyDescent="0.5"/>
    <row r="241" customFormat="1" ht="21.75" customHeight="1" x14ac:dyDescent="0.5"/>
    <row r="242" customFormat="1" ht="21.75" customHeight="1" x14ac:dyDescent="0.5"/>
    <row r="243" customFormat="1" ht="21.75" customHeight="1" x14ac:dyDescent="0.5"/>
    <row r="244" customFormat="1" ht="21.75" customHeight="1" x14ac:dyDescent="0.5"/>
    <row r="245" customFormat="1" ht="21.75" customHeight="1" x14ac:dyDescent="0.5"/>
    <row r="246" customFormat="1" ht="21.75" customHeight="1" x14ac:dyDescent="0.5"/>
    <row r="247" customFormat="1" ht="21.75" customHeight="1" x14ac:dyDescent="0.5"/>
    <row r="248" customFormat="1" ht="21.75" customHeight="1" x14ac:dyDescent="0.5"/>
    <row r="249" customFormat="1" ht="21.75" customHeight="1" x14ac:dyDescent="0.5"/>
    <row r="250" customFormat="1" ht="21.75" customHeight="1" x14ac:dyDescent="0.5"/>
    <row r="251" customFormat="1" ht="21.75" customHeight="1" x14ac:dyDescent="0.5"/>
    <row r="252" customFormat="1" ht="21.75" customHeight="1" x14ac:dyDescent="0.5"/>
    <row r="253" customFormat="1" ht="21.75" customHeight="1" x14ac:dyDescent="0.5"/>
    <row r="254" customFormat="1" ht="21.75" customHeight="1" x14ac:dyDescent="0.5"/>
    <row r="255" customFormat="1" ht="21.75" customHeight="1" x14ac:dyDescent="0.5"/>
    <row r="256" customFormat="1" ht="21.75" customHeight="1" x14ac:dyDescent="0.5"/>
    <row r="257" customFormat="1" ht="21.75" customHeight="1" x14ac:dyDescent="0.5"/>
    <row r="258" customFormat="1" ht="21.75" customHeight="1" x14ac:dyDescent="0.5"/>
    <row r="259" customFormat="1" ht="21.75" customHeight="1" x14ac:dyDescent="0.5"/>
    <row r="260" customFormat="1" ht="21.75" customHeight="1" x14ac:dyDescent="0.5"/>
    <row r="261" customFormat="1" ht="21.75" customHeight="1" x14ac:dyDescent="0.5"/>
    <row r="262" customFormat="1" ht="21.75" customHeight="1" x14ac:dyDescent="0.5"/>
    <row r="263" customFormat="1" ht="21.75" customHeight="1" x14ac:dyDescent="0.5"/>
    <row r="264" customFormat="1" ht="21.75" customHeight="1" x14ac:dyDescent="0.5"/>
    <row r="265" customFormat="1" ht="21.75" customHeight="1" x14ac:dyDescent="0.5"/>
    <row r="266" customFormat="1" ht="21.75" customHeight="1" x14ac:dyDescent="0.5"/>
    <row r="267" customFormat="1" ht="21.75" customHeight="1" x14ac:dyDescent="0.5"/>
    <row r="268" customFormat="1" ht="21.75" customHeight="1" x14ac:dyDescent="0.5"/>
    <row r="269" customFormat="1" ht="21.75" customHeight="1" x14ac:dyDescent="0.5"/>
    <row r="270" customFormat="1" ht="21.75" customHeight="1" x14ac:dyDescent="0.5"/>
    <row r="271" customFormat="1" ht="21.75" customHeight="1" x14ac:dyDescent="0.5"/>
    <row r="272" customFormat="1" ht="21.75" customHeight="1" x14ac:dyDescent="0.5"/>
    <row r="273" customFormat="1" ht="21.75" customHeight="1" x14ac:dyDescent="0.5"/>
    <row r="274" customFormat="1" ht="21.75" customHeight="1" x14ac:dyDescent="0.5"/>
    <row r="275" customFormat="1" ht="21.75" customHeight="1" x14ac:dyDescent="0.5"/>
    <row r="276" customFormat="1" ht="21.75" customHeight="1" x14ac:dyDescent="0.5"/>
    <row r="277" customFormat="1" ht="21.75" customHeight="1" x14ac:dyDescent="0.5"/>
    <row r="278" customFormat="1" ht="21.75" customHeight="1" x14ac:dyDescent="0.5"/>
    <row r="279" customFormat="1" ht="21.75" customHeight="1" x14ac:dyDescent="0.5"/>
    <row r="280" customFormat="1" ht="21.75" customHeight="1" x14ac:dyDescent="0.5"/>
    <row r="281" customFormat="1" ht="21.75" customHeight="1" x14ac:dyDescent="0.5"/>
    <row r="282" customFormat="1" ht="21.75" customHeight="1" x14ac:dyDescent="0.5"/>
  </sheetData>
  <mergeCells count="1"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1552-BF5F-472E-9640-C57DAFFA28D8}">
  <dimension ref="A1:Y281"/>
  <sheetViews>
    <sheetView tabSelected="1" zoomScale="80" zoomScaleNormal="80" workbookViewId="0">
      <selection activeCell="L25" sqref="L25"/>
    </sheetView>
  </sheetViews>
  <sheetFormatPr defaultRowHeight="14.35" x14ac:dyDescent="0.5"/>
  <cols>
    <col min="1" max="1" width="5.87890625" style="9" customWidth="1"/>
    <col min="2" max="2" width="53.1171875" customWidth="1"/>
    <col min="3" max="4" width="16.1171875" customWidth="1"/>
    <col min="5" max="8" width="2.46875" customWidth="1"/>
    <col min="9" max="15" width="16.1171875" customWidth="1"/>
    <col min="16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1" ht="26.25" customHeight="1" x14ac:dyDescen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1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1" ht="21.75" customHeight="1" x14ac:dyDescent="0.5"/>
    <row r="4" spans="1:21" ht="12" customHeight="1" x14ac:dyDescent="0.5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1" ht="21.75" customHeight="1" x14ac:dyDescent="0.55000000000000004">
      <c r="B5" s="45"/>
      <c r="C5" s="12"/>
      <c r="D5" s="12"/>
      <c r="E5" s="12"/>
      <c r="F5" s="12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21" ht="21.75" customHeight="1" x14ac:dyDescent="0.5">
      <c r="A6" s="9">
        <f>ROW()</f>
        <v>6</v>
      </c>
      <c r="B6" s="46" t="s">
        <v>129</v>
      </c>
      <c r="C6" s="47"/>
      <c r="D6" s="49"/>
      <c r="E6" s="47"/>
      <c r="F6" s="47"/>
      <c r="G6" s="69"/>
      <c r="H6" s="69"/>
      <c r="I6" s="297"/>
      <c r="J6" s="297"/>
      <c r="K6" s="297"/>
      <c r="L6" s="297"/>
      <c r="M6" s="297"/>
    </row>
    <row r="7" spans="1:21" ht="21.75" customHeight="1" x14ac:dyDescent="0.5">
      <c r="A7" s="9">
        <f>ROW()</f>
        <v>7</v>
      </c>
      <c r="C7" s="47"/>
      <c r="D7" s="49"/>
      <c r="E7" s="47"/>
      <c r="F7" s="47"/>
      <c r="G7" s="69"/>
      <c r="H7" s="69"/>
      <c r="I7" s="74">
        <f>+'Income Statement'!I8</f>
        <v>44561</v>
      </c>
      <c r="J7" s="74">
        <f>+'Income Statement'!J8</f>
        <v>44926</v>
      </c>
      <c r="K7" s="74">
        <f>+'Income Statement'!K8</f>
        <v>45291</v>
      </c>
      <c r="L7" s="74">
        <f>+'Income Statement'!L8</f>
        <v>45656</v>
      </c>
      <c r="M7" s="74">
        <f>+'Income Statement'!M8</f>
        <v>46021</v>
      </c>
      <c r="N7" s="74">
        <f>+'Income Statement'!N8</f>
        <v>46386</v>
      </c>
      <c r="O7" s="74">
        <f>+'Income Statement'!O8</f>
        <v>46751</v>
      </c>
      <c r="P7" s="74">
        <f>+'Income Statement'!P8</f>
        <v>47116</v>
      </c>
    </row>
    <row r="8" spans="1:21" ht="21.75" customHeight="1" x14ac:dyDescent="0.5">
      <c r="A8" s="9">
        <f>ROW()</f>
        <v>8</v>
      </c>
      <c r="B8" s="141" t="s">
        <v>135</v>
      </c>
      <c r="C8" s="11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1" ht="21.75" customHeight="1" x14ac:dyDescent="0.5">
      <c r="A9" s="9">
        <f>ROW()</f>
        <v>9</v>
      </c>
      <c r="B9" t="s">
        <v>130</v>
      </c>
      <c r="C9" s="119"/>
      <c r="D9" s="49"/>
      <c r="E9" s="47"/>
      <c r="F9" s="47"/>
      <c r="H9" s="69"/>
      <c r="I9" s="120"/>
      <c r="J9" s="120"/>
      <c r="K9" s="120"/>
      <c r="L9" s="120"/>
      <c r="M9" s="120"/>
      <c r="N9" s="120"/>
      <c r="O9" s="120"/>
      <c r="P9" s="120"/>
    </row>
    <row r="10" spans="1:21" ht="21.75" customHeight="1" thickBot="1" x14ac:dyDescent="0.55000000000000004">
      <c r="A10" s="9">
        <f>ROW()</f>
        <v>10</v>
      </c>
      <c r="B10" t="s">
        <v>131</v>
      </c>
      <c r="C10" s="119"/>
      <c r="H10" s="69"/>
      <c r="I10" s="121"/>
      <c r="J10" s="121"/>
      <c r="K10" s="121"/>
      <c r="L10" s="121"/>
      <c r="M10" s="121"/>
      <c r="N10" s="121"/>
      <c r="O10" s="121"/>
      <c r="P10" s="121"/>
    </row>
    <row r="11" spans="1:21" ht="21.75" customHeight="1" thickBot="1" x14ac:dyDescent="0.55000000000000004">
      <c r="A11" s="9">
        <f>ROW()</f>
        <v>11</v>
      </c>
      <c r="B11" s="36" t="s">
        <v>132</v>
      </c>
      <c r="C11" s="119"/>
      <c r="H11" s="122"/>
      <c r="I11" s="123"/>
      <c r="J11" s="123"/>
      <c r="K11" s="123"/>
      <c r="L11" s="123"/>
      <c r="M11" s="123"/>
      <c r="N11" s="123"/>
      <c r="O11" s="123"/>
      <c r="P11" s="123"/>
    </row>
    <row r="12" spans="1:21" ht="21.75" customHeight="1" thickTop="1" x14ac:dyDescent="0.5">
      <c r="A12" s="9">
        <f>ROW()</f>
        <v>12</v>
      </c>
      <c r="C12" s="119"/>
      <c r="H12" s="69"/>
      <c r="I12" s="69"/>
      <c r="J12" s="69"/>
      <c r="K12" s="69"/>
      <c r="L12" s="69"/>
      <c r="M12" s="69"/>
      <c r="N12" s="69"/>
      <c r="O12" s="69"/>
      <c r="P12" s="69"/>
      <c r="U12" s="47"/>
    </row>
    <row r="13" spans="1:21" ht="21.75" customHeight="1" x14ac:dyDescent="0.5">
      <c r="A13" s="9">
        <f>ROW()</f>
        <v>13</v>
      </c>
      <c r="B13" s="124" t="s">
        <v>133</v>
      </c>
      <c r="C13" s="119"/>
      <c r="H13" s="69"/>
      <c r="I13" s="69"/>
      <c r="J13" s="69"/>
      <c r="K13" s="69"/>
      <c r="L13" s="69"/>
      <c r="M13" s="69"/>
      <c r="N13" s="69"/>
      <c r="O13" s="69"/>
      <c r="P13" s="69"/>
      <c r="U13" s="47"/>
    </row>
    <row r="14" spans="1:21" ht="21.75" customHeight="1" x14ac:dyDescent="0.5">
      <c r="A14" s="9">
        <f>ROW()</f>
        <v>14</v>
      </c>
      <c r="B14" t="s">
        <v>131</v>
      </c>
      <c r="C14" s="119"/>
      <c r="D14" s="125"/>
      <c r="E14" s="125"/>
      <c r="F14" s="125"/>
      <c r="G14" s="126"/>
      <c r="H14" s="69"/>
      <c r="I14" s="118"/>
      <c r="J14" s="118"/>
      <c r="K14" s="118"/>
      <c r="L14" s="118"/>
      <c r="M14" s="118"/>
      <c r="N14" s="118"/>
      <c r="O14" s="118"/>
      <c r="P14" s="118"/>
    </row>
    <row r="15" spans="1:21" ht="21.75" customHeight="1" x14ac:dyDescent="0.5">
      <c r="A15" s="9">
        <f>ROW()</f>
        <v>15</v>
      </c>
      <c r="B15" t="s">
        <v>132</v>
      </c>
      <c r="C15" s="119"/>
      <c r="D15" s="125"/>
      <c r="E15" s="125"/>
      <c r="F15" s="125"/>
      <c r="G15" s="126"/>
      <c r="H15" s="69"/>
      <c r="I15" s="118"/>
      <c r="J15" s="118"/>
      <c r="K15" s="118"/>
      <c r="L15" s="118"/>
      <c r="M15" s="118"/>
      <c r="N15" s="118"/>
      <c r="O15" s="118"/>
      <c r="P15" s="118"/>
    </row>
    <row r="16" spans="1:21" ht="21.75" customHeight="1" x14ac:dyDescent="0.5">
      <c r="A16" s="9">
        <f>ROW()</f>
        <v>16</v>
      </c>
      <c r="C16" s="119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</row>
    <row r="17" spans="1:23" ht="21.75" customHeight="1" x14ac:dyDescent="0.5">
      <c r="A17" s="9">
        <f>ROW()</f>
        <v>17</v>
      </c>
      <c r="B17" t="s">
        <v>134</v>
      </c>
      <c r="C17" s="119"/>
      <c r="D17" s="125"/>
      <c r="E17" s="125"/>
      <c r="F17" s="125"/>
      <c r="G17" s="126"/>
      <c r="H17" s="69"/>
      <c r="I17" s="118"/>
      <c r="J17" s="118"/>
      <c r="K17" s="118"/>
      <c r="L17" s="118"/>
      <c r="M17" s="118"/>
      <c r="N17" s="118"/>
      <c r="O17" s="118"/>
      <c r="P17" s="118"/>
    </row>
    <row r="18" spans="1:23" ht="21.75" customHeight="1" x14ac:dyDescent="0.5">
      <c r="A18" s="9">
        <f>ROW()</f>
        <v>18</v>
      </c>
      <c r="B18" t="s">
        <v>136</v>
      </c>
      <c r="C18" s="119"/>
      <c r="D18" s="125"/>
      <c r="E18" s="125"/>
      <c r="F18" s="125"/>
      <c r="G18" s="126"/>
      <c r="H18" s="69"/>
      <c r="I18" s="118"/>
      <c r="J18" s="118"/>
      <c r="K18" s="118"/>
      <c r="L18" s="118"/>
      <c r="M18" s="118"/>
      <c r="N18" s="118"/>
      <c r="O18" s="118"/>
      <c r="P18" s="118"/>
    </row>
    <row r="19" spans="1:23" ht="21.75" customHeight="1" x14ac:dyDescent="0.5">
      <c r="A19" s="9">
        <f>ROW()</f>
        <v>19</v>
      </c>
      <c r="B19" s="128" t="s">
        <v>137</v>
      </c>
      <c r="C19" s="119"/>
      <c r="D19" s="125"/>
      <c r="E19" s="125"/>
      <c r="F19" s="125"/>
      <c r="G19" s="126"/>
      <c r="H19" s="69"/>
      <c r="I19" s="118"/>
      <c r="J19" s="118"/>
      <c r="K19" s="118"/>
      <c r="L19" s="118"/>
      <c r="M19" s="118"/>
      <c r="N19" s="118"/>
      <c r="O19" s="118"/>
      <c r="P19" s="118"/>
    </row>
    <row r="20" spans="1:23" ht="21.75" customHeight="1" x14ac:dyDescent="0.5">
      <c r="A20" s="9">
        <f>ROW()</f>
        <v>20</v>
      </c>
      <c r="B20" t="s">
        <v>138</v>
      </c>
      <c r="C20" s="119"/>
      <c r="D20" s="125"/>
      <c r="E20" s="125"/>
      <c r="F20" s="125"/>
      <c r="G20" s="126"/>
      <c r="H20" s="126"/>
      <c r="I20" s="118"/>
      <c r="J20" s="118"/>
      <c r="K20" s="118"/>
      <c r="L20" s="118"/>
      <c r="M20" s="118"/>
      <c r="N20" s="118"/>
      <c r="O20" s="118"/>
      <c r="P20" s="118"/>
    </row>
    <row r="21" spans="1:23" ht="21.75" customHeight="1" x14ac:dyDescent="0.5">
      <c r="B21" s="36"/>
      <c r="C21" s="119"/>
    </row>
    <row r="22" spans="1:23" ht="21.75" customHeight="1" x14ac:dyDescent="0.5">
      <c r="C22" s="119"/>
    </row>
    <row r="23" spans="1:23" ht="21.75" customHeight="1" x14ac:dyDescent="0.5">
      <c r="B23" s="124"/>
      <c r="C23" s="119"/>
    </row>
    <row r="24" spans="1:23" ht="21.75" customHeight="1" x14ac:dyDescent="0.5">
      <c r="C24" s="119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</row>
    <row r="25" spans="1:23" ht="21.75" customHeight="1" x14ac:dyDescent="0.5">
      <c r="C25" s="119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</row>
    <row r="26" spans="1:23" ht="21.75" customHeight="1" x14ac:dyDescent="0.5">
      <c r="B26" s="36"/>
      <c r="C26" s="119"/>
    </row>
    <row r="27" spans="1:23" ht="21.75" customHeight="1" x14ac:dyDescent="0.5">
      <c r="C27" s="119"/>
    </row>
    <row r="28" spans="1:23" ht="21.75" customHeight="1" x14ac:dyDescent="0.5">
      <c r="B28" s="36"/>
      <c r="C28" s="119"/>
    </row>
    <row r="29" spans="1:23" ht="21.75" customHeight="1" x14ac:dyDescent="0.5">
      <c r="C29" s="119"/>
    </row>
    <row r="30" spans="1:23" ht="21.75" customHeight="1" x14ac:dyDescent="0.5">
      <c r="B30" s="124"/>
      <c r="C30" s="119"/>
    </row>
    <row r="31" spans="1:23" ht="21.75" customHeight="1" x14ac:dyDescent="0.5">
      <c r="C31" s="119"/>
    </row>
    <row r="32" spans="1:23" ht="21.75" customHeight="1" x14ac:dyDescent="0.5">
      <c r="C32" s="119"/>
    </row>
    <row r="33" spans="2:25" ht="21.75" customHeight="1" x14ac:dyDescent="0.5">
      <c r="C33" s="119"/>
    </row>
    <row r="34" spans="2:25" ht="21.75" customHeight="1" x14ac:dyDescent="0.5">
      <c r="C34" s="119"/>
    </row>
    <row r="35" spans="2:25" ht="21.75" customHeight="1" x14ac:dyDescent="0.5">
      <c r="B35" s="36"/>
      <c r="C35" s="119"/>
    </row>
    <row r="36" spans="2:25" ht="21.75" customHeight="1" x14ac:dyDescent="0.5">
      <c r="C36" s="119"/>
    </row>
    <row r="37" spans="2:25" ht="21.75" customHeight="1" x14ac:dyDescent="0.5">
      <c r="B37" s="28"/>
      <c r="C37" s="119"/>
    </row>
    <row r="38" spans="2:25" ht="21.75" customHeight="1" x14ac:dyDescent="0.5">
      <c r="B38" s="36"/>
      <c r="C38" s="119"/>
    </row>
    <row r="39" spans="2:25" ht="21.75" customHeight="1" x14ac:dyDescent="0.5">
      <c r="B39" s="28"/>
      <c r="C39" s="119"/>
      <c r="X39" s="47"/>
      <c r="Y39" s="47"/>
    </row>
    <row r="40" spans="2:25" ht="21.75" customHeight="1" x14ac:dyDescent="0.5">
      <c r="C40" s="119"/>
    </row>
    <row r="41" spans="2:25" ht="21.75" customHeight="1" x14ac:dyDescent="0.5">
      <c r="C41" s="119"/>
      <c r="H41" s="69"/>
      <c r="I41" s="69"/>
      <c r="J41" s="69"/>
      <c r="K41" s="69"/>
      <c r="L41" s="69"/>
      <c r="M41" s="69"/>
      <c r="U41" s="47"/>
    </row>
    <row r="57" spans="1:21" ht="21.75" customHeight="1" x14ac:dyDescent="0.5">
      <c r="A57"/>
      <c r="B57" s="28"/>
      <c r="C57" s="106"/>
      <c r="H57" s="107"/>
      <c r="I57" s="107"/>
      <c r="J57" s="107"/>
      <c r="K57" s="107"/>
      <c r="L57" s="107"/>
      <c r="M57" s="107"/>
      <c r="U57" s="107"/>
    </row>
    <row r="58" spans="1:21" ht="21.75" customHeight="1" x14ac:dyDescent="0.5">
      <c r="A58"/>
    </row>
    <row r="59" spans="1:21" ht="21.75" customHeight="1" x14ac:dyDescent="0.5">
      <c r="A59"/>
    </row>
    <row r="60" spans="1:21" ht="21.75" customHeight="1" x14ac:dyDescent="0.5">
      <c r="A60"/>
    </row>
    <row r="61" spans="1:21" ht="21.75" customHeight="1" x14ac:dyDescent="0.5">
      <c r="A61"/>
    </row>
    <row r="62" spans="1:21" ht="21.75" customHeight="1" x14ac:dyDescent="0.5">
      <c r="A62"/>
    </row>
    <row r="63" spans="1:21" ht="21.75" customHeight="1" x14ac:dyDescent="0.5">
      <c r="A63"/>
    </row>
    <row r="64" spans="1:21" ht="21.75" customHeight="1" x14ac:dyDescent="0.5">
      <c r="A64"/>
    </row>
    <row r="65" spans="1:1" ht="21.75" customHeight="1" x14ac:dyDescent="0.5">
      <c r="A65"/>
    </row>
    <row r="66" spans="1:1" ht="21.75" customHeight="1" x14ac:dyDescent="0.5">
      <c r="A66"/>
    </row>
    <row r="67" spans="1:1" ht="21.75" customHeight="1" x14ac:dyDescent="0.5">
      <c r="A67"/>
    </row>
    <row r="68" spans="1:1" ht="21.75" customHeight="1" x14ac:dyDescent="0.5">
      <c r="A68"/>
    </row>
    <row r="69" spans="1:1" ht="21.75" customHeight="1" x14ac:dyDescent="0.5">
      <c r="A69"/>
    </row>
    <row r="70" spans="1:1" ht="21.75" customHeight="1" x14ac:dyDescent="0.5">
      <c r="A70"/>
    </row>
    <row r="71" spans="1:1" ht="21.75" customHeight="1" x14ac:dyDescent="0.5">
      <c r="A71"/>
    </row>
    <row r="72" spans="1:1" ht="21.75" customHeight="1" x14ac:dyDescent="0.5">
      <c r="A72"/>
    </row>
    <row r="73" spans="1:1" ht="21.75" customHeight="1" x14ac:dyDescent="0.5">
      <c r="A73"/>
    </row>
    <row r="74" spans="1:1" ht="21.75" customHeight="1" x14ac:dyDescent="0.5">
      <c r="A74"/>
    </row>
    <row r="75" spans="1:1" ht="21.75" customHeight="1" x14ac:dyDescent="0.5">
      <c r="A75"/>
    </row>
    <row r="76" spans="1:1" ht="21.75" customHeight="1" x14ac:dyDescent="0.5">
      <c r="A76"/>
    </row>
    <row r="77" spans="1:1" ht="21.75" customHeight="1" x14ac:dyDescent="0.5">
      <c r="A77"/>
    </row>
    <row r="78" spans="1:1" ht="21.75" customHeight="1" x14ac:dyDescent="0.5">
      <c r="A78"/>
    </row>
    <row r="79" spans="1:1" ht="21.75" customHeight="1" x14ac:dyDescent="0.5">
      <c r="A79"/>
    </row>
    <row r="80" spans="1:1" ht="21.75" customHeight="1" x14ac:dyDescent="0.5">
      <c r="A80"/>
    </row>
    <row r="81" spans="1:1" ht="21.75" customHeight="1" x14ac:dyDescent="0.5">
      <c r="A81"/>
    </row>
    <row r="82" spans="1:1" ht="21.75" customHeight="1" x14ac:dyDescent="0.5">
      <c r="A82"/>
    </row>
    <row r="83" spans="1:1" ht="21.75" customHeight="1" x14ac:dyDescent="0.5">
      <c r="A83"/>
    </row>
    <row r="84" spans="1:1" ht="21.75" customHeight="1" x14ac:dyDescent="0.5">
      <c r="A84"/>
    </row>
    <row r="85" spans="1:1" ht="21.75" customHeight="1" x14ac:dyDescent="0.5">
      <c r="A85"/>
    </row>
    <row r="86" spans="1:1" ht="21.75" customHeight="1" x14ac:dyDescent="0.5">
      <c r="A86"/>
    </row>
    <row r="87" spans="1:1" ht="21.75" customHeight="1" x14ac:dyDescent="0.5">
      <c r="A87"/>
    </row>
    <row r="88" spans="1:1" ht="21.75" customHeight="1" x14ac:dyDescent="0.5">
      <c r="A88"/>
    </row>
    <row r="89" spans="1:1" ht="21.75" customHeight="1" x14ac:dyDescent="0.5">
      <c r="A89"/>
    </row>
    <row r="90" spans="1:1" ht="21.75" customHeight="1" x14ac:dyDescent="0.5">
      <c r="A90"/>
    </row>
    <row r="91" spans="1:1" ht="21.75" customHeight="1" x14ac:dyDescent="0.5">
      <c r="A91"/>
    </row>
    <row r="92" spans="1:1" ht="21.75" customHeight="1" x14ac:dyDescent="0.5">
      <c r="A92"/>
    </row>
    <row r="93" spans="1:1" ht="21.75" customHeight="1" x14ac:dyDescent="0.5">
      <c r="A93"/>
    </row>
    <row r="94" spans="1:1" ht="21.75" customHeight="1" x14ac:dyDescent="0.5">
      <c r="A94"/>
    </row>
    <row r="95" spans="1:1" ht="21.75" customHeight="1" x14ac:dyDescent="0.5">
      <c r="A95"/>
    </row>
    <row r="96" spans="1:1" ht="21.75" customHeight="1" x14ac:dyDescent="0.5">
      <c r="A96"/>
    </row>
    <row r="97" spans="1:1" ht="21.75" customHeight="1" x14ac:dyDescent="0.5">
      <c r="A97"/>
    </row>
    <row r="98" spans="1:1" ht="21.75" customHeight="1" x14ac:dyDescent="0.5">
      <c r="A98"/>
    </row>
    <row r="99" spans="1:1" ht="21.75" customHeight="1" x14ac:dyDescent="0.5">
      <c r="A99"/>
    </row>
    <row r="100" spans="1:1" ht="21.75" customHeight="1" x14ac:dyDescent="0.5">
      <c r="A100"/>
    </row>
    <row r="101" spans="1:1" ht="21.75" customHeight="1" x14ac:dyDescent="0.5">
      <c r="A101"/>
    </row>
    <row r="102" spans="1:1" ht="21.75" customHeight="1" x14ac:dyDescent="0.5">
      <c r="A102"/>
    </row>
    <row r="103" spans="1:1" ht="21.75" customHeight="1" x14ac:dyDescent="0.5">
      <c r="A103"/>
    </row>
    <row r="104" spans="1:1" ht="21.75" customHeight="1" x14ac:dyDescent="0.5">
      <c r="A104"/>
    </row>
    <row r="105" spans="1:1" ht="21.75" customHeight="1" x14ac:dyDescent="0.5">
      <c r="A105"/>
    </row>
    <row r="106" spans="1:1" ht="21.75" customHeight="1" x14ac:dyDescent="0.5">
      <c r="A106"/>
    </row>
    <row r="107" spans="1:1" ht="21.75" customHeight="1" x14ac:dyDescent="0.5">
      <c r="A107"/>
    </row>
    <row r="108" spans="1:1" ht="21.75" customHeight="1" x14ac:dyDescent="0.5">
      <c r="A108"/>
    </row>
    <row r="109" spans="1:1" ht="21.75" customHeight="1" x14ac:dyDescent="0.5">
      <c r="A109"/>
    </row>
    <row r="110" spans="1:1" ht="21.75" customHeight="1" x14ac:dyDescent="0.5">
      <c r="A110"/>
    </row>
    <row r="111" spans="1:1" ht="21.75" customHeight="1" x14ac:dyDescent="0.5">
      <c r="A111"/>
    </row>
    <row r="112" spans="1:1" ht="21.75" customHeight="1" x14ac:dyDescent="0.5">
      <c r="A112"/>
    </row>
    <row r="113" spans="1:1" ht="21.75" customHeight="1" x14ac:dyDescent="0.5">
      <c r="A113"/>
    </row>
    <row r="114" spans="1:1" ht="21.75" customHeight="1" x14ac:dyDescent="0.5">
      <c r="A114"/>
    </row>
    <row r="115" spans="1:1" ht="21.75" customHeight="1" x14ac:dyDescent="0.5">
      <c r="A115"/>
    </row>
    <row r="116" spans="1:1" ht="21.75" customHeight="1" x14ac:dyDescent="0.5">
      <c r="A116"/>
    </row>
    <row r="117" spans="1:1" ht="21.75" customHeight="1" x14ac:dyDescent="0.5">
      <c r="A117"/>
    </row>
    <row r="118" spans="1:1" ht="21.75" customHeight="1" x14ac:dyDescent="0.5">
      <c r="A118"/>
    </row>
    <row r="119" spans="1:1" ht="21.75" customHeight="1" x14ac:dyDescent="0.5">
      <c r="A119"/>
    </row>
    <row r="120" spans="1:1" ht="21.75" customHeight="1" x14ac:dyDescent="0.5">
      <c r="A120"/>
    </row>
    <row r="121" spans="1:1" ht="21.75" customHeight="1" x14ac:dyDescent="0.5">
      <c r="A121"/>
    </row>
    <row r="122" spans="1:1" ht="21.75" customHeight="1" x14ac:dyDescent="0.5">
      <c r="A122"/>
    </row>
    <row r="123" spans="1:1" ht="21.75" customHeight="1" x14ac:dyDescent="0.5">
      <c r="A123"/>
    </row>
    <row r="124" spans="1:1" ht="21.75" customHeight="1" x14ac:dyDescent="0.5">
      <c r="A124"/>
    </row>
    <row r="125" spans="1:1" ht="21.75" customHeight="1" x14ac:dyDescent="0.5">
      <c r="A125"/>
    </row>
    <row r="126" spans="1:1" ht="21.75" customHeight="1" x14ac:dyDescent="0.5">
      <c r="A126"/>
    </row>
    <row r="127" spans="1:1" ht="21.75" customHeight="1" x14ac:dyDescent="0.5">
      <c r="A127"/>
    </row>
    <row r="128" spans="1:1" ht="21.75" customHeight="1" x14ac:dyDescent="0.5">
      <c r="A128"/>
    </row>
    <row r="129" spans="1:1" ht="21.75" customHeight="1" x14ac:dyDescent="0.5">
      <c r="A129"/>
    </row>
    <row r="130" spans="1:1" ht="21.75" customHeight="1" x14ac:dyDescent="0.5">
      <c r="A130"/>
    </row>
    <row r="131" spans="1:1" ht="21.75" customHeight="1" x14ac:dyDescent="0.5">
      <c r="A131"/>
    </row>
    <row r="132" spans="1:1" ht="21.75" customHeight="1" x14ac:dyDescent="0.5">
      <c r="A132"/>
    </row>
    <row r="133" spans="1:1" ht="21.75" customHeight="1" x14ac:dyDescent="0.5">
      <c r="A133"/>
    </row>
    <row r="134" spans="1:1" ht="21.75" customHeight="1" x14ac:dyDescent="0.5">
      <c r="A134"/>
    </row>
    <row r="135" spans="1:1" ht="21.75" customHeight="1" x14ac:dyDescent="0.5">
      <c r="A135"/>
    </row>
    <row r="136" spans="1:1" ht="21.75" customHeight="1" x14ac:dyDescent="0.5">
      <c r="A136"/>
    </row>
    <row r="137" spans="1:1" ht="21.75" customHeight="1" x14ac:dyDescent="0.5">
      <c r="A137"/>
    </row>
    <row r="138" spans="1:1" ht="21.75" customHeight="1" x14ac:dyDescent="0.5">
      <c r="A138"/>
    </row>
    <row r="139" spans="1:1" ht="21.75" customHeight="1" x14ac:dyDescent="0.5">
      <c r="A139"/>
    </row>
    <row r="140" spans="1:1" ht="21.75" customHeight="1" x14ac:dyDescent="0.5">
      <c r="A140"/>
    </row>
    <row r="141" spans="1:1" ht="21.75" customHeight="1" x14ac:dyDescent="0.5">
      <c r="A141"/>
    </row>
    <row r="142" spans="1:1" ht="21.75" customHeight="1" x14ac:dyDescent="0.5">
      <c r="A142"/>
    </row>
    <row r="143" spans="1:1" ht="21.75" customHeight="1" x14ac:dyDescent="0.5">
      <c r="A143"/>
    </row>
    <row r="144" spans="1:1" ht="21.75" customHeight="1" x14ac:dyDescent="0.5">
      <c r="A144"/>
    </row>
    <row r="145" spans="1:1" ht="21.75" customHeight="1" x14ac:dyDescent="0.5">
      <c r="A145"/>
    </row>
    <row r="146" spans="1:1" ht="21.75" customHeight="1" x14ac:dyDescent="0.5">
      <c r="A146"/>
    </row>
    <row r="147" spans="1:1" ht="21.75" customHeight="1" x14ac:dyDescent="0.5">
      <c r="A147"/>
    </row>
    <row r="148" spans="1:1" ht="21.75" customHeight="1" x14ac:dyDescent="0.5">
      <c r="A148"/>
    </row>
    <row r="149" spans="1:1" ht="21.75" customHeight="1" x14ac:dyDescent="0.5">
      <c r="A149"/>
    </row>
    <row r="150" spans="1:1" ht="21.75" customHeight="1" x14ac:dyDescent="0.5">
      <c r="A150"/>
    </row>
    <row r="151" spans="1:1" ht="21.75" customHeight="1" x14ac:dyDescent="0.5">
      <c r="A151"/>
    </row>
    <row r="152" spans="1:1" ht="21.75" customHeight="1" x14ac:dyDescent="0.5">
      <c r="A152"/>
    </row>
    <row r="153" spans="1:1" ht="21.75" customHeight="1" x14ac:dyDescent="0.5">
      <c r="A153"/>
    </row>
    <row r="154" spans="1:1" ht="21.75" customHeight="1" x14ac:dyDescent="0.5">
      <c r="A154"/>
    </row>
    <row r="155" spans="1:1" ht="21.75" customHeight="1" x14ac:dyDescent="0.5">
      <c r="A155"/>
    </row>
    <row r="156" spans="1:1" ht="21.75" customHeight="1" x14ac:dyDescent="0.5">
      <c r="A156"/>
    </row>
    <row r="157" spans="1:1" ht="21.75" customHeight="1" x14ac:dyDescent="0.5">
      <c r="A157"/>
    </row>
    <row r="158" spans="1:1" ht="21.75" customHeight="1" x14ac:dyDescent="0.5">
      <c r="A158"/>
    </row>
    <row r="159" spans="1:1" ht="21.75" customHeight="1" x14ac:dyDescent="0.5">
      <c r="A159"/>
    </row>
    <row r="160" spans="1:1" ht="21.75" customHeight="1" x14ac:dyDescent="0.5">
      <c r="A160"/>
    </row>
    <row r="161" spans="1:1" ht="21.75" customHeight="1" x14ac:dyDescent="0.5">
      <c r="A161"/>
    </row>
    <row r="162" spans="1:1" ht="21.75" customHeight="1" x14ac:dyDescent="0.5">
      <c r="A162"/>
    </row>
    <row r="163" spans="1:1" ht="21.75" customHeight="1" x14ac:dyDescent="0.5">
      <c r="A163"/>
    </row>
    <row r="164" spans="1:1" ht="21.75" customHeight="1" x14ac:dyDescent="0.5">
      <c r="A164"/>
    </row>
    <row r="165" spans="1:1" ht="21.75" customHeight="1" x14ac:dyDescent="0.5">
      <c r="A165"/>
    </row>
    <row r="166" spans="1:1" ht="21.75" customHeight="1" x14ac:dyDescent="0.5">
      <c r="A166"/>
    </row>
    <row r="167" spans="1:1" ht="21.75" customHeight="1" x14ac:dyDescent="0.5">
      <c r="A167"/>
    </row>
    <row r="168" spans="1:1" ht="21.75" customHeight="1" x14ac:dyDescent="0.5">
      <c r="A168"/>
    </row>
    <row r="169" spans="1:1" ht="21.75" customHeight="1" x14ac:dyDescent="0.5">
      <c r="A169"/>
    </row>
    <row r="170" spans="1:1" ht="21.75" customHeight="1" x14ac:dyDescent="0.5">
      <c r="A170"/>
    </row>
    <row r="171" spans="1:1" ht="21.75" customHeight="1" x14ac:dyDescent="0.5">
      <c r="A171"/>
    </row>
    <row r="172" spans="1:1" ht="21.75" customHeight="1" x14ac:dyDescent="0.5">
      <c r="A172"/>
    </row>
    <row r="173" spans="1:1" ht="21.75" customHeight="1" x14ac:dyDescent="0.5">
      <c r="A173"/>
    </row>
    <row r="174" spans="1:1" ht="21.75" customHeight="1" x14ac:dyDescent="0.5">
      <c r="A174"/>
    </row>
    <row r="175" spans="1:1" ht="21.75" customHeight="1" x14ac:dyDescent="0.5">
      <c r="A175"/>
    </row>
    <row r="176" spans="1:1" ht="21.75" customHeight="1" x14ac:dyDescent="0.5">
      <c r="A176"/>
    </row>
    <row r="177" spans="1:1" ht="21.75" customHeight="1" x14ac:dyDescent="0.5">
      <c r="A177"/>
    </row>
    <row r="178" spans="1:1" ht="21.75" customHeight="1" x14ac:dyDescent="0.5">
      <c r="A178"/>
    </row>
    <row r="179" spans="1:1" ht="21.75" customHeight="1" x14ac:dyDescent="0.5">
      <c r="A179"/>
    </row>
    <row r="180" spans="1:1" ht="21.75" customHeight="1" x14ac:dyDescent="0.5">
      <c r="A180"/>
    </row>
    <row r="181" spans="1:1" ht="21.75" customHeight="1" x14ac:dyDescent="0.5">
      <c r="A181"/>
    </row>
    <row r="182" spans="1:1" ht="21.75" customHeight="1" x14ac:dyDescent="0.5">
      <c r="A182"/>
    </row>
    <row r="183" spans="1:1" ht="21.75" customHeight="1" x14ac:dyDescent="0.5">
      <c r="A183"/>
    </row>
    <row r="184" spans="1:1" ht="21.75" customHeight="1" x14ac:dyDescent="0.5">
      <c r="A184"/>
    </row>
    <row r="185" spans="1:1" ht="21.75" customHeight="1" x14ac:dyDescent="0.5">
      <c r="A185"/>
    </row>
    <row r="186" spans="1:1" ht="21.75" customHeight="1" x14ac:dyDescent="0.5">
      <c r="A186"/>
    </row>
    <row r="187" spans="1:1" ht="21.75" customHeight="1" x14ac:dyDescent="0.5">
      <c r="A187"/>
    </row>
    <row r="188" spans="1:1" ht="21.75" customHeight="1" x14ac:dyDescent="0.5">
      <c r="A188"/>
    </row>
    <row r="189" spans="1:1" ht="21.75" customHeight="1" x14ac:dyDescent="0.5">
      <c r="A189"/>
    </row>
    <row r="190" spans="1:1" ht="21.75" customHeight="1" x14ac:dyDescent="0.5">
      <c r="A190"/>
    </row>
    <row r="191" spans="1:1" ht="21.75" customHeight="1" x14ac:dyDescent="0.5">
      <c r="A191"/>
    </row>
    <row r="192" spans="1:1" ht="21.75" customHeight="1" x14ac:dyDescent="0.5">
      <c r="A192"/>
    </row>
    <row r="193" spans="1:1" ht="21.75" customHeight="1" x14ac:dyDescent="0.5">
      <c r="A193"/>
    </row>
    <row r="194" spans="1:1" ht="21.75" customHeight="1" x14ac:dyDescent="0.5">
      <c r="A194"/>
    </row>
    <row r="195" spans="1:1" ht="21.75" customHeight="1" x14ac:dyDescent="0.5">
      <c r="A195"/>
    </row>
    <row r="196" spans="1:1" ht="21.75" customHeight="1" x14ac:dyDescent="0.5">
      <c r="A196"/>
    </row>
    <row r="197" spans="1:1" ht="21.75" customHeight="1" x14ac:dyDescent="0.5">
      <c r="A197"/>
    </row>
    <row r="198" spans="1:1" ht="21.75" customHeight="1" x14ac:dyDescent="0.5">
      <c r="A198"/>
    </row>
    <row r="199" spans="1:1" ht="21.75" customHeight="1" x14ac:dyDescent="0.5">
      <c r="A199"/>
    </row>
    <row r="200" spans="1:1" ht="21.75" customHeight="1" x14ac:dyDescent="0.5">
      <c r="A200"/>
    </row>
    <row r="201" spans="1:1" ht="21.75" customHeight="1" x14ac:dyDescent="0.5">
      <c r="A201"/>
    </row>
    <row r="202" spans="1:1" ht="21.75" customHeight="1" x14ac:dyDescent="0.5">
      <c r="A202"/>
    </row>
    <row r="203" spans="1:1" ht="21.75" customHeight="1" x14ac:dyDescent="0.5">
      <c r="A203"/>
    </row>
    <row r="204" spans="1:1" ht="21.75" customHeight="1" x14ac:dyDescent="0.5">
      <c r="A204"/>
    </row>
    <row r="205" spans="1:1" ht="21.75" customHeight="1" x14ac:dyDescent="0.5">
      <c r="A205"/>
    </row>
    <row r="206" spans="1:1" ht="21.75" customHeight="1" x14ac:dyDescent="0.5">
      <c r="A206"/>
    </row>
    <row r="207" spans="1:1" ht="21.75" customHeight="1" x14ac:dyDescent="0.5">
      <c r="A207"/>
    </row>
    <row r="208" spans="1:1" ht="21.75" customHeight="1" x14ac:dyDescent="0.5">
      <c r="A208"/>
    </row>
    <row r="209" spans="1:1" ht="21.75" customHeight="1" x14ac:dyDescent="0.5">
      <c r="A209"/>
    </row>
    <row r="210" spans="1:1" ht="21.75" customHeight="1" x14ac:dyDescent="0.5">
      <c r="A210"/>
    </row>
    <row r="211" spans="1:1" ht="21.75" customHeight="1" x14ac:dyDescent="0.5">
      <c r="A211"/>
    </row>
    <row r="212" spans="1:1" ht="21.75" customHeight="1" x14ac:dyDescent="0.5">
      <c r="A212"/>
    </row>
    <row r="213" spans="1:1" ht="21.75" customHeight="1" x14ac:dyDescent="0.5">
      <c r="A213"/>
    </row>
    <row r="214" spans="1:1" ht="21.75" customHeight="1" x14ac:dyDescent="0.5">
      <c r="A214"/>
    </row>
    <row r="215" spans="1:1" ht="21.75" customHeight="1" x14ac:dyDescent="0.5">
      <c r="A215"/>
    </row>
    <row r="216" spans="1:1" ht="21.75" customHeight="1" x14ac:dyDescent="0.5">
      <c r="A216"/>
    </row>
    <row r="217" spans="1:1" ht="21.75" customHeight="1" x14ac:dyDescent="0.5">
      <c r="A217"/>
    </row>
    <row r="218" spans="1:1" ht="21.75" customHeight="1" x14ac:dyDescent="0.5">
      <c r="A218"/>
    </row>
    <row r="219" spans="1:1" ht="21.75" customHeight="1" x14ac:dyDescent="0.5">
      <c r="A219"/>
    </row>
    <row r="220" spans="1:1" ht="21.75" customHeight="1" x14ac:dyDescent="0.5">
      <c r="A220"/>
    </row>
    <row r="221" spans="1:1" ht="21.75" customHeight="1" x14ac:dyDescent="0.5">
      <c r="A221"/>
    </row>
    <row r="222" spans="1:1" ht="21.75" customHeight="1" x14ac:dyDescent="0.5">
      <c r="A222"/>
    </row>
    <row r="223" spans="1:1" ht="21.75" customHeight="1" x14ac:dyDescent="0.5">
      <c r="A223"/>
    </row>
    <row r="224" spans="1:1" ht="21.75" customHeight="1" x14ac:dyDescent="0.5">
      <c r="A224"/>
    </row>
    <row r="225" spans="1:1" ht="21.75" customHeight="1" x14ac:dyDescent="0.5">
      <c r="A225"/>
    </row>
    <row r="226" spans="1:1" ht="21.75" customHeight="1" x14ac:dyDescent="0.5">
      <c r="A226"/>
    </row>
    <row r="227" spans="1:1" ht="21.75" customHeight="1" x14ac:dyDescent="0.5">
      <c r="A227"/>
    </row>
    <row r="228" spans="1:1" ht="21.75" customHeight="1" x14ac:dyDescent="0.5">
      <c r="A228"/>
    </row>
    <row r="229" spans="1:1" ht="21.75" customHeight="1" x14ac:dyDescent="0.5">
      <c r="A229"/>
    </row>
    <row r="230" spans="1:1" ht="21.75" customHeight="1" x14ac:dyDescent="0.5">
      <c r="A230"/>
    </row>
    <row r="231" spans="1:1" ht="21.75" customHeight="1" x14ac:dyDescent="0.5">
      <c r="A231"/>
    </row>
    <row r="232" spans="1:1" ht="21.75" customHeight="1" x14ac:dyDescent="0.5">
      <c r="A232"/>
    </row>
    <row r="233" spans="1:1" ht="21.75" customHeight="1" x14ac:dyDescent="0.5">
      <c r="A233"/>
    </row>
    <row r="234" spans="1:1" ht="21.75" customHeight="1" x14ac:dyDescent="0.5">
      <c r="A234"/>
    </row>
    <row r="235" spans="1:1" ht="21.75" customHeight="1" x14ac:dyDescent="0.5">
      <c r="A235"/>
    </row>
    <row r="236" spans="1:1" ht="21.75" customHeight="1" x14ac:dyDescent="0.5">
      <c r="A236"/>
    </row>
    <row r="237" spans="1:1" ht="21.75" customHeight="1" x14ac:dyDescent="0.5">
      <c r="A237"/>
    </row>
    <row r="238" spans="1:1" ht="21.75" customHeight="1" x14ac:dyDescent="0.5">
      <c r="A238"/>
    </row>
    <row r="239" spans="1:1" ht="21.75" customHeight="1" x14ac:dyDescent="0.5">
      <c r="A239"/>
    </row>
    <row r="240" spans="1:1" ht="21.75" customHeight="1" x14ac:dyDescent="0.5">
      <c r="A240"/>
    </row>
    <row r="241" spans="1:1" ht="21.75" customHeight="1" x14ac:dyDescent="0.5">
      <c r="A241"/>
    </row>
    <row r="242" spans="1:1" ht="21.75" customHeight="1" x14ac:dyDescent="0.5">
      <c r="A242"/>
    </row>
    <row r="243" spans="1:1" ht="21.75" customHeight="1" x14ac:dyDescent="0.5">
      <c r="A243"/>
    </row>
    <row r="244" spans="1:1" ht="21.75" customHeight="1" x14ac:dyDescent="0.5">
      <c r="A244"/>
    </row>
    <row r="245" spans="1:1" ht="21.75" customHeight="1" x14ac:dyDescent="0.5">
      <c r="A245"/>
    </row>
    <row r="246" spans="1:1" ht="21.75" customHeight="1" x14ac:dyDescent="0.5">
      <c r="A246"/>
    </row>
    <row r="247" spans="1:1" ht="21.75" customHeight="1" x14ac:dyDescent="0.5">
      <c r="A247"/>
    </row>
    <row r="248" spans="1:1" ht="21.75" customHeight="1" x14ac:dyDescent="0.5">
      <c r="A248"/>
    </row>
    <row r="249" spans="1:1" ht="21.75" customHeight="1" x14ac:dyDescent="0.5">
      <c r="A249"/>
    </row>
    <row r="250" spans="1:1" ht="21.75" customHeight="1" x14ac:dyDescent="0.5">
      <c r="A250"/>
    </row>
    <row r="251" spans="1:1" ht="21.75" customHeight="1" x14ac:dyDescent="0.5">
      <c r="A251"/>
    </row>
    <row r="252" spans="1:1" ht="21.75" customHeight="1" x14ac:dyDescent="0.5">
      <c r="A252"/>
    </row>
    <row r="253" spans="1:1" ht="21.75" customHeight="1" x14ac:dyDescent="0.5">
      <c r="A253"/>
    </row>
    <row r="254" spans="1:1" ht="21.75" customHeight="1" x14ac:dyDescent="0.5">
      <c r="A254"/>
    </row>
    <row r="255" spans="1:1" ht="21.75" customHeight="1" x14ac:dyDescent="0.5">
      <c r="A255"/>
    </row>
    <row r="256" spans="1:1" ht="21.75" customHeight="1" x14ac:dyDescent="0.5">
      <c r="A256"/>
    </row>
    <row r="257" spans="1:1" ht="21.75" customHeight="1" x14ac:dyDescent="0.5">
      <c r="A257"/>
    </row>
    <row r="258" spans="1:1" ht="21.75" customHeight="1" x14ac:dyDescent="0.5">
      <c r="A258"/>
    </row>
    <row r="259" spans="1:1" ht="21.75" customHeight="1" x14ac:dyDescent="0.5">
      <c r="A259"/>
    </row>
    <row r="260" spans="1:1" ht="21.75" customHeight="1" x14ac:dyDescent="0.5">
      <c r="A260"/>
    </row>
    <row r="261" spans="1:1" ht="21.75" customHeight="1" x14ac:dyDescent="0.5">
      <c r="A261"/>
    </row>
    <row r="262" spans="1:1" ht="21.75" customHeight="1" x14ac:dyDescent="0.5">
      <c r="A262"/>
    </row>
    <row r="263" spans="1:1" ht="21.75" customHeight="1" x14ac:dyDescent="0.5">
      <c r="A263"/>
    </row>
    <row r="264" spans="1:1" ht="21.75" customHeight="1" x14ac:dyDescent="0.5">
      <c r="A264"/>
    </row>
    <row r="265" spans="1:1" ht="21.75" customHeight="1" x14ac:dyDescent="0.5">
      <c r="A265"/>
    </row>
    <row r="266" spans="1:1" ht="21.75" customHeight="1" x14ac:dyDescent="0.5">
      <c r="A266"/>
    </row>
    <row r="267" spans="1:1" ht="21.75" customHeight="1" x14ac:dyDescent="0.5">
      <c r="A267"/>
    </row>
    <row r="268" spans="1:1" ht="21.75" customHeight="1" x14ac:dyDescent="0.5">
      <c r="A268"/>
    </row>
    <row r="269" spans="1:1" ht="21.75" customHeight="1" x14ac:dyDescent="0.5">
      <c r="A269"/>
    </row>
    <row r="270" spans="1:1" ht="21.75" customHeight="1" x14ac:dyDescent="0.5">
      <c r="A270"/>
    </row>
    <row r="271" spans="1:1" ht="21.75" customHeight="1" x14ac:dyDescent="0.5">
      <c r="A271"/>
    </row>
    <row r="272" spans="1:1" ht="21.75" customHeight="1" x14ac:dyDescent="0.5">
      <c r="A272"/>
    </row>
    <row r="273" spans="1:1" ht="21.75" customHeight="1" x14ac:dyDescent="0.5">
      <c r="A273"/>
    </row>
    <row r="274" spans="1:1" ht="21.75" customHeight="1" x14ac:dyDescent="0.5">
      <c r="A274"/>
    </row>
    <row r="275" spans="1:1" ht="21.75" customHeight="1" x14ac:dyDescent="0.5">
      <c r="A275"/>
    </row>
    <row r="276" spans="1:1" ht="21.75" customHeight="1" x14ac:dyDescent="0.5">
      <c r="A276"/>
    </row>
    <row r="277" spans="1:1" ht="21.75" customHeight="1" x14ac:dyDescent="0.5">
      <c r="A277"/>
    </row>
    <row r="278" spans="1:1" ht="21.75" customHeight="1" x14ac:dyDescent="0.5">
      <c r="A278"/>
    </row>
    <row r="279" spans="1:1" ht="21.75" customHeight="1" x14ac:dyDescent="0.5">
      <c r="A279"/>
    </row>
    <row r="280" spans="1:1" ht="21.75" customHeight="1" x14ac:dyDescent="0.5">
      <c r="A280"/>
    </row>
    <row r="281" spans="1:1" ht="21.75" customHeight="1" x14ac:dyDescent="0.5">
      <c r="A281"/>
    </row>
  </sheetData>
  <mergeCells count="1">
    <mergeCell ref="I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Transactions Sources &amp; Uses</vt:lpstr>
      <vt:lpstr>Equity IRR</vt:lpstr>
      <vt:lpstr>Debt Schedule</vt:lpstr>
      <vt:lpstr>Balance Sheet</vt:lpstr>
      <vt:lpstr>Operating Assumptions</vt:lpstr>
      <vt:lpstr>Income Statement</vt:lpstr>
      <vt:lpstr>Cash Flow Statement</vt:lpstr>
      <vt:lpstr>Ratio and Covenant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2021-04-06T11:15:18Z</dcterms:created>
  <dcterms:modified xsi:type="dcterms:W3CDTF">2021-04-13T15:28:44Z</dcterms:modified>
</cp:coreProperties>
</file>