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V - FINANCIAL MODELS\"/>
    </mc:Choice>
  </mc:AlternateContent>
  <xr:revisionPtr revIDLastSave="0" documentId="13_ncr:1_{2C3FF2B3-BEAF-4709-9386-638F06AE8638}" xr6:coauthVersionLast="47" xr6:coauthVersionMax="47" xr10:uidLastSave="{00000000-0000-0000-0000-000000000000}"/>
  <bookViews>
    <workbookView xWindow="-110" yWindow="-110" windowWidth="19420" windowHeight="10420" activeTab="1" xr2:uid="{8587EE83-BB9A-447D-BEF2-9DEE735D1869}"/>
  </bookViews>
  <sheets>
    <sheet name="INPUT" sheetId="1" r:id="rId1"/>
    <sheet name="ANSWER" sheetId="2" r:id="rId2"/>
    <sheet name="BALANCE SHEET YAHOO" sheetId="3" r:id="rId3"/>
    <sheet name="INCOME YAHOO" sheetId="4" r:id="rId4"/>
    <sheet name="CASH FLOW YAHO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6" i="2" l="1"/>
  <c r="D92" i="2"/>
  <c r="E92" i="2"/>
  <c r="C92" i="2"/>
  <c r="D89" i="2"/>
  <c r="E89" i="2"/>
  <c r="C89" i="2"/>
  <c r="D86" i="2"/>
  <c r="E86" i="2"/>
  <c r="C86" i="2"/>
  <c r="C68" i="1"/>
  <c r="E59" i="1"/>
  <c r="E58" i="1"/>
  <c r="D58" i="1"/>
  <c r="C58" i="1"/>
  <c r="C53" i="1"/>
  <c r="C50" i="1"/>
  <c r="C49" i="1"/>
  <c r="C48" i="1"/>
  <c r="C47" i="1"/>
  <c r="C42" i="1"/>
  <c r="C41" i="1"/>
  <c r="C38" i="1"/>
  <c r="C51" i="2"/>
  <c r="C44" i="2"/>
  <c r="C40" i="2" s="1"/>
  <c r="C42" i="2"/>
  <c r="O9" i="2"/>
  <c r="M7" i="2"/>
  <c r="C8" i="2" s="1"/>
  <c r="F49" i="2" s="1"/>
  <c r="K8" i="2"/>
  <c r="C47" i="2" s="1"/>
  <c r="C46" i="1" s="1"/>
  <c r="E81" i="2"/>
  <c r="C81" i="2"/>
  <c r="H110" i="1"/>
  <c r="I110" i="1" s="1"/>
  <c r="J110" i="1" s="1"/>
  <c r="K110" i="1" s="1"/>
  <c r="B99" i="1"/>
  <c r="B98" i="1"/>
  <c r="B97" i="1"/>
  <c r="E85" i="1"/>
  <c r="C85" i="1"/>
  <c r="H80" i="1"/>
  <c r="I80" i="1" s="1"/>
  <c r="J80" i="1" s="1"/>
  <c r="K80" i="1" s="1"/>
  <c r="K102" i="1" s="1"/>
  <c r="D80" i="1"/>
  <c r="H58" i="1"/>
  <c r="I58" i="1" s="1"/>
  <c r="J58" i="1" s="1"/>
  <c r="K58" i="1" s="1"/>
  <c r="D12" i="1"/>
  <c r="E12" i="1" s="1"/>
  <c r="F12" i="1" s="1"/>
  <c r="G12" i="1" s="1"/>
  <c r="H12" i="1" s="1"/>
  <c r="I12" i="1" s="1"/>
  <c r="J12" i="1" s="1"/>
  <c r="K12" i="1" s="1"/>
  <c r="O7" i="1"/>
  <c r="N7" i="1"/>
  <c r="N6" i="1"/>
  <c r="J101" i="2"/>
  <c r="E100" i="2" s="1"/>
  <c r="D100" i="2"/>
  <c r="B99" i="2"/>
  <c r="B100" i="2"/>
  <c r="B98" i="2"/>
  <c r="H81" i="2"/>
  <c r="I81" i="2" s="1"/>
  <c r="J81" i="2" s="1"/>
  <c r="K81" i="2" s="1"/>
  <c r="K103" i="2" s="1"/>
  <c r="K34" i="2"/>
  <c r="E69" i="2"/>
  <c r="E68" i="1" s="1"/>
  <c r="D69" i="2"/>
  <c r="D68" i="1" s="1"/>
  <c r="C69" i="2"/>
  <c r="E63" i="2"/>
  <c r="E62" i="1" s="1"/>
  <c r="D63" i="2"/>
  <c r="D62" i="1" s="1"/>
  <c r="C63" i="2"/>
  <c r="C62" i="1" s="1"/>
  <c r="C60" i="2"/>
  <c r="D60" i="2"/>
  <c r="D59" i="1" s="1"/>
  <c r="E60" i="2"/>
  <c r="H50" i="2"/>
  <c r="C46" i="2"/>
  <c r="H46" i="2" s="1"/>
  <c r="C39" i="2"/>
  <c r="H39" i="2" s="1"/>
  <c r="C38" i="2"/>
  <c r="H38" i="2" s="1"/>
  <c r="D21" i="2"/>
  <c r="D24" i="2" s="1"/>
  <c r="N8" i="2"/>
  <c r="N7" i="2"/>
  <c r="I7" i="2"/>
  <c r="K7" i="2" s="1"/>
  <c r="D59" i="2"/>
  <c r="H59" i="2" s="1"/>
  <c r="I59" i="2" s="1"/>
  <c r="J59" i="2" s="1"/>
  <c r="K59" i="2" s="1"/>
  <c r="D13" i="2"/>
  <c r="E13" i="2" s="1"/>
  <c r="F13" i="2" s="1"/>
  <c r="G13" i="2" s="1"/>
  <c r="H13" i="2" s="1"/>
  <c r="I13" i="2" s="1"/>
  <c r="J13" i="2" s="1"/>
  <c r="K13" i="2" s="1"/>
  <c r="C39" i="1" l="1"/>
  <c r="H40" i="2"/>
  <c r="C43" i="1"/>
  <c r="C45" i="1"/>
  <c r="C90" i="2"/>
  <c r="C59" i="1"/>
  <c r="E90" i="2"/>
  <c r="D81" i="2"/>
  <c r="C37" i="1"/>
  <c r="D87" i="2"/>
  <c r="C7" i="2"/>
  <c r="C15" i="2" s="1"/>
  <c r="C18" i="2" s="1"/>
  <c r="E93" i="2"/>
  <c r="D93" i="2"/>
  <c r="C93" i="2"/>
  <c r="G93" i="2" s="1"/>
  <c r="E87" i="2"/>
  <c r="D90" i="2"/>
  <c r="C87" i="2"/>
  <c r="C66" i="2"/>
  <c r="D64" i="2"/>
  <c r="E66" i="2"/>
  <c r="E64" i="2"/>
  <c r="D70" i="2"/>
  <c r="D66" i="2"/>
  <c r="E70" i="2"/>
  <c r="H49" i="2"/>
  <c r="C64" i="2"/>
  <c r="G60" i="2"/>
  <c r="C70" i="2"/>
  <c r="D61" i="2"/>
  <c r="E47" i="2"/>
  <c r="H47" i="2" s="1"/>
  <c r="E61" i="2"/>
  <c r="I16" i="2"/>
  <c r="E21" i="2"/>
  <c r="C27" i="2"/>
  <c r="K9" i="2"/>
  <c r="D67" i="2" l="1"/>
  <c r="D65" i="1"/>
  <c r="E67" i="2"/>
  <c r="E65" i="1"/>
  <c r="C67" i="2"/>
  <c r="C65" i="1"/>
  <c r="G87" i="2"/>
  <c r="H87" i="2" s="1"/>
  <c r="I87" i="2" s="1"/>
  <c r="F16" i="2"/>
  <c r="E16" i="2"/>
  <c r="G16" i="2"/>
  <c r="D17" i="2"/>
  <c r="H16" i="2"/>
  <c r="F48" i="2"/>
  <c r="H48" i="2" s="1"/>
  <c r="H51" i="2" s="1"/>
  <c r="J16" i="2"/>
  <c r="D16" i="2"/>
  <c r="D15" i="2" s="1"/>
  <c r="C34" i="2"/>
  <c r="C30" i="2"/>
  <c r="G89" i="2"/>
  <c r="G64" i="2"/>
  <c r="H64" i="2" s="1"/>
  <c r="I64" i="2" s="1"/>
  <c r="J64" i="2" s="1"/>
  <c r="K64" i="2" s="1"/>
  <c r="C53" i="2"/>
  <c r="G70" i="2"/>
  <c r="H70" i="2" s="1"/>
  <c r="K10" i="2"/>
  <c r="C9" i="2" s="1"/>
  <c r="I73" i="2"/>
  <c r="I88" i="2" s="1"/>
  <c r="K73" i="2"/>
  <c r="K88" i="2" s="1"/>
  <c r="H73" i="2"/>
  <c r="H88" i="2" s="1"/>
  <c r="E43" i="2"/>
  <c r="H43" i="2" s="1"/>
  <c r="J73" i="2"/>
  <c r="J88" i="2" s="1"/>
  <c r="G73" i="2"/>
  <c r="G88" i="2" s="1"/>
  <c r="H60" i="2"/>
  <c r="H86" i="2" s="1"/>
  <c r="F21" i="2"/>
  <c r="E24" i="2"/>
  <c r="D29" i="2"/>
  <c r="D30" i="2" s="1"/>
  <c r="D27" i="2"/>
  <c r="K28" i="2"/>
  <c r="E15" i="2" l="1"/>
  <c r="C55" i="2"/>
  <c r="C54" i="1" s="1"/>
  <c r="C52" i="1"/>
  <c r="G86" i="2"/>
  <c r="D18" i="2"/>
  <c r="E17" i="2"/>
  <c r="E18" i="2" s="1"/>
  <c r="D34" i="2"/>
  <c r="F53" i="2"/>
  <c r="F55" i="2" s="1"/>
  <c r="F110" i="2"/>
  <c r="H93" i="2"/>
  <c r="G92" i="2"/>
  <c r="G63" i="2"/>
  <c r="G66" i="2" s="1"/>
  <c r="H89" i="2"/>
  <c r="G69" i="2"/>
  <c r="J87" i="2"/>
  <c r="E53" i="2"/>
  <c r="E42" i="2"/>
  <c r="G75" i="2"/>
  <c r="C10" i="2"/>
  <c r="G67" i="2"/>
  <c r="H63" i="2"/>
  <c r="H66" i="2" s="1"/>
  <c r="I60" i="2"/>
  <c r="I86" i="2" s="1"/>
  <c r="I70" i="2"/>
  <c r="H69" i="2"/>
  <c r="E27" i="2"/>
  <c r="E34" i="2" s="1"/>
  <c r="E29" i="2"/>
  <c r="E30" i="2" s="1"/>
  <c r="G21" i="2"/>
  <c r="F24" i="2"/>
  <c r="F17" i="2" s="1"/>
  <c r="F15" i="2"/>
  <c r="G72" i="2" l="1"/>
  <c r="G74" i="2" s="1"/>
  <c r="G76" i="2" s="1"/>
  <c r="G77" i="2" s="1"/>
  <c r="G78" i="2" s="1"/>
  <c r="H53" i="2"/>
  <c r="H55" i="2" s="1"/>
  <c r="D9" i="2"/>
  <c r="C100" i="2" s="1"/>
  <c r="F100" i="2" s="1"/>
  <c r="E10" i="2"/>
  <c r="D105" i="2" s="1"/>
  <c r="E55" i="2"/>
  <c r="I93" i="2"/>
  <c r="H92" i="2"/>
  <c r="I89" i="2"/>
  <c r="K87" i="2"/>
  <c r="D10" i="2"/>
  <c r="D8" i="2"/>
  <c r="C99" i="2" s="1"/>
  <c r="D7" i="2"/>
  <c r="C98" i="2" s="1"/>
  <c r="H42" i="2"/>
  <c r="H44" i="2" s="1"/>
  <c r="F18" i="2"/>
  <c r="J60" i="2"/>
  <c r="J86" i="2" s="1"/>
  <c r="I63" i="2"/>
  <c r="I66" i="2" s="1"/>
  <c r="H75" i="2"/>
  <c r="J70" i="2"/>
  <c r="I69" i="2"/>
  <c r="H67" i="2"/>
  <c r="H72" i="2"/>
  <c r="H74" i="2" s="1"/>
  <c r="H82" i="2" s="1"/>
  <c r="G15" i="2"/>
  <c r="H21" i="2"/>
  <c r="G24" i="2"/>
  <c r="G17" i="2" s="1"/>
  <c r="F27" i="2"/>
  <c r="F34" i="2" s="1"/>
  <c r="F29" i="2"/>
  <c r="F30" i="2" s="1"/>
  <c r="G82" i="2" l="1"/>
  <c r="J93" i="2"/>
  <c r="I92" i="2"/>
  <c r="J89" i="2"/>
  <c r="G83" i="2"/>
  <c r="G84" i="2" s="1"/>
  <c r="G95" i="2" s="1"/>
  <c r="G110" i="2" s="1"/>
  <c r="H83" i="2"/>
  <c r="H84" i="2" s="1"/>
  <c r="H95" i="2" s="1"/>
  <c r="H110" i="2" s="1"/>
  <c r="I75" i="2"/>
  <c r="G18" i="2"/>
  <c r="I67" i="2"/>
  <c r="I72" i="2"/>
  <c r="I74" i="2" s="1"/>
  <c r="I82" i="2" s="1"/>
  <c r="K60" i="2"/>
  <c r="K86" i="2" s="1"/>
  <c r="J63" i="2"/>
  <c r="J66" i="2" s="1"/>
  <c r="H76" i="2"/>
  <c r="K70" i="2"/>
  <c r="J69" i="2"/>
  <c r="G27" i="2"/>
  <c r="G34" i="2" s="1"/>
  <c r="G29" i="2"/>
  <c r="G30" i="2" s="1"/>
  <c r="I21" i="2"/>
  <c r="H24" i="2"/>
  <c r="H17" i="2" s="1"/>
  <c r="H15" i="2"/>
  <c r="K93" i="2" l="1"/>
  <c r="K92" i="2" s="1"/>
  <c r="J92" i="2"/>
  <c r="K89" i="2"/>
  <c r="I83" i="2"/>
  <c r="I84" i="2"/>
  <c r="I95" i="2" s="1"/>
  <c r="I110" i="2" s="1"/>
  <c r="I76" i="2"/>
  <c r="I77" i="2" s="1"/>
  <c r="I78" i="2" s="1"/>
  <c r="J67" i="2"/>
  <c r="J72" i="2"/>
  <c r="J74" i="2" s="1"/>
  <c r="J82" i="2" s="1"/>
  <c r="H18" i="2"/>
  <c r="K63" i="2"/>
  <c r="K66" i="2" s="1"/>
  <c r="H77" i="2"/>
  <c r="H78" i="2" s="1"/>
  <c r="J75" i="2"/>
  <c r="K69" i="2"/>
  <c r="I15" i="2"/>
  <c r="J21" i="2"/>
  <c r="I24" i="2"/>
  <c r="I17" i="2" s="1"/>
  <c r="I18" i="2" s="1"/>
  <c r="H27" i="2"/>
  <c r="H34" i="2" s="1"/>
  <c r="K108" i="2" s="1"/>
  <c r="H29" i="2"/>
  <c r="H30" i="2" s="1"/>
  <c r="J83" i="2" l="1"/>
  <c r="J84" i="2" s="1"/>
  <c r="J95" i="2" s="1"/>
  <c r="J110" i="2" s="1"/>
  <c r="K72" i="2"/>
  <c r="K67" i="2"/>
  <c r="K75" i="2"/>
  <c r="J76" i="2"/>
  <c r="I27" i="2"/>
  <c r="I34" i="2" s="1"/>
  <c r="I29" i="2"/>
  <c r="I30" i="2" s="1"/>
  <c r="K21" i="2"/>
  <c r="K24" i="2" s="1"/>
  <c r="J24" i="2"/>
  <c r="J17" i="2" s="1"/>
  <c r="J18" i="2" s="1"/>
  <c r="C19" i="2" s="1"/>
  <c r="D98" i="2" s="1"/>
  <c r="E98" i="2" s="1"/>
  <c r="F98" i="2" s="1"/>
  <c r="J15" i="2"/>
  <c r="K74" i="2" l="1"/>
  <c r="K82" i="2" s="1"/>
  <c r="K83" i="2" s="1"/>
  <c r="K84" i="2" s="1"/>
  <c r="K95" i="2" s="1"/>
  <c r="K105" i="2"/>
  <c r="J77" i="2"/>
  <c r="J78" i="2" s="1"/>
  <c r="K17" i="2"/>
  <c r="K18" i="2" s="1"/>
  <c r="J27" i="2"/>
  <c r="J29" i="2"/>
  <c r="J30" i="2" s="1"/>
  <c r="K76" i="2" l="1"/>
  <c r="K77" i="2" s="1"/>
  <c r="K78" i="2" s="1"/>
  <c r="K29" i="2"/>
  <c r="K30" i="2" s="1"/>
  <c r="C32" i="2" s="1"/>
  <c r="D99" i="2" s="1"/>
  <c r="E99" i="2" s="1"/>
  <c r="F99" i="2" s="1"/>
  <c r="F101" i="2" s="1"/>
  <c r="D106" i="2" s="1"/>
  <c r="K106" i="2" s="1"/>
  <c r="K107" i="2" s="1"/>
  <c r="K109" i="2" s="1"/>
  <c r="K110" i="2" s="1"/>
  <c r="D110" i="2" s="1"/>
  <c r="J34" i="2"/>
</calcChain>
</file>

<file path=xl/sharedStrings.xml><?xml version="1.0" encoding="utf-8"?>
<sst xmlns="http://schemas.openxmlformats.org/spreadsheetml/2006/main" count="451" uniqueCount="316">
  <si>
    <t>CASE STUDY #3- Template</t>
  </si>
  <si>
    <t>TRANSACTION SOURCES &amp; USES:</t>
  </si>
  <si>
    <t>SOURCES</t>
  </si>
  <si>
    <t>Facility</t>
  </si>
  <si>
    <t>USES</t>
  </si>
  <si>
    <t>Bank Loan</t>
  </si>
  <si>
    <t>Corporate Bond</t>
  </si>
  <si>
    <t>Equity</t>
  </si>
  <si>
    <t>Purchase of Stock</t>
  </si>
  <si>
    <t>Current Stock Price</t>
  </si>
  <si>
    <t>Premium</t>
  </si>
  <si>
    <t>Purchase 
Stock
 Price</t>
  </si>
  <si>
    <t>Refinancing of Debt</t>
  </si>
  <si>
    <t>Fees</t>
  </si>
  <si>
    <t>DEBT SCHEDULE</t>
  </si>
  <si>
    <t xml:space="preserve">   Outstanding</t>
  </si>
  <si>
    <t xml:space="preserve">   Principal Payment</t>
  </si>
  <si>
    <t xml:space="preserve">   Interest Payment</t>
  </si>
  <si>
    <t xml:space="preserve">   Total Payment</t>
  </si>
  <si>
    <t>LIBOR Rate</t>
  </si>
  <si>
    <t>LIBOR Increase</t>
  </si>
  <si>
    <t>Spread</t>
  </si>
  <si>
    <t>Interest Rate</t>
  </si>
  <si>
    <t>Corporate Bonds</t>
  </si>
  <si>
    <t>INCOME STATEMENT</t>
  </si>
  <si>
    <t xml:space="preserve">Revenues </t>
  </si>
  <si>
    <t xml:space="preserve">  Revenue Growth %</t>
  </si>
  <si>
    <t>Cost of Revenues</t>
  </si>
  <si>
    <t>Gross Profit</t>
  </si>
  <si>
    <t xml:space="preserve">   Gross Margin</t>
  </si>
  <si>
    <t>Operating Expenses</t>
  </si>
  <si>
    <t xml:space="preserve">  as Percentage of Revenues %</t>
  </si>
  <si>
    <t>EBIT</t>
  </si>
  <si>
    <t>Less Amortization of Fees</t>
  </si>
  <si>
    <t>EBITA</t>
  </si>
  <si>
    <t>Interest</t>
  </si>
  <si>
    <t>EBT</t>
  </si>
  <si>
    <t>Taxes</t>
  </si>
  <si>
    <t>Net Income</t>
  </si>
  <si>
    <t>HISTORICAL</t>
  </si>
  <si>
    <t>PROJECTED</t>
  </si>
  <si>
    <t>PROFORMA BALANCE SHEET</t>
  </si>
  <si>
    <t>DEBIT</t>
  </si>
  <si>
    <t>CREDIT</t>
  </si>
  <si>
    <t>Net PP&amp;E</t>
  </si>
  <si>
    <t>Goodwill</t>
  </si>
  <si>
    <t>Transaction Fees</t>
  </si>
  <si>
    <t>Total Assets</t>
  </si>
  <si>
    <t>Current Liabilities</t>
  </si>
  <si>
    <t>Existing Debt</t>
  </si>
  <si>
    <t>New Bank Loan</t>
  </si>
  <si>
    <t>New Corporate Bond</t>
  </si>
  <si>
    <t>Other LT Liabilities</t>
  </si>
  <si>
    <t>Total Liabilities</t>
  </si>
  <si>
    <t>Existing Equity</t>
  </si>
  <si>
    <t>Total Liabilities &amp; Equity</t>
  </si>
  <si>
    <t>Total Current Assets</t>
  </si>
  <si>
    <t>Other LT Assets</t>
  </si>
  <si>
    <t xml:space="preserve">   Total</t>
  </si>
  <si>
    <t>Total</t>
  </si>
  <si>
    <t>% Cap</t>
  </si>
  <si>
    <t>Shares
Outs
(millions)</t>
  </si>
  <si>
    <t>Amount
(millions)</t>
  </si>
  <si>
    <t>($ millions)</t>
  </si>
  <si>
    <t>TotalAssets</t>
  </si>
  <si>
    <t xml:space="preserve">	CurrentAssets</t>
  </si>
  <si>
    <t xml:space="preserve">		CashCashEquivalentsAndShortTermInvestments</t>
  </si>
  <si>
    <t xml:space="preserve">			CashAndCashEquivalents</t>
  </si>
  <si>
    <t xml:space="preserve">			OtherShortTermInvestments</t>
  </si>
  <si>
    <t xml:space="preserve">		Receivables</t>
  </si>
  <si>
    <t xml:space="preserve">			AccountsReceivable</t>
  </si>
  <si>
    <t xml:space="preserve">			TaxesReceivable</t>
  </si>
  <si>
    <t xml:space="preserve">			OtherReceivables</t>
  </si>
  <si>
    <t xml:space="preserve">		Inventory</t>
  </si>
  <si>
    <t xml:space="preserve">			RawMaterials</t>
  </si>
  <si>
    <t xml:space="preserve">			OtherInventories</t>
  </si>
  <si>
    <t xml:space="preserve">		CurrentDeferredAssets</t>
  </si>
  <si>
    <t xml:space="preserve">			CurrentDeferredTaxesAssets</t>
  </si>
  <si>
    <t xml:space="preserve">		OtherCurrentAssets</t>
  </si>
  <si>
    <t xml:space="preserve">	TotalNonCurrentAssets</t>
  </si>
  <si>
    <t xml:space="preserve">		NetPPE</t>
  </si>
  <si>
    <t xml:space="preserve">			GrossPPE</t>
  </si>
  <si>
    <t xml:space="preserve">				LandAndImprovements</t>
  </si>
  <si>
    <t xml:space="preserve">				BuildingsAndImprovements</t>
  </si>
  <si>
    <t xml:space="preserve">				MachineryFurnitureEquipment</t>
  </si>
  <si>
    <t xml:space="preserve">				ConstructionInProgress</t>
  </si>
  <si>
    <t xml:space="preserve">			AccumulatedDepreciation</t>
  </si>
  <si>
    <t xml:space="preserve">		GoodwillAndOtherIntangibleAssets</t>
  </si>
  <si>
    <t xml:space="preserve">			Goodwill</t>
  </si>
  <si>
    <t xml:space="preserve">			OtherIntangibleAssets</t>
  </si>
  <si>
    <t xml:space="preserve">		OtherNonCurrentAssets</t>
  </si>
  <si>
    <t>TotalLiabilitiesNetMinorityInterest</t>
  </si>
  <si>
    <t xml:space="preserve">	CurrentLiabilities</t>
  </si>
  <si>
    <t xml:space="preserve">		PayablesAndAccruedExpenses</t>
  </si>
  <si>
    <t xml:space="preserve">			Payables</t>
  </si>
  <si>
    <t xml:space="preserve">				AccountsPayable</t>
  </si>
  <si>
    <t xml:space="preserve">				TotalTaxPayable</t>
  </si>
  <si>
    <t xml:space="preserve">					IncomeTaxPayable</t>
  </si>
  <si>
    <t xml:space="preserve">				DividendsPayable</t>
  </si>
  <si>
    <t xml:space="preserve">			CurrentAccruedExpenses</t>
  </si>
  <si>
    <t xml:space="preserve">				InterestPayable</t>
  </si>
  <si>
    <t xml:space="preserve">		CurrentDebtAndCapitalLeaseObligation</t>
  </si>
  <si>
    <t xml:space="preserve">			CurrentDebt</t>
  </si>
  <si>
    <t xml:space="preserve">		OtherCurrentLiabilities</t>
  </si>
  <si>
    <t xml:space="preserve">	TotalNonCurrentLiabilitiesNetMinorityInterest</t>
  </si>
  <si>
    <t xml:space="preserve">		LongTermDebtAndCapitalLeaseObligation</t>
  </si>
  <si>
    <t xml:space="preserve">			LongTermDebt</t>
  </si>
  <si>
    <t xml:space="preserve">		NonCurrentDeferredLiabilities</t>
  </si>
  <si>
    <t xml:space="preserve">			NonCurrentDeferredTaxesLiabilities</t>
  </si>
  <si>
    <t xml:space="preserve">		OtherNonCurrentLiabilities</t>
  </si>
  <si>
    <t>TotalEquityGrossMinorityInterest</t>
  </si>
  <si>
    <t xml:space="preserve">	StockholdersEquity</t>
  </si>
  <si>
    <t xml:space="preserve">		CapitalStock</t>
  </si>
  <si>
    <t xml:space="preserve">			CommonStock</t>
  </si>
  <si>
    <t xml:space="preserve">		AdditionalPaidInCapital</t>
  </si>
  <si>
    <t xml:space="preserve">		RetainedEarnings</t>
  </si>
  <si>
    <t xml:space="preserve">		TreasuryStock</t>
  </si>
  <si>
    <t xml:space="preserve">		GainsLossesNotAffectingRetainedEarnings</t>
  </si>
  <si>
    <t xml:space="preserve">		OtherEquityInterest</t>
  </si>
  <si>
    <t>TotalCapitalization</t>
  </si>
  <si>
    <t>CommonStockEquity</t>
  </si>
  <si>
    <t>NetTangibleAssets</t>
  </si>
  <si>
    <t>WorkingCapital</t>
  </si>
  <si>
    <t>InvestedCapital</t>
  </si>
  <si>
    <t>TangibleBookValue</t>
  </si>
  <si>
    <t>TotalDebt</t>
  </si>
  <si>
    <t>NetDebt</t>
  </si>
  <si>
    <t>ShareIssued</t>
  </si>
  <si>
    <t>OrdinarySharesNumber</t>
  </si>
  <si>
    <t>TreasurySharesNumber</t>
  </si>
  <si>
    <t>EBITDA</t>
  </si>
  <si>
    <t>EBITDA
(LTM)</t>
  </si>
  <si>
    <t>Debt
Capacity</t>
  </si>
  <si>
    <t>LTM
2021</t>
  </si>
  <si>
    <t>name</t>
  </si>
  <si>
    <t>ttm</t>
  </si>
  <si>
    <t>TotalRevenue</t>
  </si>
  <si>
    <t xml:space="preserve">	OperatingRevenue</t>
  </si>
  <si>
    <t>CostOfRevenue</t>
  </si>
  <si>
    <t>GrossProfit</t>
  </si>
  <si>
    <t>OperatingExpense</t>
  </si>
  <si>
    <t xml:space="preserve">	SellingGeneralAndAdministration</t>
  </si>
  <si>
    <t xml:space="preserve">		GeneralAndAdministrativeExpense</t>
  </si>
  <si>
    <t xml:space="preserve">			SalariesAndWages</t>
  </si>
  <si>
    <t xml:space="preserve">			OtherGandA</t>
  </si>
  <si>
    <t xml:space="preserve">	DepreciationAmortizationDepletionIncomeStatement</t>
  </si>
  <si>
    <t xml:space="preserve">		DepreciationAndAmortizationInIncomeStatement</t>
  </si>
  <si>
    <t xml:space="preserve">	OtherOperatingExpenses</t>
  </si>
  <si>
    <t>OperatingIncome</t>
  </si>
  <si>
    <t>NetNonOperatingInterestIncomeExpense</t>
  </si>
  <si>
    <t xml:space="preserve">	InterestExpenseNonOperating</t>
  </si>
  <si>
    <t>OtherIncomeExpense</t>
  </si>
  <si>
    <t xml:space="preserve">	SpecialIncomeCharges</t>
  </si>
  <si>
    <t xml:space="preserve">		ImpairmentOfCapitalAssets</t>
  </si>
  <si>
    <t xml:space="preserve">		OtherSpecialCharges</t>
  </si>
  <si>
    <t xml:space="preserve">	OtherNonOperatingIncomeExpenses</t>
  </si>
  <si>
    <t>PretaxIncome</t>
  </si>
  <si>
    <t>TaxProvision</t>
  </si>
  <si>
    <t>NetIncomeCommonStockholders</t>
  </si>
  <si>
    <t xml:space="preserve">	NetIncome</t>
  </si>
  <si>
    <t xml:space="preserve">		NetIncomeIncludingNoncontrollingInterests</t>
  </si>
  <si>
    <t xml:space="preserve">			NetIncomeContinuousOperations</t>
  </si>
  <si>
    <t>DilutedNIAvailtoComStockholders</t>
  </si>
  <si>
    <t>BasicEPS</t>
  </si>
  <si>
    <t>DilutedEPS</t>
  </si>
  <si>
    <t>BasicAverageShares</t>
  </si>
  <si>
    <t>DilutedAverageShares</t>
  </si>
  <si>
    <t>TotalOperatingIncomeAsReported</t>
  </si>
  <si>
    <t>TotalExpenses</t>
  </si>
  <si>
    <t>InterestExpense</t>
  </si>
  <si>
    <t>NetInterestIncome</t>
  </si>
  <si>
    <t>NetIncomeFromContinuingAndDiscontinuedOperation</t>
  </si>
  <si>
    <t>NormalizedIncome</t>
  </si>
  <si>
    <t>ReconciledCostOfRevenue</t>
  </si>
  <si>
    <t>ReconciledDepreciation</t>
  </si>
  <si>
    <t>NetIncomeFromContinuingOperationNetMinorityInterest</t>
  </si>
  <si>
    <t>TotalUnusualItemsExcludingGoodwill</t>
  </si>
  <si>
    <t>TotalUnusualItems</t>
  </si>
  <si>
    <t>NormalizedEBITDA</t>
  </si>
  <si>
    <t>TaxRateForCalcs</t>
  </si>
  <si>
    <t>TaxEffectOfUnusualItems</t>
  </si>
  <si>
    <t>years</t>
  </si>
  <si>
    <t>tax Rate</t>
  </si>
  <si>
    <t>Total Debt Outstanding</t>
  </si>
  <si>
    <t>DCF AND EQUITY IRR</t>
  </si>
  <si>
    <t>Plus Depreciation</t>
  </si>
  <si>
    <t>Taxes (unlevered)</t>
  </si>
  <si>
    <t>Net Income (unlevered)</t>
  </si>
  <si>
    <t>Plus Amortization of Fees</t>
  </si>
  <si>
    <t>Less Working Capital</t>
  </si>
  <si>
    <t>Less Capex</t>
  </si>
  <si>
    <t>Equity Cash Flow (unlevered)</t>
  </si>
  <si>
    <t>Terminal Value</t>
  </si>
  <si>
    <t xml:space="preserve">  EBITDA Multiple</t>
  </si>
  <si>
    <t xml:space="preserve">  Perpetutuity Mathod</t>
  </si>
  <si>
    <t xml:space="preserve">  Average Terminal Value</t>
  </si>
  <si>
    <t xml:space="preserve">  Less Debt</t>
  </si>
  <si>
    <t xml:space="preserve">   Percentage of Revenue</t>
  </si>
  <si>
    <t xml:space="preserve">   WC as % of Revenue</t>
  </si>
  <si>
    <t xml:space="preserve">  Capex as % of Recvenue</t>
  </si>
  <si>
    <t>Assumptions</t>
  </si>
  <si>
    <t>EXIT YR</t>
  </si>
  <si>
    <t>WACC=</t>
  </si>
  <si>
    <t xml:space="preserve">     Debt IRR</t>
  </si>
  <si>
    <t>WACC Calculation</t>
  </si>
  <si>
    <t>AT Inter.</t>
  </si>
  <si>
    <t>WACC</t>
  </si>
  <si>
    <t>Equity CAPM</t>
  </si>
  <si>
    <t>Risk Free Rate</t>
  </si>
  <si>
    <t>Market Premium Return</t>
  </si>
  <si>
    <t>Beta</t>
  </si>
  <si>
    <t>CAPM</t>
  </si>
  <si>
    <t>Growth=</t>
  </si>
  <si>
    <t>Multiple</t>
  </si>
  <si>
    <t>Equity Terminal Value</t>
  </si>
  <si>
    <t>Equity Value + TV</t>
  </si>
  <si>
    <t>IRR=</t>
  </si>
  <si>
    <t>TV 1</t>
  </si>
  <si>
    <t>TV2</t>
  </si>
  <si>
    <t>Avg (TV1,TV2)</t>
  </si>
  <si>
    <t>Less Debt</t>
  </si>
  <si>
    <t>Equity TV</t>
  </si>
  <si>
    <t xml:space="preserve">			DepreciationIncomeStatement</t>
  </si>
  <si>
    <t xml:space="preserve">	GainOnSaleOfSecurity</t>
  </si>
  <si>
    <t xml:space="preserve">		RestructuringAndMergernAcquisition</t>
  </si>
  <si>
    <t xml:space="preserve">		WriteOff</t>
  </si>
  <si>
    <t xml:space="preserve">		GainOnSaleOfPPE</t>
  </si>
  <si>
    <t xml:space="preserve">			NetIncomeDiscontinuousOperations</t>
  </si>
  <si>
    <t xml:space="preserve">			NetIncomeExtraordinary</t>
  </si>
  <si>
    <t xml:space="preserve">		PrepaidAssets</t>
  </si>
  <si>
    <t xml:space="preserve">				Properties</t>
  </si>
  <si>
    <t xml:space="preserve">				OtherProperties</t>
  </si>
  <si>
    <t xml:space="preserve">		NonCurrentDeferredAssets</t>
  </si>
  <si>
    <t xml:space="preserve">			NonCurrentDeferredTaxesAssets</t>
  </si>
  <si>
    <t xml:space="preserve">		CurrentProvisions</t>
  </si>
  <si>
    <t xml:space="preserve">			CurrentCapitalLeaseObligation</t>
  </si>
  <si>
    <t xml:space="preserve">		CurrentDeferredLiabilities</t>
  </si>
  <si>
    <t xml:space="preserve">			CurrentDeferredTaxesLiabilities</t>
  </si>
  <si>
    <t xml:space="preserve">			CurrentDeferredRevenue</t>
  </si>
  <si>
    <t xml:space="preserve">			LongTermCapitalLeaseObligation</t>
  </si>
  <si>
    <t xml:space="preserve">			NonCurrentDeferredRevenue</t>
  </si>
  <si>
    <t>CapitalLeaseObligations</t>
  </si>
  <si>
    <t>OperatingCashFlow</t>
  </si>
  <si>
    <t xml:space="preserve">	CashFlowFromContinuingOperatingActivities</t>
  </si>
  <si>
    <t xml:space="preserve">		NetIncomeFromContinuingOperations</t>
  </si>
  <si>
    <t xml:space="preserve">		OperatingGainsLosses</t>
  </si>
  <si>
    <t xml:space="preserve">			EarningsLossesFromEquityInvestments</t>
  </si>
  <si>
    <t xml:space="preserve">		DepreciationAmortizationDepletion</t>
  </si>
  <si>
    <t xml:space="preserve">			DepreciationAndAmortization</t>
  </si>
  <si>
    <t xml:space="preserve">				Depreciation</t>
  </si>
  <si>
    <t xml:space="preserve">				AmortizationCashFlow</t>
  </si>
  <si>
    <t xml:space="preserve">					AmortizationOfIntangibles</t>
  </si>
  <si>
    <t xml:space="preserve">		DeferredTax</t>
  </si>
  <si>
    <t xml:space="preserve">			DeferredIncomeTax</t>
  </si>
  <si>
    <t xml:space="preserve">		AssetImpairmentCharge</t>
  </si>
  <si>
    <t xml:space="preserve">		ProvisionandWriteOffofAssets</t>
  </si>
  <si>
    <t xml:space="preserve">		StockBasedCompensation</t>
  </si>
  <si>
    <t xml:space="preserve">		OtherNonCashItems</t>
  </si>
  <si>
    <t xml:space="preserve">		ChangeInWorkingCapital</t>
  </si>
  <si>
    <t xml:space="preserve">			ChangeInReceivables</t>
  </si>
  <si>
    <t xml:space="preserve">				ChangesInAccountReceivables</t>
  </si>
  <si>
    <t xml:space="preserve">			ChangeInInventory</t>
  </si>
  <si>
    <t xml:space="preserve">			ChangeInPrepaidAssets</t>
  </si>
  <si>
    <t xml:space="preserve">			ChangeInPayablesAndAccruedExpense</t>
  </si>
  <si>
    <t xml:space="preserve">				ChangeInPayable</t>
  </si>
  <si>
    <t xml:space="preserve">					ChangeInTaxPayable</t>
  </si>
  <si>
    <t xml:space="preserve">						ChangeInIncomeTaxPayable</t>
  </si>
  <si>
    <t xml:space="preserve">					ChangeInAccountPayable</t>
  </si>
  <si>
    <t xml:space="preserve">				ChangeInAccruedExpense</t>
  </si>
  <si>
    <t xml:space="preserve">			ChangeInOtherCurrentAssets</t>
  </si>
  <si>
    <t xml:space="preserve">			ChangeInOtherCurrentLiabilities</t>
  </si>
  <si>
    <t xml:space="preserve">			ChangeInOtherWorkingCapital</t>
  </si>
  <si>
    <t xml:space="preserve">	CashFromDiscontinuedOperatingActivities</t>
  </si>
  <si>
    <t>InvestingCashFlow</t>
  </si>
  <si>
    <t xml:space="preserve">	CashFlowFromContinuingInvestingActivities</t>
  </si>
  <si>
    <t xml:space="preserve">		NetPPEPurchaseAndSale</t>
  </si>
  <si>
    <t xml:space="preserve">			PurchaseOfPPE</t>
  </si>
  <si>
    <t xml:space="preserve">			SaleOfPPE</t>
  </si>
  <si>
    <t xml:space="preserve">		NetBusinessPurchaseAndSale</t>
  </si>
  <si>
    <t xml:space="preserve">			PurchaseOfBusiness</t>
  </si>
  <si>
    <t xml:space="preserve">		NetInvestmentPurchaseAndSale</t>
  </si>
  <si>
    <t xml:space="preserve">			PurchaseOfInvestment</t>
  </si>
  <si>
    <t xml:space="preserve">			SaleOfInvestment</t>
  </si>
  <si>
    <t xml:space="preserve">		NetOtherInvestingChanges</t>
  </si>
  <si>
    <t xml:space="preserve">	CashFromDiscontinuedInvestingActivities</t>
  </si>
  <si>
    <t>FinancingCashFlow</t>
  </si>
  <si>
    <t xml:space="preserve">	CashFlowFromContinuingFinancingActivities</t>
  </si>
  <si>
    <t xml:space="preserve">		NetIssuancePaymentsOfDebt</t>
  </si>
  <si>
    <t xml:space="preserve">			NetLongTermDebtIssuance</t>
  </si>
  <si>
    <t xml:space="preserve">				LongTermDebtIssuance</t>
  </si>
  <si>
    <t xml:space="preserve">				LongTermDebtPayments</t>
  </si>
  <si>
    <t xml:space="preserve">			NetShortTermDebtIssuance</t>
  </si>
  <si>
    <t xml:space="preserve">				ShortTermDebtIssuance</t>
  </si>
  <si>
    <t xml:space="preserve">				ShortTermDebtPayments</t>
  </si>
  <si>
    <t xml:space="preserve">		NetCommonStockIssuance</t>
  </si>
  <si>
    <t xml:space="preserve">			CommonStockIssuance</t>
  </si>
  <si>
    <t xml:space="preserve">			CommonStockPayments</t>
  </si>
  <si>
    <t xml:space="preserve">		CashDividendsPaid</t>
  </si>
  <si>
    <t xml:space="preserve">			CommonStockDividendPaid</t>
  </si>
  <si>
    <t xml:space="preserve">		NetOtherFinancingCharges</t>
  </si>
  <si>
    <t>EndCashPosition</t>
  </si>
  <si>
    <t xml:space="preserve">	ChangesInCash</t>
  </si>
  <si>
    <t xml:space="preserve">	BeginningCashPosition</t>
  </si>
  <si>
    <t xml:space="preserve">	OtherCashAdjustmentOutsideChangeinCash</t>
  </si>
  <si>
    <t>IncomeTaxPaidSupplementalData</t>
  </si>
  <si>
    <t>InterestPaidSupplementalData</t>
  </si>
  <si>
    <t>CapitalExpenditure</t>
  </si>
  <si>
    <t>IssuanceOfCapitalStock</t>
  </si>
  <si>
    <t>IssuanceOfDebt</t>
  </si>
  <si>
    <t>RepaymentOfDebt</t>
  </si>
  <si>
    <t>RepurchaseOfCapitalStock</t>
  </si>
  <si>
    <t>FreeCashFlow</t>
  </si>
  <si>
    <t>LTM
2022</t>
  </si>
  <si>
    <t>FYE June 30</t>
  </si>
  <si>
    <t>PUBLIC TO PRIVATE CASE STUDY</t>
  </si>
  <si>
    <t>WYNDAHAM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</si>
</sst>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\x"/>
    <numFmt numFmtId="167" formatCode="_(* #,##0_);_(* \(#,##0\);_(* &quot;-&quot;??_);_(@_)"/>
    <numFmt numFmtId="168" formatCode="0.00\x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0E4E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2" fillId="2" borderId="0" xfId="0" applyFont="1" applyFill="1" applyAlignment="1">
      <alignment horizontal="center"/>
    </xf>
    <xf numFmtId="0" fontId="0" fillId="0" borderId="2" xfId="0" applyBorder="1"/>
    <xf numFmtId="9" fontId="0" fillId="0" borderId="2" xfId="3" applyFont="1" applyBorder="1"/>
    <xf numFmtId="164" fontId="0" fillId="0" borderId="2" xfId="3" applyNumberFormat="1" applyFont="1" applyBorder="1"/>
    <xf numFmtId="164" fontId="0" fillId="0" borderId="0" xfId="3" applyNumberFormat="1" applyFont="1"/>
    <xf numFmtId="0" fontId="0" fillId="0" borderId="0" xfId="0" applyAlignment="1">
      <alignment horizontal="right"/>
    </xf>
    <xf numFmtId="10" fontId="0" fillId="0" borderId="2" xfId="0" applyNumberFormat="1" applyBorder="1"/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44" fontId="0" fillId="0" borderId="2" xfId="2" applyFont="1" applyBorder="1"/>
    <xf numFmtId="0" fontId="2" fillId="2" borderId="0" xfId="0" quotePrefix="1" applyFont="1" applyFill="1"/>
    <xf numFmtId="0" fontId="2" fillId="2" borderId="0" xfId="0" applyFont="1" applyFill="1" applyAlignment="1">
      <alignment vertical="center"/>
    </xf>
    <xf numFmtId="164" fontId="0" fillId="0" borderId="4" xfId="3" applyNumberFormat="1" applyFont="1" applyBorder="1"/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5" fontId="0" fillId="0" borderId="2" xfId="0" applyNumberFormat="1" applyBorder="1"/>
    <xf numFmtId="0" fontId="0" fillId="0" borderId="0" xfId="0" applyBorder="1"/>
    <xf numFmtId="3" fontId="0" fillId="0" borderId="0" xfId="0" applyNumberFormat="1"/>
    <xf numFmtId="14" fontId="0" fillId="0" borderId="0" xfId="0" applyNumberFormat="1"/>
    <xf numFmtId="165" fontId="0" fillId="0" borderId="5" xfId="2" applyNumberFormat="1" applyFont="1" applyBorder="1"/>
    <xf numFmtId="166" fontId="0" fillId="0" borderId="2" xfId="0" applyNumberFormat="1" applyBorder="1"/>
    <xf numFmtId="165" fontId="0" fillId="0" borderId="4" xfId="0" applyNumberFormat="1" applyBorder="1"/>
    <xf numFmtId="165" fontId="3" fillId="0" borderId="1" xfId="0" applyNumberFormat="1" applyFont="1" applyBorder="1"/>
    <xf numFmtId="164" fontId="3" fillId="0" borderId="1" xfId="3" applyNumberFormat="1" applyFont="1" applyBorder="1"/>
    <xf numFmtId="165" fontId="3" fillId="0" borderId="2" xfId="0" applyNumberFormat="1" applyFont="1" applyBorder="1"/>
    <xf numFmtId="167" fontId="0" fillId="0" borderId="2" xfId="1" applyNumberFormat="1" applyFont="1" applyBorder="1"/>
    <xf numFmtId="167" fontId="0" fillId="0" borderId="2" xfId="0" applyNumberFormat="1" applyBorder="1"/>
    <xf numFmtId="164" fontId="0" fillId="0" borderId="0" xfId="3" applyNumberFormat="1" applyFont="1" applyBorder="1"/>
    <xf numFmtId="167" fontId="0" fillId="0" borderId="0" xfId="1" applyNumberFormat="1" applyFont="1"/>
    <xf numFmtId="167" fontId="0" fillId="0" borderId="1" xfId="1" applyNumberFormat="1" applyFont="1" applyBorder="1"/>
    <xf numFmtId="167" fontId="0" fillId="0" borderId="3" xfId="1" applyNumberFormat="1" applyFont="1" applyBorder="1"/>
    <xf numFmtId="164" fontId="3" fillId="0" borderId="2" xfId="3" applyNumberFormat="1" applyFont="1" applyBorder="1"/>
    <xf numFmtId="0" fontId="2" fillId="2" borderId="0" xfId="0" applyFont="1" applyFill="1" applyAlignment="1">
      <alignment horizontal="center" wrapText="1"/>
    </xf>
    <xf numFmtId="4" fontId="0" fillId="0" borderId="0" xfId="0" applyNumberFormat="1"/>
    <xf numFmtId="9" fontId="0" fillId="0" borderId="0" xfId="0" applyNumberFormat="1"/>
    <xf numFmtId="167" fontId="0" fillId="0" borderId="3" xfId="0" applyNumberFormat="1" applyBorder="1"/>
    <xf numFmtId="3" fontId="6" fillId="0" borderId="6" xfId="0" applyNumberFormat="1" applyFont="1" applyBorder="1" applyAlignment="1">
      <alignment horizontal="center" vertical="center" wrapText="1"/>
    </xf>
    <xf numFmtId="3" fontId="0" fillId="0" borderId="2" xfId="0" applyNumberFormat="1" applyBorder="1"/>
    <xf numFmtId="167" fontId="0" fillId="0" borderId="0" xfId="0" applyNumberFormat="1"/>
    <xf numFmtId="3" fontId="6" fillId="0" borderId="0" xfId="0" applyNumberFormat="1" applyFont="1" applyBorder="1" applyAlignment="1">
      <alignment horizontal="center" vertical="center" wrapText="1"/>
    </xf>
    <xf numFmtId="166" fontId="0" fillId="0" borderId="0" xfId="0" applyNumberFormat="1"/>
    <xf numFmtId="165" fontId="0" fillId="0" borderId="0" xfId="0" applyNumberFormat="1" applyBorder="1"/>
    <xf numFmtId="10" fontId="3" fillId="0" borderId="2" xfId="0" applyNumberFormat="1" applyFont="1" applyBorder="1"/>
    <xf numFmtId="164" fontId="0" fillId="0" borderId="0" xfId="0" applyNumberFormat="1"/>
    <xf numFmtId="10" fontId="0" fillId="0" borderId="0" xfId="0" applyNumberFormat="1"/>
    <xf numFmtId="10" fontId="0" fillId="0" borderId="8" xfId="0" applyNumberFormat="1" applyBorder="1"/>
    <xf numFmtId="10" fontId="3" fillId="0" borderId="7" xfId="0" applyNumberFormat="1" applyFont="1" applyBorder="1"/>
    <xf numFmtId="10" fontId="7" fillId="0" borderId="0" xfId="0" applyNumberFormat="1" applyFont="1"/>
    <xf numFmtId="168" fontId="0" fillId="0" borderId="0" xfId="0" applyNumberFormat="1"/>
    <xf numFmtId="10" fontId="0" fillId="0" borderId="0" xfId="3" applyNumberFormat="1" applyFont="1"/>
    <xf numFmtId="0" fontId="3" fillId="3" borderId="0" xfId="0" applyFont="1" applyFill="1" applyAlignment="1">
      <alignment horizontal="center"/>
    </xf>
    <xf numFmtId="10" fontId="0" fillId="0" borderId="1" xfId="3" applyNumberFormat="1" applyFont="1" applyBorder="1"/>
    <xf numFmtId="10" fontId="0" fillId="0" borderId="1" xfId="0" applyNumberFormat="1" applyBorder="1"/>
    <xf numFmtId="0" fontId="0" fillId="3" borderId="0" xfId="0" applyFont="1" applyFill="1"/>
    <xf numFmtId="9" fontId="7" fillId="0" borderId="0" xfId="0" applyNumberFormat="1" applyFont="1"/>
    <xf numFmtId="164" fontId="3" fillId="4" borderId="2" xfId="0" applyNumberFormat="1" applyFont="1" applyFill="1" applyBorder="1"/>
    <xf numFmtId="167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10" fontId="0" fillId="0" borderId="0" xfId="0" applyNumberFormat="1" applyBorder="1"/>
    <xf numFmtId="10" fontId="0" fillId="0" borderId="0" xfId="3" applyNumberFormat="1" applyFont="1" applyBorder="1"/>
    <xf numFmtId="0" fontId="3" fillId="0" borderId="2" xfId="0" applyFont="1" applyBorder="1" applyAlignment="1">
      <alignment horizontal="right"/>
    </xf>
    <xf numFmtId="166" fontId="3" fillId="4" borderId="7" xfId="0" applyNumberFormat="1" applyFont="1" applyFill="1" applyBorder="1"/>
    <xf numFmtId="165" fontId="7" fillId="0" borderId="5" xfId="2" applyNumberFormat="1" applyFont="1" applyBorder="1"/>
    <xf numFmtId="166" fontId="7" fillId="0" borderId="2" xfId="0" applyNumberFormat="1" applyFont="1" applyBorder="1"/>
    <xf numFmtId="167" fontId="7" fillId="0" borderId="2" xfId="1" applyNumberFormat="1" applyFont="1" applyBorder="1"/>
    <xf numFmtId="167" fontId="7" fillId="0" borderId="3" xfId="1" applyNumberFormat="1" applyFont="1" applyBorder="1"/>
    <xf numFmtId="167" fontId="7" fillId="0" borderId="0" xfId="1" applyNumberFormat="1" applyFont="1"/>
    <xf numFmtId="167" fontId="7" fillId="0" borderId="2" xfId="0" applyNumberFormat="1" applyFont="1" applyBorder="1"/>
    <xf numFmtId="167" fontId="8" fillId="0" borderId="2" xfId="0" applyNumberFormat="1" applyFont="1" applyBorder="1"/>
    <xf numFmtId="167" fontId="7" fillId="0" borderId="0" xfId="0" applyNumberFormat="1" applyFont="1"/>
    <xf numFmtId="0" fontId="7" fillId="0" borderId="0" xfId="0" applyFont="1"/>
    <xf numFmtId="168" fontId="7" fillId="0" borderId="0" xfId="0" applyNumberFormat="1" applyFont="1"/>
    <xf numFmtId="164" fontId="9" fillId="0" borderId="2" xfId="3" applyNumberFormat="1" applyFont="1" applyBorder="1"/>
    <xf numFmtId="0" fontId="0" fillId="4" borderId="0" xfId="0" applyFill="1"/>
    <xf numFmtId="3" fontId="0" fillId="4" borderId="0" xfId="0" applyNumberFormat="1" applyFill="1"/>
    <xf numFmtId="167" fontId="0" fillId="0" borderId="2" xfId="0" applyNumberFormat="1" applyFont="1" applyBorder="1"/>
    <xf numFmtId="164" fontId="7" fillId="0" borderId="2" xfId="3" applyNumberFormat="1" applyFont="1" applyBorder="1"/>
    <xf numFmtId="167" fontId="0" fillId="0" borderId="9" xfId="0" applyNumberFormat="1" applyBorder="1"/>
    <xf numFmtId="0" fontId="3" fillId="3" borderId="0" xfId="0" applyFont="1" applyFill="1" applyAlignment="1">
      <alignment horizontal="center" vertical="center"/>
    </xf>
    <xf numFmtId="0" fontId="10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026C-E011-4FD9-B55A-08B080F6C77F}">
  <dimension ref="A1:O112"/>
  <sheetViews>
    <sheetView topLeftCell="A55" workbookViewId="0">
      <selection activeCell="M67" sqref="M67"/>
    </sheetView>
  </sheetViews>
  <sheetFormatPr defaultRowHeight="14.5" x14ac:dyDescent="0.35"/>
  <cols>
    <col min="1" max="1" width="3.81640625" customWidth="1"/>
    <col min="2" max="2" width="26.36328125" customWidth="1"/>
    <col min="3" max="10" width="10.26953125" customWidth="1"/>
    <col min="11" max="11" width="9.7265625" customWidth="1"/>
    <col min="13" max="13" width="10.08984375" bestFit="1" customWidth="1"/>
    <col min="14" max="14" width="14.1796875" customWidth="1"/>
  </cols>
  <sheetData>
    <row r="1" spans="1:15" ht="18.5" x14ac:dyDescent="0.45">
      <c r="A1" s="3" t="s">
        <v>0</v>
      </c>
    </row>
    <row r="3" spans="1:15" x14ac:dyDescent="0.35">
      <c r="B3" s="6" t="s">
        <v>1</v>
      </c>
      <c r="C3" s="5"/>
      <c r="D3" s="5"/>
      <c r="E3" s="5"/>
      <c r="F3" s="5"/>
      <c r="G3" s="5"/>
      <c r="H3" s="5"/>
      <c r="I3" s="5"/>
      <c r="J3" s="5"/>
      <c r="K3" s="5"/>
    </row>
    <row r="4" spans="1:15" x14ac:dyDescent="0.35">
      <c r="B4" s="4" t="s">
        <v>2</v>
      </c>
      <c r="C4" s="4"/>
      <c r="D4" s="4"/>
      <c r="E4" s="4"/>
      <c r="F4" s="4" t="s">
        <v>4</v>
      </c>
      <c r="G4" s="4"/>
      <c r="H4" s="4"/>
      <c r="I4" s="4"/>
      <c r="J4" s="4"/>
      <c r="K4" s="4"/>
    </row>
    <row r="5" spans="1:15" s="14" customFormat="1" ht="43.5" x14ac:dyDescent="0.35">
      <c r="B5" s="21" t="s">
        <v>3</v>
      </c>
      <c r="C5" s="22" t="s">
        <v>62</v>
      </c>
      <c r="D5" s="23" t="s">
        <v>60</v>
      </c>
      <c r="E5" s="15"/>
      <c r="F5" s="15"/>
      <c r="G5" s="22" t="s">
        <v>9</v>
      </c>
      <c r="H5" s="22" t="s">
        <v>10</v>
      </c>
      <c r="I5" s="22" t="s">
        <v>11</v>
      </c>
      <c r="J5" s="22" t="s">
        <v>61</v>
      </c>
      <c r="K5" s="22" t="s">
        <v>62</v>
      </c>
      <c r="M5" s="22" t="s">
        <v>131</v>
      </c>
      <c r="N5" s="22"/>
      <c r="O5" s="22" t="s">
        <v>132</v>
      </c>
    </row>
    <row r="6" spans="1:15" x14ac:dyDescent="0.35">
      <c r="B6" t="s">
        <v>5</v>
      </c>
      <c r="C6" s="30"/>
      <c r="D6" s="20"/>
      <c r="F6" s="12" t="s">
        <v>8</v>
      </c>
      <c r="G6" s="17"/>
      <c r="H6" s="9"/>
      <c r="I6" s="17"/>
      <c r="J6" s="8"/>
      <c r="K6" s="24"/>
      <c r="M6" s="71">
        <v>3500</v>
      </c>
      <c r="N6" s="8" t="str">
        <f>+B6</f>
        <v>Bank Loan</v>
      </c>
      <c r="O6" s="72">
        <v>2</v>
      </c>
    </row>
    <row r="7" spans="1:15" x14ac:dyDescent="0.35">
      <c r="B7" t="s">
        <v>6</v>
      </c>
      <c r="C7" s="30"/>
      <c r="D7" s="10"/>
      <c r="F7" s="12" t="s">
        <v>12</v>
      </c>
      <c r="G7" s="25"/>
      <c r="H7" s="25"/>
      <c r="I7" s="25"/>
      <c r="J7" s="25"/>
      <c r="K7" s="24"/>
      <c r="N7" s="8" t="str">
        <f>+B7</f>
        <v>Corporate Bond</v>
      </c>
      <c r="O7" s="29">
        <f>+O8-O6</f>
        <v>2</v>
      </c>
    </row>
    <row r="8" spans="1:15" ht="15" thickBot="1" x14ac:dyDescent="0.4">
      <c r="B8" t="s">
        <v>7</v>
      </c>
      <c r="C8" s="30"/>
      <c r="D8" s="10"/>
      <c r="F8" s="12" t="s">
        <v>13</v>
      </c>
      <c r="G8" s="13"/>
      <c r="H8" s="25"/>
      <c r="I8" s="25"/>
      <c r="J8" s="25"/>
      <c r="K8" s="24"/>
      <c r="N8" s="8" t="s">
        <v>59</v>
      </c>
      <c r="O8" s="72">
        <v>4</v>
      </c>
    </row>
    <row r="9" spans="1:15" ht="15" thickBot="1" x14ac:dyDescent="0.4">
      <c r="B9" t="s">
        <v>58</v>
      </c>
      <c r="C9" s="31"/>
      <c r="D9" s="32"/>
      <c r="E9" s="70"/>
      <c r="F9" s="16" t="s">
        <v>59</v>
      </c>
      <c r="H9" s="25"/>
      <c r="I9" s="25"/>
      <c r="J9" s="25"/>
      <c r="K9" s="33"/>
    </row>
    <row r="10" spans="1:15" ht="15" thickTop="1" x14ac:dyDescent="0.35"/>
    <row r="11" spans="1:15" x14ac:dyDescent="0.35">
      <c r="B11" s="6" t="s">
        <v>14</v>
      </c>
      <c r="C11" s="6"/>
      <c r="D11" s="6"/>
      <c r="E11" s="6"/>
      <c r="F11" s="6"/>
      <c r="G11" s="6"/>
      <c r="H11" s="6"/>
      <c r="I11" s="6"/>
      <c r="J11" s="6"/>
      <c r="K11" s="6"/>
    </row>
    <row r="12" spans="1:15" s="14" customFormat="1" ht="21" customHeight="1" x14ac:dyDescent="0.35">
      <c r="B12" s="19" t="s">
        <v>63</v>
      </c>
      <c r="C12" s="19">
        <v>2021</v>
      </c>
      <c r="D12" s="19">
        <f>+C12+1</f>
        <v>2022</v>
      </c>
      <c r="E12" s="19">
        <f t="shared" ref="E12:K12" si="0">+D12+1</f>
        <v>2023</v>
      </c>
      <c r="F12" s="19">
        <f t="shared" si="0"/>
        <v>2024</v>
      </c>
      <c r="G12" s="19">
        <f t="shared" si="0"/>
        <v>2025</v>
      </c>
      <c r="H12" s="19">
        <f t="shared" si="0"/>
        <v>2026</v>
      </c>
      <c r="I12" s="19">
        <f t="shared" si="0"/>
        <v>2027</v>
      </c>
      <c r="J12" s="19">
        <f t="shared" si="0"/>
        <v>2028</v>
      </c>
      <c r="K12" s="19">
        <f t="shared" si="0"/>
        <v>2029</v>
      </c>
    </row>
    <row r="13" spans="1:15" x14ac:dyDescent="0.35">
      <c r="B13" s="2" t="s">
        <v>5</v>
      </c>
    </row>
    <row r="14" spans="1:15" x14ac:dyDescent="0.35">
      <c r="B14" t="s">
        <v>15</v>
      </c>
      <c r="C14" s="24"/>
      <c r="D14" s="35"/>
      <c r="E14" s="35"/>
      <c r="F14" s="35"/>
      <c r="G14" s="35"/>
      <c r="H14" s="35"/>
      <c r="I14" s="35"/>
      <c r="J14" s="35"/>
      <c r="K14" s="8"/>
    </row>
    <row r="15" spans="1:15" x14ac:dyDescent="0.35">
      <c r="B15" t="s">
        <v>16</v>
      </c>
      <c r="C15" s="25"/>
      <c r="D15" s="34"/>
      <c r="E15" s="34"/>
      <c r="F15" s="34"/>
      <c r="G15" s="34"/>
      <c r="H15" s="34"/>
      <c r="I15" s="34"/>
      <c r="J15" s="34"/>
      <c r="K15" s="8"/>
    </row>
    <row r="16" spans="1:15" x14ac:dyDescent="0.35">
      <c r="B16" t="s">
        <v>17</v>
      </c>
      <c r="C16" s="25"/>
      <c r="D16" s="34"/>
      <c r="E16" s="34"/>
      <c r="F16" s="34"/>
      <c r="G16" s="34"/>
      <c r="H16" s="34"/>
      <c r="I16" s="34"/>
      <c r="J16" s="34"/>
      <c r="K16" s="34"/>
    </row>
    <row r="17" spans="2:11" x14ac:dyDescent="0.35">
      <c r="B17" t="s">
        <v>18</v>
      </c>
      <c r="C17" s="50"/>
      <c r="D17" s="35"/>
      <c r="E17" s="35"/>
      <c r="F17" s="35"/>
      <c r="G17" s="35"/>
      <c r="H17" s="35"/>
      <c r="I17" s="35"/>
      <c r="J17" s="35"/>
      <c r="K17" s="35"/>
    </row>
    <row r="18" spans="2:11" x14ac:dyDescent="0.35">
      <c r="B18" t="s">
        <v>203</v>
      </c>
      <c r="C18" s="51"/>
    </row>
    <row r="20" spans="2:11" x14ac:dyDescent="0.35">
      <c r="B20" s="1" t="s">
        <v>19</v>
      </c>
      <c r="C20" s="40"/>
      <c r="D20" s="40"/>
      <c r="E20" s="40"/>
      <c r="F20" s="40"/>
      <c r="G20" s="40"/>
      <c r="H20" s="40"/>
      <c r="I20" s="40"/>
      <c r="J20" s="40"/>
      <c r="K20" s="40"/>
    </row>
    <row r="21" spans="2:11" x14ac:dyDescent="0.35">
      <c r="B21" t="s">
        <v>20</v>
      </c>
      <c r="C21" s="36"/>
      <c r="D21" s="10"/>
      <c r="E21" s="10"/>
      <c r="F21" s="10"/>
      <c r="G21" s="10"/>
      <c r="H21" s="10"/>
      <c r="I21" s="10"/>
      <c r="J21" s="10"/>
      <c r="K21" s="10"/>
    </row>
    <row r="22" spans="2:11" x14ac:dyDescent="0.35">
      <c r="B22" t="s">
        <v>21</v>
      </c>
      <c r="C22" s="36"/>
      <c r="D22" s="10"/>
      <c r="E22" s="10"/>
      <c r="F22" s="10"/>
      <c r="G22" s="10"/>
      <c r="H22" s="10"/>
      <c r="I22" s="10"/>
      <c r="J22" s="10"/>
      <c r="K22" s="10"/>
    </row>
    <row r="23" spans="2:11" x14ac:dyDescent="0.35">
      <c r="B23" t="s">
        <v>22</v>
      </c>
      <c r="C23" s="36"/>
      <c r="D23" s="10"/>
      <c r="E23" s="10"/>
      <c r="F23" s="10"/>
      <c r="G23" s="10"/>
      <c r="H23" s="10"/>
      <c r="I23" s="10"/>
      <c r="J23" s="10"/>
      <c r="K23" s="10"/>
    </row>
    <row r="25" spans="2:11" x14ac:dyDescent="0.35">
      <c r="B25" s="2" t="s">
        <v>23</v>
      </c>
    </row>
    <row r="26" spans="2:11" x14ac:dyDescent="0.35">
      <c r="B26" t="s">
        <v>15</v>
      </c>
      <c r="C26" s="24"/>
      <c r="D26" s="35"/>
      <c r="E26" s="35"/>
      <c r="F26" s="35"/>
      <c r="G26" s="35"/>
      <c r="H26" s="35"/>
      <c r="I26" s="35"/>
      <c r="J26" s="35"/>
      <c r="K26" s="8"/>
    </row>
    <row r="27" spans="2:11" x14ac:dyDescent="0.35">
      <c r="B27" t="s">
        <v>16</v>
      </c>
      <c r="C27" s="25"/>
      <c r="D27" s="34"/>
      <c r="E27" s="34"/>
      <c r="F27" s="34"/>
      <c r="G27" s="34"/>
      <c r="H27" s="34"/>
      <c r="I27" s="34"/>
      <c r="J27" s="34"/>
      <c r="K27" s="24"/>
    </row>
    <row r="28" spans="2:11" x14ac:dyDescent="0.35">
      <c r="B28" t="s">
        <v>17</v>
      </c>
      <c r="C28" s="25"/>
      <c r="D28" s="34"/>
      <c r="E28" s="34"/>
      <c r="F28" s="34"/>
      <c r="G28" s="34"/>
      <c r="H28" s="34"/>
      <c r="I28" s="34"/>
      <c r="J28" s="34"/>
      <c r="K28" s="34"/>
    </row>
    <row r="29" spans="2:11" x14ac:dyDescent="0.35">
      <c r="B29" t="s">
        <v>18</v>
      </c>
      <c r="C29" s="50"/>
      <c r="D29" s="35"/>
      <c r="E29" s="35"/>
      <c r="F29" s="35"/>
      <c r="G29" s="35"/>
      <c r="H29" s="35"/>
      <c r="I29" s="35"/>
      <c r="J29" s="35"/>
      <c r="K29" s="35"/>
    </row>
    <row r="30" spans="2:11" ht="15" thickBot="1" x14ac:dyDescent="0.4"/>
    <row r="31" spans="2:11" ht="15" thickBot="1" x14ac:dyDescent="0.4">
      <c r="B31" t="s">
        <v>22</v>
      </c>
      <c r="C31" s="55"/>
      <c r="D31" s="54"/>
      <c r="E31" s="13"/>
      <c r="F31" s="13"/>
      <c r="G31" s="13"/>
      <c r="H31" s="13"/>
      <c r="I31" s="13"/>
      <c r="J31" s="13"/>
      <c r="K31" s="13"/>
    </row>
    <row r="33" spans="2:11" x14ac:dyDescent="0.35">
      <c r="B33" t="s">
        <v>183</v>
      </c>
      <c r="C33" s="35"/>
      <c r="D33" s="35"/>
      <c r="E33" s="35"/>
      <c r="F33" s="35"/>
      <c r="G33" s="35"/>
      <c r="H33" s="35"/>
      <c r="I33" s="35"/>
      <c r="J33" s="35"/>
      <c r="K33" s="35"/>
    </row>
    <row r="35" spans="2:11" x14ac:dyDescent="0.35">
      <c r="B35" s="6" t="s">
        <v>41</v>
      </c>
      <c r="C35" s="6"/>
      <c r="D35" s="6"/>
      <c r="E35" s="6"/>
      <c r="F35" s="6"/>
      <c r="G35" s="6"/>
      <c r="H35" s="6"/>
    </row>
    <row r="36" spans="2:11" x14ac:dyDescent="0.35">
      <c r="B36" s="18" t="s">
        <v>63</v>
      </c>
      <c r="C36" s="7">
        <v>2021</v>
      </c>
      <c r="E36" s="7" t="s">
        <v>42</v>
      </c>
      <c r="F36" s="7" t="s">
        <v>43</v>
      </c>
      <c r="H36" s="7">
        <v>2021</v>
      </c>
    </row>
    <row r="37" spans="2:11" x14ac:dyDescent="0.35">
      <c r="B37" t="s">
        <v>56</v>
      </c>
      <c r="C37" s="73">
        <f>+ANSWER!C38</f>
        <v>220.6</v>
      </c>
      <c r="D37" s="37"/>
      <c r="E37" s="34"/>
      <c r="F37" s="34"/>
      <c r="G37" s="37"/>
      <c r="H37" s="34"/>
    </row>
    <row r="38" spans="2:11" x14ac:dyDescent="0.35">
      <c r="B38" t="s">
        <v>44</v>
      </c>
      <c r="C38" s="73">
        <f>+ANSWER!C39</f>
        <v>1664.4</v>
      </c>
      <c r="D38" s="37"/>
      <c r="E38" s="34"/>
      <c r="F38" s="34"/>
      <c r="G38" s="37"/>
      <c r="H38" s="34"/>
    </row>
    <row r="39" spans="2:11" ht="15" thickBot="1" x14ac:dyDescent="0.4">
      <c r="B39" t="s">
        <v>57</v>
      </c>
      <c r="C39" s="74">
        <f>+ANSWER!C40</f>
        <v>377.4</v>
      </c>
      <c r="D39" s="37"/>
      <c r="E39" s="34"/>
      <c r="F39" s="34"/>
      <c r="G39" s="37"/>
      <c r="H39" s="34"/>
    </row>
    <row r="40" spans="2:11" ht="15" thickTop="1" x14ac:dyDescent="0.35">
      <c r="C40" s="75"/>
      <c r="D40" s="37"/>
      <c r="E40" s="37"/>
      <c r="F40" s="37"/>
      <c r="G40" s="37"/>
      <c r="H40" s="37"/>
    </row>
    <row r="41" spans="2:11" x14ac:dyDescent="0.35">
      <c r="B41" t="s">
        <v>45</v>
      </c>
      <c r="C41" s="73">
        <f>+ANSWER!C42</f>
        <v>194.9</v>
      </c>
      <c r="D41" s="37"/>
      <c r="E41" s="34"/>
      <c r="F41" s="34"/>
      <c r="G41" s="37"/>
      <c r="H41" s="34"/>
    </row>
    <row r="42" spans="2:11" x14ac:dyDescent="0.35">
      <c r="B42" t="s">
        <v>46</v>
      </c>
      <c r="C42" s="73">
        <f>+ANSWER!C43</f>
        <v>0</v>
      </c>
      <c r="D42" s="37"/>
      <c r="E42" s="34"/>
      <c r="F42" s="34"/>
      <c r="G42" s="37"/>
      <c r="H42" s="34"/>
    </row>
    <row r="43" spans="2:11" ht="15" thickBot="1" x14ac:dyDescent="0.4">
      <c r="B43" t="s">
        <v>47</v>
      </c>
      <c r="C43" s="38">
        <f>+ANSWER!C44</f>
        <v>2457.3000000000002</v>
      </c>
      <c r="D43" s="37"/>
      <c r="E43" s="37"/>
      <c r="F43" s="37"/>
      <c r="G43" s="37"/>
      <c r="H43" s="38"/>
    </row>
    <row r="44" spans="2:11" ht="15" thickTop="1" x14ac:dyDescent="0.35">
      <c r="C44" s="37"/>
      <c r="D44" s="37"/>
      <c r="E44" s="37"/>
      <c r="F44" s="37"/>
      <c r="G44" s="37"/>
      <c r="H44" s="37"/>
    </row>
    <row r="45" spans="2:11" x14ac:dyDescent="0.35">
      <c r="B45" t="s">
        <v>48</v>
      </c>
      <c r="C45" s="73">
        <f>+ANSWER!C46</f>
        <v>569.4</v>
      </c>
      <c r="D45" s="37"/>
      <c r="E45" s="34"/>
      <c r="F45" s="34"/>
      <c r="G45" s="37"/>
      <c r="H45" s="34"/>
    </row>
    <row r="46" spans="2:11" x14ac:dyDescent="0.35">
      <c r="B46" t="s">
        <v>49</v>
      </c>
      <c r="C46" s="73">
        <f>+ANSWER!C47</f>
        <v>2270.9</v>
      </c>
      <c r="D46" s="37"/>
      <c r="E46" s="34"/>
      <c r="F46" s="34"/>
      <c r="G46" s="37"/>
      <c r="H46" s="34"/>
    </row>
    <row r="47" spans="2:11" x14ac:dyDescent="0.35">
      <c r="B47" t="s">
        <v>50</v>
      </c>
      <c r="C47" s="73">
        <f>+ANSWER!C48</f>
        <v>0</v>
      </c>
      <c r="D47" s="37"/>
      <c r="E47" s="34"/>
      <c r="F47" s="34"/>
      <c r="G47" s="37"/>
      <c r="H47" s="34"/>
    </row>
    <row r="48" spans="2:11" x14ac:dyDescent="0.35">
      <c r="B48" t="s">
        <v>51</v>
      </c>
      <c r="C48" s="73">
        <f>+ANSWER!C49</f>
        <v>0</v>
      </c>
      <c r="D48" s="37"/>
      <c r="E48" s="34"/>
      <c r="F48" s="34"/>
      <c r="G48" s="37"/>
      <c r="H48" s="34"/>
    </row>
    <row r="49" spans="2:11" x14ac:dyDescent="0.35">
      <c r="B49" t="s">
        <v>52</v>
      </c>
      <c r="C49" s="73">
        <f>+ANSWER!C50</f>
        <v>0</v>
      </c>
      <c r="D49" s="37"/>
      <c r="E49" s="34"/>
      <c r="F49" s="34"/>
      <c r="G49" s="37"/>
      <c r="H49" s="34"/>
    </row>
    <row r="50" spans="2:11" ht="15" thickBot="1" x14ac:dyDescent="0.4">
      <c r="B50" t="s">
        <v>53</v>
      </c>
      <c r="C50" s="38">
        <f>+ANSWER!C51</f>
        <v>2784.7</v>
      </c>
      <c r="D50" s="37"/>
      <c r="E50" s="37"/>
      <c r="F50" s="37"/>
      <c r="G50" s="37"/>
      <c r="H50" s="38"/>
    </row>
    <row r="51" spans="2:11" ht="15" thickTop="1" x14ac:dyDescent="0.35">
      <c r="C51" s="37"/>
      <c r="D51" s="37"/>
      <c r="E51" s="37"/>
      <c r="F51" s="37"/>
      <c r="G51" s="37"/>
      <c r="H51" s="37"/>
    </row>
    <row r="52" spans="2:11" x14ac:dyDescent="0.35">
      <c r="B52" t="s">
        <v>54</v>
      </c>
      <c r="C52" s="73">
        <f>+ANSWER!C53</f>
        <v>-327.39999999999964</v>
      </c>
      <c r="D52" s="37"/>
      <c r="E52" s="34"/>
      <c r="F52" s="34"/>
      <c r="G52" s="37"/>
      <c r="H52" s="34"/>
    </row>
    <row r="53" spans="2:11" x14ac:dyDescent="0.35">
      <c r="C53" s="37">
        <f>+ANSWER!C54</f>
        <v>0</v>
      </c>
      <c r="D53" s="37"/>
      <c r="E53" s="37"/>
      <c r="F53" s="37"/>
      <c r="G53" s="37"/>
      <c r="H53" s="37"/>
    </row>
    <row r="54" spans="2:11" ht="15" thickBot="1" x14ac:dyDescent="0.4">
      <c r="B54" t="s">
        <v>55</v>
      </c>
      <c r="C54" s="38">
        <f>+ANSWER!C55</f>
        <v>2457.3000000000002</v>
      </c>
      <c r="D54" s="37"/>
      <c r="E54" s="39"/>
      <c r="F54" s="39"/>
      <c r="G54" s="37"/>
      <c r="H54" s="38"/>
    </row>
    <row r="55" spans="2:11" ht="15" thickTop="1" x14ac:dyDescent="0.35"/>
    <row r="57" spans="2:11" x14ac:dyDescent="0.35">
      <c r="B57" s="6" t="s">
        <v>24</v>
      </c>
      <c r="C57" s="87" t="s">
        <v>39</v>
      </c>
      <c r="D57" s="87"/>
      <c r="E57" s="87"/>
      <c r="G57" s="87" t="s">
        <v>40</v>
      </c>
      <c r="H57" s="87"/>
      <c r="I57" s="87"/>
      <c r="J57" s="87"/>
      <c r="K57" s="87"/>
    </row>
    <row r="58" spans="2:11" ht="35.5" customHeight="1" x14ac:dyDescent="0.35">
      <c r="B58" s="4"/>
      <c r="C58" s="4">
        <f>+ANSWER!C59</f>
        <v>2020</v>
      </c>
      <c r="D58" s="4">
        <f>+ANSWER!D59</f>
        <v>2021</v>
      </c>
      <c r="E58" s="41" t="str">
        <f>+ANSWER!E59</f>
        <v>LTM
2022</v>
      </c>
      <c r="G58" s="4">
        <v>2022</v>
      </c>
      <c r="H58" s="4">
        <f>+G58+1</f>
        <v>2023</v>
      </c>
      <c r="I58" s="4">
        <f>+H58+1</f>
        <v>2024</v>
      </c>
      <c r="J58" s="4">
        <f>+I58+1</f>
        <v>2025</v>
      </c>
      <c r="K58" s="4">
        <f>+J58+1</f>
        <v>2026</v>
      </c>
    </row>
    <row r="59" spans="2:11" x14ac:dyDescent="0.35">
      <c r="B59" t="s">
        <v>25</v>
      </c>
      <c r="C59" s="73">
        <f>+ANSWER!C60</f>
        <v>3078.5</v>
      </c>
      <c r="D59" s="73">
        <f>+ANSWER!D60</f>
        <v>3337.8</v>
      </c>
      <c r="E59" s="73">
        <f>+ANSWER!E60</f>
        <v>3639.2</v>
      </c>
      <c r="F59" s="37"/>
      <c r="G59" s="34"/>
      <c r="H59" s="34"/>
      <c r="I59" s="34"/>
      <c r="J59" s="34"/>
      <c r="K59" s="34"/>
    </row>
    <row r="60" spans="2:11" x14ac:dyDescent="0.35">
      <c r="B60" t="s">
        <v>26</v>
      </c>
      <c r="C60" s="36"/>
      <c r="D60" s="10"/>
      <c r="E60" s="10"/>
      <c r="F60" s="11"/>
      <c r="G60" s="10"/>
      <c r="H60" s="10"/>
      <c r="I60" s="10"/>
      <c r="J60" s="10"/>
      <c r="K60" s="10"/>
    </row>
    <row r="62" spans="2:11" x14ac:dyDescent="0.35">
      <c r="B62" t="s">
        <v>27</v>
      </c>
      <c r="C62" s="73">
        <f>+ANSWER!C63</f>
        <v>2669.9</v>
      </c>
      <c r="D62" s="73">
        <f>+ANSWER!D63</f>
        <v>2834.5</v>
      </c>
      <c r="E62" s="73">
        <f>+ANSWER!E63</f>
        <v>3106.2</v>
      </c>
      <c r="G62" s="34"/>
      <c r="H62" s="34"/>
      <c r="I62" s="34"/>
      <c r="J62" s="34"/>
      <c r="K62" s="34"/>
    </row>
    <row r="63" spans="2:11" x14ac:dyDescent="0.35">
      <c r="B63" t="s">
        <v>31</v>
      </c>
      <c r="C63" s="10"/>
      <c r="D63" s="10"/>
      <c r="E63" s="10"/>
      <c r="F63" s="11"/>
      <c r="G63" s="10"/>
      <c r="H63" s="10"/>
      <c r="I63" s="10"/>
      <c r="J63" s="10"/>
      <c r="K63" s="10"/>
    </row>
    <row r="65" spans="2:11" x14ac:dyDescent="0.35">
      <c r="B65" t="s">
        <v>28</v>
      </c>
      <c r="C65" s="77">
        <f>+ANSWER!C66</f>
        <v>408.59999999999991</v>
      </c>
      <c r="D65" s="77">
        <f>+ANSWER!D66</f>
        <v>503.30000000000018</v>
      </c>
      <c r="E65" s="77">
        <f>+ANSWER!E66</f>
        <v>533</v>
      </c>
      <c r="G65" s="35"/>
      <c r="H65" s="35"/>
      <c r="I65" s="35"/>
      <c r="J65" s="35"/>
      <c r="K65" s="35"/>
    </row>
    <row r="66" spans="2:11" x14ac:dyDescent="0.35">
      <c r="B66" t="s">
        <v>29</v>
      </c>
      <c r="C66" s="10"/>
      <c r="D66" s="10"/>
      <c r="E66" s="10"/>
      <c r="G66" s="10"/>
      <c r="H66" s="10"/>
      <c r="I66" s="10"/>
      <c r="J66" s="10"/>
      <c r="K66" s="10"/>
    </row>
    <row r="67" spans="2:11" x14ac:dyDescent="0.35">
      <c r="C67" s="78"/>
      <c r="D67" s="78"/>
      <c r="E67" s="78"/>
    </row>
    <row r="68" spans="2:11" x14ac:dyDescent="0.35">
      <c r="B68" t="s">
        <v>30</v>
      </c>
      <c r="C68" s="73">
        <f>+ANSWER!C69</f>
        <v>298.60000000000002</v>
      </c>
      <c r="D68" s="73">
        <f>+ANSWER!D69</f>
        <v>288</v>
      </c>
      <c r="E68" s="73">
        <f>+ANSWER!E69</f>
        <v>298.5</v>
      </c>
      <c r="G68" s="34"/>
      <c r="H68" s="34"/>
      <c r="I68" s="34"/>
      <c r="J68" s="34"/>
      <c r="K68" s="34"/>
    </row>
    <row r="69" spans="2:11" x14ac:dyDescent="0.35">
      <c r="B69" t="s">
        <v>31</v>
      </c>
      <c r="C69" s="10"/>
      <c r="D69" s="10"/>
      <c r="E69" s="10"/>
      <c r="F69" s="11"/>
      <c r="G69" s="10"/>
      <c r="H69" s="10"/>
      <c r="I69" s="10"/>
      <c r="J69" s="10"/>
      <c r="K69" s="10"/>
    </row>
    <row r="71" spans="2:11" x14ac:dyDescent="0.35">
      <c r="B71" t="s">
        <v>34</v>
      </c>
      <c r="G71" s="35"/>
      <c r="H71" s="35"/>
      <c r="I71" s="35"/>
      <c r="J71" s="35"/>
      <c r="K71" s="35"/>
    </row>
    <row r="72" spans="2:11" x14ac:dyDescent="0.35">
      <c r="B72" t="s">
        <v>33</v>
      </c>
      <c r="C72" s="79">
        <v>7</v>
      </c>
      <c r="D72" t="s">
        <v>181</v>
      </c>
      <c r="G72" s="34"/>
      <c r="H72" s="34"/>
      <c r="I72" s="34"/>
      <c r="J72" s="34"/>
      <c r="K72" s="34"/>
    </row>
    <row r="73" spans="2:11" x14ac:dyDescent="0.35">
      <c r="B73" t="s">
        <v>32</v>
      </c>
      <c r="C73" s="79"/>
      <c r="G73" s="35"/>
      <c r="H73" s="35"/>
      <c r="I73" s="35"/>
      <c r="J73" s="35"/>
      <c r="K73" s="35"/>
    </row>
    <row r="74" spans="2:11" x14ac:dyDescent="0.35">
      <c r="B74" t="s">
        <v>35</v>
      </c>
      <c r="C74" s="79"/>
      <c r="G74" s="35"/>
      <c r="H74" s="35"/>
      <c r="I74" s="35"/>
      <c r="J74" s="35"/>
      <c r="K74" s="35"/>
    </row>
    <row r="75" spans="2:11" x14ac:dyDescent="0.35">
      <c r="B75" t="s">
        <v>36</v>
      </c>
      <c r="C75" s="79"/>
      <c r="G75" s="35"/>
      <c r="H75" s="35"/>
      <c r="I75" s="35"/>
      <c r="J75" s="35"/>
      <c r="K75" s="35"/>
    </row>
    <row r="76" spans="2:11" x14ac:dyDescent="0.35">
      <c r="B76" t="s">
        <v>37</v>
      </c>
      <c r="C76" s="63">
        <v>0.22</v>
      </c>
      <c r="D76" t="s">
        <v>182</v>
      </c>
      <c r="G76" s="35"/>
      <c r="H76" s="35"/>
      <c r="I76" s="35"/>
      <c r="J76" s="35"/>
      <c r="K76" s="35"/>
    </row>
    <row r="77" spans="2:11" ht="15" thickBot="1" x14ac:dyDescent="0.4">
      <c r="B77" t="s">
        <v>38</v>
      </c>
      <c r="G77" s="44"/>
      <c r="H77" s="44"/>
      <c r="I77" s="44"/>
      <c r="J77" s="44"/>
      <c r="K77" s="44"/>
    </row>
    <row r="78" spans="2:11" ht="15" thickTop="1" x14ac:dyDescent="0.35"/>
    <row r="79" spans="2:11" x14ac:dyDescent="0.35">
      <c r="B79" s="6" t="s">
        <v>184</v>
      </c>
      <c r="C79" s="87" t="s">
        <v>39</v>
      </c>
      <c r="D79" s="87"/>
      <c r="E79" s="87"/>
      <c r="G79" s="87" t="s">
        <v>40</v>
      </c>
      <c r="H79" s="87"/>
      <c r="I79" s="87"/>
      <c r="J79" s="87"/>
      <c r="K79" s="87"/>
    </row>
    <row r="80" spans="2:11" ht="29" x14ac:dyDescent="0.35">
      <c r="B80" s="4"/>
      <c r="C80" s="4">
        <v>2019</v>
      </c>
      <c r="D80" s="4">
        <f>+C80+1</f>
        <v>2020</v>
      </c>
      <c r="E80" s="41" t="s">
        <v>133</v>
      </c>
      <c r="G80" s="4">
        <v>2022</v>
      </c>
      <c r="H80" s="4">
        <f>+G80+1</f>
        <v>2023</v>
      </c>
      <c r="I80" s="4">
        <f>+H80+1</f>
        <v>2024</v>
      </c>
      <c r="J80" s="4">
        <f>+I80+1</f>
        <v>2025</v>
      </c>
      <c r="K80" s="4">
        <f>+J80+1</f>
        <v>2026</v>
      </c>
    </row>
    <row r="81" spans="2:13" x14ac:dyDescent="0.35">
      <c r="B81" t="s">
        <v>32</v>
      </c>
      <c r="G81" s="35"/>
      <c r="H81" s="35"/>
      <c r="I81" s="35"/>
      <c r="J81" s="35"/>
      <c r="K81" s="35"/>
    </row>
    <row r="82" spans="2:13" x14ac:dyDescent="0.35">
      <c r="B82" t="s">
        <v>186</v>
      </c>
      <c r="G82" s="35"/>
      <c r="H82" s="35"/>
      <c r="I82" s="35"/>
      <c r="J82" s="35"/>
      <c r="K82" s="35"/>
    </row>
    <row r="83" spans="2:13" ht="15" thickBot="1" x14ac:dyDescent="0.4">
      <c r="B83" t="s">
        <v>187</v>
      </c>
      <c r="G83" s="44"/>
      <c r="H83" s="44"/>
      <c r="I83" s="44"/>
      <c r="J83" s="44"/>
      <c r="K83" s="44"/>
    </row>
    <row r="84" spans="2:13" ht="15" thickTop="1" x14ac:dyDescent="0.35"/>
    <row r="85" spans="2:13" x14ac:dyDescent="0.35">
      <c r="B85" t="s">
        <v>185</v>
      </c>
      <c r="C85" s="76">
        <f>325.43</f>
        <v>325.43</v>
      </c>
      <c r="D85" s="76">
        <v>321.08199999999999</v>
      </c>
      <c r="E85" s="76">
        <f>317198/1000</f>
        <v>317.19799999999998</v>
      </c>
      <c r="G85" s="46"/>
      <c r="H85" s="46"/>
      <c r="I85" s="46"/>
      <c r="J85" s="46"/>
      <c r="K85" s="46"/>
    </row>
    <row r="86" spans="2:13" x14ac:dyDescent="0.35">
      <c r="B86" t="s">
        <v>197</v>
      </c>
      <c r="C86" s="10"/>
      <c r="D86" s="10"/>
      <c r="E86" s="10"/>
      <c r="G86" s="10"/>
      <c r="H86" s="10"/>
      <c r="I86" s="10"/>
      <c r="J86" s="10"/>
      <c r="K86" s="10"/>
    </row>
    <row r="87" spans="2:13" x14ac:dyDescent="0.35">
      <c r="B87" t="s">
        <v>188</v>
      </c>
      <c r="G87" s="35"/>
      <c r="H87" s="35"/>
      <c r="I87" s="35"/>
      <c r="J87" s="35"/>
      <c r="K87" s="35"/>
    </row>
    <row r="88" spans="2:13" ht="15" thickBot="1" x14ac:dyDescent="0.4">
      <c r="B88" t="s">
        <v>189</v>
      </c>
      <c r="C88" s="76">
        <v>-296.54300000000001</v>
      </c>
      <c r="D88" s="76">
        <v>-63.374000000000002</v>
      </c>
      <c r="E88" s="76">
        <v>-1362.922</v>
      </c>
      <c r="G88" s="35"/>
      <c r="H88" s="35"/>
      <c r="I88" s="35"/>
      <c r="J88" s="35"/>
      <c r="K88" s="35"/>
      <c r="M88" s="45">
        <v>-1144855</v>
      </c>
    </row>
    <row r="89" spans="2:13" ht="15" thickBot="1" x14ac:dyDescent="0.4">
      <c r="B89" t="s">
        <v>198</v>
      </c>
      <c r="C89" s="10"/>
      <c r="D89" s="10"/>
      <c r="E89" s="10"/>
      <c r="G89" s="10"/>
      <c r="H89" s="10"/>
      <c r="I89" s="10"/>
      <c r="J89" s="10"/>
      <c r="K89" s="10"/>
      <c r="M89" s="45">
        <v>-1198055</v>
      </c>
    </row>
    <row r="90" spans="2:13" ht="15" thickBot="1" x14ac:dyDescent="0.4">
      <c r="C90" s="36"/>
      <c r="D90" s="36"/>
      <c r="E90" s="36"/>
      <c r="G90" s="36"/>
      <c r="H90" s="36"/>
      <c r="I90" s="36"/>
      <c r="J90" s="36"/>
      <c r="K90" s="36"/>
      <c r="M90" s="45">
        <v>-451945</v>
      </c>
    </row>
    <row r="91" spans="2:13" ht="15" thickBot="1" x14ac:dyDescent="0.4">
      <c r="B91" t="s">
        <v>190</v>
      </c>
      <c r="C91" s="76">
        <v>-451.94499999999999</v>
      </c>
      <c r="D91" s="76">
        <v>-1198.0550000000001</v>
      </c>
      <c r="E91" s="76">
        <v>-1144.855</v>
      </c>
      <c r="G91" s="35"/>
      <c r="H91" s="35"/>
      <c r="I91" s="35"/>
      <c r="J91" s="35"/>
      <c r="K91" s="35"/>
      <c r="M91" s="45"/>
    </row>
    <row r="92" spans="2:13" x14ac:dyDescent="0.35">
      <c r="B92" t="s">
        <v>199</v>
      </c>
      <c r="C92" s="10"/>
      <c r="D92" s="10"/>
      <c r="E92" s="10"/>
      <c r="G92" s="10"/>
      <c r="H92" s="10"/>
      <c r="I92" s="10"/>
      <c r="J92" s="10"/>
      <c r="K92" s="10"/>
      <c r="M92" s="48"/>
    </row>
    <row r="93" spans="2:13" x14ac:dyDescent="0.35">
      <c r="M93" s="48"/>
    </row>
    <row r="94" spans="2:13" x14ac:dyDescent="0.35">
      <c r="B94" t="s">
        <v>191</v>
      </c>
      <c r="G94" s="35"/>
      <c r="H94" s="35"/>
      <c r="I94" s="35"/>
      <c r="J94" s="35"/>
      <c r="K94" s="35"/>
    </row>
    <row r="96" spans="2:13" x14ac:dyDescent="0.35">
      <c r="B96" s="6" t="s">
        <v>204</v>
      </c>
      <c r="C96" s="59" t="s">
        <v>60</v>
      </c>
      <c r="D96" s="59" t="s">
        <v>35</v>
      </c>
      <c r="E96" s="59" t="s">
        <v>205</v>
      </c>
      <c r="F96" s="59" t="s">
        <v>206</v>
      </c>
      <c r="H96" s="6" t="s">
        <v>207</v>
      </c>
      <c r="I96" s="6"/>
      <c r="J96" s="6"/>
    </row>
    <row r="97" spans="2:11" x14ac:dyDescent="0.35">
      <c r="B97" t="str">
        <f>+B6</f>
        <v>Bank Loan</v>
      </c>
      <c r="C97" s="52"/>
      <c r="D97" s="53"/>
      <c r="E97" s="53"/>
      <c r="F97" s="58"/>
      <c r="H97" t="s">
        <v>208</v>
      </c>
      <c r="J97" s="56">
        <v>0.01</v>
      </c>
    </row>
    <row r="98" spans="2:11" x14ac:dyDescent="0.35">
      <c r="B98" t="str">
        <f t="shared" ref="B98:B99" si="1">+B7</f>
        <v>Corporate Bond</v>
      </c>
      <c r="C98" s="52"/>
      <c r="D98" s="53"/>
      <c r="E98" s="53"/>
      <c r="F98" s="58"/>
      <c r="H98" t="s">
        <v>209</v>
      </c>
      <c r="J98" s="56">
        <v>8.5000000000000006E-2</v>
      </c>
    </row>
    <row r="99" spans="2:11" x14ac:dyDescent="0.35">
      <c r="B99" t="str">
        <f t="shared" si="1"/>
        <v>Equity</v>
      </c>
      <c r="C99" s="52"/>
      <c r="D99" s="53"/>
      <c r="E99" s="53"/>
      <c r="F99" s="58"/>
      <c r="H99" t="s">
        <v>210</v>
      </c>
      <c r="J99" s="80">
        <v>1.54</v>
      </c>
    </row>
    <row r="100" spans="2:11" ht="15" thickBot="1" x14ac:dyDescent="0.4">
      <c r="F100" s="61"/>
      <c r="H100" t="s">
        <v>211</v>
      </c>
      <c r="J100" s="60"/>
    </row>
    <row r="101" spans="2:11" ht="15" thickTop="1" x14ac:dyDescent="0.35">
      <c r="F101" s="67"/>
      <c r="J101" s="68"/>
    </row>
    <row r="102" spans="2:11" x14ac:dyDescent="0.35">
      <c r="K102" s="7">
        <f>+K80</f>
        <v>2026</v>
      </c>
    </row>
    <row r="103" spans="2:11" ht="15" thickBot="1" x14ac:dyDescent="0.4">
      <c r="B103" s="2" t="s">
        <v>192</v>
      </c>
      <c r="C103" s="6" t="s">
        <v>200</v>
      </c>
      <c r="D103" s="62"/>
      <c r="E103" s="5"/>
      <c r="F103" s="5"/>
      <c r="K103" s="66" t="s">
        <v>201</v>
      </c>
    </row>
    <row r="104" spans="2:11" ht="15" thickTop="1" x14ac:dyDescent="0.35">
      <c r="B104" t="s">
        <v>193</v>
      </c>
      <c r="D104" s="49"/>
      <c r="E104" t="s">
        <v>213</v>
      </c>
      <c r="J104" s="12" t="s">
        <v>217</v>
      </c>
      <c r="K104" s="37"/>
    </row>
    <row r="105" spans="2:11" x14ac:dyDescent="0.35">
      <c r="B105" t="s">
        <v>194</v>
      </c>
      <c r="C105" s="12" t="s">
        <v>202</v>
      </c>
      <c r="D105" s="53"/>
      <c r="E105" t="s">
        <v>212</v>
      </c>
      <c r="F105" s="56">
        <v>7.0000000000000007E-2</v>
      </c>
      <c r="J105" s="12" t="s">
        <v>218</v>
      </c>
      <c r="K105" s="47"/>
    </row>
    <row r="106" spans="2:11" x14ac:dyDescent="0.35">
      <c r="B106" t="s">
        <v>195</v>
      </c>
      <c r="J106" s="12" t="s">
        <v>219</v>
      </c>
      <c r="K106" s="47"/>
    </row>
    <row r="107" spans="2:11" x14ac:dyDescent="0.35">
      <c r="B107" t="s">
        <v>196</v>
      </c>
      <c r="J107" s="12" t="s">
        <v>220</v>
      </c>
      <c r="K107" s="47"/>
    </row>
    <row r="108" spans="2:11" x14ac:dyDescent="0.35">
      <c r="B108" t="s">
        <v>214</v>
      </c>
      <c r="J108" s="12" t="s">
        <v>221</v>
      </c>
      <c r="K108" s="47"/>
    </row>
    <row r="109" spans="2:11" x14ac:dyDescent="0.35">
      <c r="J109" s="12"/>
      <c r="K109" s="47"/>
    </row>
    <row r="110" spans="2:11" x14ac:dyDescent="0.35">
      <c r="F110" s="4">
        <v>2021</v>
      </c>
      <c r="G110" s="4">
        <v>2022</v>
      </c>
      <c r="H110" s="4">
        <f>+G110+1</f>
        <v>2023</v>
      </c>
      <c r="I110" s="4">
        <f>+H110+1</f>
        <v>2024</v>
      </c>
      <c r="J110" s="4">
        <f>+I110+1</f>
        <v>2025</v>
      </c>
      <c r="K110" s="4">
        <f>+J110+1</f>
        <v>2026</v>
      </c>
    </row>
    <row r="111" spans="2:11" ht="15" thickBot="1" x14ac:dyDescent="0.4">
      <c r="B111" t="s">
        <v>215</v>
      </c>
      <c r="C111" s="69" t="s">
        <v>216</v>
      </c>
      <c r="D111" s="64"/>
      <c r="F111" s="31"/>
      <c r="G111" s="65"/>
      <c r="H111" s="65"/>
      <c r="I111" s="65"/>
      <c r="J111" s="65"/>
      <c r="K111" s="65"/>
    </row>
    <row r="112" spans="2:11" ht="15" thickTop="1" x14ac:dyDescent="0.35"/>
  </sheetData>
  <mergeCells count="4">
    <mergeCell ref="C57:E57"/>
    <mergeCell ref="G57:K57"/>
    <mergeCell ref="C79:E79"/>
    <mergeCell ref="G79:K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0A0A-1563-442F-AE11-178CF19A06CC}">
  <dimension ref="A1:O111"/>
  <sheetViews>
    <sheetView tabSelected="1" zoomScaleNormal="100" workbookViewId="0">
      <selection activeCell="N13" sqref="N13"/>
    </sheetView>
  </sheetViews>
  <sheetFormatPr defaultRowHeight="14.5" x14ac:dyDescent="0.35"/>
  <cols>
    <col min="1" max="1" width="3.81640625" customWidth="1"/>
    <col min="2" max="2" width="26.36328125" customWidth="1"/>
    <col min="3" max="10" width="10.26953125" customWidth="1"/>
    <col min="11" max="11" width="9.7265625" customWidth="1"/>
    <col min="13" max="13" width="10.08984375" bestFit="1" customWidth="1"/>
    <col min="14" max="14" width="14.1796875" customWidth="1"/>
  </cols>
  <sheetData>
    <row r="1" spans="1:15" ht="23.5" x14ac:dyDescent="0.55000000000000004">
      <c r="A1" s="88" t="s">
        <v>315</v>
      </c>
    </row>
    <row r="2" spans="1:15" x14ac:dyDescent="0.35">
      <c r="A2" s="1" t="s">
        <v>314</v>
      </c>
    </row>
    <row r="4" spans="1:15" x14ac:dyDescent="0.35">
      <c r="B4" s="6" t="s">
        <v>1</v>
      </c>
      <c r="C4" s="5"/>
      <c r="D4" s="5"/>
      <c r="E4" s="5"/>
      <c r="F4" s="5"/>
      <c r="G4" s="5"/>
      <c r="H4" s="5"/>
      <c r="I4" s="5"/>
      <c r="J4" s="5"/>
      <c r="K4" s="5"/>
    </row>
    <row r="5" spans="1:15" x14ac:dyDescent="0.35">
      <c r="B5" s="4" t="s">
        <v>2</v>
      </c>
      <c r="C5" s="4"/>
      <c r="D5" s="4"/>
      <c r="E5" s="4"/>
      <c r="F5" s="4" t="s">
        <v>4</v>
      </c>
      <c r="G5" s="4"/>
      <c r="H5" s="4"/>
      <c r="I5" s="4"/>
      <c r="J5" s="4"/>
      <c r="K5" s="4"/>
    </row>
    <row r="6" spans="1:15" s="14" customFormat="1" ht="43.5" x14ac:dyDescent="0.35">
      <c r="B6" s="21" t="s">
        <v>3</v>
      </c>
      <c r="C6" s="22" t="s">
        <v>62</v>
      </c>
      <c r="D6" s="23" t="s">
        <v>60</v>
      </c>
      <c r="E6" s="15"/>
      <c r="F6" s="15"/>
      <c r="G6" s="22" t="s">
        <v>9</v>
      </c>
      <c r="H6" s="22" t="s">
        <v>10</v>
      </c>
      <c r="I6" s="22" t="s">
        <v>11</v>
      </c>
      <c r="J6" s="22" t="s">
        <v>61</v>
      </c>
      <c r="K6" s="22" t="s">
        <v>62</v>
      </c>
      <c r="M6" s="22" t="s">
        <v>131</v>
      </c>
      <c r="N6" s="22"/>
      <c r="O6" s="22" t="s">
        <v>132</v>
      </c>
    </row>
    <row r="7" spans="1:15" x14ac:dyDescent="0.35">
      <c r="B7" t="s">
        <v>5</v>
      </c>
      <c r="C7" s="30">
        <f>+O7*M7</f>
        <v>1130.0999999999999</v>
      </c>
      <c r="D7" s="20">
        <f>+C7/$C$10</f>
        <v>0.25852850195018762</v>
      </c>
      <c r="F7" s="12" t="s">
        <v>8</v>
      </c>
      <c r="G7" s="17">
        <v>34.03</v>
      </c>
      <c r="H7" s="9">
        <v>0.3</v>
      </c>
      <c r="I7" s="17">
        <f>G7*(1+H7)</f>
        <v>44.239000000000004</v>
      </c>
      <c r="J7" s="8">
        <v>44.6</v>
      </c>
      <c r="K7" s="24">
        <f>+J7*I7</f>
        <v>1973.0594000000003</v>
      </c>
      <c r="M7" s="28">
        <f>+'INCOME YAHOO'!B47/1000000</f>
        <v>376.7</v>
      </c>
      <c r="N7" s="8" t="str">
        <f>+B7</f>
        <v>Bank Loan</v>
      </c>
      <c r="O7" s="29">
        <v>3</v>
      </c>
    </row>
    <row r="8" spans="1:15" x14ac:dyDescent="0.35">
      <c r="B8" t="s">
        <v>6</v>
      </c>
      <c r="C8" s="30">
        <f>+M7*O8</f>
        <v>753.4</v>
      </c>
      <c r="D8" s="10">
        <f t="shared" ref="D8:D10" si="0">+C8/$C$10</f>
        <v>0.17235233463345842</v>
      </c>
      <c r="F8" s="12" t="s">
        <v>12</v>
      </c>
      <c r="G8" s="25"/>
      <c r="H8" s="25"/>
      <c r="I8" s="25"/>
      <c r="J8" s="25"/>
      <c r="K8" s="24">
        <f>(+'BALANCE SHEET YAHOO'!B47+'BALANCE SHEET YAHOO'!B53)/1000000</f>
        <v>2270.9</v>
      </c>
      <c r="N8" s="8" t="str">
        <f>+B8</f>
        <v>Corporate Bond</v>
      </c>
      <c r="O8" s="29">
        <v>2</v>
      </c>
    </row>
    <row r="9" spans="1:15" ht="15" thickBot="1" x14ac:dyDescent="0.4">
      <c r="B9" t="s">
        <v>7</v>
      </c>
      <c r="C9" s="30">
        <f>+K10-C7-C8</f>
        <v>2487.7781820000009</v>
      </c>
      <c r="D9" s="10">
        <f t="shared" si="0"/>
        <v>0.56911916341635393</v>
      </c>
      <c r="F9" s="12" t="s">
        <v>13</v>
      </c>
      <c r="G9" s="13">
        <v>0.03</v>
      </c>
      <c r="H9" s="25"/>
      <c r="I9" s="25"/>
      <c r="J9" s="25"/>
      <c r="K9" s="24">
        <f>+G9*(K7+K8)</f>
        <v>127.31878200000001</v>
      </c>
      <c r="N9" s="8" t="s">
        <v>59</v>
      </c>
      <c r="O9" s="29">
        <f>+O8+O7</f>
        <v>5</v>
      </c>
    </row>
    <row r="10" spans="1:15" ht="15" thickBot="1" x14ac:dyDescent="0.4">
      <c r="B10" t="s">
        <v>58</v>
      </c>
      <c r="C10" s="31">
        <f>SUM(C7:C9)</f>
        <v>4371.2781820000009</v>
      </c>
      <c r="D10" s="32">
        <f t="shared" si="0"/>
        <v>1</v>
      </c>
      <c r="E10" s="70">
        <f>C10/M7</f>
        <v>11.604136400318559</v>
      </c>
      <c r="F10" s="16" t="s">
        <v>59</v>
      </c>
      <c r="H10" s="25"/>
      <c r="I10" s="25"/>
      <c r="J10" s="25"/>
      <c r="K10" s="33">
        <f>SUM(K7:K9)</f>
        <v>4371.2781820000009</v>
      </c>
    </row>
    <row r="11" spans="1:15" ht="15" thickTop="1" x14ac:dyDescent="0.35"/>
    <row r="12" spans="1:15" x14ac:dyDescent="0.35">
      <c r="B12" s="6" t="s">
        <v>14</v>
      </c>
      <c r="C12" s="6"/>
      <c r="D12" s="6"/>
      <c r="E12" s="6"/>
      <c r="F12" s="6"/>
      <c r="G12" s="6"/>
      <c r="H12" s="6"/>
      <c r="I12" s="6"/>
      <c r="J12" s="6"/>
      <c r="K12" s="6"/>
    </row>
    <row r="13" spans="1:15" s="14" customFormat="1" ht="21" customHeight="1" x14ac:dyDescent="0.35">
      <c r="B13" s="19" t="s">
        <v>63</v>
      </c>
      <c r="C13" s="19">
        <v>2021</v>
      </c>
      <c r="D13" s="19">
        <f>+C13+1</f>
        <v>2022</v>
      </c>
      <c r="E13" s="19">
        <f t="shared" ref="E13:K13" si="1">+D13+1</f>
        <v>2023</v>
      </c>
      <c r="F13" s="19">
        <f t="shared" si="1"/>
        <v>2024</v>
      </c>
      <c r="G13" s="19">
        <f t="shared" si="1"/>
        <v>2025</v>
      </c>
      <c r="H13" s="19">
        <f t="shared" si="1"/>
        <v>2026</v>
      </c>
      <c r="I13" s="19">
        <f t="shared" si="1"/>
        <v>2027</v>
      </c>
      <c r="J13" s="19">
        <f t="shared" si="1"/>
        <v>2028</v>
      </c>
      <c r="K13" s="19">
        <f t="shared" si="1"/>
        <v>2029</v>
      </c>
    </row>
    <row r="14" spans="1:15" x14ac:dyDescent="0.35">
      <c r="B14" s="2" t="s">
        <v>5</v>
      </c>
    </row>
    <row r="15" spans="1:15" x14ac:dyDescent="0.35">
      <c r="B15" t="s">
        <v>15</v>
      </c>
      <c r="C15" s="24">
        <f>+C7</f>
        <v>1130.0999999999999</v>
      </c>
      <c r="D15" s="35">
        <f>+C15-D16</f>
        <v>1118.799</v>
      </c>
      <c r="E15" s="35">
        <f t="shared" ref="E15:J15" si="2">+D15-E16</f>
        <v>1107.498</v>
      </c>
      <c r="F15" s="35">
        <f t="shared" si="2"/>
        <v>1096.1970000000001</v>
      </c>
      <c r="G15" s="35">
        <f t="shared" si="2"/>
        <v>1084.8960000000002</v>
      </c>
      <c r="H15" s="35">
        <f t="shared" si="2"/>
        <v>1073.5950000000003</v>
      </c>
      <c r="I15" s="35">
        <f t="shared" si="2"/>
        <v>1062.2940000000003</v>
      </c>
      <c r="J15" s="35">
        <f t="shared" si="2"/>
        <v>0</v>
      </c>
      <c r="K15" s="8"/>
    </row>
    <row r="16" spans="1:15" x14ac:dyDescent="0.35">
      <c r="B16" t="s">
        <v>16</v>
      </c>
      <c r="C16" s="25"/>
      <c r="D16" s="34">
        <f>0.01*$C$15</f>
        <v>11.301</v>
      </c>
      <c r="E16" s="34">
        <f t="shared" ref="E16:I16" si="3">0.01*$C$15</f>
        <v>11.301</v>
      </c>
      <c r="F16" s="34">
        <f t="shared" si="3"/>
        <v>11.301</v>
      </c>
      <c r="G16" s="34">
        <f t="shared" si="3"/>
        <v>11.301</v>
      </c>
      <c r="H16" s="34">
        <f t="shared" si="3"/>
        <v>11.301</v>
      </c>
      <c r="I16" s="34">
        <f t="shared" si="3"/>
        <v>11.301</v>
      </c>
      <c r="J16" s="34">
        <f>0.94*C15</f>
        <v>1062.2939999999999</v>
      </c>
      <c r="K16" s="8"/>
    </row>
    <row r="17" spans="2:11" x14ac:dyDescent="0.35">
      <c r="B17" t="s">
        <v>17</v>
      </c>
      <c r="C17" s="25"/>
      <c r="D17" s="34">
        <f>+C15*D24</f>
        <v>62.155499999999996</v>
      </c>
      <c r="E17" s="34">
        <f t="shared" ref="E17:K17" si="4">+D15*E24</f>
        <v>67.127939999999995</v>
      </c>
      <c r="F17" s="34">
        <f t="shared" si="4"/>
        <v>71.987369999999999</v>
      </c>
      <c r="G17" s="34">
        <f t="shared" si="4"/>
        <v>71.252805000000009</v>
      </c>
      <c r="H17" s="34">
        <f t="shared" si="4"/>
        <v>70.51824000000002</v>
      </c>
      <c r="I17" s="34">
        <f t="shared" si="4"/>
        <v>69.783675000000017</v>
      </c>
      <c r="J17" s="34">
        <f t="shared" si="4"/>
        <v>69.049110000000027</v>
      </c>
      <c r="K17" s="34">
        <f t="shared" si="4"/>
        <v>0</v>
      </c>
    </row>
    <row r="18" spans="2:11" x14ac:dyDescent="0.35">
      <c r="B18" t="s">
        <v>18</v>
      </c>
      <c r="C18" s="50">
        <f>-C15</f>
        <v>-1130.0999999999999</v>
      </c>
      <c r="D18" s="35">
        <f>+D17+D16</f>
        <v>73.456499999999991</v>
      </c>
      <c r="E18" s="35">
        <f t="shared" ref="E18:K18" si="5">+E17+E16</f>
        <v>78.428939999999997</v>
      </c>
      <c r="F18" s="35">
        <f t="shared" si="5"/>
        <v>83.28837</v>
      </c>
      <c r="G18" s="35">
        <f t="shared" si="5"/>
        <v>82.553805000000011</v>
      </c>
      <c r="H18" s="35">
        <f t="shared" si="5"/>
        <v>81.819240000000022</v>
      </c>
      <c r="I18" s="35">
        <f t="shared" si="5"/>
        <v>81.084675000000018</v>
      </c>
      <c r="J18" s="35">
        <f t="shared" si="5"/>
        <v>1131.3431099999998</v>
      </c>
      <c r="K18" s="35">
        <f t="shared" si="5"/>
        <v>0</v>
      </c>
    </row>
    <row r="19" spans="2:11" x14ac:dyDescent="0.35">
      <c r="B19" t="s">
        <v>203</v>
      </c>
      <c r="C19" s="51">
        <f>IRR(C18:J18)</f>
        <v>6.2436194887305563E-2</v>
      </c>
    </row>
    <row r="21" spans="2:11" x14ac:dyDescent="0.35">
      <c r="B21" s="1" t="s">
        <v>19</v>
      </c>
      <c r="C21" s="40">
        <v>0.01</v>
      </c>
      <c r="D21" s="40">
        <f>+C21+D22</f>
        <v>1.4999999999999999E-2</v>
      </c>
      <c r="E21" s="40">
        <f t="shared" ref="E21:K21" si="6">+D21+E22</f>
        <v>0.02</v>
      </c>
      <c r="F21" s="40">
        <f t="shared" si="6"/>
        <v>2.5000000000000001E-2</v>
      </c>
      <c r="G21" s="40">
        <f t="shared" si="6"/>
        <v>2.5000000000000001E-2</v>
      </c>
      <c r="H21" s="40">
        <f t="shared" si="6"/>
        <v>2.5000000000000001E-2</v>
      </c>
      <c r="I21" s="40">
        <f t="shared" si="6"/>
        <v>2.5000000000000001E-2</v>
      </c>
      <c r="J21" s="40">
        <f t="shared" si="6"/>
        <v>2.5000000000000001E-2</v>
      </c>
      <c r="K21" s="40">
        <f t="shared" si="6"/>
        <v>2.5000000000000001E-2</v>
      </c>
    </row>
    <row r="22" spans="2:11" x14ac:dyDescent="0.35">
      <c r="B22" t="s">
        <v>20</v>
      </c>
      <c r="C22" s="36"/>
      <c r="D22" s="10">
        <v>5.0000000000000001E-3</v>
      </c>
      <c r="E22" s="10">
        <v>5.0000000000000001E-3</v>
      </c>
      <c r="F22" s="10">
        <v>5.0000000000000001E-3</v>
      </c>
      <c r="G22" s="10"/>
      <c r="H22" s="10"/>
      <c r="I22" s="10"/>
      <c r="J22" s="10"/>
      <c r="K22" s="10"/>
    </row>
    <row r="23" spans="2:11" x14ac:dyDescent="0.35">
      <c r="B23" t="s">
        <v>21</v>
      </c>
      <c r="C23" s="36"/>
      <c r="D23" s="10">
        <v>0.04</v>
      </c>
      <c r="E23" s="10">
        <v>0.04</v>
      </c>
      <c r="F23" s="10">
        <v>0.04</v>
      </c>
      <c r="G23" s="10">
        <v>0.04</v>
      </c>
      <c r="H23" s="10">
        <v>0.04</v>
      </c>
      <c r="I23" s="10">
        <v>0.04</v>
      </c>
      <c r="J23" s="10">
        <v>0.04</v>
      </c>
      <c r="K23" s="10">
        <v>0.04</v>
      </c>
    </row>
    <row r="24" spans="2:11" x14ac:dyDescent="0.35">
      <c r="B24" t="s">
        <v>22</v>
      </c>
      <c r="C24" s="36"/>
      <c r="D24" s="10">
        <f>+D23+D21</f>
        <v>5.5E-2</v>
      </c>
      <c r="E24" s="10">
        <f t="shared" ref="E24:K24" si="7">+E23+E21</f>
        <v>0.06</v>
      </c>
      <c r="F24" s="10">
        <f t="shared" si="7"/>
        <v>6.5000000000000002E-2</v>
      </c>
      <c r="G24" s="10">
        <f t="shared" si="7"/>
        <v>6.5000000000000002E-2</v>
      </c>
      <c r="H24" s="10">
        <f t="shared" si="7"/>
        <v>6.5000000000000002E-2</v>
      </c>
      <c r="I24" s="10">
        <f t="shared" si="7"/>
        <v>6.5000000000000002E-2</v>
      </c>
      <c r="J24" s="10">
        <f t="shared" si="7"/>
        <v>6.5000000000000002E-2</v>
      </c>
      <c r="K24" s="10">
        <f t="shared" si="7"/>
        <v>6.5000000000000002E-2</v>
      </c>
    </row>
    <row r="26" spans="2:11" x14ac:dyDescent="0.35">
      <c r="B26" s="2" t="s">
        <v>23</v>
      </c>
    </row>
    <row r="27" spans="2:11" x14ac:dyDescent="0.35">
      <c r="B27" t="s">
        <v>15</v>
      </c>
      <c r="C27" s="24">
        <f>+C8</f>
        <v>753.4</v>
      </c>
      <c r="D27" s="35">
        <f>+C27-D28</f>
        <v>753.4</v>
      </c>
      <c r="E27" s="35">
        <f t="shared" ref="E27" si="8">+D27-E28</f>
        <v>753.4</v>
      </c>
      <c r="F27" s="35">
        <f t="shared" ref="F27" si="9">+E27-F28</f>
        <v>753.4</v>
      </c>
      <c r="G27" s="35">
        <f t="shared" ref="G27" si="10">+F27-G28</f>
        <v>753.4</v>
      </c>
      <c r="H27" s="35">
        <f t="shared" ref="H27" si="11">+G27-H28</f>
        <v>753.4</v>
      </c>
      <c r="I27" s="35">
        <f t="shared" ref="I27" si="12">+H27-I28</f>
        <v>753.4</v>
      </c>
      <c r="J27" s="35">
        <f t="shared" ref="J27" si="13">+I27-J28</f>
        <v>753.4</v>
      </c>
      <c r="K27" s="8"/>
    </row>
    <row r="28" spans="2:11" x14ac:dyDescent="0.35">
      <c r="B28" t="s">
        <v>16</v>
      </c>
      <c r="C28" s="25"/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24">
        <f>+C27</f>
        <v>753.4</v>
      </c>
    </row>
    <row r="29" spans="2:11" x14ac:dyDescent="0.35">
      <c r="B29" t="s">
        <v>17</v>
      </c>
      <c r="C29" s="25"/>
      <c r="D29" s="34">
        <f>+C27*D32</f>
        <v>60.271999999999998</v>
      </c>
      <c r="E29" s="34">
        <f t="shared" ref="E29:K29" si="14">+D27*E32</f>
        <v>60.271999999999998</v>
      </c>
      <c r="F29" s="34">
        <f t="shared" si="14"/>
        <v>60.271999999999998</v>
      </c>
      <c r="G29" s="34">
        <f t="shared" si="14"/>
        <v>60.271999999999998</v>
      </c>
      <c r="H29" s="34">
        <f t="shared" si="14"/>
        <v>60.271999999999998</v>
      </c>
      <c r="I29" s="34">
        <f t="shared" si="14"/>
        <v>60.271999999999998</v>
      </c>
      <c r="J29" s="34">
        <f t="shared" si="14"/>
        <v>60.271999999999998</v>
      </c>
      <c r="K29" s="34">
        <f t="shared" si="14"/>
        <v>60.271999999999998</v>
      </c>
    </row>
    <row r="30" spans="2:11" x14ac:dyDescent="0.35">
      <c r="B30" t="s">
        <v>18</v>
      </c>
      <c r="C30" s="50">
        <f>-C27</f>
        <v>-753.4</v>
      </c>
      <c r="D30" s="35">
        <f>+D29+D28</f>
        <v>60.271999999999998</v>
      </c>
      <c r="E30" s="35">
        <f t="shared" ref="E30:K30" si="15">+E29+E28</f>
        <v>60.271999999999998</v>
      </c>
      <c r="F30" s="35">
        <f t="shared" si="15"/>
        <v>60.271999999999998</v>
      </c>
      <c r="G30" s="35">
        <f t="shared" si="15"/>
        <v>60.271999999999998</v>
      </c>
      <c r="H30" s="35">
        <f t="shared" si="15"/>
        <v>60.271999999999998</v>
      </c>
      <c r="I30" s="35">
        <f t="shared" si="15"/>
        <v>60.271999999999998</v>
      </c>
      <c r="J30" s="35">
        <f t="shared" si="15"/>
        <v>60.271999999999998</v>
      </c>
      <c r="K30" s="35">
        <f t="shared" si="15"/>
        <v>813.67200000000003</v>
      </c>
    </row>
    <row r="31" spans="2:11" ht="15" thickBot="1" x14ac:dyDescent="0.4"/>
    <row r="32" spans="2:11" ht="15" thickBot="1" x14ac:dyDescent="0.4">
      <c r="B32" t="s">
        <v>22</v>
      </c>
      <c r="C32" s="55">
        <f>IRR(C30:K30)</f>
        <v>8.0000000000000071E-2</v>
      </c>
      <c r="D32" s="54">
        <v>0.08</v>
      </c>
      <c r="E32" s="13">
        <v>0.08</v>
      </c>
      <c r="F32" s="13">
        <v>0.08</v>
      </c>
      <c r="G32" s="13">
        <v>0.08</v>
      </c>
      <c r="H32" s="13">
        <v>0.08</v>
      </c>
      <c r="I32" s="13">
        <v>0.08</v>
      </c>
      <c r="J32" s="13">
        <v>0.08</v>
      </c>
      <c r="K32" s="13">
        <v>0.08</v>
      </c>
    </row>
    <row r="34" spans="2:11" x14ac:dyDescent="0.35">
      <c r="B34" t="s">
        <v>183</v>
      </c>
      <c r="C34" s="35">
        <f t="shared" ref="C34" si="16">+C27+C15</f>
        <v>1883.5</v>
      </c>
      <c r="D34" s="35">
        <f>+D27+D15</f>
        <v>1872.1990000000001</v>
      </c>
      <c r="E34" s="35">
        <f t="shared" ref="E34:K34" si="17">+E27+E15</f>
        <v>1860.8980000000001</v>
      </c>
      <c r="F34" s="35">
        <f t="shared" si="17"/>
        <v>1849.5970000000002</v>
      </c>
      <c r="G34" s="35">
        <f t="shared" si="17"/>
        <v>1838.2960000000003</v>
      </c>
      <c r="H34" s="35">
        <f t="shared" si="17"/>
        <v>1826.9950000000003</v>
      </c>
      <c r="I34" s="35">
        <f t="shared" si="17"/>
        <v>1815.6940000000004</v>
      </c>
      <c r="J34" s="35">
        <f t="shared" si="17"/>
        <v>753.4</v>
      </c>
      <c r="K34" s="35">
        <f t="shared" si="17"/>
        <v>0</v>
      </c>
    </row>
    <row r="36" spans="2:11" x14ac:dyDescent="0.35">
      <c r="B36" s="6" t="s">
        <v>41</v>
      </c>
      <c r="C36" s="6"/>
      <c r="D36" s="6"/>
      <c r="E36" s="6"/>
      <c r="F36" s="6"/>
      <c r="G36" s="6"/>
      <c r="H36" s="6"/>
    </row>
    <row r="37" spans="2:11" x14ac:dyDescent="0.35">
      <c r="B37" s="18" t="s">
        <v>63</v>
      </c>
      <c r="C37" s="7">
        <v>2022</v>
      </c>
      <c r="E37" s="7" t="s">
        <v>42</v>
      </c>
      <c r="F37" s="7" t="s">
        <v>43</v>
      </c>
      <c r="H37" s="7">
        <v>2022</v>
      </c>
    </row>
    <row r="38" spans="2:11" x14ac:dyDescent="0.35">
      <c r="B38" t="s">
        <v>56</v>
      </c>
      <c r="C38" s="34">
        <f>+'BALANCE SHEET YAHOO'!B3/1000000</f>
        <v>220.6</v>
      </c>
      <c r="D38" s="37"/>
      <c r="E38" s="34"/>
      <c r="F38" s="34"/>
      <c r="G38" s="37"/>
      <c r="H38" s="34">
        <f>+C38+E38-F38</f>
        <v>220.6</v>
      </c>
    </row>
    <row r="39" spans="2:11" x14ac:dyDescent="0.35">
      <c r="B39" t="s">
        <v>44</v>
      </c>
      <c r="C39" s="34">
        <f>+'BALANCE SHEET YAHOO'!B23/1000000</f>
        <v>1664.4</v>
      </c>
      <c r="D39" s="37"/>
      <c r="E39" s="34"/>
      <c r="F39" s="34"/>
      <c r="G39" s="37"/>
      <c r="H39" s="34">
        <f>+C39+E39-F39</f>
        <v>1664.4</v>
      </c>
    </row>
    <row r="40" spans="2:11" ht="15" thickBot="1" x14ac:dyDescent="0.4">
      <c r="B40" t="s">
        <v>57</v>
      </c>
      <c r="C40" s="39">
        <f>+C44-C42-C39-C38</f>
        <v>377.4</v>
      </c>
      <c r="D40" s="37"/>
      <c r="E40" s="34"/>
      <c r="F40" s="34"/>
      <c r="G40" s="37"/>
      <c r="H40" s="34">
        <f>+C40+E40-F40</f>
        <v>377.4</v>
      </c>
    </row>
    <row r="41" spans="2:11" ht="15" thickTop="1" x14ac:dyDescent="0.35">
      <c r="C41" s="37"/>
      <c r="D41" s="37"/>
      <c r="E41" s="37"/>
      <c r="F41" s="37"/>
      <c r="G41" s="37"/>
      <c r="H41" s="37"/>
    </row>
    <row r="42" spans="2:11" x14ac:dyDescent="0.35">
      <c r="B42" t="s">
        <v>45</v>
      </c>
      <c r="C42" s="34">
        <f>'BALANCE SHEET YAHOO'!B29/1000000</f>
        <v>194.9</v>
      </c>
      <c r="D42" s="37"/>
      <c r="E42" s="34">
        <f>+K7-ANSWER!C53</f>
        <v>2300.4593999999997</v>
      </c>
      <c r="F42" s="34"/>
      <c r="G42" s="37"/>
      <c r="H42" s="34">
        <f>+C42+E42-F42</f>
        <v>2495.3593999999998</v>
      </c>
    </row>
    <row r="43" spans="2:11" x14ac:dyDescent="0.35">
      <c r="B43" t="s">
        <v>46</v>
      </c>
      <c r="C43" s="34"/>
      <c r="D43" s="37"/>
      <c r="E43" s="34">
        <f>+K9</f>
        <v>127.31878200000001</v>
      </c>
      <c r="F43" s="34"/>
      <c r="G43" s="37"/>
      <c r="H43" s="34">
        <f>+C43+E43-F43</f>
        <v>127.31878200000001</v>
      </c>
    </row>
    <row r="44" spans="2:11" ht="15" thickBot="1" x14ac:dyDescent="0.4">
      <c r="B44" t="s">
        <v>47</v>
      </c>
      <c r="C44" s="38">
        <f>+'BALANCE SHEET YAHOO'!B2/1000000</f>
        <v>2457.3000000000002</v>
      </c>
      <c r="D44" s="37"/>
      <c r="E44" s="37"/>
      <c r="F44" s="37"/>
      <c r="G44" s="37"/>
      <c r="H44" s="38">
        <f>SUM(H38:H43)</f>
        <v>4885.0781820000002</v>
      </c>
    </row>
    <row r="45" spans="2:11" ht="15" thickTop="1" x14ac:dyDescent="0.35">
      <c r="C45" s="37"/>
      <c r="D45" s="37"/>
      <c r="E45" s="37"/>
      <c r="F45" s="37"/>
      <c r="G45" s="37"/>
      <c r="H45" s="37"/>
    </row>
    <row r="46" spans="2:11" x14ac:dyDescent="0.35">
      <c r="B46" t="s">
        <v>48</v>
      </c>
      <c r="C46" s="34">
        <f>'BALANCE SHEET YAHOO'!B35/1000000</f>
        <v>569.4</v>
      </c>
      <c r="D46" s="37"/>
      <c r="E46" s="34"/>
      <c r="F46" s="34"/>
      <c r="G46" s="37"/>
      <c r="H46" s="34">
        <f>+C46-E46+F46</f>
        <v>569.4</v>
      </c>
    </row>
    <row r="47" spans="2:11" x14ac:dyDescent="0.35">
      <c r="B47" t="s">
        <v>49</v>
      </c>
      <c r="C47" s="34">
        <f>+K8</f>
        <v>2270.9</v>
      </c>
      <c r="D47" s="37"/>
      <c r="E47" s="34">
        <f>+K8</f>
        <v>2270.9</v>
      </c>
      <c r="F47" s="34"/>
      <c r="G47" s="37"/>
      <c r="H47" s="34">
        <f t="shared" ref="H47:H50" si="18">+C47-E47+F47</f>
        <v>0</v>
      </c>
    </row>
    <row r="48" spans="2:11" x14ac:dyDescent="0.35">
      <c r="B48" t="s">
        <v>50</v>
      </c>
      <c r="C48" s="34"/>
      <c r="D48" s="37"/>
      <c r="E48" s="34"/>
      <c r="F48" s="34">
        <f>+C7</f>
        <v>1130.0999999999999</v>
      </c>
      <c r="G48" s="37"/>
      <c r="H48" s="34">
        <f t="shared" si="18"/>
        <v>1130.0999999999999</v>
      </c>
    </row>
    <row r="49" spans="2:11" x14ac:dyDescent="0.35">
      <c r="B49" t="s">
        <v>51</v>
      </c>
      <c r="C49" s="34"/>
      <c r="D49" s="37"/>
      <c r="E49" s="34"/>
      <c r="F49" s="34">
        <f>+C8</f>
        <v>753.4</v>
      </c>
      <c r="G49" s="37"/>
      <c r="H49" s="34">
        <f t="shared" si="18"/>
        <v>753.4</v>
      </c>
    </row>
    <row r="50" spans="2:11" x14ac:dyDescent="0.35">
      <c r="B50" t="s">
        <v>52</v>
      </c>
      <c r="C50" s="34"/>
      <c r="D50" s="37"/>
      <c r="E50" s="34"/>
      <c r="F50" s="34"/>
      <c r="G50" s="37"/>
      <c r="H50" s="34">
        <f t="shared" si="18"/>
        <v>0</v>
      </c>
    </row>
    <row r="51" spans="2:11" ht="15" thickBot="1" x14ac:dyDescent="0.4">
      <c r="B51" t="s">
        <v>53</v>
      </c>
      <c r="C51" s="38">
        <f>+'BALANCE SHEET YAHOO'!B34/1000000</f>
        <v>2784.7</v>
      </c>
      <c r="D51" s="37"/>
      <c r="E51" s="37"/>
      <c r="F51" s="37"/>
      <c r="G51" s="37"/>
      <c r="H51" s="38">
        <f>SUM(H46:H50)</f>
        <v>2452.9</v>
      </c>
    </row>
    <row r="52" spans="2:11" ht="15" thickTop="1" x14ac:dyDescent="0.35">
      <c r="C52" s="37"/>
      <c r="D52" s="37"/>
      <c r="E52" s="37"/>
      <c r="F52" s="37"/>
      <c r="G52" s="37"/>
      <c r="H52" s="37"/>
    </row>
    <row r="53" spans="2:11" x14ac:dyDescent="0.35">
      <c r="B53" t="s">
        <v>54</v>
      </c>
      <c r="C53" s="34">
        <f>+C44-C51</f>
        <v>-327.39999999999964</v>
      </c>
      <c r="D53" s="37"/>
      <c r="E53" s="34">
        <f>+C53</f>
        <v>-327.39999999999964</v>
      </c>
      <c r="F53" s="34">
        <f>+C9</f>
        <v>2487.7781820000009</v>
      </c>
      <c r="G53" s="37"/>
      <c r="H53" s="34">
        <f>+C53-E53+F53</f>
        <v>2487.7781820000009</v>
      </c>
    </row>
    <row r="54" spans="2:11" x14ac:dyDescent="0.35">
      <c r="C54" s="37"/>
      <c r="D54" s="37"/>
      <c r="E54" s="37"/>
      <c r="F54" s="37"/>
      <c r="G54" s="37"/>
      <c r="H54" s="37"/>
    </row>
    <row r="55" spans="2:11" ht="15" thickBot="1" x14ac:dyDescent="0.4">
      <c r="B55" t="s">
        <v>55</v>
      </c>
      <c r="C55" s="38">
        <f>+C53+C51</f>
        <v>2457.3000000000002</v>
      </c>
      <c r="D55" s="37"/>
      <c r="E55" s="39">
        <f>SUM(E38:E53)</f>
        <v>4371.278182</v>
      </c>
      <c r="F55" s="39">
        <f>SUM(F38:F53)</f>
        <v>4371.2781820000009</v>
      </c>
      <c r="G55" s="37"/>
      <c r="H55" s="38">
        <f>+H53+H51</f>
        <v>4940.6781820000015</v>
      </c>
    </row>
    <row r="56" spans="2:11" ht="15" thickTop="1" x14ac:dyDescent="0.35"/>
    <row r="58" spans="2:11" x14ac:dyDescent="0.35">
      <c r="B58" s="6" t="s">
        <v>24</v>
      </c>
      <c r="C58" s="87" t="s">
        <v>39</v>
      </c>
      <c r="D58" s="87"/>
      <c r="E58" s="87"/>
      <c r="G58" s="87" t="s">
        <v>40</v>
      </c>
      <c r="H58" s="87"/>
      <c r="I58" s="87"/>
      <c r="J58" s="87"/>
      <c r="K58" s="87"/>
    </row>
    <row r="59" spans="2:11" ht="29" x14ac:dyDescent="0.35">
      <c r="B59" s="4" t="s">
        <v>313</v>
      </c>
      <c r="C59" s="4">
        <v>2020</v>
      </c>
      <c r="D59" s="4">
        <f>+C59+1</f>
        <v>2021</v>
      </c>
      <c r="E59" s="41" t="s">
        <v>312</v>
      </c>
      <c r="G59" s="4">
        <v>2022</v>
      </c>
      <c r="H59" s="4">
        <f>+G59+1</f>
        <v>2023</v>
      </c>
      <c r="I59" s="4">
        <f>+H59+1</f>
        <v>2024</v>
      </c>
      <c r="J59" s="4">
        <f>+I59+1</f>
        <v>2025</v>
      </c>
      <c r="K59" s="4">
        <f>+J59+1</f>
        <v>2026</v>
      </c>
    </row>
    <row r="60" spans="2:11" x14ac:dyDescent="0.35">
      <c r="B60" t="s">
        <v>25</v>
      </c>
      <c r="C60" s="34">
        <f>+'INCOME YAHOO'!D2/1000000</f>
        <v>3078.5</v>
      </c>
      <c r="D60" s="34">
        <f>+'INCOME YAHOO'!C2/1000000</f>
        <v>3337.8</v>
      </c>
      <c r="E60" s="34">
        <f>+'INCOME YAHOO'!B2/1000000</f>
        <v>3639.2</v>
      </c>
      <c r="F60" s="37"/>
      <c r="G60" s="34">
        <f>+E60*(1+G61)</f>
        <v>4003.1200000000003</v>
      </c>
      <c r="H60" s="34">
        <f>+G60*(1+H61)</f>
        <v>4403.4320000000007</v>
      </c>
      <c r="I60" s="34">
        <f t="shared" ref="I60:K60" si="19">+H60*(1+I61)</f>
        <v>4843.775200000001</v>
      </c>
      <c r="J60" s="34">
        <f t="shared" si="19"/>
        <v>5328.1527200000019</v>
      </c>
      <c r="K60" s="34">
        <f t="shared" si="19"/>
        <v>5594.5603560000018</v>
      </c>
    </row>
    <row r="61" spans="2:11" x14ac:dyDescent="0.35">
      <c r="B61" t="s">
        <v>26</v>
      </c>
      <c r="C61" s="36"/>
      <c r="D61" s="10">
        <f>+D60/C60-1</f>
        <v>8.4229332467110618E-2</v>
      </c>
      <c r="E61" s="10">
        <f>+E60/D60-1</f>
        <v>9.0298999340883146E-2</v>
      </c>
      <c r="F61" s="11"/>
      <c r="G61" s="85">
        <v>0.1</v>
      </c>
      <c r="H61" s="85">
        <v>0.1</v>
      </c>
      <c r="I61" s="85">
        <v>0.1</v>
      </c>
      <c r="J61" s="85">
        <v>0.1</v>
      </c>
      <c r="K61" s="85">
        <v>0.05</v>
      </c>
    </row>
    <row r="63" spans="2:11" x14ac:dyDescent="0.35">
      <c r="B63" t="s">
        <v>27</v>
      </c>
      <c r="C63" s="34">
        <f>+'INCOME YAHOO'!D4/1000000</f>
        <v>2669.9</v>
      </c>
      <c r="D63" s="34">
        <f>+'INCOME YAHOO'!C4/1000000</f>
        <v>2834.5</v>
      </c>
      <c r="E63" s="34">
        <f>+'INCOME YAHOO'!B4/1000000</f>
        <v>3106.2</v>
      </c>
      <c r="G63" s="34">
        <f>+G60*G64</f>
        <v>3429.371915709688</v>
      </c>
      <c r="H63" s="34">
        <f t="shared" ref="H63:K63" si="20">+H60*H64</f>
        <v>3772.3091072806569</v>
      </c>
      <c r="I63" s="34">
        <f t="shared" si="20"/>
        <v>4149.5400180087227</v>
      </c>
      <c r="J63" s="34">
        <f t="shared" si="20"/>
        <v>4564.4940198095956</v>
      </c>
      <c r="K63" s="34">
        <f t="shared" si="20"/>
        <v>4792.718720800076</v>
      </c>
    </row>
    <row r="64" spans="2:11" x14ac:dyDescent="0.35">
      <c r="B64" t="s">
        <v>31</v>
      </c>
      <c r="C64" s="10">
        <f>+C63/C60</f>
        <v>0.86727302257592986</v>
      </c>
      <c r="D64" s="10">
        <f t="shared" ref="D64:E64" si="21">+D63/D60</f>
        <v>0.84921205584516746</v>
      </c>
      <c r="E64" s="10">
        <f t="shared" si="21"/>
        <v>0.85353923939327325</v>
      </c>
      <c r="F64" s="11"/>
      <c r="G64" s="10">
        <f>AVERAGE(C64:E64)</f>
        <v>0.85667477260479019</v>
      </c>
      <c r="H64" s="10">
        <f>+G64</f>
        <v>0.85667477260479019</v>
      </c>
      <c r="I64" s="10">
        <f t="shared" ref="I64:K64" si="22">+H64</f>
        <v>0.85667477260479019</v>
      </c>
      <c r="J64" s="10">
        <f t="shared" si="22"/>
        <v>0.85667477260479019</v>
      </c>
      <c r="K64" s="10">
        <f t="shared" si="22"/>
        <v>0.85667477260479019</v>
      </c>
    </row>
    <row r="66" spans="2:11" x14ac:dyDescent="0.35">
      <c r="B66" t="s">
        <v>28</v>
      </c>
      <c r="C66" s="35">
        <f>+C60-C63</f>
        <v>408.59999999999991</v>
      </c>
      <c r="D66" s="35">
        <f t="shared" ref="D66:E66" si="23">+D60-D63</f>
        <v>503.30000000000018</v>
      </c>
      <c r="E66" s="35">
        <f t="shared" si="23"/>
        <v>533</v>
      </c>
      <c r="G66" s="35">
        <f>+G60-G63</f>
        <v>573.74808429031236</v>
      </c>
      <c r="H66" s="35">
        <f t="shared" ref="H66:K66" si="24">+H60-H63</f>
        <v>631.12289271934378</v>
      </c>
      <c r="I66" s="35">
        <f t="shared" si="24"/>
        <v>694.2351819912783</v>
      </c>
      <c r="J66" s="35">
        <f t="shared" si="24"/>
        <v>763.65870019040631</v>
      </c>
      <c r="K66" s="35">
        <f t="shared" si="24"/>
        <v>801.8416351999258</v>
      </c>
    </row>
    <row r="67" spans="2:11" x14ac:dyDescent="0.35">
      <c r="B67" t="s">
        <v>29</v>
      </c>
      <c r="C67" s="10">
        <f>+C66/C60</f>
        <v>0.13272697742407014</v>
      </c>
      <c r="D67" s="10">
        <f t="shared" ref="D67:E67" si="25">+D66/D60</f>
        <v>0.15078794415483257</v>
      </c>
      <c r="E67" s="10">
        <f t="shared" si="25"/>
        <v>0.14646076060672675</v>
      </c>
      <c r="G67" s="10">
        <f>+G66/G60</f>
        <v>0.14332522739520981</v>
      </c>
      <c r="H67" s="10">
        <f t="shared" ref="H67:K67" si="26">+H66/H60</f>
        <v>0.14332522739520984</v>
      </c>
      <c r="I67" s="10">
        <f t="shared" si="26"/>
        <v>0.14332522739520986</v>
      </c>
      <c r="J67" s="10">
        <f t="shared" si="26"/>
        <v>0.14332522739520989</v>
      </c>
      <c r="K67" s="10">
        <f t="shared" si="26"/>
        <v>0.14332522739520973</v>
      </c>
    </row>
    <row r="69" spans="2:11" x14ac:dyDescent="0.35">
      <c r="B69" t="s">
        <v>30</v>
      </c>
      <c r="C69" s="34">
        <f>+'INCOME YAHOO'!D6/1000000</f>
        <v>298.60000000000002</v>
      </c>
      <c r="D69" s="34">
        <f>+'INCOME YAHOO'!C6/1000000</f>
        <v>288</v>
      </c>
      <c r="E69" s="34">
        <f>+'INCOME YAHOO'!B6/1000000</f>
        <v>298.5</v>
      </c>
      <c r="G69" s="34">
        <f>+G70*G60</f>
        <v>354.01350265046665</v>
      </c>
      <c r="H69" s="34">
        <f t="shared" ref="H69:K69" si="27">+H70*H60</f>
        <v>389.41485291551334</v>
      </c>
      <c r="I69" s="34">
        <f t="shared" si="27"/>
        <v>428.35633820706471</v>
      </c>
      <c r="J69" s="34">
        <f t="shared" si="27"/>
        <v>471.19197202777121</v>
      </c>
      <c r="K69" s="34">
        <f t="shared" si="27"/>
        <v>494.7515706291598</v>
      </c>
    </row>
    <row r="70" spans="2:11" x14ac:dyDescent="0.35">
      <c r="B70" t="s">
        <v>31</v>
      </c>
      <c r="C70" s="10">
        <f>+C69/C60</f>
        <v>9.6995289913919119E-2</v>
      </c>
      <c r="D70" s="10">
        <f t="shared" ref="D70:E70" si="28">+D69/D60</f>
        <v>8.6284378932230801E-2</v>
      </c>
      <c r="E70" s="10">
        <f t="shared" si="28"/>
        <v>8.2023521653110582E-2</v>
      </c>
      <c r="F70" s="11"/>
      <c r="G70" s="10">
        <f>AVERAGE(C70:E70)</f>
        <v>8.8434396833086848E-2</v>
      </c>
      <c r="H70" s="10">
        <f>+G70</f>
        <v>8.8434396833086848E-2</v>
      </c>
      <c r="I70" s="10">
        <f t="shared" ref="I70:K70" si="29">+H70</f>
        <v>8.8434396833086848E-2</v>
      </c>
      <c r="J70" s="10">
        <f t="shared" si="29"/>
        <v>8.8434396833086848E-2</v>
      </c>
      <c r="K70" s="10">
        <f t="shared" si="29"/>
        <v>8.8434396833086848E-2</v>
      </c>
    </row>
    <row r="72" spans="2:11" x14ac:dyDescent="0.35">
      <c r="B72" t="s">
        <v>34</v>
      </c>
      <c r="G72" s="35">
        <f>+G66-G69</f>
        <v>219.73458163984571</v>
      </c>
      <c r="H72" s="35">
        <f t="shared" ref="H72:K72" si="30">+H66-H69</f>
        <v>241.70803980383045</v>
      </c>
      <c r="I72" s="35">
        <f t="shared" si="30"/>
        <v>265.87884378421359</v>
      </c>
      <c r="J72" s="35">
        <f t="shared" si="30"/>
        <v>292.46672816263509</v>
      </c>
      <c r="K72" s="35">
        <f t="shared" si="30"/>
        <v>307.090064570766</v>
      </c>
    </row>
    <row r="73" spans="2:11" x14ac:dyDescent="0.35">
      <c r="B73" t="s">
        <v>33</v>
      </c>
      <c r="C73">
        <v>7</v>
      </c>
      <c r="D73" t="s">
        <v>181</v>
      </c>
      <c r="G73" s="34">
        <f>+$K$9/$C$73</f>
        <v>18.188397428571431</v>
      </c>
      <c r="H73" s="34">
        <f>+$K$9/$C$73</f>
        <v>18.188397428571431</v>
      </c>
      <c r="I73" s="34">
        <f>+$K$9/$C$73</f>
        <v>18.188397428571431</v>
      </c>
      <c r="J73" s="34">
        <f>+$K$9/$C$73</f>
        <v>18.188397428571431</v>
      </c>
      <c r="K73" s="34">
        <f>+$K$9/$C$73</f>
        <v>18.188397428571431</v>
      </c>
    </row>
    <row r="74" spans="2:11" x14ac:dyDescent="0.35">
      <c r="B74" t="s">
        <v>32</v>
      </c>
      <c r="G74" s="35">
        <f>+G72-G73</f>
        <v>201.54618421127429</v>
      </c>
      <c r="H74" s="35">
        <f t="shared" ref="H74:K74" si="31">+H72-H73</f>
        <v>223.51964237525902</v>
      </c>
      <c r="I74" s="35">
        <f t="shared" si="31"/>
        <v>247.69044635564217</v>
      </c>
      <c r="J74" s="35">
        <f t="shared" si="31"/>
        <v>274.27833073406367</v>
      </c>
      <c r="K74" s="35">
        <f t="shared" si="31"/>
        <v>288.90166714219458</v>
      </c>
    </row>
    <row r="75" spans="2:11" x14ac:dyDescent="0.35">
      <c r="B75" t="s">
        <v>35</v>
      </c>
      <c r="G75" s="35">
        <f>+D17+D29</f>
        <v>122.42749999999999</v>
      </c>
      <c r="H75" s="35">
        <f>+E17+E29</f>
        <v>127.39993999999999</v>
      </c>
      <c r="I75" s="35">
        <f>+F17+F29</f>
        <v>132.25936999999999</v>
      </c>
      <c r="J75" s="35">
        <f>+G17+G29</f>
        <v>131.52480500000001</v>
      </c>
      <c r="K75" s="35">
        <f>+H17+H29</f>
        <v>130.79024000000001</v>
      </c>
    </row>
    <row r="76" spans="2:11" x14ac:dyDescent="0.35">
      <c r="B76" t="s">
        <v>36</v>
      </c>
      <c r="G76" s="35">
        <f>+G74-G75</f>
        <v>79.118684211274299</v>
      </c>
      <c r="H76" s="35">
        <f t="shared" ref="H76:K76" si="32">+H74-H75</f>
        <v>96.119702375259038</v>
      </c>
      <c r="I76" s="35">
        <f t="shared" si="32"/>
        <v>115.43107635564218</v>
      </c>
      <c r="J76" s="35">
        <f t="shared" si="32"/>
        <v>142.75352573406366</v>
      </c>
      <c r="K76" s="35">
        <f t="shared" si="32"/>
        <v>158.11142714219457</v>
      </c>
    </row>
    <row r="77" spans="2:11" x14ac:dyDescent="0.35">
      <c r="B77" t="s">
        <v>37</v>
      </c>
      <c r="C77" s="43">
        <v>0.22</v>
      </c>
      <c r="D77" t="s">
        <v>182</v>
      </c>
      <c r="G77" s="35">
        <f>+$C$77*G76</f>
        <v>17.406110526480347</v>
      </c>
      <c r="H77" s="35">
        <f t="shared" ref="H77:K77" si="33">+$C$77*H76</f>
        <v>21.146334522556987</v>
      </c>
      <c r="I77" s="35">
        <f t="shared" si="33"/>
        <v>25.394836798241279</v>
      </c>
      <c r="J77" s="35">
        <f t="shared" si="33"/>
        <v>31.405775661494005</v>
      </c>
      <c r="K77" s="35">
        <f t="shared" si="33"/>
        <v>34.784513971282806</v>
      </c>
    </row>
    <row r="78" spans="2:11" ht="15" thickBot="1" x14ac:dyDescent="0.4">
      <c r="B78" t="s">
        <v>38</v>
      </c>
      <c r="G78" s="44">
        <f>+G76-G77</f>
        <v>61.712573684793952</v>
      </c>
      <c r="H78" s="44">
        <f t="shared" ref="H78:K78" si="34">+H76-H77</f>
        <v>74.973367852702054</v>
      </c>
      <c r="I78" s="44">
        <f t="shared" si="34"/>
        <v>90.036239557400904</v>
      </c>
      <c r="J78" s="44">
        <f t="shared" si="34"/>
        <v>111.34775007256965</v>
      </c>
      <c r="K78" s="44">
        <f t="shared" si="34"/>
        <v>123.32691317091177</v>
      </c>
    </row>
    <row r="79" spans="2:11" ht="15" thickTop="1" x14ac:dyDescent="0.35"/>
    <row r="80" spans="2:11" x14ac:dyDescent="0.35">
      <c r="B80" s="6" t="s">
        <v>184</v>
      </c>
      <c r="C80" s="87" t="s">
        <v>39</v>
      </c>
      <c r="D80" s="87"/>
      <c r="E80" s="87"/>
      <c r="G80" s="87" t="s">
        <v>40</v>
      </c>
      <c r="H80" s="87"/>
      <c r="I80" s="87"/>
      <c r="J80" s="87"/>
      <c r="K80" s="87"/>
    </row>
    <row r="81" spans="2:13" ht="29" x14ac:dyDescent="0.35">
      <c r="B81" s="4"/>
      <c r="C81" s="4">
        <f>+C59</f>
        <v>2020</v>
      </c>
      <c r="D81" s="41">
        <f>+D59</f>
        <v>2021</v>
      </c>
      <c r="E81" s="41" t="str">
        <f>+E59</f>
        <v>LTM
2022</v>
      </c>
      <c r="G81" s="4">
        <v>2022</v>
      </c>
      <c r="H81" s="4">
        <f>+G81+1</f>
        <v>2023</v>
      </c>
      <c r="I81" s="4">
        <f>+H81+1</f>
        <v>2024</v>
      </c>
      <c r="J81" s="4">
        <f>+I81+1</f>
        <v>2025</v>
      </c>
      <c r="K81" s="4">
        <f>+J81+1</f>
        <v>2026</v>
      </c>
    </row>
    <row r="82" spans="2:13" x14ac:dyDescent="0.35">
      <c r="B82" t="s">
        <v>32</v>
      </c>
      <c r="G82" s="35">
        <f>G74</f>
        <v>201.54618421127429</v>
      </c>
      <c r="H82" s="35">
        <f t="shared" ref="H82:K82" si="35">H74</f>
        <v>223.51964237525902</v>
      </c>
      <c r="I82" s="35">
        <f t="shared" si="35"/>
        <v>247.69044635564217</v>
      </c>
      <c r="J82" s="35">
        <f t="shared" si="35"/>
        <v>274.27833073406367</v>
      </c>
      <c r="K82" s="35">
        <f t="shared" si="35"/>
        <v>288.90166714219458</v>
      </c>
    </row>
    <row r="83" spans="2:13" x14ac:dyDescent="0.35">
      <c r="B83" t="s">
        <v>186</v>
      </c>
      <c r="G83" s="35">
        <f>-G82*$C$77</f>
        <v>-44.340160526480346</v>
      </c>
      <c r="H83" s="35">
        <f t="shared" ref="H83:K83" si="36">-H82*$C$77</f>
        <v>-49.174321322556985</v>
      </c>
      <c r="I83" s="35">
        <f t="shared" si="36"/>
        <v>-54.49189819824128</v>
      </c>
      <c r="J83" s="35">
        <f t="shared" si="36"/>
        <v>-60.341232761494005</v>
      </c>
      <c r="K83" s="35">
        <f t="shared" si="36"/>
        <v>-63.558366771282806</v>
      </c>
    </row>
    <row r="84" spans="2:13" ht="15" thickBot="1" x14ac:dyDescent="0.4">
      <c r="B84" t="s">
        <v>187</v>
      </c>
      <c r="G84" s="44">
        <f>+G82+G83</f>
        <v>157.20602368479393</v>
      </c>
      <c r="H84" s="44">
        <f t="shared" ref="H84:K84" si="37">+H82+H83</f>
        <v>174.34532105270205</v>
      </c>
      <c r="I84" s="44">
        <f t="shared" si="37"/>
        <v>193.19854815740089</v>
      </c>
      <c r="J84" s="44">
        <f t="shared" si="37"/>
        <v>213.93709797256966</v>
      </c>
      <c r="K84" s="44">
        <f t="shared" si="37"/>
        <v>225.34330037091178</v>
      </c>
    </row>
    <row r="85" spans="2:13" ht="15" thickTop="1" x14ac:dyDescent="0.35"/>
    <row r="86" spans="2:13" x14ac:dyDescent="0.35">
      <c r="B86" t="s">
        <v>185</v>
      </c>
      <c r="C86" s="35">
        <f>+'CASH FLOW YAHOO'!B8/1000000</f>
        <v>156.5</v>
      </c>
      <c r="D86" s="35">
        <f>+'CASH FLOW YAHOO'!C8/1000000</f>
        <v>150.19999999999999</v>
      </c>
      <c r="E86" s="35">
        <f>+'CASH FLOW YAHOO'!D8/1000000</f>
        <v>162.30000000000001</v>
      </c>
      <c r="G86" s="46">
        <f>G87*G60</f>
        <v>187.3911985562215</v>
      </c>
      <c r="H86" s="46">
        <f t="shared" ref="H86:K86" si="38">H87*H60</f>
        <v>206.13031841184366</v>
      </c>
      <c r="I86" s="46">
        <f t="shared" si="38"/>
        <v>226.74335025302804</v>
      </c>
      <c r="J86" s="46">
        <f t="shared" si="38"/>
        <v>249.41768527833088</v>
      </c>
      <c r="K86" s="46">
        <f t="shared" si="38"/>
        <v>261.88856954224741</v>
      </c>
    </row>
    <row r="87" spans="2:13" x14ac:dyDescent="0.35">
      <c r="B87" t="s">
        <v>197</v>
      </c>
      <c r="C87" s="10">
        <f>+C86/C60</f>
        <v>5.0836446321260352E-2</v>
      </c>
      <c r="D87" s="10">
        <f t="shared" ref="D87:E87" si="39">+D86/D60</f>
        <v>4.4999700401462034E-2</v>
      </c>
      <c r="E87" s="10">
        <f t="shared" si="39"/>
        <v>4.4597713783249074E-2</v>
      </c>
      <c r="G87" s="10">
        <f>AVERAGE(C87:E87)</f>
        <v>4.6811286835323818E-2</v>
      </c>
      <c r="H87" s="10">
        <f>+G87</f>
        <v>4.6811286835323818E-2</v>
      </c>
      <c r="I87" s="10">
        <f t="shared" ref="I87:K87" si="40">+H87</f>
        <v>4.6811286835323818E-2</v>
      </c>
      <c r="J87" s="10">
        <f t="shared" si="40"/>
        <v>4.6811286835323818E-2</v>
      </c>
      <c r="K87" s="10">
        <f t="shared" si="40"/>
        <v>4.6811286835323818E-2</v>
      </c>
    </row>
    <row r="88" spans="2:13" x14ac:dyDescent="0.35">
      <c r="B88" t="s">
        <v>188</v>
      </c>
      <c r="G88" s="35">
        <f>G73</f>
        <v>18.188397428571431</v>
      </c>
      <c r="H88" s="35">
        <f t="shared" ref="H88:K88" si="41">H73</f>
        <v>18.188397428571431</v>
      </c>
      <c r="I88" s="35">
        <f t="shared" si="41"/>
        <v>18.188397428571431</v>
      </c>
      <c r="J88" s="35">
        <f t="shared" si="41"/>
        <v>18.188397428571431</v>
      </c>
      <c r="K88" s="35">
        <f t="shared" si="41"/>
        <v>18.188397428571431</v>
      </c>
    </row>
    <row r="89" spans="2:13" ht="15" thickBot="1" x14ac:dyDescent="0.4">
      <c r="B89" t="s">
        <v>189</v>
      </c>
      <c r="C89" s="35">
        <f>+'CASH FLOW YAHOO'!B18/1000000</f>
        <v>3.4</v>
      </c>
      <c r="D89" s="35">
        <f>+'CASH FLOW YAHOO'!C18/1000000</f>
        <v>56.2</v>
      </c>
      <c r="E89" s="35">
        <f>+'CASH FLOW YAHOO'!D18/1000000</f>
        <v>10.6</v>
      </c>
      <c r="G89" s="35">
        <f>-G90*G60</f>
        <v>0</v>
      </c>
      <c r="H89" s="35">
        <f t="shared" ref="H89:K89" si="42">-H90*H60</f>
        <v>0</v>
      </c>
      <c r="I89" s="35">
        <f t="shared" si="42"/>
        <v>0</v>
      </c>
      <c r="J89" s="35">
        <f t="shared" si="42"/>
        <v>0</v>
      </c>
      <c r="K89" s="35">
        <f t="shared" si="42"/>
        <v>0</v>
      </c>
      <c r="M89" s="45">
        <v>-1144855</v>
      </c>
    </row>
    <row r="90" spans="2:13" ht="15" thickBot="1" x14ac:dyDescent="0.4">
      <c r="B90" t="s">
        <v>198</v>
      </c>
      <c r="C90" s="10">
        <f>-C89/C60</f>
        <v>-1.104433977586487E-3</v>
      </c>
      <c r="D90" s="10">
        <f t="shared" ref="D90:E90" si="43">-D89/D60</f>
        <v>-1.6837437833303374E-2</v>
      </c>
      <c r="E90" s="10">
        <f t="shared" si="43"/>
        <v>-2.912728072103759E-3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M90" s="45">
        <v>-1198055</v>
      </c>
    </row>
    <row r="91" spans="2:13" ht="15" thickBot="1" x14ac:dyDescent="0.4">
      <c r="C91" s="36"/>
      <c r="D91" s="36"/>
      <c r="E91" s="36"/>
      <c r="G91" s="36"/>
      <c r="H91" s="36"/>
      <c r="I91" s="36"/>
      <c r="J91" s="36"/>
      <c r="K91" s="36"/>
      <c r="M91" s="45">
        <v>-451945</v>
      </c>
    </row>
    <row r="92" spans="2:13" ht="15" thickBot="1" x14ac:dyDescent="0.4">
      <c r="B92" t="s">
        <v>190</v>
      </c>
      <c r="C92" s="35">
        <f>+'CASH FLOW YAHOO'!B35/1000000</f>
        <v>-110.5</v>
      </c>
      <c r="D92" s="35">
        <f>+'CASH FLOW YAHOO'!C35/1000000</f>
        <v>-94</v>
      </c>
      <c r="E92" s="35">
        <f>+'CASH FLOW YAHOO'!D35/1000000</f>
        <v>-104.5</v>
      </c>
      <c r="G92" s="35">
        <f>-G93*G60</f>
        <v>-123.79177440780597</v>
      </c>
      <c r="H92" s="84">
        <f t="shared" ref="H92:K92" si="44">-H93*H60</f>
        <v>-136.17095184858658</v>
      </c>
      <c r="I92" s="84">
        <f t="shared" si="44"/>
        <v>-149.78804703344525</v>
      </c>
      <c r="J92" s="84">
        <f t="shared" si="44"/>
        <v>-164.76685173678979</v>
      </c>
      <c r="K92" s="84">
        <f t="shared" si="44"/>
        <v>-173.00519432362927</v>
      </c>
      <c r="M92" s="45"/>
    </row>
    <row r="93" spans="2:13" x14ac:dyDescent="0.35">
      <c r="B93" t="s">
        <v>199</v>
      </c>
      <c r="C93" s="10">
        <f>-C92/C60</f>
        <v>3.5894104271560826E-2</v>
      </c>
      <c r="D93" s="10">
        <f t="shared" ref="D93:E93" si="45">-D92/D60</f>
        <v>2.8162262568158666E-2</v>
      </c>
      <c r="E93" s="10">
        <f t="shared" si="45"/>
        <v>2.8715102220268192E-2</v>
      </c>
      <c r="G93" s="10">
        <f>AVERAGE(C93:E93)</f>
        <v>3.0923823019995893E-2</v>
      </c>
      <c r="H93" s="10">
        <f>+G93</f>
        <v>3.0923823019995893E-2</v>
      </c>
      <c r="I93" s="10">
        <f t="shared" ref="I93:K93" si="46">+H93</f>
        <v>3.0923823019995893E-2</v>
      </c>
      <c r="J93" s="10">
        <f t="shared" si="46"/>
        <v>3.0923823019995893E-2</v>
      </c>
      <c r="K93" s="10">
        <f t="shared" si="46"/>
        <v>3.0923823019995893E-2</v>
      </c>
      <c r="M93" s="48"/>
    </row>
    <row r="94" spans="2:13" x14ac:dyDescent="0.35">
      <c r="M94" s="48"/>
    </row>
    <row r="95" spans="2:13" x14ac:dyDescent="0.35">
      <c r="B95" t="s">
        <v>191</v>
      </c>
      <c r="G95" s="35">
        <f>+G84+G86+G88+G89+G92</f>
        <v>238.99384526178085</v>
      </c>
      <c r="H95" s="35">
        <f t="shared" ref="H95:K95" si="47">+H84+H86+H88+H89+H92</f>
        <v>262.49308504453052</v>
      </c>
      <c r="I95" s="35">
        <f t="shared" si="47"/>
        <v>288.34224880555513</v>
      </c>
      <c r="J95" s="35">
        <f t="shared" si="47"/>
        <v>316.7763289426822</v>
      </c>
      <c r="K95" s="35">
        <f t="shared" si="47"/>
        <v>332.41507301810134</v>
      </c>
    </row>
    <row r="97" spans="2:11" x14ac:dyDescent="0.35">
      <c r="B97" s="6" t="s">
        <v>204</v>
      </c>
      <c r="C97" s="59" t="s">
        <v>60</v>
      </c>
      <c r="D97" s="59" t="s">
        <v>35</v>
      </c>
      <c r="E97" s="59" t="s">
        <v>205</v>
      </c>
      <c r="F97" s="59" t="s">
        <v>206</v>
      </c>
      <c r="H97" s="6" t="s">
        <v>207</v>
      </c>
      <c r="I97" s="6"/>
      <c r="J97" s="6"/>
    </row>
    <row r="98" spans="2:11" x14ac:dyDescent="0.35">
      <c r="B98" t="str">
        <f>+B7</f>
        <v>Bank Loan</v>
      </c>
      <c r="C98" s="52">
        <f>D7</f>
        <v>0.25852850195018762</v>
      </c>
      <c r="D98" s="53">
        <f>+C19</f>
        <v>6.2436194887305563E-2</v>
      </c>
      <c r="E98" s="53">
        <f>D98*(1-C77)</f>
        <v>4.8700232012098339E-2</v>
      </c>
      <c r="F98" s="58">
        <f>+E98*C98</f>
        <v>1.2590398026714356E-2</v>
      </c>
      <c r="H98" t="s">
        <v>208</v>
      </c>
      <c r="J98" s="56">
        <v>0.01</v>
      </c>
    </row>
    <row r="99" spans="2:11" x14ac:dyDescent="0.35">
      <c r="B99" t="str">
        <f t="shared" ref="B99:B100" si="48">+B8</f>
        <v>Corporate Bond</v>
      </c>
      <c r="C99" s="52">
        <f t="shared" ref="C99:C100" si="49">D8</f>
        <v>0.17235233463345842</v>
      </c>
      <c r="D99" s="53">
        <f>+C32</f>
        <v>8.0000000000000071E-2</v>
      </c>
      <c r="E99" s="53">
        <f>D99*(1-C77)</f>
        <v>6.240000000000006E-2</v>
      </c>
      <c r="F99" s="58">
        <f t="shared" ref="F99:F100" si="50">+E99*C99</f>
        <v>1.0754785681127815E-2</v>
      </c>
      <c r="H99" t="s">
        <v>209</v>
      </c>
      <c r="J99" s="56">
        <v>8.5000000000000006E-2</v>
      </c>
    </row>
    <row r="100" spans="2:11" x14ac:dyDescent="0.35">
      <c r="B100" t="str">
        <f t="shared" si="48"/>
        <v>Equity</v>
      </c>
      <c r="C100" s="52">
        <f t="shared" si="49"/>
        <v>0.56911916341635393</v>
      </c>
      <c r="D100" s="53">
        <f>+J98+(J99*J100)</f>
        <v>0.14090000000000003</v>
      </c>
      <c r="E100" s="53">
        <f>+J101</f>
        <v>0.14090000000000003</v>
      </c>
      <c r="F100" s="58">
        <f t="shared" si="50"/>
        <v>8.0188890125364287E-2</v>
      </c>
      <c r="H100" t="s">
        <v>210</v>
      </c>
      <c r="J100" s="57">
        <v>1.54</v>
      </c>
    </row>
    <row r="101" spans="2:11" ht="15" thickBot="1" x14ac:dyDescent="0.4">
      <c r="F101" s="61">
        <f>SUM(F98:F100)</f>
        <v>0.10353407383320645</v>
      </c>
      <c r="H101" t="s">
        <v>211</v>
      </c>
      <c r="J101" s="60">
        <f>J98+(J99*J100)</f>
        <v>0.14090000000000003</v>
      </c>
    </row>
    <row r="102" spans="2:11" ht="15" thickTop="1" x14ac:dyDescent="0.35">
      <c r="F102" s="67"/>
      <c r="J102" s="68"/>
    </row>
    <row r="103" spans="2:11" x14ac:dyDescent="0.35">
      <c r="K103" s="7">
        <f>+K81</f>
        <v>2026</v>
      </c>
    </row>
    <row r="104" spans="2:11" ht="15" thickBot="1" x14ac:dyDescent="0.4">
      <c r="B104" s="2" t="s">
        <v>192</v>
      </c>
      <c r="C104" s="6" t="s">
        <v>200</v>
      </c>
      <c r="D104" s="62"/>
      <c r="E104" s="5"/>
      <c r="F104" s="5"/>
      <c r="K104" s="66" t="s">
        <v>201</v>
      </c>
    </row>
    <row r="105" spans="2:11" ht="15" thickTop="1" x14ac:dyDescent="0.35">
      <c r="B105" t="s">
        <v>193</v>
      </c>
      <c r="D105" s="49">
        <f>+E10</f>
        <v>11.604136400318559</v>
      </c>
      <c r="E105" t="s">
        <v>213</v>
      </c>
      <c r="K105" s="37">
        <f>+D105*(K72+K86)</f>
        <v>6602.5056791143543</v>
      </c>
    </row>
    <row r="106" spans="2:11" x14ac:dyDescent="0.35">
      <c r="B106" t="s">
        <v>194</v>
      </c>
      <c r="C106" s="12" t="s">
        <v>202</v>
      </c>
      <c r="D106" s="53">
        <f>+F101</f>
        <v>0.10353407383320645</v>
      </c>
      <c r="E106" t="s">
        <v>212</v>
      </c>
      <c r="F106" s="56">
        <f>+K61</f>
        <v>0.05</v>
      </c>
      <c r="K106" s="47">
        <f>K95/(D106-F106)</f>
        <v>6209.4111136356087</v>
      </c>
    </row>
    <row r="107" spans="2:11" x14ac:dyDescent="0.35">
      <c r="B107" t="s">
        <v>195</v>
      </c>
      <c r="K107" s="86">
        <f>AVERAGE(K105:K106)</f>
        <v>6405.958396374981</v>
      </c>
    </row>
    <row r="108" spans="2:11" x14ac:dyDescent="0.35">
      <c r="B108" t="s">
        <v>196</v>
      </c>
      <c r="K108" s="47">
        <f>-H34</f>
        <v>-1826.9950000000003</v>
      </c>
    </row>
    <row r="109" spans="2:11" x14ac:dyDescent="0.35">
      <c r="B109" t="s">
        <v>214</v>
      </c>
      <c r="K109" s="47">
        <f>K107+K108</f>
        <v>4578.9633963749802</v>
      </c>
    </row>
    <row r="110" spans="2:11" ht="15" thickBot="1" x14ac:dyDescent="0.4">
      <c r="B110" t="s">
        <v>215</v>
      </c>
      <c r="C110" s="69" t="s">
        <v>216</v>
      </c>
      <c r="D110" s="64">
        <f>IRR(F110:K110)</f>
        <v>0.22039648283910829</v>
      </c>
      <c r="F110" s="31">
        <f>-C9</f>
        <v>-2487.7781820000009</v>
      </c>
      <c r="G110" s="65">
        <f>+G95</f>
        <v>238.99384526178085</v>
      </c>
      <c r="H110" s="65">
        <f>+H95</f>
        <v>262.49308504453052</v>
      </c>
      <c r="I110" s="65">
        <f>+I95</f>
        <v>288.34224880555513</v>
      </c>
      <c r="J110" s="65">
        <f>+J95</f>
        <v>316.7763289426822</v>
      </c>
      <c r="K110" s="65">
        <f>+K95+K109</f>
        <v>4911.3784693930811</v>
      </c>
    </row>
    <row r="111" spans="2:11" ht="15" thickTop="1" x14ac:dyDescent="0.35"/>
  </sheetData>
  <mergeCells count="4">
    <mergeCell ref="C58:E58"/>
    <mergeCell ref="G58:K58"/>
    <mergeCell ref="C80:E80"/>
    <mergeCell ref="G80:K8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A38F-E9AD-4ED2-8F58-A15A84DDE0BF}">
  <dimension ref="A1:EE80"/>
  <sheetViews>
    <sheetView topLeftCell="A34" workbookViewId="0">
      <selection activeCell="B23" sqref="B23"/>
    </sheetView>
  </sheetViews>
  <sheetFormatPr defaultRowHeight="14.5" x14ac:dyDescent="0.35"/>
  <cols>
    <col min="1" max="1" width="44.81640625" bestFit="1" customWidth="1"/>
    <col min="2" max="45" width="12.90625" bestFit="1" customWidth="1"/>
    <col min="46" max="49" width="12.1796875" bestFit="1" customWidth="1"/>
    <col min="50" max="53" width="12.90625" bestFit="1" customWidth="1"/>
    <col min="54" max="59" width="12.1796875" bestFit="1" customWidth="1"/>
    <col min="60" max="65" width="12.90625" bestFit="1" customWidth="1"/>
    <col min="66" max="97" width="12.1796875" bestFit="1" customWidth="1"/>
    <col min="98" max="98" width="11.36328125" bestFit="1" customWidth="1"/>
    <col min="99" max="101" width="12.1796875" bestFit="1" customWidth="1"/>
    <col min="102" max="117" width="11.36328125" bestFit="1" customWidth="1"/>
    <col min="118" max="134" width="10.7265625" bestFit="1" customWidth="1"/>
    <col min="135" max="135" width="10.36328125" bestFit="1" customWidth="1"/>
  </cols>
  <sheetData>
    <row r="1" spans="1:135" x14ac:dyDescent="0.35">
      <c r="A1" t="s">
        <v>134</v>
      </c>
      <c r="B1" s="27">
        <v>44561</v>
      </c>
      <c r="C1" s="27">
        <v>44469</v>
      </c>
      <c r="D1" s="27">
        <v>44377</v>
      </c>
      <c r="E1" s="27">
        <v>44286</v>
      </c>
      <c r="F1" s="27">
        <v>44196</v>
      </c>
      <c r="G1" s="27">
        <v>44104</v>
      </c>
      <c r="H1" s="27">
        <v>44012</v>
      </c>
      <c r="I1" s="27">
        <v>43921</v>
      </c>
      <c r="J1" s="27">
        <v>43830</v>
      </c>
      <c r="K1" s="27">
        <v>43738</v>
      </c>
      <c r="L1" s="27">
        <v>43646</v>
      </c>
      <c r="M1" s="27">
        <v>43555</v>
      </c>
      <c r="N1" s="27">
        <v>43465</v>
      </c>
      <c r="O1" s="27">
        <v>43373</v>
      </c>
      <c r="P1" s="27">
        <v>43281</v>
      </c>
      <c r="Q1" s="27">
        <v>43190</v>
      </c>
      <c r="R1" s="27">
        <v>43100</v>
      </c>
      <c r="S1" s="27">
        <v>43008</v>
      </c>
      <c r="T1" s="27">
        <v>42916</v>
      </c>
      <c r="U1" s="27">
        <v>42825</v>
      </c>
      <c r="V1" s="27">
        <v>42735</v>
      </c>
      <c r="W1" s="27">
        <v>42643</v>
      </c>
      <c r="X1" s="27">
        <v>42551</v>
      </c>
      <c r="Y1" s="27">
        <v>42460</v>
      </c>
      <c r="Z1" s="27">
        <v>42369</v>
      </c>
      <c r="AA1" s="27">
        <v>42277</v>
      </c>
      <c r="AB1" s="27">
        <v>42185</v>
      </c>
      <c r="AC1" s="27">
        <v>42094</v>
      </c>
      <c r="AD1" s="27">
        <v>42004</v>
      </c>
      <c r="AE1" s="27">
        <v>41912</v>
      </c>
      <c r="AF1" s="27">
        <v>41820</v>
      </c>
      <c r="AG1" s="27">
        <v>41729</v>
      </c>
      <c r="AH1" s="27">
        <v>41639</v>
      </c>
      <c r="AI1" s="27">
        <v>41547</v>
      </c>
      <c r="AJ1" s="27">
        <v>41455</v>
      </c>
      <c r="AK1" s="27">
        <v>41364</v>
      </c>
      <c r="AL1" s="27">
        <v>41274</v>
      </c>
      <c r="AM1" s="27">
        <v>41182</v>
      </c>
      <c r="AN1" s="27">
        <v>41090</v>
      </c>
      <c r="AO1" s="27">
        <v>40999</v>
      </c>
      <c r="AP1" s="27">
        <v>40908</v>
      </c>
      <c r="AQ1" s="27">
        <v>40816</v>
      </c>
      <c r="AR1" s="27">
        <v>40724</v>
      </c>
      <c r="AS1" s="27">
        <v>40633</v>
      </c>
      <c r="AT1" s="27">
        <v>40543</v>
      </c>
      <c r="AU1" s="27">
        <v>40451</v>
      </c>
      <c r="AV1" s="27">
        <v>40359</v>
      </c>
      <c r="AW1" s="27">
        <v>40268</v>
      </c>
      <c r="AX1" s="27">
        <v>40178</v>
      </c>
      <c r="AY1" s="27">
        <v>40086</v>
      </c>
      <c r="AZ1" s="27">
        <v>39994</v>
      </c>
      <c r="BA1" s="27">
        <v>39903</v>
      </c>
      <c r="BB1" s="27">
        <v>39813</v>
      </c>
      <c r="BC1" s="27">
        <v>39721</v>
      </c>
      <c r="BD1" s="27">
        <v>39629</v>
      </c>
      <c r="BE1" s="27">
        <v>39538</v>
      </c>
      <c r="BF1" s="27">
        <v>39447</v>
      </c>
      <c r="BG1" s="27">
        <v>39355</v>
      </c>
      <c r="BH1" s="27">
        <v>39263</v>
      </c>
      <c r="BI1" s="27">
        <v>39172</v>
      </c>
      <c r="BJ1" s="27">
        <v>39082</v>
      </c>
      <c r="BK1" s="27">
        <v>38990</v>
      </c>
      <c r="BL1" s="27">
        <v>38898</v>
      </c>
      <c r="BM1" s="27">
        <v>38807</v>
      </c>
      <c r="BN1" s="27">
        <v>38717</v>
      </c>
      <c r="BO1" s="27">
        <v>38625</v>
      </c>
      <c r="BP1" s="27">
        <v>38533</v>
      </c>
      <c r="BQ1" s="27">
        <v>38442</v>
      </c>
      <c r="BR1" s="27">
        <v>38352</v>
      </c>
      <c r="BS1" s="27">
        <v>38260</v>
      </c>
      <c r="BT1" s="27">
        <v>38168</v>
      </c>
      <c r="BU1" s="27">
        <v>38077</v>
      </c>
      <c r="BV1" s="27">
        <v>37986</v>
      </c>
      <c r="BW1" s="27">
        <v>37894</v>
      </c>
      <c r="BX1" s="27">
        <v>37802</v>
      </c>
      <c r="BY1" s="27">
        <v>37711</v>
      </c>
      <c r="BZ1" s="27">
        <v>37621</v>
      </c>
      <c r="CA1" s="27">
        <v>37529</v>
      </c>
      <c r="CB1" s="27">
        <v>37437</v>
      </c>
      <c r="CC1" s="27">
        <v>37346</v>
      </c>
      <c r="CD1" s="27">
        <v>37256</v>
      </c>
      <c r="CE1" s="27">
        <v>37164</v>
      </c>
      <c r="CF1" s="27">
        <v>37072</v>
      </c>
      <c r="CG1" s="27">
        <v>36981</v>
      </c>
      <c r="CH1" s="27">
        <v>36891</v>
      </c>
      <c r="CI1" s="27">
        <v>36799</v>
      </c>
      <c r="CJ1" s="27">
        <v>36707</v>
      </c>
      <c r="CK1" s="27">
        <v>36616</v>
      </c>
      <c r="CL1" s="27">
        <v>36525</v>
      </c>
      <c r="CM1" s="27">
        <v>36433</v>
      </c>
      <c r="CN1" s="27">
        <v>36341</v>
      </c>
      <c r="CO1" s="27">
        <v>36250</v>
      </c>
      <c r="CP1" s="27">
        <v>36160</v>
      </c>
      <c r="CQ1" s="27">
        <v>36068</v>
      </c>
      <c r="CR1" s="27">
        <v>35976</v>
      </c>
      <c r="CS1" s="27">
        <v>35885</v>
      </c>
      <c r="CT1" s="27">
        <v>35795</v>
      </c>
      <c r="CU1" s="27">
        <v>35703</v>
      </c>
      <c r="CV1" s="27">
        <v>35611</v>
      </c>
      <c r="CW1" s="27">
        <v>35520</v>
      </c>
      <c r="CX1" s="27">
        <v>35430</v>
      </c>
      <c r="CY1" s="27">
        <v>35338</v>
      </c>
      <c r="CZ1" s="27">
        <v>35246</v>
      </c>
      <c r="DA1" s="27">
        <v>35155</v>
      </c>
      <c r="DB1" s="27">
        <v>35064</v>
      </c>
      <c r="DC1" s="27">
        <v>34972</v>
      </c>
      <c r="DD1" s="27">
        <v>34880</v>
      </c>
      <c r="DE1" s="27">
        <v>34789</v>
      </c>
      <c r="DF1" s="27">
        <v>34699</v>
      </c>
      <c r="DG1" s="27">
        <v>34607</v>
      </c>
      <c r="DH1" s="27">
        <v>34515</v>
      </c>
      <c r="DI1" s="27">
        <v>34424</v>
      </c>
      <c r="DJ1" s="27">
        <v>34334</v>
      </c>
      <c r="DK1" s="27">
        <v>34242</v>
      </c>
      <c r="DL1" s="27">
        <v>34150</v>
      </c>
      <c r="DM1" s="27">
        <v>34059</v>
      </c>
      <c r="DN1" s="27">
        <v>33969</v>
      </c>
      <c r="DO1" s="27">
        <v>33877</v>
      </c>
      <c r="DP1" s="27">
        <v>33785</v>
      </c>
      <c r="DQ1" s="27">
        <v>33694</v>
      </c>
      <c r="DR1" s="27">
        <v>33603</v>
      </c>
      <c r="DS1" s="27">
        <v>33511</v>
      </c>
      <c r="DT1" s="27">
        <v>33419</v>
      </c>
      <c r="DU1" s="27">
        <v>33328</v>
      </c>
      <c r="DV1" s="27">
        <v>33238</v>
      </c>
      <c r="DW1" s="27">
        <v>33146</v>
      </c>
      <c r="DX1" s="27">
        <v>33054</v>
      </c>
      <c r="DY1" s="27">
        <v>32963</v>
      </c>
      <c r="DZ1" s="27">
        <v>32873</v>
      </c>
      <c r="EA1" s="27">
        <v>32781</v>
      </c>
      <c r="EB1" s="27">
        <v>32689</v>
      </c>
      <c r="EC1" s="27">
        <v>32324</v>
      </c>
      <c r="ED1" s="27">
        <v>31958</v>
      </c>
      <c r="EE1" s="27">
        <v>31593</v>
      </c>
    </row>
    <row r="2" spans="1:135" x14ac:dyDescent="0.35">
      <c r="A2" t="s">
        <v>64</v>
      </c>
      <c r="B2" s="26">
        <v>2457300000</v>
      </c>
      <c r="C2" s="26">
        <v>2339400000</v>
      </c>
      <c r="D2" s="26">
        <v>2274900000</v>
      </c>
      <c r="E2" s="26">
        <v>2309000000</v>
      </c>
      <c r="F2" s="26">
        <v>2357700000</v>
      </c>
      <c r="G2" s="26">
        <v>2335300000</v>
      </c>
      <c r="H2" s="26">
        <v>2356000000</v>
      </c>
      <c r="I2" s="26">
        <v>2585400000</v>
      </c>
      <c r="J2" s="26">
        <v>2503700000</v>
      </c>
      <c r="K2" s="26">
        <v>2491000000</v>
      </c>
      <c r="L2" s="26">
        <v>1258300000</v>
      </c>
      <c r="M2" s="26">
        <v>1264100000</v>
      </c>
      <c r="N2" s="26">
        <v>1294800000</v>
      </c>
      <c r="O2" s="26">
        <v>1244000000</v>
      </c>
      <c r="P2" s="26">
        <v>1347340000</v>
      </c>
      <c r="Q2" s="26">
        <v>1336879000</v>
      </c>
      <c r="R2" s="26">
        <v>1400545000</v>
      </c>
      <c r="S2" s="26">
        <v>1368625000</v>
      </c>
      <c r="T2" s="26">
        <v>1413700000</v>
      </c>
      <c r="U2" s="26">
        <v>1403078000</v>
      </c>
      <c r="V2" s="26">
        <v>1498105000</v>
      </c>
      <c r="W2" s="26">
        <v>1458526000</v>
      </c>
      <c r="X2" s="26">
        <v>1472716000</v>
      </c>
      <c r="Y2" s="26">
        <v>1489188000</v>
      </c>
      <c r="Z2" s="26">
        <v>1579884000</v>
      </c>
      <c r="AA2" s="26">
        <v>1549331000</v>
      </c>
      <c r="AB2" s="26">
        <v>1435873000</v>
      </c>
      <c r="AC2" s="26">
        <v>1437319000</v>
      </c>
      <c r="AD2" s="26">
        <v>1549831000</v>
      </c>
      <c r="AE2" s="26">
        <v>1476211000</v>
      </c>
      <c r="AF2" s="26">
        <v>1490604000</v>
      </c>
      <c r="AG2" s="26">
        <v>1450078000</v>
      </c>
      <c r="AH2" s="26">
        <v>1489568000</v>
      </c>
      <c r="AI2" s="26">
        <v>1433182000</v>
      </c>
      <c r="AJ2" s="26">
        <v>1452603000</v>
      </c>
      <c r="AK2" s="26">
        <v>1445862000</v>
      </c>
      <c r="AL2" s="26">
        <v>1501206000</v>
      </c>
      <c r="AM2" s="26">
        <v>1431856000</v>
      </c>
      <c r="AN2" s="26">
        <v>1436072000</v>
      </c>
      <c r="AO2" s="26">
        <v>1438166000</v>
      </c>
      <c r="AP2" s="26">
        <v>1488210000</v>
      </c>
      <c r="AQ2" s="26">
        <v>1437294000</v>
      </c>
      <c r="AR2" s="26">
        <v>1484568000</v>
      </c>
      <c r="AS2" s="26">
        <v>1507396000</v>
      </c>
      <c r="AT2" s="26">
        <v>1612337000</v>
      </c>
      <c r="AU2" s="26">
        <v>1684225000</v>
      </c>
      <c r="AV2" s="26">
        <v>1852104000</v>
      </c>
      <c r="AW2" s="26">
        <v>1840162000</v>
      </c>
      <c r="AX2" s="26">
        <v>1860367000</v>
      </c>
      <c r="AY2" s="26">
        <v>1921430000</v>
      </c>
      <c r="AZ2" s="26">
        <v>1948947000</v>
      </c>
      <c r="BA2" s="26">
        <v>2002803000</v>
      </c>
      <c r="BB2" s="26">
        <v>2099651000</v>
      </c>
      <c r="BC2" s="26">
        <v>2162000000</v>
      </c>
      <c r="BD2" s="26">
        <v>2193122000</v>
      </c>
      <c r="BE2" s="26">
        <v>2230903000</v>
      </c>
      <c r="BF2" s="26">
        <v>2317642000</v>
      </c>
      <c r="BG2" s="26">
        <v>2313783000</v>
      </c>
      <c r="BH2" s="26">
        <v>2318021000</v>
      </c>
      <c r="BI2" s="26">
        <v>2362511000</v>
      </c>
      <c r="BJ2" s="26">
        <v>2334532000</v>
      </c>
      <c r="BK2" s="26">
        <v>2243047000</v>
      </c>
      <c r="BL2" s="26">
        <v>2221779000</v>
      </c>
      <c r="BM2" s="26">
        <v>2174438000</v>
      </c>
      <c r="BN2" s="26">
        <v>2264845000</v>
      </c>
      <c r="BO2" s="26">
        <v>2178162000</v>
      </c>
      <c r="BP2" s="26">
        <v>2156124000</v>
      </c>
      <c r="BQ2" s="26">
        <v>2123616000</v>
      </c>
      <c r="BR2" s="26">
        <v>2133179000</v>
      </c>
      <c r="BS2" s="26">
        <v>2026549000</v>
      </c>
      <c r="BT2" s="26">
        <v>2211791000</v>
      </c>
      <c r="BU2" s="26">
        <v>2032263000</v>
      </c>
      <c r="BV2" s="26">
        <v>2024411000</v>
      </c>
      <c r="BW2" s="26">
        <v>1943550000</v>
      </c>
      <c r="BX2" s="26">
        <v>1943290000</v>
      </c>
      <c r="BY2" s="26">
        <v>1889852000</v>
      </c>
      <c r="BZ2" s="26">
        <v>1862332000</v>
      </c>
      <c r="CA2" s="26">
        <v>1816821000</v>
      </c>
      <c r="CB2" s="26">
        <v>1783336000</v>
      </c>
      <c r="CC2" s="26">
        <v>1764938000</v>
      </c>
      <c r="CD2" s="26">
        <v>1638720000</v>
      </c>
      <c r="CE2" s="26">
        <v>1474276000</v>
      </c>
      <c r="CF2" s="26">
        <v>1442301000</v>
      </c>
      <c r="CG2" s="26">
        <v>1313232000</v>
      </c>
      <c r="CH2" s="26">
        <v>1266358000</v>
      </c>
      <c r="CI2" s="26">
        <v>1181440000</v>
      </c>
      <c r="CJ2" s="26">
        <v>1162328000</v>
      </c>
      <c r="CK2" s="26">
        <v>1149209000</v>
      </c>
      <c r="CL2" s="26">
        <v>1147000000</v>
      </c>
      <c r="CM2" s="26">
        <v>1111300000</v>
      </c>
      <c r="CN2" s="26">
        <v>1085600000</v>
      </c>
      <c r="CO2" s="26">
        <v>1077000000</v>
      </c>
      <c r="CP2" s="26">
        <v>1057400000</v>
      </c>
      <c r="CQ2" s="26">
        <v>1046900000</v>
      </c>
      <c r="CR2" s="26">
        <v>989400000</v>
      </c>
      <c r="CS2" s="26">
        <v>947300000</v>
      </c>
      <c r="CT2" s="26">
        <v>929100000</v>
      </c>
      <c r="CU2" s="26">
        <v>994100000</v>
      </c>
      <c r="CV2" s="26">
        <v>996900000</v>
      </c>
      <c r="CW2" s="26">
        <v>991900000</v>
      </c>
      <c r="CX2" s="26">
        <v>980400000</v>
      </c>
      <c r="CY2" s="26">
        <v>921000000</v>
      </c>
      <c r="CZ2" s="26">
        <v>888800000</v>
      </c>
      <c r="DA2" s="26">
        <v>851100000</v>
      </c>
      <c r="DB2" s="26">
        <v>796700000</v>
      </c>
      <c r="DC2" s="26">
        <v>823700000</v>
      </c>
      <c r="DD2" s="26">
        <v>732800000</v>
      </c>
      <c r="DE2" s="26">
        <v>641600000</v>
      </c>
      <c r="DF2" s="26">
        <v>604200000</v>
      </c>
      <c r="DG2" s="26">
        <v>588100000</v>
      </c>
      <c r="DH2" s="26">
        <v>558700000</v>
      </c>
      <c r="DI2" s="26">
        <v>512600000</v>
      </c>
      <c r="DJ2" s="26">
        <v>484600000</v>
      </c>
      <c r="DK2" s="26">
        <v>461600000</v>
      </c>
      <c r="DL2" s="26">
        <v>435300000</v>
      </c>
      <c r="DM2" s="26">
        <v>409600000</v>
      </c>
      <c r="DN2" s="26">
        <v>384800000</v>
      </c>
      <c r="DO2" s="26">
        <v>351900000</v>
      </c>
      <c r="DP2" s="26">
        <v>337300000</v>
      </c>
      <c r="DQ2" s="26">
        <v>317000000</v>
      </c>
      <c r="DR2" s="26">
        <v>289200000</v>
      </c>
      <c r="DS2" s="26">
        <v>277000000</v>
      </c>
      <c r="DT2" s="26">
        <v>266300000</v>
      </c>
      <c r="DU2" s="26">
        <v>250700000</v>
      </c>
      <c r="DV2" s="26">
        <v>211100000</v>
      </c>
      <c r="DW2" s="26">
        <v>203000000</v>
      </c>
      <c r="DX2" s="26">
        <v>197700000</v>
      </c>
      <c r="DY2" s="26">
        <v>180600000</v>
      </c>
      <c r="DZ2" s="26">
        <v>173500000</v>
      </c>
      <c r="EA2" s="26">
        <v>165800000</v>
      </c>
      <c r="EB2" s="26">
        <v>153700000</v>
      </c>
      <c r="EC2" s="26">
        <v>127300000</v>
      </c>
      <c r="ED2" s="26">
        <v>111300000</v>
      </c>
      <c r="EE2" s="26">
        <v>63100000</v>
      </c>
    </row>
    <row r="3" spans="1:135" x14ac:dyDescent="0.35">
      <c r="A3" t="s">
        <v>65</v>
      </c>
      <c r="B3" s="26">
        <v>220600000</v>
      </c>
      <c r="C3" s="26">
        <v>217300000</v>
      </c>
      <c r="D3" s="26">
        <v>207200000</v>
      </c>
      <c r="E3" s="26">
        <v>252400000</v>
      </c>
      <c r="F3" s="26">
        <v>265800000</v>
      </c>
      <c r="G3" s="26">
        <v>239600000</v>
      </c>
      <c r="H3" s="26">
        <v>224400000</v>
      </c>
      <c r="I3" s="26">
        <v>315300000</v>
      </c>
      <c r="J3" s="26">
        <v>224300000</v>
      </c>
      <c r="K3" s="26">
        <v>173700000</v>
      </c>
      <c r="L3" s="26">
        <v>177000000</v>
      </c>
      <c r="M3" s="26">
        <v>168600000</v>
      </c>
      <c r="N3" s="26">
        <v>196000000</v>
      </c>
      <c r="O3" s="26">
        <v>151000000</v>
      </c>
      <c r="P3" s="26">
        <v>156284000</v>
      </c>
      <c r="Q3" s="26">
        <v>144019000</v>
      </c>
      <c r="R3" s="26">
        <v>194474000</v>
      </c>
      <c r="S3" s="26">
        <v>140876000</v>
      </c>
      <c r="T3" s="26">
        <v>154392000</v>
      </c>
      <c r="U3" s="26">
        <v>148196000</v>
      </c>
      <c r="V3" s="26">
        <v>224268000</v>
      </c>
      <c r="W3" s="26">
        <v>174453000</v>
      </c>
      <c r="X3" s="26">
        <v>176774000</v>
      </c>
      <c r="Y3" s="26">
        <v>196724000</v>
      </c>
      <c r="Z3" s="26">
        <v>253938000</v>
      </c>
      <c r="AA3" s="26">
        <v>192197000</v>
      </c>
      <c r="AB3" s="26">
        <v>189717000</v>
      </c>
      <c r="AC3" s="26">
        <v>190046000</v>
      </c>
      <c r="AD3" s="26">
        <v>285453000</v>
      </c>
      <c r="AE3" s="26">
        <v>201107000</v>
      </c>
      <c r="AF3" s="26">
        <v>210854000</v>
      </c>
      <c r="AG3" s="26">
        <v>195156000</v>
      </c>
      <c r="AH3" s="26">
        <v>247141000</v>
      </c>
      <c r="AI3" s="26">
        <v>189675000</v>
      </c>
      <c r="AJ3" s="26">
        <v>198591000</v>
      </c>
      <c r="AK3" s="26">
        <v>214897000</v>
      </c>
      <c r="AL3" s="26">
        <v>262604000</v>
      </c>
      <c r="AM3" s="26">
        <v>190639000</v>
      </c>
      <c r="AN3" s="26">
        <v>194846000</v>
      </c>
      <c r="AO3" s="26">
        <v>202357000</v>
      </c>
      <c r="AP3" s="26">
        <v>252742000</v>
      </c>
      <c r="AQ3" s="26">
        <v>185752000</v>
      </c>
      <c r="AR3" s="26">
        <v>221360000</v>
      </c>
      <c r="AS3" s="26">
        <v>243203000</v>
      </c>
      <c r="AT3" s="26">
        <v>325557000</v>
      </c>
      <c r="AU3" s="26">
        <v>357339000</v>
      </c>
      <c r="AV3" s="26">
        <v>501067000</v>
      </c>
      <c r="AW3" s="26">
        <v>496973000</v>
      </c>
      <c r="AX3" s="26">
        <v>325075000</v>
      </c>
      <c r="AY3" s="26">
        <v>370514000</v>
      </c>
      <c r="AZ3" s="26">
        <v>369215000</v>
      </c>
      <c r="BA3" s="26">
        <v>318313000</v>
      </c>
      <c r="BB3" s="26">
        <v>385307000</v>
      </c>
      <c r="BC3" s="26">
        <v>445348000</v>
      </c>
      <c r="BD3" s="26">
        <v>454721000</v>
      </c>
      <c r="BE3" s="26">
        <v>528304000</v>
      </c>
      <c r="BF3" s="26">
        <v>595335000</v>
      </c>
      <c r="BG3" s="26">
        <v>642502000</v>
      </c>
      <c r="BH3" s="26">
        <v>364181000</v>
      </c>
      <c r="BI3" s="26">
        <v>384530000</v>
      </c>
      <c r="BJ3" s="26">
        <v>281583000</v>
      </c>
      <c r="BK3" s="26">
        <v>234588000</v>
      </c>
      <c r="BL3" s="26">
        <v>242310000</v>
      </c>
      <c r="BM3" s="26">
        <v>234871000</v>
      </c>
      <c r="BN3" s="26">
        <v>350289000</v>
      </c>
      <c r="BO3" s="26">
        <v>313461000</v>
      </c>
      <c r="BP3" s="26">
        <v>240179000</v>
      </c>
      <c r="BQ3" s="26">
        <v>243436000</v>
      </c>
      <c r="BR3" s="26">
        <v>323916000</v>
      </c>
      <c r="BS3" s="26">
        <v>231842000</v>
      </c>
      <c r="BT3" s="26">
        <v>400920000</v>
      </c>
      <c r="BU3" s="26">
        <v>250451000</v>
      </c>
      <c r="BV3" s="26">
        <v>208575000</v>
      </c>
      <c r="BW3" s="26">
        <v>148233000</v>
      </c>
      <c r="BX3" s="26">
        <v>166467000</v>
      </c>
      <c r="BY3" s="26">
        <v>136176000</v>
      </c>
      <c r="BZ3" s="26">
        <v>150851000</v>
      </c>
      <c r="CA3" s="26">
        <v>130295000</v>
      </c>
      <c r="CB3" s="26">
        <v>141954000</v>
      </c>
      <c r="CC3" s="26">
        <v>145496000</v>
      </c>
      <c r="CD3" s="26">
        <v>175168000</v>
      </c>
      <c r="CE3" s="26">
        <v>133548000</v>
      </c>
      <c r="CF3" s="26">
        <v>137205000</v>
      </c>
      <c r="CG3" s="26">
        <v>118495000</v>
      </c>
      <c r="CH3" s="26">
        <v>131685000</v>
      </c>
      <c r="CI3" s="26">
        <v>104925000</v>
      </c>
      <c r="CJ3" s="26">
        <v>103623000</v>
      </c>
      <c r="CK3" s="26">
        <v>99686000</v>
      </c>
      <c r="CL3" s="26">
        <v>111900000</v>
      </c>
      <c r="CM3" s="26">
        <v>103400000</v>
      </c>
      <c r="CN3" s="26">
        <v>103200000</v>
      </c>
      <c r="CO3" s="26">
        <v>101100000</v>
      </c>
      <c r="CP3" s="26">
        <v>101600000</v>
      </c>
      <c r="CQ3" s="26">
        <v>127000000</v>
      </c>
      <c r="CR3" s="26">
        <v>105500000</v>
      </c>
      <c r="CS3" s="26">
        <v>94500000</v>
      </c>
      <c r="CT3" s="26">
        <v>103700000</v>
      </c>
      <c r="CU3" s="26">
        <v>99600000</v>
      </c>
      <c r="CV3" s="26">
        <v>112400000</v>
      </c>
      <c r="CW3" s="26">
        <v>127700000</v>
      </c>
      <c r="CX3" s="26">
        <v>89400000</v>
      </c>
      <c r="CY3" s="26">
        <v>82600000</v>
      </c>
      <c r="CZ3" s="26">
        <v>88400000</v>
      </c>
      <c r="DA3" s="26">
        <v>83000000</v>
      </c>
      <c r="DB3" s="26">
        <v>98000000</v>
      </c>
      <c r="DC3" s="26">
        <v>66300000</v>
      </c>
      <c r="DD3" s="26">
        <v>94000000</v>
      </c>
      <c r="DE3" s="26">
        <v>50400000</v>
      </c>
      <c r="DF3" s="26">
        <v>52100000</v>
      </c>
      <c r="DG3" s="26">
        <v>49300000</v>
      </c>
      <c r="DH3" s="26">
        <v>47200000</v>
      </c>
      <c r="DI3" s="26">
        <v>34900000</v>
      </c>
      <c r="DJ3" s="26">
        <v>32400000</v>
      </c>
      <c r="DK3" s="26">
        <v>31500000</v>
      </c>
      <c r="DL3" s="26">
        <v>30900000</v>
      </c>
      <c r="DM3" s="26">
        <v>31500000</v>
      </c>
      <c r="DN3" s="26">
        <v>33900000</v>
      </c>
      <c r="DO3" s="26">
        <v>23700000</v>
      </c>
      <c r="DP3" s="26">
        <v>30900000</v>
      </c>
      <c r="DQ3" s="26">
        <v>35800000</v>
      </c>
      <c r="DR3" s="26">
        <v>27600000</v>
      </c>
      <c r="DS3" s="26">
        <v>34800000</v>
      </c>
      <c r="DT3" s="26">
        <v>42300000</v>
      </c>
      <c r="DU3" s="26">
        <v>48300000</v>
      </c>
      <c r="DV3" s="26">
        <v>19200000</v>
      </c>
      <c r="DW3" s="26">
        <v>19000000</v>
      </c>
      <c r="DX3" s="26">
        <v>23200000</v>
      </c>
      <c r="DY3" s="26">
        <v>14900000</v>
      </c>
      <c r="DZ3" s="26">
        <v>18300000</v>
      </c>
      <c r="EA3" s="26">
        <v>18800000</v>
      </c>
      <c r="EB3" s="26">
        <v>23000000</v>
      </c>
      <c r="EC3" s="26">
        <v>23100000</v>
      </c>
      <c r="ED3" s="26">
        <v>39300000</v>
      </c>
      <c r="EE3" s="26">
        <v>12200000</v>
      </c>
    </row>
    <row r="4" spans="1:135" x14ac:dyDescent="0.35">
      <c r="A4" t="s">
        <v>66</v>
      </c>
      <c r="B4" s="26">
        <v>15600000</v>
      </c>
      <c r="C4" s="26">
        <v>31200000</v>
      </c>
      <c r="D4" s="26">
        <v>23900000</v>
      </c>
      <c r="E4" s="26">
        <v>63600000</v>
      </c>
      <c r="F4" s="26">
        <v>64100000</v>
      </c>
      <c r="G4" s="26">
        <v>58800000</v>
      </c>
      <c r="H4" s="26">
        <v>43900000</v>
      </c>
      <c r="I4" s="26">
        <v>167200000</v>
      </c>
      <c r="J4" s="26">
        <v>12000000</v>
      </c>
      <c r="K4" s="26">
        <v>29000000</v>
      </c>
      <c r="L4" s="26">
        <v>13400000</v>
      </c>
      <c r="M4" s="26">
        <v>12200000</v>
      </c>
      <c r="N4" s="26">
        <v>16200000</v>
      </c>
      <c r="O4" s="26">
        <v>11000000</v>
      </c>
      <c r="P4" s="26">
        <v>10872000</v>
      </c>
      <c r="Q4" s="26">
        <v>13400000</v>
      </c>
      <c r="R4" s="26">
        <v>14733000</v>
      </c>
      <c r="S4" s="26">
        <v>8954000</v>
      </c>
      <c r="T4" s="26">
        <v>9064000</v>
      </c>
      <c r="U4" s="26">
        <v>9043000</v>
      </c>
      <c r="V4" s="26">
        <v>34058000</v>
      </c>
      <c r="W4" s="26">
        <v>34155000</v>
      </c>
      <c r="X4" s="26">
        <v>31446000</v>
      </c>
      <c r="Y4" s="26">
        <v>68985000</v>
      </c>
      <c r="Z4" s="26">
        <v>71288000</v>
      </c>
      <c r="AA4" s="26">
        <v>66027000</v>
      </c>
      <c r="AB4" s="26">
        <v>55121000</v>
      </c>
      <c r="AC4" s="26">
        <v>63543000</v>
      </c>
      <c r="AD4" s="26">
        <v>78409000</v>
      </c>
      <c r="AE4" s="26">
        <v>63691000</v>
      </c>
      <c r="AF4" s="26">
        <v>57685000</v>
      </c>
      <c r="AG4" s="26">
        <v>64609000</v>
      </c>
      <c r="AH4" s="26">
        <v>62655000</v>
      </c>
      <c r="AI4" s="26">
        <v>55604000</v>
      </c>
      <c r="AJ4" s="26">
        <v>59367000</v>
      </c>
      <c r="AK4" s="26">
        <v>85692000</v>
      </c>
      <c r="AL4" s="26">
        <v>93105000</v>
      </c>
      <c r="AM4" s="26">
        <v>64310000</v>
      </c>
      <c r="AN4" s="26">
        <v>59103000</v>
      </c>
      <c r="AO4" s="26">
        <v>72748000</v>
      </c>
      <c r="AP4" s="26">
        <v>75610000</v>
      </c>
      <c r="AQ4" s="26">
        <v>64108000</v>
      </c>
      <c r="AR4" s="26">
        <v>81988000</v>
      </c>
      <c r="AS4" s="26">
        <v>106949000</v>
      </c>
      <c r="AT4" s="26">
        <v>114465000</v>
      </c>
      <c r="AU4" s="26">
        <v>215069000</v>
      </c>
      <c r="AV4" s="26">
        <v>344624000</v>
      </c>
      <c r="AW4" s="26">
        <v>181926000</v>
      </c>
      <c r="AX4" s="26">
        <v>110311000</v>
      </c>
      <c r="AY4" s="26">
        <v>133834000</v>
      </c>
      <c r="AZ4" s="26">
        <v>94156000</v>
      </c>
      <c r="BA4" s="26">
        <v>66727000</v>
      </c>
      <c r="BB4" s="26">
        <v>73275000</v>
      </c>
      <c r="BC4" s="26">
        <v>57322000</v>
      </c>
      <c r="BD4" s="26">
        <v>54714000</v>
      </c>
      <c r="BE4" s="26">
        <v>89779000</v>
      </c>
      <c r="BF4" s="26">
        <v>82175000</v>
      </c>
      <c r="BG4" s="26">
        <v>78943000</v>
      </c>
      <c r="BH4" s="26">
        <v>85237000</v>
      </c>
      <c r="BI4" s="26">
        <v>74409000</v>
      </c>
      <c r="BJ4" s="26">
        <v>66632000</v>
      </c>
      <c r="BK4" s="26">
        <v>59651000</v>
      </c>
      <c r="BL4" s="26">
        <v>55615000</v>
      </c>
      <c r="BM4" s="26">
        <v>53941000</v>
      </c>
      <c r="BN4" s="26">
        <v>59896000</v>
      </c>
      <c r="BO4" s="26">
        <v>43997000</v>
      </c>
      <c r="BP4" s="26">
        <v>42253000</v>
      </c>
      <c r="BQ4" s="26">
        <v>48577000</v>
      </c>
      <c r="BR4" s="26">
        <v>120110000</v>
      </c>
      <c r="BS4" s="26">
        <v>50718000</v>
      </c>
      <c r="BT4" s="26">
        <v>226762000</v>
      </c>
      <c r="BU4" s="26">
        <v>94731000</v>
      </c>
      <c r="BV4" s="26">
        <v>43195000</v>
      </c>
      <c r="BW4" s="26">
        <v>14563000</v>
      </c>
      <c r="BX4" s="26">
        <v>33492000</v>
      </c>
      <c r="BY4" s="26">
        <v>9195000</v>
      </c>
      <c r="BZ4" s="26">
        <v>20123000</v>
      </c>
      <c r="CA4" s="26">
        <v>10992000</v>
      </c>
      <c r="CB4" s="26">
        <v>10091000</v>
      </c>
      <c r="CC4" s="26">
        <v>23127000</v>
      </c>
      <c r="CD4" s="26">
        <v>40757000</v>
      </c>
      <c r="CE4" s="26">
        <v>13921000</v>
      </c>
      <c r="CF4" s="26">
        <v>13312000</v>
      </c>
      <c r="CG4" s="26">
        <v>15081000</v>
      </c>
      <c r="CH4" s="26">
        <v>35669000</v>
      </c>
      <c r="CI4" s="26">
        <v>12314000</v>
      </c>
      <c r="CJ4" s="26">
        <v>12343000</v>
      </c>
      <c r="CK4" s="26">
        <v>9987000</v>
      </c>
      <c r="CL4" s="26">
        <v>21300000</v>
      </c>
      <c r="CM4" s="26">
        <v>17700000</v>
      </c>
      <c r="CN4" s="26">
        <v>12600000</v>
      </c>
      <c r="CO4" s="26">
        <v>16700000</v>
      </c>
      <c r="CP4" s="26">
        <v>22600000</v>
      </c>
      <c r="CQ4" s="26">
        <v>56300000</v>
      </c>
      <c r="CR4" s="26">
        <v>31100000</v>
      </c>
      <c r="CS4" s="26">
        <v>28200000</v>
      </c>
      <c r="CT4" s="26">
        <v>24700000</v>
      </c>
      <c r="CU4" s="26">
        <v>13600000</v>
      </c>
      <c r="CV4" s="26">
        <v>23200000</v>
      </c>
      <c r="CW4" s="26">
        <v>11200000</v>
      </c>
      <c r="CX4" s="26">
        <v>19600000</v>
      </c>
      <c r="CY4" s="26">
        <v>19900000</v>
      </c>
      <c r="CZ4" s="26">
        <v>27100000</v>
      </c>
      <c r="DA4" s="26">
        <v>27300000</v>
      </c>
      <c r="DB4" s="26">
        <v>44500000</v>
      </c>
      <c r="DC4" s="26">
        <v>16500000</v>
      </c>
      <c r="DD4" s="26">
        <v>38800000</v>
      </c>
      <c r="DE4" s="26">
        <v>1100000</v>
      </c>
      <c r="DF4" s="26">
        <v>1100000</v>
      </c>
      <c r="DG4" s="26">
        <v>1100000</v>
      </c>
      <c r="DH4" s="26">
        <v>3600000</v>
      </c>
      <c r="DI4" s="26">
        <v>2900000</v>
      </c>
      <c r="DJ4" s="26">
        <v>4400000</v>
      </c>
      <c r="DK4" s="26">
        <v>5000000</v>
      </c>
      <c r="DL4" s="26">
        <v>5500000</v>
      </c>
      <c r="DM4" s="26">
        <v>6900000</v>
      </c>
      <c r="DN4" s="26">
        <v>4900000</v>
      </c>
      <c r="DO4" s="26">
        <v>2200000</v>
      </c>
      <c r="DP4" s="26">
        <v>10100000</v>
      </c>
      <c r="DQ4" s="26">
        <v>16900000</v>
      </c>
      <c r="DR4" s="26">
        <v>8800000</v>
      </c>
      <c r="DS4" s="26">
        <v>17700000</v>
      </c>
      <c r="DT4" s="26">
        <v>6500000</v>
      </c>
      <c r="DU4" s="26">
        <v>9000000</v>
      </c>
      <c r="DV4" s="26">
        <v>2200000</v>
      </c>
      <c r="DW4" s="26">
        <v>2900000</v>
      </c>
      <c r="DX4" s="26">
        <v>7100000</v>
      </c>
      <c r="DY4" s="26">
        <v>1300000</v>
      </c>
      <c r="DZ4" s="26">
        <v>2600000</v>
      </c>
      <c r="EA4" s="26">
        <v>3700000</v>
      </c>
      <c r="EB4" s="26">
        <v>4100000</v>
      </c>
      <c r="EC4" s="26">
        <v>7300000</v>
      </c>
      <c r="ED4" s="26">
        <v>27100000</v>
      </c>
      <c r="EE4" s="26">
        <v>2600000</v>
      </c>
    </row>
    <row r="5" spans="1:135" x14ac:dyDescent="0.35">
      <c r="A5" t="s">
        <v>67</v>
      </c>
      <c r="B5" s="26">
        <v>15600000</v>
      </c>
      <c r="C5" s="26">
        <v>31200000</v>
      </c>
      <c r="D5" s="26">
        <v>23900000</v>
      </c>
      <c r="E5" s="26">
        <v>63600000</v>
      </c>
      <c r="F5" s="26">
        <v>64100000</v>
      </c>
      <c r="G5" s="26">
        <v>58800000</v>
      </c>
      <c r="H5" s="26">
        <v>43900000</v>
      </c>
      <c r="I5" s="26">
        <v>167200000</v>
      </c>
      <c r="J5" s="26">
        <v>12000000</v>
      </c>
      <c r="K5" s="26">
        <v>29000000</v>
      </c>
      <c r="L5" s="26">
        <v>13400000</v>
      </c>
      <c r="M5" s="26">
        <v>12200000</v>
      </c>
      <c r="N5" s="26">
        <v>16200000</v>
      </c>
      <c r="O5" s="26">
        <v>11000000</v>
      </c>
      <c r="P5" s="26">
        <v>10872000</v>
      </c>
      <c r="Q5" s="26">
        <v>13400000</v>
      </c>
      <c r="R5" s="26">
        <v>14733000</v>
      </c>
      <c r="S5" s="26">
        <v>8954000</v>
      </c>
      <c r="T5" s="26">
        <v>9064000</v>
      </c>
      <c r="U5" s="26">
        <v>9043000</v>
      </c>
      <c r="V5" s="26">
        <v>34058000</v>
      </c>
      <c r="W5" s="26">
        <v>34155000</v>
      </c>
      <c r="X5" s="26">
        <v>31446000</v>
      </c>
      <c r="Y5" s="26">
        <v>68985000</v>
      </c>
      <c r="Z5" s="26">
        <v>71288000</v>
      </c>
      <c r="AA5" s="26">
        <v>66027000</v>
      </c>
      <c r="AB5" s="26">
        <v>55121000</v>
      </c>
      <c r="AC5" s="26">
        <v>63543000</v>
      </c>
      <c r="AD5" s="26">
        <v>78409000</v>
      </c>
      <c r="AE5" s="26">
        <v>63691000</v>
      </c>
      <c r="AF5" s="26">
        <v>57685000</v>
      </c>
      <c r="AG5" s="26">
        <v>64609000</v>
      </c>
      <c r="AH5" s="26">
        <v>62655000</v>
      </c>
      <c r="AI5" s="26">
        <v>55604000</v>
      </c>
      <c r="AJ5" s="26">
        <v>59367000</v>
      </c>
      <c r="AK5" s="26">
        <v>85692000</v>
      </c>
      <c r="AL5" s="26">
        <v>93105000</v>
      </c>
      <c r="AM5" s="26">
        <v>64310000</v>
      </c>
      <c r="AN5" s="26">
        <v>59103000</v>
      </c>
      <c r="AO5" s="26">
        <v>72748000</v>
      </c>
      <c r="AP5" s="26">
        <v>75610000</v>
      </c>
      <c r="AQ5" s="26">
        <v>64108000</v>
      </c>
      <c r="AR5" s="26">
        <v>81988000</v>
      </c>
      <c r="AS5" s="26">
        <v>106949000</v>
      </c>
      <c r="AT5" s="26">
        <v>114465000</v>
      </c>
      <c r="AU5" s="26">
        <v>215069000</v>
      </c>
      <c r="AV5" s="26">
        <v>344624000</v>
      </c>
      <c r="AW5" s="26">
        <v>181926000</v>
      </c>
      <c r="AX5" s="26">
        <v>110311000</v>
      </c>
      <c r="AY5" s="26">
        <v>133834000</v>
      </c>
      <c r="AZ5" s="26">
        <v>94156000</v>
      </c>
      <c r="BA5" s="26">
        <v>66727000</v>
      </c>
      <c r="BB5" s="26">
        <v>73275000</v>
      </c>
      <c r="BC5" s="26">
        <v>57322000</v>
      </c>
      <c r="BD5" s="26">
        <v>54714000</v>
      </c>
      <c r="BE5" s="26">
        <v>89779000</v>
      </c>
      <c r="BF5" s="26">
        <v>82175000</v>
      </c>
      <c r="BG5" s="26">
        <v>78943000</v>
      </c>
      <c r="BH5" s="26">
        <v>85237000</v>
      </c>
      <c r="BI5" s="26">
        <v>74409000</v>
      </c>
      <c r="BJ5" s="26">
        <v>66632000</v>
      </c>
      <c r="BK5" s="26">
        <v>59651000</v>
      </c>
      <c r="BL5" s="26">
        <v>55615000</v>
      </c>
      <c r="BM5" s="26">
        <v>53941000</v>
      </c>
      <c r="BN5" s="26">
        <v>59896000</v>
      </c>
      <c r="BO5" s="26">
        <v>43997000</v>
      </c>
      <c r="BP5" s="26">
        <v>42253000</v>
      </c>
      <c r="BQ5" s="26">
        <v>48577000</v>
      </c>
      <c r="BR5" s="26">
        <v>120110000</v>
      </c>
      <c r="BS5" s="26">
        <v>50718000</v>
      </c>
      <c r="BT5" s="26">
        <v>226762000</v>
      </c>
      <c r="BU5" s="26">
        <v>94731000</v>
      </c>
      <c r="BV5" s="26">
        <v>43195000</v>
      </c>
      <c r="BW5" s="26">
        <v>14563000</v>
      </c>
      <c r="BX5" s="26">
        <v>33492000</v>
      </c>
      <c r="BY5" s="26">
        <v>9195000</v>
      </c>
      <c r="BZ5" s="26">
        <v>20123000</v>
      </c>
      <c r="CA5" s="26">
        <v>10992000</v>
      </c>
      <c r="CB5" s="26">
        <v>10091000</v>
      </c>
      <c r="CC5" s="26">
        <v>23127000</v>
      </c>
      <c r="CD5" s="26">
        <v>40757000</v>
      </c>
      <c r="CE5" s="26">
        <v>13921000</v>
      </c>
      <c r="CF5" s="26">
        <v>13312000</v>
      </c>
      <c r="CG5" s="26">
        <v>15081000</v>
      </c>
      <c r="CH5" s="26">
        <v>35669000</v>
      </c>
      <c r="CI5" s="26">
        <v>12314000</v>
      </c>
      <c r="CJ5" s="26">
        <v>12343000</v>
      </c>
      <c r="CK5" s="26">
        <v>9987000</v>
      </c>
      <c r="CL5" s="26">
        <v>21300000</v>
      </c>
      <c r="CM5" s="26">
        <v>17700000</v>
      </c>
      <c r="CN5" s="26">
        <v>12600000</v>
      </c>
      <c r="CO5" s="26">
        <v>16700000</v>
      </c>
      <c r="CP5" s="26">
        <v>22600000</v>
      </c>
      <c r="CQ5" s="26">
        <v>56300000</v>
      </c>
      <c r="CR5" s="26">
        <v>31100000</v>
      </c>
      <c r="CS5" s="26">
        <v>28200000</v>
      </c>
      <c r="CT5" s="26">
        <v>24700000</v>
      </c>
      <c r="CU5" s="26">
        <v>13600000</v>
      </c>
      <c r="CV5" s="26">
        <v>23200000</v>
      </c>
      <c r="CW5" s="26">
        <v>11200000</v>
      </c>
      <c r="CX5" s="26">
        <v>19600000</v>
      </c>
      <c r="CY5" s="26">
        <v>19900000</v>
      </c>
      <c r="CZ5" s="26">
        <v>27100000</v>
      </c>
      <c r="DA5" s="26">
        <v>27300000</v>
      </c>
      <c r="DB5" s="26">
        <v>44500000</v>
      </c>
      <c r="DC5" s="26">
        <v>16500000</v>
      </c>
      <c r="DD5" s="26">
        <v>38800000</v>
      </c>
      <c r="DE5" s="26">
        <v>1100000</v>
      </c>
      <c r="DF5" s="26">
        <v>1100000</v>
      </c>
      <c r="DG5" s="26">
        <v>1100000</v>
      </c>
      <c r="DH5" s="26">
        <v>3600000</v>
      </c>
      <c r="DI5" s="26">
        <v>2900000</v>
      </c>
      <c r="DJ5" s="26">
        <v>4400000</v>
      </c>
      <c r="DK5" s="26">
        <v>5000000</v>
      </c>
      <c r="DL5" s="26">
        <v>5500000</v>
      </c>
      <c r="DM5" s="26">
        <v>6900000</v>
      </c>
      <c r="DN5" s="26">
        <v>4900000</v>
      </c>
      <c r="DO5" s="26">
        <v>2200000</v>
      </c>
      <c r="DP5" s="26">
        <v>10100000</v>
      </c>
      <c r="DQ5" s="26">
        <v>16900000</v>
      </c>
      <c r="DR5" s="26">
        <v>8800000</v>
      </c>
      <c r="DS5" s="26">
        <v>17700000</v>
      </c>
      <c r="DT5" s="26">
        <v>6500000</v>
      </c>
      <c r="DU5" s="26">
        <v>9000000</v>
      </c>
      <c r="DV5" s="26">
        <v>2200000</v>
      </c>
      <c r="DW5" s="26">
        <v>2900000</v>
      </c>
      <c r="DX5" s="26">
        <v>7100000</v>
      </c>
      <c r="DY5" s="26">
        <v>1300000</v>
      </c>
      <c r="DZ5" s="26">
        <v>2600000</v>
      </c>
      <c r="EA5" s="26">
        <v>3700000</v>
      </c>
      <c r="EB5" s="26">
        <v>4100000</v>
      </c>
      <c r="EC5" s="26">
        <v>7300000</v>
      </c>
      <c r="ED5" s="26">
        <v>27100000</v>
      </c>
      <c r="EE5" s="26">
        <v>2600000</v>
      </c>
    </row>
    <row r="6" spans="1:135" x14ac:dyDescent="0.35">
      <c r="A6" t="s">
        <v>68</v>
      </c>
      <c r="AW6" s="26">
        <v>162020000</v>
      </c>
    </row>
    <row r="7" spans="1:135" x14ac:dyDescent="0.35">
      <c r="A7" t="s">
        <v>69</v>
      </c>
      <c r="B7" s="26">
        <v>98800000</v>
      </c>
      <c r="C7" s="26">
        <v>85100000</v>
      </c>
      <c r="D7" s="26">
        <v>88200000</v>
      </c>
      <c r="E7" s="26">
        <v>98100000</v>
      </c>
      <c r="F7" s="26">
        <v>111200000</v>
      </c>
      <c r="G7" s="26">
        <v>89900000</v>
      </c>
      <c r="H7" s="26">
        <v>87700000</v>
      </c>
      <c r="I7" s="26">
        <v>58000000</v>
      </c>
      <c r="J7" s="26">
        <v>112600000</v>
      </c>
      <c r="K7" s="26">
        <v>49700000</v>
      </c>
      <c r="L7" s="26">
        <v>69600000</v>
      </c>
      <c r="M7" s="26">
        <v>62100000</v>
      </c>
      <c r="N7" s="26">
        <v>85900000</v>
      </c>
      <c r="O7" s="26">
        <v>42700000</v>
      </c>
      <c r="P7" s="26">
        <v>53659000</v>
      </c>
      <c r="Q7" s="26">
        <v>44336000</v>
      </c>
      <c r="R7" s="26">
        <v>90974000</v>
      </c>
      <c r="S7" s="26">
        <v>41973000</v>
      </c>
      <c r="T7" s="26">
        <v>44658000</v>
      </c>
      <c r="U7" s="26">
        <v>38326000</v>
      </c>
      <c r="V7" s="26">
        <v>90495000</v>
      </c>
      <c r="W7" s="26">
        <v>39035000</v>
      </c>
      <c r="X7" s="26">
        <v>43944000</v>
      </c>
      <c r="Y7" s="26">
        <v>41394000</v>
      </c>
      <c r="Z7" s="26">
        <v>87706000</v>
      </c>
      <c r="AA7" s="26">
        <v>36744000</v>
      </c>
      <c r="AB7" s="26">
        <v>46588000</v>
      </c>
      <c r="AC7" s="26">
        <v>43083000</v>
      </c>
      <c r="AD7" s="26">
        <v>100501000</v>
      </c>
      <c r="AE7" s="26">
        <v>38452000</v>
      </c>
      <c r="AF7" s="26">
        <v>47850000</v>
      </c>
      <c r="AG7" s="26">
        <v>43476000</v>
      </c>
      <c r="AH7" s="26">
        <v>87277000</v>
      </c>
      <c r="AI7" s="26">
        <v>38590000</v>
      </c>
      <c r="AJ7" s="26">
        <v>42772000</v>
      </c>
      <c r="AK7" s="26">
        <v>38471000</v>
      </c>
      <c r="AL7" s="26">
        <v>80486000</v>
      </c>
      <c r="AM7" s="26">
        <v>41087000</v>
      </c>
      <c r="AN7" s="26">
        <v>44442000</v>
      </c>
      <c r="AO7" s="26">
        <v>39740000</v>
      </c>
      <c r="AP7" s="26">
        <v>87644000</v>
      </c>
      <c r="AQ7" s="26">
        <v>33351000</v>
      </c>
      <c r="AR7" s="26">
        <v>42785000</v>
      </c>
      <c r="AS7" s="26">
        <v>36724000</v>
      </c>
      <c r="AT7" s="26">
        <v>104536000</v>
      </c>
      <c r="AU7" s="26">
        <v>41861000</v>
      </c>
      <c r="AV7" s="26">
        <v>45140000</v>
      </c>
      <c r="AW7" s="26">
        <v>53731000</v>
      </c>
      <c r="AX7" s="26">
        <v>97527000</v>
      </c>
      <c r="AY7" s="26">
        <v>75558000</v>
      </c>
      <c r="AZ7" s="26">
        <v>91129000</v>
      </c>
      <c r="BA7" s="26">
        <v>73692000</v>
      </c>
      <c r="BB7" s="26">
        <v>130948000</v>
      </c>
      <c r="BC7" s="26">
        <v>43941000</v>
      </c>
      <c r="BD7" s="26">
        <v>52304000</v>
      </c>
      <c r="BE7" s="26">
        <v>67598000</v>
      </c>
      <c r="BF7" s="26">
        <v>90490000</v>
      </c>
      <c r="BG7" s="26">
        <v>41996000</v>
      </c>
      <c r="BH7" s="26">
        <v>49851000</v>
      </c>
      <c r="BI7" s="26">
        <v>44766000</v>
      </c>
      <c r="BJ7" s="26">
        <v>76763000</v>
      </c>
      <c r="BK7" s="26">
        <v>45445000</v>
      </c>
      <c r="BL7" s="26">
        <v>52540000</v>
      </c>
      <c r="BM7" s="26">
        <v>50252000</v>
      </c>
      <c r="BN7" s="26">
        <v>69974000</v>
      </c>
      <c r="BO7" s="26">
        <v>45458000</v>
      </c>
      <c r="BP7" s="26">
        <v>45155000</v>
      </c>
      <c r="BQ7" s="26">
        <v>37613000</v>
      </c>
      <c r="BR7" s="26">
        <v>56580000</v>
      </c>
      <c r="BS7" s="26">
        <v>45884000</v>
      </c>
      <c r="BT7" s="26">
        <v>37934000</v>
      </c>
      <c r="BU7" s="26">
        <v>31708000</v>
      </c>
      <c r="BV7" s="26">
        <v>46138000</v>
      </c>
      <c r="BW7" s="26">
        <v>31145000</v>
      </c>
      <c r="BX7" s="26">
        <v>34619000</v>
      </c>
      <c r="BY7" s="26">
        <v>30089000</v>
      </c>
      <c r="BZ7" s="26">
        <v>34726000</v>
      </c>
      <c r="CA7" s="26">
        <v>27557000</v>
      </c>
      <c r="CB7" s="26">
        <v>38286000</v>
      </c>
      <c r="CC7" s="26">
        <v>23205000</v>
      </c>
      <c r="CD7" s="26">
        <v>33328000</v>
      </c>
      <c r="CE7" s="26">
        <v>29031000</v>
      </c>
      <c r="CF7" s="26">
        <v>31438000</v>
      </c>
      <c r="CG7" s="26">
        <v>29410000</v>
      </c>
      <c r="CH7" s="26">
        <v>26147000</v>
      </c>
      <c r="CI7" s="26">
        <v>23534000</v>
      </c>
      <c r="CJ7" s="26">
        <v>20378000</v>
      </c>
      <c r="CK7" s="26">
        <v>18418000</v>
      </c>
      <c r="CL7" s="26">
        <v>19900000</v>
      </c>
      <c r="CM7" s="26">
        <v>18500000</v>
      </c>
      <c r="CN7" s="26">
        <v>21400000</v>
      </c>
      <c r="CO7" s="26">
        <v>19100000</v>
      </c>
      <c r="CP7" s="26">
        <v>19000000</v>
      </c>
      <c r="CQ7" s="26">
        <v>13200000</v>
      </c>
      <c r="CR7" s="26">
        <v>18800000</v>
      </c>
      <c r="CS7" s="26">
        <v>15300000</v>
      </c>
      <c r="CT7" s="26">
        <v>21400000</v>
      </c>
      <c r="CU7" s="26">
        <v>23200000</v>
      </c>
      <c r="CV7" s="26">
        <v>15300000</v>
      </c>
      <c r="CW7" s="26">
        <v>18900000</v>
      </c>
      <c r="CX7" s="26">
        <v>19500000</v>
      </c>
      <c r="CY7" s="26">
        <v>14900000</v>
      </c>
      <c r="CZ7" s="26">
        <v>14100000</v>
      </c>
      <c r="DA7" s="26">
        <v>16900000</v>
      </c>
      <c r="DB7" s="26">
        <v>14400000</v>
      </c>
      <c r="DC7" s="26">
        <v>9600000</v>
      </c>
      <c r="DD7" s="26">
        <v>18000000</v>
      </c>
      <c r="DE7" s="26">
        <v>14300000</v>
      </c>
      <c r="DF7" s="26">
        <v>18000000</v>
      </c>
      <c r="DG7" s="26">
        <v>17000000</v>
      </c>
      <c r="DH7" s="26">
        <v>12600000</v>
      </c>
      <c r="DI7" s="26">
        <v>10800000</v>
      </c>
      <c r="DJ7" s="26">
        <v>7500000</v>
      </c>
      <c r="DK7" s="26">
        <v>6200000</v>
      </c>
      <c r="DL7" s="26">
        <v>5800000</v>
      </c>
      <c r="DM7" s="26">
        <v>6700000</v>
      </c>
      <c r="DN7" s="26">
        <v>12700000</v>
      </c>
      <c r="DO7" s="26">
        <v>6100000</v>
      </c>
      <c r="DP7" s="26">
        <v>5100000</v>
      </c>
      <c r="DQ7" s="26">
        <v>4600000</v>
      </c>
      <c r="DR7" s="26">
        <v>4800000</v>
      </c>
      <c r="DS7" s="26">
        <v>4600000</v>
      </c>
      <c r="DT7" s="26">
        <v>5400000</v>
      </c>
      <c r="DU7" s="26">
        <v>5100000</v>
      </c>
      <c r="DV7" s="26">
        <v>5600000</v>
      </c>
      <c r="DW7" s="26">
        <v>5100000</v>
      </c>
      <c r="DX7" s="26">
        <v>4200000</v>
      </c>
      <c r="DY7" s="26">
        <v>2900000</v>
      </c>
      <c r="DZ7" s="26">
        <v>5400000</v>
      </c>
      <c r="EA7" s="26">
        <v>4700000</v>
      </c>
      <c r="EB7" s="26">
        <v>4800000</v>
      </c>
      <c r="EC7" s="26">
        <v>5000000</v>
      </c>
      <c r="ED7" s="26">
        <v>4000000</v>
      </c>
      <c r="EE7" s="26">
        <v>2400000</v>
      </c>
    </row>
    <row r="8" spans="1:135" x14ac:dyDescent="0.35">
      <c r="A8" t="s">
        <v>70</v>
      </c>
      <c r="B8" s="26">
        <v>91800000</v>
      </c>
      <c r="C8" s="26">
        <v>59500000</v>
      </c>
      <c r="D8" s="26">
        <v>65200000</v>
      </c>
      <c r="E8" s="26">
        <v>66600000</v>
      </c>
      <c r="F8" s="26">
        <v>79000000</v>
      </c>
      <c r="G8" s="26">
        <v>56800000</v>
      </c>
      <c r="H8" s="26">
        <v>52300000</v>
      </c>
      <c r="I8" s="26">
        <v>44000000</v>
      </c>
      <c r="J8" s="26">
        <v>103500000</v>
      </c>
      <c r="K8" s="26">
        <v>48300000</v>
      </c>
      <c r="L8" s="26">
        <v>55000000</v>
      </c>
      <c r="M8" s="26">
        <v>55900000</v>
      </c>
      <c r="N8" s="26">
        <v>81500000</v>
      </c>
      <c r="O8" s="26">
        <v>42700000</v>
      </c>
      <c r="P8" s="26">
        <v>53659000</v>
      </c>
      <c r="Q8" s="26">
        <v>44336000</v>
      </c>
      <c r="R8" s="26">
        <v>90777000</v>
      </c>
      <c r="S8" s="26">
        <v>38552000</v>
      </c>
      <c r="T8" s="26">
        <v>44658000</v>
      </c>
      <c r="U8" s="26">
        <v>38326000</v>
      </c>
      <c r="V8" s="26">
        <v>90495000</v>
      </c>
      <c r="W8" s="26">
        <v>39035000</v>
      </c>
      <c r="X8" s="26">
        <v>43944000</v>
      </c>
      <c r="Y8" s="26">
        <v>40759000</v>
      </c>
      <c r="Z8" s="26">
        <v>87706000</v>
      </c>
      <c r="AA8" s="26">
        <v>36744000</v>
      </c>
      <c r="AB8" s="26">
        <v>46588000</v>
      </c>
      <c r="AC8" s="26">
        <v>43083000</v>
      </c>
      <c r="AD8" s="26">
        <v>100501000</v>
      </c>
      <c r="AE8" s="26">
        <v>38452000</v>
      </c>
      <c r="AF8" s="26">
        <v>47850000</v>
      </c>
      <c r="AG8" s="26">
        <v>43476000</v>
      </c>
      <c r="AH8" s="26">
        <v>87277000</v>
      </c>
      <c r="AI8" s="26">
        <v>29518000</v>
      </c>
      <c r="AJ8" s="26">
        <v>37842000</v>
      </c>
      <c r="AK8" s="26">
        <v>38471000</v>
      </c>
      <c r="AL8" s="26">
        <v>80486000</v>
      </c>
      <c r="AM8" s="26">
        <v>34742000</v>
      </c>
      <c r="AN8" s="26">
        <v>43387000</v>
      </c>
      <c r="AO8" s="26">
        <v>39740000</v>
      </c>
      <c r="AP8" s="26">
        <v>87644000</v>
      </c>
      <c r="AQ8" s="26">
        <v>33351000</v>
      </c>
      <c r="AR8" s="26">
        <v>42785000</v>
      </c>
      <c r="AS8" s="26">
        <v>36724000</v>
      </c>
      <c r="AT8" s="26">
        <v>90475000</v>
      </c>
      <c r="AU8" s="26">
        <v>32273000</v>
      </c>
      <c r="AV8" s="26">
        <v>45140000</v>
      </c>
      <c r="AW8" s="26">
        <v>42742000</v>
      </c>
      <c r="AX8" s="26">
        <v>93149000</v>
      </c>
      <c r="AY8" s="26">
        <v>36386000</v>
      </c>
      <c r="AZ8" s="26">
        <v>49509000</v>
      </c>
      <c r="BA8" s="26">
        <v>43687000</v>
      </c>
      <c r="BB8" s="26">
        <v>98671000</v>
      </c>
      <c r="BC8" s="26">
        <v>43941000</v>
      </c>
      <c r="BD8" s="26">
        <v>52304000</v>
      </c>
      <c r="BE8" s="26">
        <v>41894000</v>
      </c>
      <c r="BF8" s="26">
        <v>90490000</v>
      </c>
      <c r="BG8" s="26">
        <v>41996000</v>
      </c>
      <c r="BH8" s="26">
        <v>49851000</v>
      </c>
      <c r="BI8" s="26">
        <v>44766000</v>
      </c>
      <c r="BJ8" s="26">
        <v>76763000</v>
      </c>
      <c r="BK8" s="26">
        <v>45445000</v>
      </c>
      <c r="BL8" s="26">
        <v>52540000</v>
      </c>
      <c r="BM8" s="26">
        <v>50252000</v>
      </c>
      <c r="BN8" s="26">
        <v>69974000</v>
      </c>
      <c r="BO8" s="26">
        <v>45458000</v>
      </c>
      <c r="BP8" s="26">
        <v>45155000</v>
      </c>
      <c r="BQ8" s="26">
        <v>37613000</v>
      </c>
      <c r="BR8" s="26">
        <v>56580000</v>
      </c>
      <c r="BS8" s="26">
        <v>45884000</v>
      </c>
      <c r="BT8" s="26">
        <v>37934000</v>
      </c>
      <c r="BU8" s="26">
        <v>31708000</v>
      </c>
      <c r="BV8" s="26">
        <v>46138000</v>
      </c>
      <c r="BW8" s="26">
        <v>31145000</v>
      </c>
      <c r="BX8" s="26">
        <v>34619000</v>
      </c>
      <c r="BY8" s="26">
        <v>30089000</v>
      </c>
      <c r="BZ8" s="26">
        <v>34726000</v>
      </c>
      <c r="CA8" s="26">
        <v>27557000</v>
      </c>
      <c r="CB8" s="26">
        <v>22613000</v>
      </c>
      <c r="CC8" s="26">
        <v>23205000</v>
      </c>
      <c r="CD8" s="26">
        <v>33328000</v>
      </c>
      <c r="CE8" s="26">
        <v>29031000</v>
      </c>
      <c r="CF8" s="26">
        <v>31438000</v>
      </c>
      <c r="CG8" s="26">
        <v>29410000</v>
      </c>
    </row>
    <row r="9" spans="1:135" x14ac:dyDescent="0.35">
      <c r="A9" t="s">
        <v>71</v>
      </c>
      <c r="B9" s="26">
        <v>7000000</v>
      </c>
      <c r="C9" s="26">
        <v>25600000</v>
      </c>
      <c r="D9" s="26">
        <v>23000000</v>
      </c>
      <c r="E9" s="26">
        <v>31500000</v>
      </c>
      <c r="F9" s="26">
        <v>32200000</v>
      </c>
      <c r="G9" s="26">
        <v>33100000</v>
      </c>
      <c r="H9" s="26">
        <v>35400000</v>
      </c>
      <c r="I9" s="26">
        <v>14000000</v>
      </c>
      <c r="J9" s="26">
        <v>9100000</v>
      </c>
      <c r="K9" s="26">
        <v>1400000</v>
      </c>
      <c r="L9" s="26">
        <v>14600000</v>
      </c>
      <c r="M9" s="26">
        <v>6200000</v>
      </c>
      <c r="N9" s="26">
        <v>4400000</v>
      </c>
      <c r="R9" s="26">
        <v>197000</v>
      </c>
      <c r="S9" s="26">
        <v>3421000</v>
      </c>
      <c r="Y9" s="26">
        <v>635000</v>
      </c>
      <c r="AF9">
        <v>0</v>
      </c>
      <c r="AG9">
        <v>0</v>
      </c>
      <c r="AH9">
        <v>0</v>
      </c>
      <c r="AI9" s="26">
        <v>9072000</v>
      </c>
      <c r="AJ9" s="26">
        <v>4930000</v>
      </c>
      <c r="AK9">
        <v>0</v>
      </c>
      <c r="AL9">
        <v>0</v>
      </c>
      <c r="AM9" s="26">
        <v>6345000</v>
      </c>
      <c r="AN9" s="26">
        <v>1055000</v>
      </c>
      <c r="AT9" s="26">
        <v>14061000</v>
      </c>
      <c r="AU9" s="26">
        <v>9588000</v>
      </c>
      <c r="AV9">
        <v>0</v>
      </c>
      <c r="AW9" s="26">
        <v>10989000</v>
      </c>
      <c r="AX9" s="26">
        <v>4378000</v>
      </c>
      <c r="AY9" s="26">
        <v>39172000</v>
      </c>
      <c r="AZ9" s="26">
        <v>41620000</v>
      </c>
      <c r="BA9" s="26">
        <v>30005000</v>
      </c>
      <c r="BB9" s="26">
        <v>32277000</v>
      </c>
    </row>
    <row r="10" spans="1:135" x14ac:dyDescent="0.35">
      <c r="A10" t="s">
        <v>72</v>
      </c>
      <c r="BE10" s="26">
        <v>25704000</v>
      </c>
      <c r="CB10" s="26">
        <v>15673000</v>
      </c>
    </row>
    <row r="11" spans="1:135" x14ac:dyDescent="0.35">
      <c r="A11" t="s">
        <v>73</v>
      </c>
      <c r="B11" s="26">
        <v>87700000</v>
      </c>
      <c r="C11" s="26">
        <v>82900000</v>
      </c>
      <c r="D11" s="26">
        <v>81500000</v>
      </c>
      <c r="E11" s="26">
        <v>79100000</v>
      </c>
      <c r="F11" s="26">
        <v>78700000</v>
      </c>
      <c r="G11" s="26">
        <v>77500000</v>
      </c>
      <c r="H11" s="26">
        <v>78900000</v>
      </c>
      <c r="I11" s="26">
        <v>77500000</v>
      </c>
      <c r="J11" s="26">
        <v>77900000</v>
      </c>
      <c r="K11" s="26">
        <v>77400000</v>
      </c>
      <c r="L11" s="26">
        <v>70300000</v>
      </c>
      <c r="M11" s="26">
        <v>70900000</v>
      </c>
      <c r="N11" s="26">
        <v>70800000</v>
      </c>
      <c r="O11" s="26">
        <v>70200000</v>
      </c>
      <c r="P11" s="26">
        <v>70966000</v>
      </c>
      <c r="Q11" s="26">
        <v>71092000</v>
      </c>
      <c r="R11" s="26">
        <v>71659000</v>
      </c>
      <c r="S11" s="26">
        <v>70718000</v>
      </c>
      <c r="T11" s="26">
        <v>71377000</v>
      </c>
      <c r="U11" s="26">
        <v>72645000</v>
      </c>
      <c r="V11" s="26">
        <v>71756000</v>
      </c>
      <c r="W11" s="26">
        <v>70273000</v>
      </c>
      <c r="X11" s="26">
        <v>70559000</v>
      </c>
      <c r="Y11" s="26">
        <v>69225000</v>
      </c>
      <c r="Z11" s="26">
        <v>70336000</v>
      </c>
      <c r="AA11" s="26">
        <v>25164000</v>
      </c>
      <c r="AB11" s="26">
        <v>23035000</v>
      </c>
      <c r="AC11" s="26">
        <v>24125000</v>
      </c>
      <c r="AD11" s="26">
        <v>25158000</v>
      </c>
      <c r="AE11" s="26">
        <v>24161000</v>
      </c>
      <c r="AF11" s="26">
        <v>23643000</v>
      </c>
      <c r="AG11" s="26">
        <v>24346000</v>
      </c>
      <c r="AH11" s="26">
        <v>24443000</v>
      </c>
      <c r="AI11" s="26">
        <v>24097000</v>
      </c>
      <c r="AJ11" s="26">
        <v>24628000</v>
      </c>
      <c r="AK11" s="26">
        <v>24548000</v>
      </c>
      <c r="AL11" s="26">
        <v>26337000</v>
      </c>
      <c r="AM11" s="26">
        <v>25616000</v>
      </c>
      <c r="AN11" s="26">
        <v>25360000</v>
      </c>
      <c r="AO11" s="26">
        <v>26696000</v>
      </c>
      <c r="AP11" s="26">
        <v>27355000</v>
      </c>
      <c r="AQ11" s="26">
        <v>26142000</v>
      </c>
      <c r="AR11" s="26">
        <v>25365000</v>
      </c>
      <c r="AS11" s="26">
        <v>26005000</v>
      </c>
      <c r="AT11" s="26">
        <v>27488000</v>
      </c>
      <c r="AU11" s="26">
        <v>26674000</v>
      </c>
      <c r="AV11" s="26">
        <v>26735000</v>
      </c>
      <c r="AW11" s="26">
        <v>27619000</v>
      </c>
      <c r="AX11" s="26">
        <v>32278000</v>
      </c>
      <c r="AY11" s="26">
        <v>33775000</v>
      </c>
      <c r="AZ11" s="26">
        <v>36709000</v>
      </c>
      <c r="BA11" s="26">
        <v>44736000</v>
      </c>
      <c r="BB11" s="26">
        <v>41496000</v>
      </c>
      <c r="BC11" s="26">
        <v>32505000</v>
      </c>
      <c r="BD11" s="26">
        <v>35534000</v>
      </c>
      <c r="BE11" s="26">
        <v>34732000</v>
      </c>
      <c r="BF11" s="26">
        <v>28941000</v>
      </c>
      <c r="BG11" s="26">
        <v>26701000</v>
      </c>
      <c r="BH11" s="26">
        <v>33514000</v>
      </c>
      <c r="BI11" s="26">
        <v>37027000</v>
      </c>
      <c r="BJ11" s="26">
        <v>37515000</v>
      </c>
      <c r="BK11" s="26">
        <v>38239000</v>
      </c>
      <c r="BL11" s="26">
        <v>40330000</v>
      </c>
      <c r="BM11" s="26">
        <v>42055000</v>
      </c>
      <c r="BN11" s="26">
        <v>38330000</v>
      </c>
      <c r="BO11" s="26">
        <v>38416000</v>
      </c>
      <c r="BP11" s="26">
        <v>49503000</v>
      </c>
      <c r="BQ11" s="26">
        <v>47686000</v>
      </c>
      <c r="BR11" s="26">
        <v>43538000</v>
      </c>
      <c r="BS11" s="26">
        <v>42556000</v>
      </c>
      <c r="BT11" s="26">
        <v>38113000</v>
      </c>
      <c r="BU11" s="26">
        <v>24045000</v>
      </c>
      <c r="BV11" s="26">
        <v>24036000</v>
      </c>
      <c r="BW11" s="26">
        <v>24260000</v>
      </c>
      <c r="BX11" s="26">
        <v>24403000</v>
      </c>
      <c r="BY11" s="26">
        <v>24352000</v>
      </c>
      <c r="BZ11" s="26">
        <v>25798000</v>
      </c>
      <c r="CA11" s="26">
        <v>24037000</v>
      </c>
      <c r="CB11" s="26">
        <v>25190000</v>
      </c>
      <c r="CC11" s="26">
        <v>25297000</v>
      </c>
      <c r="CD11" s="26">
        <v>27070000</v>
      </c>
      <c r="CE11" s="26">
        <v>26130000</v>
      </c>
      <c r="CF11" s="26">
        <v>27351000</v>
      </c>
      <c r="CG11" s="26">
        <v>19577000</v>
      </c>
      <c r="CH11" s="26">
        <v>16712000</v>
      </c>
      <c r="CI11" s="26">
        <v>16710000</v>
      </c>
      <c r="CJ11" s="26">
        <v>16448000</v>
      </c>
      <c r="CK11" s="26">
        <v>15440000</v>
      </c>
      <c r="CL11" s="26">
        <v>16700000</v>
      </c>
      <c r="CM11" s="26">
        <v>15100000</v>
      </c>
      <c r="CN11" s="26">
        <v>15000000</v>
      </c>
      <c r="CO11" s="26">
        <v>15000000</v>
      </c>
      <c r="CP11" s="26">
        <v>15300000</v>
      </c>
      <c r="CQ11" s="26">
        <v>15100000</v>
      </c>
      <c r="CR11" s="26">
        <v>13800000</v>
      </c>
      <c r="CS11" s="26">
        <v>14100000</v>
      </c>
      <c r="CT11" s="26">
        <v>14300000</v>
      </c>
      <c r="CU11" s="26">
        <v>13000000</v>
      </c>
      <c r="CV11" s="26">
        <v>13000000</v>
      </c>
      <c r="CW11" s="26">
        <v>12000000</v>
      </c>
      <c r="CX11" s="26">
        <v>11600000</v>
      </c>
      <c r="CY11" s="26">
        <v>11200000</v>
      </c>
      <c r="CZ11" s="26">
        <v>10800000</v>
      </c>
      <c r="DA11" s="26">
        <v>10500000</v>
      </c>
      <c r="DB11" s="26">
        <v>10900000</v>
      </c>
      <c r="DC11" s="26">
        <v>11200000</v>
      </c>
      <c r="DD11" s="26">
        <v>10300000</v>
      </c>
      <c r="DE11" s="26">
        <v>9600000</v>
      </c>
      <c r="DF11" s="26">
        <v>9400000</v>
      </c>
      <c r="DG11" s="26">
        <v>8700000</v>
      </c>
      <c r="DH11" s="26">
        <v>8200000</v>
      </c>
      <c r="DI11" s="26">
        <v>7400000</v>
      </c>
      <c r="DJ11" s="26">
        <v>7500000</v>
      </c>
      <c r="DK11" s="26">
        <v>7300000</v>
      </c>
      <c r="DL11" s="26">
        <v>6500000</v>
      </c>
      <c r="DM11" s="26">
        <v>6200000</v>
      </c>
      <c r="DN11" s="26">
        <v>6100000</v>
      </c>
      <c r="DO11" s="26">
        <v>5300000</v>
      </c>
      <c r="DP11" s="26">
        <v>5300000</v>
      </c>
      <c r="DQ11" s="26">
        <v>4900000</v>
      </c>
      <c r="DR11" s="26">
        <v>4700000</v>
      </c>
      <c r="DS11" s="26">
        <v>4500000</v>
      </c>
      <c r="DT11" s="26">
        <v>4200000</v>
      </c>
      <c r="DU11" s="26">
        <v>4100000</v>
      </c>
      <c r="DV11" s="26">
        <v>4000000</v>
      </c>
      <c r="DW11" s="26">
        <v>3500000</v>
      </c>
      <c r="DX11" s="26">
        <v>3500000</v>
      </c>
      <c r="DY11" s="26">
        <v>3200000</v>
      </c>
      <c r="DZ11" s="26">
        <v>3300000</v>
      </c>
      <c r="EA11" s="26">
        <v>4100000</v>
      </c>
      <c r="EB11" s="26">
        <v>4400000</v>
      </c>
      <c r="EC11" s="26">
        <v>3000000</v>
      </c>
      <c r="ED11" s="26">
        <v>2700000</v>
      </c>
      <c r="EE11" s="26">
        <v>1000000</v>
      </c>
    </row>
    <row r="12" spans="1:135" x14ac:dyDescent="0.35">
      <c r="A12" t="s">
        <v>74</v>
      </c>
      <c r="B12" s="26">
        <v>55000000</v>
      </c>
      <c r="C12" s="26">
        <v>53400000</v>
      </c>
      <c r="D12" s="26">
        <v>52600000</v>
      </c>
      <c r="E12" s="26">
        <v>52000000</v>
      </c>
      <c r="F12" s="26">
        <v>51900000</v>
      </c>
      <c r="G12" s="26">
        <v>51600000</v>
      </c>
      <c r="H12" s="26">
        <v>51600000</v>
      </c>
      <c r="I12" s="26">
        <v>51200000</v>
      </c>
      <c r="J12" s="26">
        <v>51700000</v>
      </c>
      <c r="K12" s="26">
        <v>51800000</v>
      </c>
      <c r="L12" s="26">
        <v>47100000</v>
      </c>
      <c r="M12" s="26">
        <v>46900000</v>
      </c>
      <c r="N12" s="26">
        <v>46800000</v>
      </c>
      <c r="O12" s="26">
        <v>46800000</v>
      </c>
      <c r="P12" s="26">
        <v>46724000</v>
      </c>
      <c r="Q12" s="26">
        <v>46685000</v>
      </c>
      <c r="R12" s="26">
        <v>46829000</v>
      </c>
      <c r="S12" s="26">
        <v>46516000</v>
      </c>
      <c r="T12" s="26">
        <v>46380000</v>
      </c>
      <c r="U12" s="26">
        <v>46328000</v>
      </c>
      <c r="V12" s="26">
        <v>45972000</v>
      </c>
      <c r="W12" s="26">
        <v>45295000</v>
      </c>
      <c r="X12" s="26">
        <v>45455000</v>
      </c>
      <c r="Y12" s="26">
        <v>44873000</v>
      </c>
      <c r="Z12" s="26">
        <v>44468000</v>
      </c>
    </row>
    <row r="13" spans="1:135" x14ac:dyDescent="0.35">
      <c r="A13" t="s">
        <v>75</v>
      </c>
      <c r="B13" s="26">
        <v>32700000</v>
      </c>
      <c r="C13" s="26">
        <v>29500000</v>
      </c>
      <c r="D13" s="26">
        <v>28900000</v>
      </c>
      <c r="E13" s="26">
        <v>27100000</v>
      </c>
      <c r="F13" s="26">
        <v>26800000</v>
      </c>
      <c r="G13" s="26">
        <v>25900000</v>
      </c>
      <c r="H13" s="26">
        <v>27300000</v>
      </c>
      <c r="I13" s="26">
        <v>26300000</v>
      </c>
      <c r="J13" s="26">
        <v>26200000</v>
      </c>
      <c r="K13" s="26">
        <v>25600000</v>
      </c>
      <c r="L13" s="26">
        <v>23200000</v>
      </c>
      <c r="M13" s="26">
        <v>24000000</v>
      </c>
      <c r="N13" s="26">
        <v>24000000</v>
      </c>
      <c r="O13" s="26">
        <v>23400000</v>
      </c>
      <c r="P13" s="26">
        <v>24242000</v>
      </c>
      <c r="Q13" s="26">
        <v>24407000</v>
      </c>
      <c r="R13" s="26">
        <v>24830000</v>
      </c>
      <c r="S13" s="26">
        <v>24202000</v>
      </c>
      <c r="T13" s="26">
        <v>24997000</v>
      </c>
      <c r="U13" s="26">
        <v>26317000</v>
      </c>
      <c r="V13" s="26">
        <v>25784000</v>
      </c>
      <c r="W13" s="26">
        <v>24978000</v>
      </c>
      <c r="X13" s="26">
        <v>25104000</v>
      </c>
      <c r="Y13" s="26">
        <v>24352000</v>
      </c>
      <c r="Z13" s="26">
        <v>25868000</v>
      </c>
      <c r="AA13" s="26">
        <v>25164000</v>
      </c>
      <c r="AB13" s="26">
        <v>23035000</v>
      </c>
      <c r="AC13" s="26">
        <v>24125000</v>
      </c>
      <c r="AD13" s="26">
        <v>25158000</v>
      </c>
      <c r="AE13" s="26">
        <v>24161000</v>
      </c>
      <c r="AF13" s="26">
        <v>23643000</v>
      </c>
      <c r="AG13" s="26">
        <v>24346000</v>
      </c>
      <c r="AH13" s="26">
        <v>24443000</v>
      </c>
      <c r="AI13" s="26">
        <v>24097000</v>
      </c>
      <c r="AJ13" s="26">
        <v>24628000</v>
      </c>
      <c r="AK13" s="26">
        <v>24548000</v>
      </c>
      <c r="AL13" s="26">
        <v>26337000</v>
      </c>
      <c r="AM13" s="26">
        <v>25616000</v>
      </c>
      <c r="AN13" s="26">
        <v>25360000</v>
      </c>
    </row>
    <row r="14" spans="1:135" x14ac:dyDescent="0.35">
      <c r="A14" t="s">
        <v>229</v>
      </c>
      <c r="B14" s="26">
        <v>18500000</v>
      </c>
      <c r="C14" s="26">
        <v>18100000</v>
      </c>
      <c r="D14" s="26">
        <v>13600000</v>
      </c>
      <c r="E14" s="26">
        <v>11600000</v>
      </c>
      <c r="F14" s="26">
        <v>11800000</v>
      </c>
      <c r="G14" s="26">
        <v>13400000</v>
      </c>
      <c r="H14" s="26">
        <v>13900000</v>
      </c>
      <c r="I14" s="26">
        <v>12600000</v>
      </c>
      <c r="J14" s="26">
        <v>21800000</v>
      </c>
      <c r="K14" s="26">
        <v>17600000</v>
      </c>
      <c r="L14" s="26">
        <v>23700000</v>
      </c>
      <c r="M14" s="26">
        <v>23400000</v>
      </c>
      <c r="N14" s="26">
        <v>23100000</v>
      </c>
      <c r="O14" s="26">
        <v>27100000</v>
      </c>
      <c r="P14" s="26">
        <v>20787000</v>
      </c>
      <c r="Q14" s="26">
        <v>15191000</v>
      </c>
      <c r="R14" s="26">
        <v>17108000</v>
      </c>
      <c r="S14" s="26">
        <v>19231000</v>
      </c>
      <c r="T14" s="26">
        <v>29293000</v>
      </c>
      <c r="U14" s="26">
        <v>28182000</v>
      </c>
      <c r="V14" s="26">
        <v>27959000</v>
      </c>
      <c r="W14" s="26">
        <v>30990000</v>
      </c>
      <c r="X14" s="26">
        <v>30825000</v>
      </c>
      <c r="Y14" s="26">
        <v>17120000</v>
      </c>
      <c r="Z14" s="26">
        <v>23611000</v>
      </c>
      <c r="AA14" s="26">
        <v>64262000</v>
      </c>
      <c r="AB14" s="26">
        <v>62480000</v>
      </c>
      <c r="AC14" s="26">
        <v>58431000</v>
      </c>
      <c r="AD14" s="26">
        <v>64103000</v>
      </c>
      <c r="AE14" s="26">
        <v>61963000</v>
      </c>
      <c r="AF14" s="26">
        <v>65506000</v>
      </c>
      <c r="AG14" s="26">
        <v>62725000</v>
      </c>
      <c r="AH14" s="26">
        <v>72766000</v>
      </c>
      <c r="AI14" s="26">
        <v>71384000</v>
      </c>
      <c r="AJ14" s="26">
        <v>71824000</v>
      </c>
      <c r="AK14" s="26">
        <v>64381000</v>
      </c>
      <c r="AL14" s="26">
        <v>62676000</v>
      </c>
      <c r="AM14" s="26">
        <v>59626000</v>
      </c>
      <c r="AN14" s="26">
        <v>63023000</v>
      </c>
      <c r="AO14" s="26">
        <v>56268000</v>
      </c>
      <c r="AP14" s="26">
        <v>56852000</v>
      </c>
      <c r="AQ14" s="26">
        <v>55268000</v>
      </c>
      <c r="AR14" s="26">
        <v>59698000</v>
      </c>
      <c r="AS14" s="26">
        <v>60556000</v>
      </c>
      <c r="AT14" s="26">
        <v>64214000</v>
      </c>
      <c r="AU14" s="26">
        <v>59793000</v>
      </c>
      <c r="AV14" s="26">
        <v>63961000</v>
      </c>
      <c r="AW14" s="26">
        <v>51659000</v>
      </c>
      <c r="AX14" s="26">
        <v>58337000</v>
      </c>
      <c r="AY14" s="26">
        <v>86155000</v>
      </c>
      <c r="AZ14" s="26">
        <v>96436000</v>
      </c>
      <c r="BA14" s="26">
        <v>104523000</v>
      </c>
      <c r="BB14" s="26">
        <v>106487000</v>
      </c>
      <c r="BC14" s="26">
        <v>103362000</v>
      </c>
      <c r="BD14" s="26">
        <v>106472000</v>
      </c>
      <c r="BE14" s="26">
        <v>67446000</v>
      </c>
      <c r="BF14" s="26">
        <v>66698000</v>
      </c>
      <c r="BG14" s="26">
        <v>68004000</v>
      </c>
      <c r="BH14" s="26">
        <v>86137000</v>
      </c>
      <c r="BI14" s="26">
        <v>80297000</v>
      </c>
      <c r="BJ14" s="26">
        <v>81083000</v>
      </c>
      <c r="BK14" s="26">
        <v>79665000</v>
      </c>
      <c r="BL14" s="26">
        <v>85187000</v>
      </c>
      <c r="BM14" s="26">
        <v>79371000</v>
      </c>
      <c r="BN14" s="26">
        <v>76407000</v>
      </c>
      <c r="BO14" s="26">
        <v>73448000</v>
      </c>
      <c r="BP14" s="26">
        <v>81312000</v>
      </c>
      <c r="BQ14" s="26">
        <v>77833000</v>
      </c>
      <c r="BR14" s="26">
        <v>76733000</v>
      </c>
      <c r="BS14" s="26">
        <v>73092000</v>
      </c>
      <c r="BT14" s="26">
        <v>74764000</v>
      </c>
      <c r="BU14" s="26">
        <v>86052000</v>
      </c>
      <c r="BV14" s="26">
        <v>95206000</v>
      </c>
      <c r="BW14" s="26">
        <v>78265000</v>
      </c>
      <c r="BX14" s="26">
        <v>73953000</v>
      </c>
      <c r="BY14" s="26">
        <v>69476000</v>
      </c>
      <c r="BZ14" s="26">
        <v>68495000</v>
      </c>
      <c r="CA14" s="26">
        <v>66960000</v>
      </c>
      <c r="CB14" s="26">
        <v>66727000</v>
      </c>
      <c r="CC14" s="26">
        <v>61752000</v>
      </c>
      <c r="CD14" s="26">
        <v>61201000</v>
      </c>
      <c r="CE14" s="26">
        <v>58014000</v>
      </c>
      <c r="CF14" s="26">
        <v>55809000</v>
      </c>
      <c r="CG14" s="26">
        <v>51564000</v>
      </c>
    </row>
    <row r="15" spans="1:135" x14ac:dyDescent="0.35">
      <c r="A15" t="s">
        <v>76</v>
      </c>
      <c r="Z15" s="26">
        <v>997000</v>
      </c>
      <c r="AA15">
        <v>0</v>
      </c>
      <c r="AB15" s="26">
        <v>2493000</v>
      </c>
      <c r="AC15" s="26">
        <v>864000</v>
      </c>
      <c r="AD15" s="26">
        <v>17282000</v>
      </c>
      <c r="AE15" s="26">
        <v>12840000</v>
      </c>
      <c r="AF15" s="26">
        <v>16170000</v>
      </c>
      <c r="AJ15">
        <v>0</v>
      </c>
      <c r="AK15" s="26">
        <v>1805000</v>
      </c>
      <c r="AL15">
        <v>0</v>
      </c>
      <c r="AM15">
        <v>0</v>
      </c>
      <c r="AN15" s="26">
        <v>2918000</v>
      </c>
      <c r="AO15" s="26">
        <v>6905000</v>
      </c>
      <c r="AP15" s="26">
        <v>5281000</v>
      </c>
      <c r="AQ15" s="26">
        <v>6883000</v>
      </c>
      <c r="AR15" s="26">
        <v>11524000</v>
      </c>
      <c r="AS15" s="26">
        <v>12969000</v>
      </c>
      <c r="AT15" s="26">
        <v>14854000</v>
      </c>
      <c r="AU15" s="26">
        <v>13942000</v>
      </c>
      <c r="AV15" s="26">
        <v>20607000</v>
      </c>
      <c r="AW15" s="26">
        <v>20018000</v>
      </c>
      <c r="AX15" s="26">
        <v>26622000</v>
      </c>
      <c r="AY15" s="26">
        <v>41192000</v>
      </c>
      <c r="AZ15" s="26">
        <v>50785000</v>
      </c>
      <c r="BA15" s="26">
        <v>28635000</v>
      </c>
      <c r="BB15" s="26">
        <v>33101000</v>
      </c>
      <c r="BC15" s="26">
        <v>69962000</v>
      </c>
      <c r="BD15" s="26">
        <v>71595000</v>
      </c>
      <c r="BE15" s="26">
        <v>50338000</v>
      </c>
      <c r="BF15" s="26">
        <v>23977000</v>
      </c>
      <c r="BG15" s="26">
        <v>19686000</v>
      </c>
      <c r="BH15" s="26">
        <v>16100000</v>
      </c>
      <c r="BI15" s="26">
        <v>14343000</v>
      </c>
      <c r="BJ15" s="26">
        <v>19590000</v>
      </c>
      <c r="BK15" s="26">
        <v>11588000</v>
      </c>
      <c r="BL15" s="26">
        <v>8638000</v>
      </c>
      <c r="BM15" s="26">
        <v>9252000</v>
      </c>
      <c r="BN15" s="26">
        <v>24807000</v>
      </c>
      <c r="BO15" s="26">
        <v>29327000</v>
      </c>
      <c r="BP15" s="26">
        <v>21956000</v>
      </c>
      <c r="BQ15" s="26">
        <v>31727000</v>
      </c>
      <c r="BR15" s="26">
        <v>26955000</v>
      </c>
      <c r="BS15" s="26">
        <v>19592000</v>
      </c>
      <c r="BT15" s="26">
        <v>23347000</v>
      </c>
      <c r="BU15" s="26">
        <v>13915000</v>
      </c>
      <c r="BY15" s="26">
        <v>3064000</v>
      </c>
      <c r="BZ15" s="26">
        <v>1709000</v>
      </c>
      <c r="CA15" s="26">
        <v>749000</v>
      </c>
      <c r="CB15" s="26">
        <v>1660000</v>
      </c>
      <c r="CC15" s="26">
        <v>12115000</v>
      </c>
      <c r="CD15" s="26">
        <v>12812000</v>
      </c>
      <c r="CE15" s="26">
        <v>6452000</v>
      </c>
      <c r="CF15" s="26">
        <v>7295000</v>
      </c>
      <c r="CG15" s="26">
        <v>863000</v>
      </c>
    </row>
    <row r="16" spans="1:135" x14ac:dyDescent="0.35">
      <c r="A16" t="s">
        <v>77</v>
      </c>
      <c r="Z16" s="26">
        <v>997000</v>
      </c>
      <c r="AA16">
        <v>0</v>
      </c>
      <c r="AB16" s="26">
        <v>2493000</v>
      </c>
      <c r="AC16" s="26">
        <v>864000</v>
      </c>
      <c r="AD16" s="26">
        <v>17282000</v>
      </c>
      <c r="AE16" s="26">
        <v>12840000</v>
      </c>
      <c r="AF16" s="26">
        <v>16170000</v>
      </c>
      <c r="AJ16">
        <v>0</v>
      </c>
      <c r="AK16" s="26">
        <v>1805000</v>
      </c>
      <c r="AL16">
        <v>0</v>
      </c>
      <c r="AM16">
        <v>0</v>
      </c>
      <c r="AN16" s="26">
        <v>2918000</v>
      </c>
      <c r="AO16" s="26">
        <v>6905000</v>
      </c>
      <c r="AP16" s="26">
        <v>5281000</v>
      </c>
      <c r="AQ16" s="26">
        <v>6883000</v>
      </c>
      <c r="AR16" s="26">
        <v>11524000</v>
      </c>
      <c r="AS16" s="26">
        <v>12969000</v>
      </c>
      <c r="AT16" s="26">
        <v>14854000</v>
      </c>
      <c r="AU16" s="26">
        <v>13942000</v>
      </c>
      <c r="AV16" s="26">
        <v>20607000</v>
      </c>
      <c r="AW16" s="26">
        <v>20018000</v>
      </c>
      <c r="AX16" s="26">
        <v>26622000</v>
      </c>
      <c r="AY16" s="26">
        <v>41192000</v>
      </c>
      <c r="AZ16" s="26">
        <v>50785000</v>
      </c>
      <c r="BA16" s="26">
        <v>28635000</v>
      </c>
      <c r="BB16" s="26">
        <v>33101000</v>
      </c>
      <c r="BC16" s="26">
        <v>69962000</v>
      </c>
      <c r="BD16" s="26">
        <v>71595000</v>
      </c>
      <c r="BE16" s="26">
        <v>50338000</v>
      </c>
      <c r="BF16" s="26">
        <v>23977000</v>
      </c>
      <c r="BG16" s="26">
        <v>19686000</v>
      </c>
      <c r="BH16" s="26">
        <v>16100000</v>
      </c>
      <c r="BI16" s="26">
        <v>14343000</v>
      </c>
      <c r="BJ16" s="26">
        <v>19590000</v>
      </c>
      <c r="BK16" s="26">
        <v>11588000</v>
      </c>
      <c r="BL16" s="26">
        <v>8638000</v>
      </c>
      <c r="BM16" s="26">
        <v>9252000</v>
      </c>
      <c r="BN16" s="26">
        <v>24807000</v>
      </c>
      <c r="BO16" s="26">
        <v>29327000</v>
      </c>
      <c r="BP16" s="26">
        <v>21956000</v>
      </c>
      <c r="BQ16" s="26">
        <v>31727000</v>
      </c>
      <c r="BR16" s="26">
        <v>26955000</v>
      </c>
      <c r="BS16" s="26">
        <v>19592000</v>
      </c>
      <c r="BT16" s="26">
        <v>23347000</v>
      </c>
      <c r="BU16" s="26">
        <v>13915000</v>
      </c>
      <c r="BY16" s="26">
        <v>3064000</v>
      </c>
      <c r="BZ16" s="26">
        <v>1709000</v>
      </c>
      <c r="CA16" s="26">
        <v>749000</v>
      </c>
      <c r="CB16" s="26">
        <v>1660000</v>
      </c>
      <c r="CC16" s="26">
        <v>12115000</v>
      </c>
      <c r="CD16" s="26">
        <v>12812000</v>
      </c>
      <c r="CE16" s="26">
        <v>6452000</v>
      </c>
      <c r="CF16" s="26">
        <v>7295000</v>
      </c>
      <c r="CG16" s="26">
        <v>863000</v>
      </c>
    </row>
    <row r="17" spans="1:135" x14ac:dyDescent="0.35">
      <c r="A17" t="s">
        <v>78</v>
      </c>
      <c r="AW17" s="26">
        <v>162020000</v>
      </c>
      <c r="BC17" s="26">
        <v>138256000</v>
      </c>
      <c r="BD17" s="26">
        <v>134102000</v>
      </c>
      <c r="BE17" s="26">
        <v>218411000</v>
      </c>
      <c r="BF17" s="26">
        <v>303054000</v>
      </c>
      <c r="BG17" s="26">
        <v>407172000</v>
      </c>
      <c r="BH17" s="26">
        <v>93342000</v>
      </c>
      <c r="BI17" s="26">
        <v>133688000</v>
      </c>
      <c r="BN17" s="26">
        <v>80875000</v>
      </c>
      <c r="BO17" s="26">
        <v>82815000</v>
      </c>
      <c r="CF17" s="26">
        <v>2000000</v>
      </c>
      <c r="CG17" s="26">
        <v>2000000</v>
      </c>
      <c r="CH17" s="26">
        <v>53157000</v>
      </c>
      <c r="CI17" s="26">
        <v>52367000</v>
      </c>
      <c r="CJ17" s="26">
        <v>54454000</v>
      </c>
      <c r="CK17" s="26">
        <v>55841000</v>
      </c>
      <c r="CL17" s="26">
        <v>54000000</v>
      </c>
      <c r="CM17" s="26">
        <v>52100000</v>
      </c>
      <c r="CN17" s="26">
        <v>54200000</v>
      </c>
      <c r="CO17" s="26">
        <v>50300000</v>
      </c>
      <c r="CP17" s="26">
        <v>44700000</v>
      </c>
      <c r="CQ17" s="26">
        <v>42400000</v>
      </c>
      <c r="CR17" s="26">
        <v>41800000</v>
      </c>
      <c r="CS17" s="26">
        <v>36900000</v>
      </c>
      <c r="CT17" s="26">
        <v>43300000</v>
      </c>
      <c r="CU17" s="26">
        <v>49800000</v>
      </c>
      <c r="CV17" s="26">
        <v>60900000</v>
      </c>
      <c r="CW17" s="26">
        <v>85600000</v>
      </c>
      <c r="CX17" s="26">
        <v>38700000</v>
      </c>
      <c r="CY17" s="26">
        <v>36600000</v>
      </c>
      <c r="CZ17" s="26">
        <v>36400000</v>
      </c>
      <c r="DA17" s="26">
        <v>28300000</v>
      </c>
      <c r="DB17" s="26">
        <v>28200000</v>
      </c>
      <c r="DC17" s="26">
        <v>29000000</v>
      </c>
      <c r="DD17" s="26">
        <v>26900000</v>
      </c>
      <c r="DE17" s="26">
        <v>25400000</v>
      </c>
      <c r="DF17" s="26">
        <v>23600000</v>
      </c>
      <c r="DG17" s="26">
        <v>22500000</v>
      </c>
      <c r="DH17" s="26">
        <v>22800000</v>
      </c>
      <c r="DI17" s="26">
        <v>13800000</v>
      </c>
      <c r="DJ17" s="26">
        <v>13000000</v>
      </c>
      <c r="DK17" s="26">
        <v>13000000</v>
      </c>
      <c r="DL17" s="26">
        <v>13100000</v>
      </c>
      <c r="DM17" s="26">
        <v>11700000</v>
      </c>
      <c r="DN17" s="26">
        <v>10200000</v>
      </c>
      <c r="DO17" s="26">
        <v>10100000</v>
      </c>
      <c r="DP17" s="26">
        <v>10400000</v>
      </c>
      <c r="DQ17" s="26">
        <v>9400000</v>
      </c>
      <c r="DR17" s="26">
        <v>9300000</v>
      </c>
      <c r="DS17" s="26">
        <v>8000000</v>
      </c>
      <c r="DT17" s="26">
        <v>26200000</v>
      </c>
      <c r="DU17" s="26">
        <v>30100000</v>
      </c>
      <c r="DV17" s="26">
        <v>7400000</v>
      </c>
      <c r="DW17" s="26">
        <v>7500000</v>
      </c>
      <c r="DX17" s="26">
        <v>8400000</v>
      </c>
      <c r="DY17" s="26">
        <v>7500000</v>
      </c>
      <c r="DZ17" s="26">
        <v>7000000</v>
      </c>
      <c r="EA17" s="26">
        <v>6300000</v>
      </c>
      <c r="EB17" s="26">
        <v>9700000</v>
      </c>
      <c r="EC17" s="26">
        <v>7800000</v>
      </c>
      <c r="ED17" s="26">
        <v>5500000</v>
      </c>
      <c r="EE17" s="26">
        <v>6200000</v>
      </c>
    </row>
    <row r="18" spans="1:135" x14ac:dyDescent="0.35">
      <c r="A18" t="s">
        <v>79</v>
      </c>
      <c r="B18" s="26">
        <v>2236700000</v>
      </c>
      <c r="C18" s="26">
        <v>2122100000</v>
      </c>
      <c r="D18" s="26">
        <v>2067700000</v>
      </c>
      <c r="E18" s="26">
        <v>2056600000</v>
      </c>
      <c r="F18" s="26">
        <v>2091900000</v>
      </c>
      <c r="G18" s="26">
        <v>2095700000</v>
      </c>
      <c r="H18" s="26">
        <v>2131600000</v>
      </c>
      <c r="I18" s="26">
        <v>2270100000</v>
      </c>
      <c r="J18" s="26">
        <v>2279400000</v>
      </c>
      <c r="K18" s="26">
        <v>2317300000</v>
      </c>
      <c r="L18" s="26">
        <v>1081300000</v>
      </c>
      <c r="M18" s="26">
        <v>1095500000</v>
      </c>
      <c r="N18" s="26">
        <v>1098800000</v>
      </c>
      <c r="O18" s="26">
        <v>1093000000</v>
      </c>
      <c r="P18" s="26">
        <v>1191056000</v>
      </c>
      <c r="Q18" s="26">
        <v>1192860000</v>
      </c>
      <c r="R18" s="26">
        <v>1206071000</v>
      </c>
      <c r="S18" s="26">
        <v>1227749000</v>
      </c>
      <c r="T18" s="26">
        <v>1259308000</v>
      </c>
      <c r="U18" s="26">
        <v>1254882000</v>
      </c>
      <c r="V18" s="26">
        <v>1273837000</v>
      </c>
      <c r="W18" s="26">
        <v>1284073000</v>
      </c>
      <c r="X18" s="26">
        <v>1295942000</v>
      </c>
      <c r="Y18" s="26">
        <v>1292464000</v>
      </c>
      <c r="Z18" s="26">
        <v>1325946000</v>
      </c>
      <c r="AA18" s="26">
        <v>1357134000</v>
      </c>
      <c r="AB18" s="26">
        <v>1246156000</v>
      </c>
      <c r="AC18" s="26">
        <v>1247273000</v>
      </c>
      <c r="AD18" s="26">
        <v>1264378000</v>
      </c>
      <c r="AE18" s="26">
        <v>1275104000</v>
      </c>
      <c r="AF18" s="26">
        <v>1279750000</v>
      </c>
      <c r="AG18" s="26">
        <v>1254922000</v>
      </c>
      <c r="AH18" s="26">
        <v>1242427000</v>
      </c>
      <c r="AI18" s="26">
        <v>1243507000</v>
      </c>
      <c r="AJ18" s="26">
        <v>1254012000</v>
      </c>
      <c r="AK18" s="26">
        <v>1230965000</v>
      </c>
      <c r="AL18" s="26">
        <v>1238602000</v>
      </c>
      <c r="AM18" s="26">
        <v>1241217000</v>
      </c>
      <c r="AN18" s="26">
        <v>1241226000</v>
      </c>
      <c r="AO18" s="26">
        <v>1235809000</v>
      </c>
      <c r="AP18" s="26">
        <v>1235468000</v>
      </c>
      <c r="AQ18" s="26">
        <v>1251542000</v>
      </c>
      <c r="AR18" s="26">
        <v>1263208000</v>
      </c>
      <c r="AS18" s="26">
        <v>1264193000</v>
      </c>
      <c r="AT18" s="26">
        <v>1286780000</v>
      </c>
      <c r="AU18" s="26">
        <v>1326886000</v>
      </c>
      <c r="AV18" s="26">
        <v>1351037000</v>
      </c>
      <c r="AW18" s="26">
        <v>1343189000</v>
      </c>
      <c r="AX18" s="26">
        <v>1535292000</v>
      </c>
      <c r="AY18" s="26">
        <v>1550916000</v>
      </c>
      <c r="AZ18" s="26">
        <v>1579732000</v>
      </c>
      <c r="BA18" s="26">
        <v>1684490000</v>
      </c>
      <c r="BB18" s="26">
        <v>1714344000</v>
      </c>
      <c r="BC18" s="26">
        <v>1716652000</v>
      </c>
      <c r="BD18" s="26">
        <v>1738401000</v>
      </c>
      <c r="BE18" s="26">
        <v>1702599000</v>
      </c>
      <c r="BF18" s="26">
        <v>1722307000</v>
      </c>
      <c r="BG18" s="26">
        <v>1671281000</v>
      </c>
      <c r="BH18" s="26">
        <v>1953840000</v>
      </c>
      <c r="BI18" s="26">
        <v>1977981000</v>
      </c>
      <c r="BJ18" s="26">
        <v>2052949000</v>
      </c>
      <c r="BK18" s="26">
        <v>2008459000</v>
      </c>
      <c r="BL18" s="26">
        <v>1979469000</v>
      </c>
      <c r="BM18" s="26">
        <v>1939567000</v>
      </c>
      <c r="BN18" s="26">
        <v>1914556000</v>
      </c>
      <c r="BO18" s="26">
        <v>1864701000</v>
      </c>
      <c r="BP18" s="26">
        <v>1915945000</v>
      </c>
      <c r="BQ18" s="26">
        <v>1880180000</v>
      </c>
      <c r="BR18" s="26">
        <v>1809263000</v>
      </c>
      <c r="BS18" s="26">
        <v>1794707000</v>
      </c>
      <c r="BT18" s="26">
        <v>1810871000</v>
      </c>
      <c r="BU18" s="26">
        <v>1781812000</v>
      </c>
      <c r="BV18" s="26">
        <v>1815836000</v>
      </c>
      <c r="BW18" s="26">
        <v>1795317000</v>
      </c>
      <c r="BX18" s="26">
        <v>1776823000</v>
      </c>
      <c r="BY18" s="26">
        <v>1753676000</v>
      </c>
      <c r="BZ18" s="26">
        <v>1711481000</v>
      </c>
      <c r="CA18" s="26">
        <v>1686526000</v>
      </c>
      <c r="CB18" s="26">
        <v>1641382000</v>
      </c>
      <c r="CC18" s="26">
        <v>1619442000</v>
      </c>
      <c r="CD18" s="26">
        <v>1463552000</v>
      </c>
      <c r="CE18" s="26">
        <v>1340728000</v>
      </c>
      <c r="CF18" s="26">
        <v>1305096000</v>
      </c>
      <c r="CG18" s="26">
        <v>1194737000</v>
      </c>
      <c r="CH18" s="26">
        <v>1134673000</v>
      </c>
      <c r="CI18" s="26">
        <v>1076515000</v>
      </c>
      <c r="CJ18" s="26">
        <v>1058705000</v>
      </c>
      <c r="CK18" s="26">
        <v>1049523000</v>
      </c>
      <c r="CL18" s="26">
        <v>1035100000</v>
      </c>
      <c r="CM18" s="26">
        <v>1007900000</v>
      </c>
      <c r="CN18" s="26">
        <v>982400000</v>
      </c>
      <c r="CO18" s="26">
        <v>975900000</v>
      </c>
      <c r="CP18" s="26">
        <v>955800000</v>
      </c>
      <c r="CQ18" s="26">
        <v>919900000</v>
      </c>
      <c r="CR18" s="26">
        <v>883900000</v>
      </c>
      <c r="CS18" s="26">
        <v>852800000</v>
      </c>
      <c r="CT18" s="26">
        <v>825400000</v>
      </c>
      <c r="CU18" s="26">
        <v>894500000</v>
      </c>
      <c r="CV18" s="26">
        <v>884500000</v>
      </c>
      <c r="CW18" s="26">
        <v>864200000</v>
      </c>
      <c r="CX18" s="26">
        <v>891000000</v>
      </c>
      <c r="CY18" s="26">
        <v>838400000</v>
      </c>
      <c r="CZ18" s="26">
        <v>800400000</v>
      </c>
      <c r="DA18" s="26">
        <v>768100000</v>
      </c>
      <c r="DB18" s="26">
        <v>698700000</v>
      </c>
      <c r="DC18" s="26">
        <v>757400000</v>
      </c>
      <c r="DD18" s="26">
        <v>638800000</v>
      </c>
      <c r="DE18" s="26">
        <v>591200000</v>
      </c>
      <c r="DF18" s="26">
        <v>552100000</v>
      </c>
      <c r="DG18" s="26">
        <v>538800000</v>
      </c>
      <c r="DH18" s="26">
        <v>511500000</v>
      </c>
      <c r="DI18" s="26">
        <v>477700000</v>
      </c>
      <c r="DJ18" s="26">
        <v>452200000</v>
      </c>
      <c r="DK18" s="26">
        <v>430100000</v>
      </c>
      <c r="DL18" s="26">
        <v>404400000</v>
      </c>
      <c r="DM18" s="26">
        <v>378100000</v>
      </c>
      <c r="DN18" s="26">
        <v>350900000</v>
      </c>
      <c r="DO18" s="26">
        <v>328200000</v>
      </c>
      <c r="DP18" s="26">
        <v>306400000</v>
      </c>
      <c r="DQ18" s="26">
        <v>281200000</v>
      </c>
      <c r="DR18" s="26">
        <v>261600000</v>
      </c>
      <c r="DS18" s="26">
        <v>242200000</v>
      </c>
      <c r="DT18" s="26">
        <v>224000000</v>
      </c>
      <c r="DU18" s="26">
        <v>202400000</v>
      </c>
      <c r="DV18" s="26">
        <v>191900000</v>
      </c>
      <c r="DW18" s="26">
        <v>184000000</v>
      </c>
      <c r="DX18" s="26">
        <v>174500000</v>
      </c>
      <c r="DY18" s="26">
        <v>165700000</v>
      </c>
      <c r="DZ18" s="26">
        <v>155200000</v>
      </c>
      <c r="EA18" s="26">
        <v>147000000</v>
      </c>
      <c r="EB18" s="26">
        <v>130700000</v>
      </c>
      <c r="EC18" s="26">
        <v>104200000</v>
      </c>
      <c r="ED18" s="26">
        <v>72000000</v>
      </c>
      <c r="EE18" s="26">
        <v>50900000</v>
      </c>
    </row>
    <row r="19" spans="1:135" x14ac:dyDescent="0.35">
      <c r="A19" t="s">
        <v>80</v>
      </c>
      <c r="B19" s="26">
        <v>1935500000</v>
      </c>
      <c r="C19" s="26">
        <v>1840400000</v>
      </c>
      <c r="D19" s="26">
        <v>1782200000</v>
      </c>
      <c r="E19" s="26">
        <v>1777400000</v>
      </c>
      <c r="F19" s="26">
        <v>1805100000</v>
      </c>
      <c r="G19" s="26">
        <v>1823300000</v>
      </c>
      <c r="H19" s="26">
        <v>1859900000</v>
      </c>
      <c r="I19" s="26">
        <v>1992000000</v>
      </c>
      <c r="J19" s="26">
        <v>1998900000</v>
      </c>
      <c r="K19" s="26">
        <v>2032300000</v>
      </c>
      <c r="L19" s="26">
        <v>755100000</v>
      </c>
      <c r="M19" s="26">
        <v>758600000</v>
      </c>
      <c r="N19" s="26">
        <v>769300000</v>
      </c>
      <c r="O19" s="26">
        <v>762200000</v>
      </c>
      <c r="P19" s="26">
        <v>938929000</v>
      </c>
      <c r="Q19" s="26">
        <v>943865000</v>
      </c>
      <c r="R19" s="26">
        <v>958084000</v>
      </c>
      <c r="S19" s="26">
        <v>974825000</v>
      </c>
      <c r="T19" s="26">
        <v>1000614000</v>
      </c>
      <c r="U19" s="26">
        <v>997053000</v>
      </c>
      <c r="V19" s="26">
        <v>1018221000</v>
      </c>
      <c r="W19" s="26">
        <v>1028108000</v>
      </c>
      <c r="X19" s="26">
        <v>1043152000</v>
      </c>
      <c r="Y19" s="26">
        <v>1053024000</v>
      </c>
      <c r="Z19" s="26">
        <v>1071232000</v>
      </c>
      <c r="AA19" s="26">
        <v>1085041000</v>
      </c>
      <c r="AB19" s="26">
        <v>1032044000</v>
      </c>
      <c r="AC19" s="26">
        <v>1037425000</v>
      </c>
      <c r="AD19" s="26">
        <v>1045447000</v>
      </c>
      <c r="AE19" s="26">
        <v>1050476000</v>
      </c>
      <c r="AF19" s="26">
        <v>1056454000</v>
      </c>
      <c r="AG19" s="26">
        <v>1037409000</v>
      </c>
      <c r="AH19" s="26">
        <v>1026402000</v>
      </c>
      <c r="AI19" s="26">
        <v>1028079000</v>
      </c>
      <c r="AJ19" s="26">
        <v>1035815000</v>
      </c>
      <c r="AK19" s="26">
        <v>1029921000</v>
      </c>
      <c r="AL19" s="26">
        <v>1037976000</v>
      </c>
      <c r="AM19" s="26">
        <v>1043953000</v>
      </c>
      <c r="AN19" s="26">
        <v>1043564000</v>
      </c>
      <c r="AO19" s="26">
        <v>1037443000</v>
      </c>
      <c r="AP19" s="26">
        <v>1038698000</v>
      </c>
      <c r="AQ19" s="26">
        <v>1049425000</v>
      </c>
      <c r="AR19" s="26">
        <v>1056279000</v>
      </c>
      <c r="AS19" s="26">
        <v>1067642000</v>
      </c>
      <c r="AT19" s="26">
        <v>1084768000</v>
      </c>
      <c r="AU19" s="26">
        <v>1104478000</v>
      </c>
      <c r="AV19" s="26">
        <v>1129077000</v>
      </c>
      <c r="AW19" s="26">
        <v>1137538000</v>
      </c>
      <c r="AX19" s="26">
        <v>1309167000</v>
      </c>
      <c r="AY19" s="26">
        <v>1370233000</v>
      </c>
      <c r="AZ19" s="26">
        <v>1400352000</v>
      </c>
      <c r="BA19" s="26">
        <v>1442299000</v>
      </c>
      <c r="BB19" s="26">
        <v>1465972000</v>
      </c>
      <c r="BC19" s="26">
        <v>1510268000</v>
      </c>
      <c r="BD19" s="26">
        <v>1531016000</v>
      </c>
      <c r="BE19" s="26">
        <v>1516264000</v>
      </c>
      <c r="BF19" s="26">
        <v>1522362000</v>
      </c>
      <c r="BG19" s="26">
        <v>1482133000</v>
      </c>
      <c r="BH19" s="26">
        <v>1770575000</v>
      </c>
      <c r="BI19" s="26">
        <v>1786670000</v>
      </c>
      <c r="BJ19" s="26">
        <v>1855722000</v>
      </c>
      <c r="BK19" s="26">
        <v>1815537000</v>
      </c>
      <c r="BL19" s="26">
        <v>1792724000</v>
      </c>
      <c r="BM19" s="26">
        <v>1749566000</v>
      </c>
      <c r="BN19" s="26">
        <v>1721665000</v>
      </c>
      <c r="BO19" s="26">
        <v>1668832000</v>
      </c>
      <c r="BP19" s="26">
        <v>1708165000</v>
      </c>
      <c r="BQ19" s="26">
        <v>1677823000</v>
      </c>
      <c r="BR19" s="26">
        <v>1604397000</v>
      </c>
      <c r="BS19" s="26">
        <v>1585204000</v>
      </c>
      <c r="BT19" s="26">
        <v>1566846000</v>
      </c>
      <c r="BU19" s="26">
        <v>1528816000</v>
      </c>
      <c r="BV19" s="26">
        <v>1537533000</v>
      </c>
      <c r="BW19" s="26">
        <v>1523505000</v>
      </c>
      <c r="BX19" s="26">
        <v>1499572000</v>
      </c>
      <c r="BY19" s="26">
        <v>1473644000</v>
      </c>
      <c r="BZ19" s="26">
        <v>1432054000</v>
      </c>
      <c r="CA19" s="26">
        <v>1396945000</v>
      </c>
      <c r="CB19" s="26">
        <v>1355417000</v>
      </c>
      <c r="CC19" s="26">
        <v>1328197000</v>
      </c>
      <c r="CD19" s="26">
        <v>1174587000</v>
      </c>
      <c r="CE19" s="26">
        <v>1108176000</v>
      </c>
      <c r="CF19" s="26">
        <v>1084724000</v>
      </c>
      <c r="CG19" s="26">
        <v>991733000</v>
      </c>
      <c r="CH19" s="26">
        <v>957545000</v>
      </c>
      <c r="CI19" s="26">
        <v>906894000</v>
      </c>
      <c r="CJ19" s="26">
        <v>888132000</v>
      </c>
      <c r="CK19" s="26">
        <v>884037000</v>
      </c>
      <c r="CL19" s="26">
        <v>867800000</v>
      </c>
      <c r="CM19" s="26">
        <v>839400000</v>
      </c>
      <c r="CN19" s="26">
        <v>813400000</v>
      </c>
      <c r="CO19" s="26">
        <v>787000000</v>
      </c>
      <c r="CP19" s="26">
        <v>762000000</v>
      </c>
      <c r="CQ19" s="26">
        <v>737600000</v>
      </c>
      <c r="CR19" s="26">
        <v>708600000</v>
      </c>
      <c r="CS19" s="26">
        <v>685900000</v>
      </c>
      <c r="CT19" s="26">
        <v>671700000</v>
      </c>
      <c r="CU19" s="26">
        <v>757300000</v>
      </c>
      <c r="CV19" s="26">
        <v>749600000</v>
      </c>
      <c r="CW19" s="26">
        <v>729000000</v>
      </c>
      <c r="CX19" s="26">
        <v>696900000</v>
      </c>
      <c r="CY19" s="26">
        <v>643400000</v>
      </c>
      <c r="CZ19" s="26">
        <v>611200000</v>
      </c>
      <c r="DA19" s="26">
        <v>594600000</v>
      </c>
      <c r="DB19" s="26">
        <v>557900000</v>
      </c>
      <c r="DC19" s="26">
        <v>618700000</v>
      </c>
      <c r="DD19" s="26">
        <v>568100000</v>
      </c>
      <c r="DE19" s="26">
        <v>525300000</v>
      </c>
      <c r="DF19" s="26">
        <v>487700000</v>
      </c>
      <c r="DG19" s="26">
        <v>459200000</v>
      </c>
      <c r="DH19" s="26">
        <v>434200000</v>
      </c>
      <c r="DI19" s="26">
        <v>403100000</v>
      </c>
      <c r="DJ19" s="26">
        <v>383900000</v>
      </c>
      <c r="DK19" s="26">
        <v>371400000</v>
      </c>
      <c r="DL19" s="26">
        <v>350400000</v>
      </c>
      <c r="DM19" s="26">
        <v>323200000</v>
      </c>
      <c r="DN19" s="26">
        <v>300700000</v>
      </c>
      <c r="DO19" s="26">
        <v>274300000</v>
      </c>
      <c r="DP19" s="26">
        <v>260200000</v>
      </c>
      <c r="DQ19" s="26">
        <v>234300000</v>
      </c>
      <c r="DR19" s="26">
        <v>217100000</v>
      </c>
      <c r="DS19" s="26">
        <v>202000000</v>
      </c>
      <c r="DT19" s="26">
        <v>189000000</v>
      </c>
      <c r="DU19" s="26">
        <v>175700000</v>
      </c>
      <c r="DV19" s="26">
        <v>165300000</v>
      </c>
      <c r="DW19" s="26">
        <v>156300000</v>
      </c>
      <c r="DX19" s="26">
        <v>146400000</v>
      </c>
      <c r="DY19" s="26">
        <v>138100000</v>
      </c>
      <c r="DZ19" s="26">
        <v>128100000</v>
      </c>
      <c r="EA19" s="26">
        <v>120400000</v>
      </c>
      <c r="EB19" s="26">
        <v>103000000</v>
      </c>
      <c r="EC19" s="26">
        <v>79300000</v>
      </c>
      <c r="ED19" s="26">
        <v>62900000</v>
      </c>
      <c r="EE19" s="26">
        <v>44700000</v>
      </c>
    </row>
    <row r="20" spans="1:135" x14ac:dyDescent="0.35">
      <c r="A20" t="s">
        <v>81</v>
      </c>
      <c r="B20" s="26">
        <v>3682100000</v>
      </c>
      <c r="C20" s="26">
        <v>3555500000</v>
      </c>
      <c r="D20" s="26">
        <v>3468700000</v>
      </c>
      <c r="E20" s="26">
        <v>3434900000</v>
      </c>
      <c r="F20" s="26">
        <v>3433100000</v>
      </c>
      <c r="G20" s="26">
        <v>3426800000</v>
      </c>
      <c r="H20" s="26">
        <v>3433300000</v>
      </c>
      <c r="I20" s="26">
        <v>3580000000</v>
      </c>
      <c r="J20" s="26">
        <v>3554500000</v>
      </c>
      <c r="K20" s="26">
        <v>3568200000</v>
      </c>
      <c r="L20" s="26">
        <v>2264700000</v>
      </c>
      <c r="M20" s="26">
        <v>2254200000</v>
      </c>
      <c r="N20" s="26">
        <v>2277200000</v>
      </c>
      <c r="O20" s="26">
        <v>2256500000</v>
      </c>
      <c r="P20" s="26">
        <v>2571465000</v>
      </c>
      <c r="Q20" s="26">
        <v>2553587000</v>
      </c>
      <c r="R20" s="26">
        <v>2538112000</v>
      </c>
      <c r="S20" s="26">
        <v>2531598000</v>
      </c>
      <c r="T20" s="26">
        <v>2539320000</v>
      </c>
      <c r="U20" s="26">
        <v>2503718000</v>
      </c>
      <c r="V20" s="26">
        <v>2490614000</v>
      </c>
      <c r="W20" s="26">
        <v>2481458000</v>
      </c>
      <c r="X20" s="26">
        <v>2461987000</v>
      </c>
      <c r="Y20" s="26">
        <v>2442937000</v>
      </c>
      <c r="Z20" s="26">
        <v>2432247000</v>
      </c>
      <c r="AA20" s="26">
        <v>2414387000</v>
      </c>
      <c r="AB20" s="26">
        <v>2327805000</v>
      </c>
      <c r="AC20" s="26">
        <v>2309375000</v>
      </c>
      <c r="AD20" s="26">
        <v>2289158000</v>
      </c>
      <c r="AE20" s="26">
        <v>2274986000</v>
      </c>
      <c r="AF20" s="26">
        <v>2259266000</v>
      </c>
      <c r="AG20" s="26">
        <v>2228673000</v>
      </c>
      <c r="AH20" s="26">
        <v>2194788000</v>
      </c>
      <c r="AI20" s="26">
        <v>2195880000</v>
      </c>
      <c r="AJ20" s="26">
        <v>2183710000</v>
      </c>
      <c r="AK20" s="26">
        <v>2157729000</v>
      </c>
      <c r="AL20" s="26">
        <v>2144819000</v>
      </c>
      <c r="AM20" s="26">
        <v>2141270000</v>
      </c>
      <c r="AN20" s="26">
        <v>2119802000</v>
      </c>
      <c r="AO20" s="26">
        <v>2092872000</v>
      </c>
      <c r="AP20" s="26">
        <v>2076210000</v>
      </c>
      <c r="AQ20" s="26">
        <v>2074879000</v>
      </c>
      <c r="AR20" s="26">
        <v>2090149000</v>
      </c>
      <c r="AS20" s="26">
        <v>2079301000</v>
      </c>
      <c r="AT20" s="26">
        <v>2072820000</v>
      </c>
      <c r="AU20" s="26">
        <v>2069745000</v>
      </c>
      <c r="AV20" s="26">
        <v>2099349000</v>
      </c>
      <c r="AW20" s="26">
        <v>2089645000</v>
      </c>
      <c r="AX20" s="26">
        <v>2367350000</v>
      </c>
      <c r="AY20" s="26">
        <v>2420020000</v>
      </c>
      <c r="AZ20" s="26">
        <v>2442413000</v>
      </c>
      <c r="BA20" s="26">
        <v>2459331000</v>
      </c>
      <c r="BB20" s="26">
        <v>2445535000</v>
      </c>
      <c r="BC20" s="26">
        <v>2457130000</v>
      </c>
      <c r="BD20" s="26">
        <v>2476166000</v>
      </c>
      <c r="BE20" s="26">
        <v>2415649000</v>
      </c>
      <c r="BF20" s="26">
        <v>2405393000</v>
      </c>
      <c r="BG20" s="26">
        <v>2333753000</v>
      </c>
      <c r="BH20" s="26">
        <v>2815199000</v>
      </c>
      <c r="BI20" s="26">
        <v>2851687000</v>
      </c>
      <c r="BJ20" s="26">
        <v>2941079000</v>
      </c>
      <c r="BK20" s="26">
        <v>2866887000</v>
      </c>
      <c r="BL20" s="26">
        <v>2835832000</v>
      </c>
      <c r="BM20" s="26">
        <v>2758138000</v>
      </c>
      <c r="BN20" s="26">
        <v>2694219000</v>
      </c>
      <c r="BO20" s="26">
        <v>2604148000</v>
      </c>
      <c r="BP20" s="26">
        <v>2672057000</v>
      </c>
      <c r="BQ20" s="26">
        <v>2614821000</v>
      </c>
      <c r="BR20" s="26">
        <v>2492686000</v>
      </c>
      <c r="BS20" s="26">
        <v>2435204000</v>
      </c>
      <c r="BT20" s="26">
        <v>2377681000</v>
      </c>
      <c r="BU20" s="26">
        <v>2300915000</v>
      </c>
      <c r="BV20" s="26">
        <v>2284263000</v>
      </c>
      <c r="BW20" s="26">
        <v>2241712000</v>
      </c>
      <c r="BX20" s="26">
        <v>2175486000</v>
      </c>
      <c r="BY20" s="26">
        <v>2118301000</v>
      </c>
      <c r="BZ20" s="26">
        <v>2075842000</v>
      </c>
      <c r="CA20" s="26">
        <v>2099641000</v>
      </c>
      <c r="CB20" s="26">
        <v>2037852000</v>
      </c>
      <c r="CC20" s="26">
        <v>1976046000</v>
      </c>
      <c r="CD20" s="26">
        <v>1791685000</v>
      </c>
      <c r="CE20" s="26">
        <v>1697628000</v>
      </c>
      <c r="CF20" s="26">
        <v>1648044000</v>
      </c>
      <c r="CG20" s="26">
        <v>1538176000</v>
      </c>
      <c r="CH20" s="26">
        <v>1482647000</v>
      </c>
      <c r="CI20" s="26">
        <v>1411264000</v>
      </c>
      <c r="CJ20" s="26">
        <v>1371076000</v>
      </c>
      <c r="CK20" s="26">
        <v>1347927000</v>
      </c>
      <c r="CL20" s="26">
        <v>1311700000</v>
      </c>
      <c r="CM20" s="26">
        <v>1262800000</v>
      </c>
      <c r="CN20" s="26">
        <v>1217300000</v>
      </c>
      <c r="CO20" s="26">
        <v>1175100000</v>
      </c>
      <c r="CP20" s="26">
        <v>1133300000</v>
      </c>
      <c r="CQ20" s="26">
        <v>1092800000</v>
      </c>
      <c r="CR20" s="26">
        <v>1046400000</v>
      </c>
      <c r="CS20" s="26">
        <v>1011200000</v>
      </c>
      <c r="CT20" s="26">
        <v>981900000</v>
      </c>
      <c r="CU20" s="26">
        <v>1062500000</v>
      </c>
      <c r="CV20" s="26">
        <v>1043100000</v>
      </c>
      <c r="CW20" s="26">
        <v>1012600000</v>
      </c>
      <c r="CX20" s="26">
        <v>965600000</v>
      </c>
      <c r="CY20" s="26">
        <v>899000000</v>
      </c>
      <c r="CZ20" s="26">
        <v>853200000</v>
      </c>
      <c r="DA20" s="26">
        <v>833000000</v>
      </c>
      <c r="DB20" s="26">
        <v>787800000</v>
      </c>
      <c r="DC20" s="26">
        <v>833500000</v>
      </c>
      <c r="DD20" s="26">
        <v>770600000</v>
      </c>
      <c r="DE20" s="26">
        <v>717300000</v>
      </c>
      <c r="DF20" s="26">
        <v>671400000</v>
      </c>
      <c r="DG20" s="26">
        <v>631700000</v>
      </c>
      <c r="DH20" s="26">
        <v>595100000</v>
      </c>
      <c r="DI20" s="26">
        <v>542900000</v>
      </c>
      <c r="DJ20" s="26">
        <v>513700000</v>
      </c>
      <c r="DK20" s="26">
        <v>493200000</v>
      </c>
      <c r="DL20" s="26">
        <v>463300000</v>
      </c>
      <c r="DM20" s="26">
        <v>428600000</v>
      </c>
      <c r="DN20" s="26">
        <v>398700000</v>
      </c>
      <c r="DO20" s="26">
        <v>365600000</v>
      </c>
      <c r="DP20" s="26">
        <v>344800000</v>
      </c>
      <c r="DQ20" s="26">
        <v>316800000</v>
      </c>
      <c r="DR20" s="26">
        <v>294200000</v>
      </c>
      <c r="DS20" s="26">
        <v>274100000</v>
      </c>
      <c r="DT20" s="26">
        <v>257000000</v>
      </c>
      <c r="DU20" s="26">
        <v>240200000</v>
      </c>
      <c r="DV20" s="26">
        <v>225700000</v>
      </c>
      <c r="DW20" s="26">
        <v>212600000</v>
      </c>
      <c r="DX20" s="26">
        <v>198700000</v>
      </c>
      <c r="DY20" s="26">
        <v>187400000</v>
      </c>
      <c r="DZ20" s="26">
        <v>174000000</v>
      </c>
      <c r="EA20" s="26">
        <v>163000000</v>
      </c>
      <c r="EB20" s="26">
        <v>142500000</v>
      </c>
      <c r="EC20" s="26">
        <v>108600000</v>
      </c>
      <c r="ED20" s="26">
        <v>81700000</v>
      </c>
      <c r="EE20" s="26">
        <v>54900000</v>
      </c>
    </row>
    <row r="21" spans="1:135" x14ac:dyDescent="0.35">
      <c r="A21" t="s">
        <v>230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</row>
    <row r="22" spans="1:135" x14ac:dyDescent="0.35">
      <c r="A22" t="s">
        <v>82</v>
      </c>
      <c r="B22" s="26">
        <v>43400000</v>
      </c>
      <c r="C22" s="26">
        <v>38300000</v>
      </c>
      <c r="D22" s="26">
        <v>33100000</v>
      </c>
      <c r="E22" s="26">
        <v>33100000</v>
      </c>
      <c r="F22" s="26">
        <v>33100000</v>
      </c>
      <c r="G22" s="26">
        <v>34200000</v>
      </c>
      <c r="H22" s="26">
        <v>34200000</v>
      </c>
      <c r="I22" s="26">
        <v>34000000</v>
      </c>
      <c r="J22" s="26">
        <v>34900000</v>
      </c>
      <c r="K22" s="26">
        <v>34900000</v>
      </c>
      <c r="L22" s="26">
        <v>33400000</v>
      </c>
      <c r="M22" s="26">
        <v>37400000</v>
      </c>
      <c r="N22" s="26">
        <v>47200000</v>
      </c>
      <c r="O22" s="26">
        <v>50400000</v>
      </c>
      <c r="P22" s="26">
        <v>153953000</v>
      </c>
      <c r="Q22" s="26">
        <v>149150000</v>
      </c>
      <c r="R22" s="26">
        <v>149110000</v>
      </c>
      <c r="S22" s="26">
        <v>149098000</v>
      </c>
      <c r="T22" s="26">
        <v>149098000</v>
      </c>
      <c r="U22" s="26">
        <v>149098000</v>
      </c>
      <c r="V22" s="26">
        <v>149098000</v>
      </c>
      <c r="W22" s="26">
        <v>149094000</v>
      </c>
      <c r="X22" s="26">
        <v>147626000</v>
      </c>
      <c r="Y22" s="26">
        <v>147576000</v>
      </c>
      <c r="Z22" s="26">
        <v>147576000</v>
      </c>
      <c r="AA22" s="26">
        <v>147763000</v>
      </c>
      <c r="AB22" s="26">
        <v>147763000</v>
      </c>
      <c r="AC22" s="26">
        <v>148053000</v>
      </c>
      <c r="AD22" s="26">
        <v>148054000</v>
      </c>
      <c r="AE22" s="26">
        <v>148053000</v>
      </c>
      <c r="AF22" s="26">
        <v>149184000</v>
      </c>
      <c r="AG22" s="26">
        <v>148801000</v>
      </c>
      <c r="AH22" s="26">
        <v>148788000</v>
      </c>
      <c r="AI22" s="26">
        <v>148895000</v>
      </c>
      <c r="AJ22" s="26">
        <v>147581000</v>
      </c>
      <c r="AK22" s="26">
        <v>149310000</v>
      </c>
      <c r="AL22" s="26">
        <v>150220000</v>
      </c>
      <c r="AM22" s="26">
        <v>151919000</v>
      </c>
      <c r="AN22" s="26">
        <v>152382000</v>
      </c>
      <c r="AO22" s="26">
        <v>153825000</v>
      </c>
      <c r="AP22" s="26">
        <v>154012000</v>
      </c>
      <c r="AQ22" s="26">
        <v>155798000</v>
      </c>
      <c r="AR22" s="26">
        <v>156731000</v>
      </c>
      <c r="AS22" s="26">
        <v>157032000</v>
      </c>
      <c r="AT22" s="26">
        <v>158362000</v>
      </c>
      <c r="AU22" s="26">
        <v>160078000</v>
      </c>
      <c r="AV22" s="26">
        <v>163018000</v>
      </c>
      <c r="AW22" s="26">
        <v>168156000</v>
      </c>
      <c r="AX22" s="26">
        <v>199992000</v>
      </c>
      <c r="AY22" s="26">
        <v>203770000</v>
      </c>
      <c r="AZ22" s="26">
        <v>205483000</v>
      </c>
      <c r="BA22" s="26">
        <v>206389000</v>
      </c>
      <c r="BB22" s="26">
        <v>207366000</v>
      </c>
      <c r="BC22" s="26">
        <v>197826000</v>
      </c>
      <c r="BD22" s="26">
        <v>198554000</v>
      </c>
      <c r="BE22" s="26">
        <v>202842000</v>
      </c>
      <c r="BF22" s="26">
        <v>202182000</v>
      </c>
      <c r="BG22" s="26">
        <v>193478000</v>
      </c>
      <c r="BH22" s="26">
        <v>255037000</v>
      </c>
      <c r="BI22" s="26">
        <v>272703000</v>
      </c>
      <c r="BJ22" s="26">
        <v>279975000</v>
      </c>
      <c r="BK22" s="26">
        <v>279215000</v>
      </c>
      <c r="BL22" s="26">
        <v>279369000</v>
      </c>
      <c r="BM22" s="26">
        <v>281767000</v>
      </c>
      <c r="BN22" s="26">
        <v>280784000</v>
      </c>
      <c r="BO22" s="26">
        <v>279532000</v>
      </c>
      <c r="BP22" s="26">
        <v>284885000</v>
      </c>
      <c r="BQ22" s="26">
        <v>278490000</v>
      </c>
      <c r="BR22" s="26">
        <v>279524000</v>
      </c>
      <c r="BS22" s="26">
        <v>286635000</v>
      </c>
      <c r="BT22" s="26">
        <v>283777000</v>
      </c>
      <c r="BU22" s="26">
        <v>280431000</v>
      </c>
      <c r="BV22" s="26">
        <v>275801000</v>
      </c>
      <c r="BW22" s="26">
        <v>278135000</v>
      </c>
      <c r="BX22" s="26">
        <v>269212000</v>
      </c>
      <c r="BY22" s="26">
        <v>267952000</v>
      </c>
      <c r="BZ22" s="26">
        <v>263261000</v>
      </c>
      <c r="CA22" s="26">
        <v>260721000</v>
      </c>
      <c r="CB22" s="26">
        <v>254000000</v>
      </c>
      <c r="CC22" s="26">
        <v>247000000</v>
      </c>
      <c r="CD22" s="26">
        <v>209381000</v>
      </c>
      <c r="CE22" s="26">
        <v>204612000</v>
      </c>
      <c r="CF22" s="26">
        <v>201013000</v>
      </c>
      <c r="CG22" s="26">
        <v>193829000</v>
      </c>
    </row>
    <row r="23" spans="1:135" x14ac:dyDescent="0.35">
      <c r="A23" t="s">
        <v>83</v>
      </c>
      <c r="B23" s="26">
        <v>1664400000</v>
      </c>
      <c r="C23" s="26">
        <v>1623600000</v>
      </c>
      <c r="D23" s="26">
        <v>1595200000</v>
      </c>
      <c r="E23" s="26">
        <v>1556800000</v>
      </c>
      <c r="F23" s="26">
        <v>1550900000</v>
      </c>
      <c r="G23" s="26">
        <v>1544700000</v>
      </c>
      <c r="H23" s="26">
        <v>1534400000</v>
      </c>
      <c r="I23" s="26">
        <v>1551900000</v>
      </c>
      <c r="J23" s="26">
        <v>1540100000</v>
      </c>
      <c r="K23" s="26">
        <v>1539500000</v>
      </c>
      <c r="L23" s="26">
        <v>1454600000</v>
      </c>
      <c r="M23" s="26">
        <v>1460000000</v>
      </c>
      <c r="N23" s="26">
        <v>1465900000</v>
      </c>
      <c r="O23" s="26">
        <v>1463900000</v>
      </c>
      <c r="P23" s="26">
        <v>1673310000</v>
      </c>
      <c r="Q23" s="26">
        <v>1673950000</v>
      </c>
      <c r="R23" s="26">
        <v>1665451000</v>
      </c>
      <c r="S23" s="26">
        <v>1660650000</v>
      </c>
      <c r="T23" s="26">
        <v>1655227000</v>
      </c>
      <c r="U23" s="26">
        <v>1654067000</v>
      </c>
      <c r="V23" s="26">
        <v>1649258000</v>
      </c>
      <c r="W23" s="26">
        <v>1639356000</v>
      </c>
      <c r="X23" s="26">
        <v>1626924000</v>
      </c>
      <c r="Y23" s="26">
        <v>1620592000</v>
      </c>
      <c r="Z23" s="26">
        <v>1622146000</v>
      </c>
      <c r="AA23" s="26">
        <v>1609074000</v>
      </c>
      <c r="AB23" s="26">
        <v>1546957000</v>
      </c>
      <c r="AC23" s="26">
        <v>1536292000</v>
      </c>
      <c r="AD23" s="26">
        <v>1522354000</v>
      </c>
      <c r="AE23" s="26">
        <v>1503590000</v>
      </c>
      <c r="AF23" s="26">
        <v>1483894000</v>
      </c>
      <c r="AG23" s="26">
        <v>1470583000</v>
      </c>
      <c r="AH23" s="26">
        <v>1460001000</v>
      </c>
      <c r="AI23" s="26">
        <v>1447509000</v>
      </c>
      <c r="AJ23" s="26">
        <v>1435426000</v>
      </c>
      <c r="AK23" s="26">
        <v>1421291000</v>
      </c>
      <c r="AL23" s="26">
        <v>1407614000</v>
      </c>
      <c r="AM23" s="26">
        <v>1408451000</v>
      </c>
      <c r="AN23" s="26">
        <v>1399905000</v>
      </c>
      <c r="AO23" s="26">
        <v>1393946000</v>
      </c>
      <c r="AP23" s="26">
        <v>1388902000</v>
      </c>
      <c r="AQ23" s="26">
        <v>1386582000</v>
      </c>
      <c r="AR23" s="26">
        <v>1383311000</v>
      </c>
      <c r="AS23" s="26">
        <v>1380576000</v>
      </c>
      <c r="AT23" s="26">
        <v>1377552000</v>
      </c>
      <c r="AU23" s="26">
        <v>1379535000</v>
      </c>
      <c r="AV23" s="26">
        <v>1367646000</v>
      </c>
      <c r="AW23" s="26">
        <v>1370582000</v>
      </c>
      <c r="AX23" s="26">
        <v>1549207000</v>
      </c>
      <c r="AY23" s="26">
        <v>1584892000</v>
      </c>
      <c r="AZ23" s="26">
        <v>1577694000</v>
      </c>
      <c r="BA23" s="26">
        <v>1586857000</v>
      </c>
      <c r="BB23" s="26">
        <v>1578269000</v>
      </c>
      <c r="BC23" s="26">
        <v>1597882000</v>
      </c>
      <c r="BD23" s="26">
        <v>1573305000</v>
      </c>
      <c r="BE23" s="26">
        <v>1524098000</v>
      </c>
      <c r="BF23" s="26">
        <v>1488326000</v>
      </c>
      <c r="BG23" s="26">
        <v>1449250000</v>
      </c>
      <c r="BH23" s="26">
        <v>1732209000</v>
      </c>
      <c r="BI23" s="26">
        <v>1752822000</v>
      </c>
      <c r="BJ23" s="26">
        <v>1813664000</v>
      </c>
      <c r="BK23" s="26">
        <v>1767065000</v>
      </c>
      <c r="BL23" s="26">
        <v>1715917000</v>
      </c>
      <c r="BM23" s="26">
        <v>1673014000</v>
      </c>
      <c r="BN23" s="26">
        <v>1619396000</v>
      </c>
      <c r="BO23" s="26">
        <v>1556920000</v>
      </c>
      <c r="BP23" s="26">
        <v>1570787000</v>
      </c>
      <c r="BQ23" s="26">
        <v>1538603000</v>
      </c>
      <c r="BR23" s="26">
        <v>1433244000</v>
      </c>
      <c r="BS23" s="26">
        <v>1386668000</v>
      </c>
      <c r="BT23" s="26">
        <v>1354671000</v>
      </c>
      <c r="BU23" s="26">
        <v>1320707000</v>
      </c>
      <c r="BV23" s="26">
        <v>1310450000</v>
      </c>
      <c r="BW23" s="26">
        <v>1297287000</v>
      </c>
      <c r="BX23" s="26">
        <v>1245546000</v>
      </c>
      <c r="BY23" s="26">
        <v>1217973000</v>
      </c>
      <c r="BZ23" s="26">
        <v>1178805000</v>
      </c>
      <c r="CA23" s="26">
        <v>1123954000</v>
      </c>
      <c r="CB23" s="26">
        <v>1091434000</v>
      </c>
      <c r="CC23" s="26">
        <v>1044495000</v>
      </c>
      <c r="CD23" s="26">
        <v>987350000</v>
      </c>
      <c r="CE23" s="26">
        <v>931900000</v>
      </c>
      <c r="CF23" s="26">
        <v>898133000</v>
      </c>
      <c r="CG23" s="26">
        <v>818438000</v>
      </c>
    </row>
    <row r="24" spans="1:135" x14ac:dyDescent="0.35">
      <c r="A24" t="s">
        <v>84</v>
      </c>
      <c r="B24" s="26">
        <v>859400000</v>
      </c>
      <c r="C24" s="26">
        <v>836700000</v>
      </c>
      <c r="D24" s="26">
        <v>818100000</v>
      </c>
      <c r="E24" s="26">
        <v>804700000</v>
      </c>
      <c r="F24" s="26">
        <v>793400000</v>
      </c>
      <c r="G24" s="26">
        <v>788300000</v>
      </c>
      <c r="H24" s="26">
        <v>785700000</v>
      </c>
      <c r="I24" s="26">
        <v>806400000</v>
      </c>
      <c r="J24" s="26">
        <v>781300000</v>
      </c>
      <c r="K24" s="26">
        <v>779000000</v>
      </c>
      <c r="L24" s="26">
        <v>757500000</v>
      </c>
      <c r="M24" s="26">
        <v>730700000</v>
      </c>
      <c r="N24" s="26">
        <v>725900000</v>
      </c>
      <c r="O24" s="26">
        <v>717000000</v>
      </c>
      <c r="P24" s="26">
        <v>722041000</v>
      </c>
      <c r="Q24" s="26">
        <v>719924000</v>
      </c>
      <c r="R24" s="26">
        <v>713504000</v>
      </c>
      <c r="S24" s="26">
        <v>706469000</v>
      </c>
      <c r="T24" s="26">
        <v>713228000</v>
      </c>
      <c r="U24" s="26">
        <v>688409000</v>
      </c>
      <c r="V24" s="26">
        <v>681091000</v>
      </c>
      <c r="W24" s="26">
        <v>676818000</v>
      </c>
      <c r="X24" s="26">
        <v>663472000</v>
      </c>
      <c r="Y24" s="26">
        <v>655855000</v>
      </c>
      <c r="Z24" s="26">
        <v>649169000</v>
      </c>
      <c r="AA24" s="26">
        <v>641834000</v>
      </c>
      <c r="AB24" s="26">
        <v>618084000</v>
      </c>
      <c r="AC24" s="26">
        <v>607965000</v>
      </c>
      <c r="AD24" s="26">
        <v>604192000</v>
      </c>
      <c r="AE24" s="26">
        <v>598526000</v>
      </c>
      <c r="AF24" s="26">
        <v>593344000</v>
      </c>
      <c r="AG24" s="26">
        <v>585250000</v>
      </c>
      <c r="AH24" s="26">
        <v>575512000</v>
      </c>
      <c r="AI24" s="26">
        <v>585184000</v>
      </c>
      <c r="AJ24" s="26">
        <v>580115000</v>
      </c>
      <c r="AK24" s="26">
        <v>574132000</v>
      </c>
      <c r="AL24" s="26">
        <v>569089000</v>
      </c>
      <c r="AM24" s="26">
        <v>567360000</v>
      </c>
      <c r="AN24" s="26">
        <v>556304000</v>
      </c>
      <c r="AO24" s="26">
        <v>537963000</v>
      </c>
      <c r="AP24" s="26">
        <v>527154000</v>
      </c>
      <c r="AQ24" s="26">
        <v>525405000</v>
      </c>
      <c r="AR24" s="26">
        <v>543682000</v>
      </c>
      <c r="AS24" s="26">
        <v>538848000</v>
      </c>
      <c r="AT24" s="26">
        <v>533467000</v>
      </c>
      <c r="AU24" s="26">
        <v>527087000</v>
      </c>
      <c r="AV24" s="26">
        <v>556815000</v>
      </c>
      <c r="AW24" s="26">
        <v>543962000</v>
      </c>
      <c r="AX24" s="26">
        <v>609503000</v>
      </c>
      <c r="AY24" s="26">
        <v>623342000</v>
      </c>
      <c r="AZ24" s="26">
        <v>648677000</v>
      </c>
      <c r="BA24" s="26">
        <v>641221000</v>
      </c>
      <c r="BB24" s="26">
        <v>635755000</v>
      </c>
      <c r="BC24" s="26">
        <v>642575000</v>
      </c>
      <c r="BD24" s="26">
        <v>669201000</v>
      </c>
      <c r="BE24" s="26">
        <v>641435000</v>
      </c>
      <c r="BF24" s="26">
        <v>639254000</v>
      </c>
      <c r="BG24" s="26">
        <v>622238000</v>
      </c>
      <c r="BH24" s="26">
        <v>726790000</v>
      </c>
      <c r="BI24" s="26">
        <v>729506000</v>
      </c>
      <c r="BJ24" s="26">
        <v>750621000</v>
      </c>
      <c r="BK24" s="26">
        <v>735611000</v>
      </c>
      <c r="BL24" s="26">
        <v>745812000</v>
      </c>
      <c r="BM24" s="26">
        <v>729470000</v>
      </c>
      <c r="BN24" s="26">
        <v>708125000</v>
      </c>
      <c r="BO24" s="26">
        <v>690288000</v>
      </c>
      <c r="BP24" s="26">
        <v>729193000</v>
      </c>
      <c r="BQ24" s="26">
        <v>719852000</v>
      </c>
      <c r="BR24" s="26">
        <v>704539000</v>
      </c>
      <c r="BS24" s="26">
        <v>686403000</v>
      </c>
      <c r="BT24" s="26">
        <v>666415000</v>
      </c>
      <c r="BU24" s="26">
        <v>644981000</v>
      </c>
      <c r="BV24" s="26">
        <v>634688000</v>
      </c>
      <c r="BW24" s="26">
        <v>614876000</v>
      </c>
      <c r="BX24" s="26">
        <v>588815000</v>
      </c>
      <c r="BY24" s="26">
        <v>573213000</v>
      </c>
      <c r="BZ24" s="26">
        <v>576214000</v>
      </c>
      <c r="CA24" s="26">
        <v>644941000</v>
      </c>
      <c r="CB24" s="26">
        <v>635403000</v>
      </c>
      <c r="CC24" s="26">
        <v>605131000</v>
      </c>
      <c r="CD24" s="26">
        <v>541924000</v>
      </c>
      <c r="CE24" s="26">
        <v>502658000</v>
      </c>
      <c r="CF24" s="26">
        <v>478847000</v>
      </c>
      <c r="CG24" s="26">
        <v>444036000</v>
      </c>
    </row>
    <row r="25" spans="1:135" x14ac:dyDescent="0.35">
      <c r="A25" t="s">
        <v>231</v>
      </c>
      <c r="B25" s="26">
        <v>1095200000</v>
      </c>
      <c r="C25" s="26">
        <v>1041000000</v>
      </c>
      <c r="D25" s="26">
        <v>1007400000</v>
      </c>
      <c r="E25" s="26">
        <v>1025800000</v>
      </c>
      <c r="F25" s="26">
        <v>1039200000</v>
      </c>
      <c r="G25" s="26">
        <v>1041300000</v>
      </c>
      <c r="H25" s="26">
        <v>1054600000</v>
      </c>
      <c r="I25" s="26">
        <v>1159900000</v>
      </c>
      <c r="J25" s="26">
        <v>1175900000</v>
      </c>
      <c r="K25" s="26">
        <v>1192300000</v>
      </c>
    </row>
    <row r="26" spans="1:135" x14ac:dyDescent="0.35">
      <c r="A26" t="s">
        <v>85</v>
      </c>
      <c r="B26" s="26">
        <v>19700000</v>
      </c>
      <c r="C26" s="26">
        <v>15900000</v>
      </c>
      <c r="D26" s="26">
        <v>14900000</v>
      </c>
      <c r="E26" s="26">
        <v>14500000</v>
      </c>
      <c r="F26" s="26">
        <v>16500000</v>
      </c>
      <c r="G26" s="26">
        <v>18300000</v>
      </c>
      <c r="H26" s="26">
        <v>24400000</v>
      </c>
      <c r="I26" s="26">
        <v>27800000</v>
      </c>
      <c r="J26" s="26">
        <v>22300000</v>
      </c>
      <c r="K26" s="26">
        <v>22500000</v>
      </c>
      <c r="L26" s="26">
        <v>19200000</v>
      </c>
      <c r="M26" s="26">
        <v>26100000</v>
      </c>
      <c r="N26" s="26">
        <v>38200000</v>
      </c>
      <c r="O26" s="26">
        <v>25200000</v>
      </c>
      <c r="P26" s="26">
        <v>22161000</v>
      </c>
      <c r="Q26" s="26">
        <v>10563000</v>
      </c>
      <c r="R26" s="26">
        <v>10047000</v>
      </c>
      <c r="S26" s="26">
        <v>15381000</v>
      </c>
      <c r="T26" s="26">
        <v>21767000</v>
      </c>
      <c r="U26" s="26">
        <v>12144000</v>
      </c>
      <c r="V26" s="26">
        <v>11167000</v>
      </c>
      <c r="W26" s="26">
        <v>16190000</v>
      </c>
      <c r="X26" s="26">
        <v>23965000</v>
      </c>
      <c r="Y26" s="26">
        <v>18914000</v>
      </c>
      <c r="Z26" s="26">
        <v>13356000</v>
      </c>
      <c r="AA26" s="26">
        <v>15716000</v>
      </c>
      <c r="AB26" s="26">
        <v>15001000</v>
      </c>
      <c r="AC26" s="26">
        <v>17065000</v>
      </c>
      <c r="AD26" s="26">
        <v>14558000</v>
      </c>
      <c r="AE26" s="26">
        <v>24817000</v>
      </c>
      <c r="AF26" s="26">
        <v>32844000</v>
      </c>
      <c r="AG26" s="26">
        <v>24039000</v>
      </c>
      <c r="AH26" s="26">
        <v>10487000</v>
      </c>
      <c r="AI26" s="26">
        <v>14292000</v>
      </c>
      <c r="AJ26" s="26">
        <v>20588000</v>
      </c>
      <c r="AK26" s="26">
        <v>12996000</v>
      </c>
      <c r="AL26" s="26">
        <v>17896000</v>
      </c>
      <c r="AM26" s="26">
        <v>13540000</v>
      </c>
      <c r="AN26" s="26">
        <v>11211000</v>
      </c>
      <c r="AO26" s="26">
        <v>7138000</v>
      </c>
      <c r="AP26" s="26">
        <v>6142000</v>
      </c>
      <c r="AQ26" s="26">
        <v>7094000</v>
      </c>
      <c r="AR26" s="26">
        <v>6425000</v>
      </c>
      <c r="AS26" s="26">
        <v>2845000</v>
      </c>
      <c r="AT26" s="26">
        <v>3439000</v>
      </c>
      <c r="AU26" s="26">
        <v>3045000</v>
      </c>
      <c r="AV26" s="26">
        <v>11870000</v>
      </c>
      <c r="AW26" s="26">
        <v>6945000</v>
      </c>
      <c r="AX26" s="26">
        <v>8648000</v>
      </c>
      <c r="AY26" s="26">
        <v>8016000</v>
      </c>
      <c r="AZ26" s="26">
        <v>10559000</v>
      </c>
      <c r="BA26" s="26">
        <v>24864000</v>
      </c>
      <c r="BB26" s="26">
        <v>24145000</v>
      </c>
      <c r="BC26" s="26">
        <v>18847000</v>
      </c>
      <c r="BD26" s="26">
        <v>35106000</v>
      </c>
      <c r="BE26" s="26">
        <v>47274000</v>
      </c>
      <c r="BF26" s="26">
        <v>75631000</v>
      </c>
      <c r="BG26" s="26">
        <v>68787000</v>
      </c>
      <c r="BH26" s="26">
        <v>101163000</v>
      </c>
      <c r="BI26" s="26">
        <v>96656000</v>
      </c>
      <c r="BJ26" s="26">
        <v>96819000</v>
      </c>
      <c r="BK26" s="26">
        <v>84996000</v>
      </c>
      <c r="BL26" s="26">
        <v>94734000</v>
      </c>
      <c r="BM26" s="26">
        <v>73887000</v>
      </c>
      <c r="BN26" s="26">
        <v>85914000</v>
      </c>
      <c r="BO26" s="26">
        <v>77408000</v>
      </c>
      <c r="BP26" s="26">
        <v>87192000</v>
      </c>
      <c r="BQ26" s="26">
        <v>77876000</v>
      </c>
      <c r="BR26" s="26">
        <v>75379000</v>
      </c>
      <c r="BS26" s="26">
        <v>75498000</v>
      </c>
      <c r="BT26" s="26">
        <v>72818000</v>
      </c>
      <c r="BU26" s="26">
        <v>54796000</v>
      </c>
      <c r="BV26" s="26">
        <v>63324000</v>
      </c>
      <c r="BW26" s="26">
        <v>51414000</v>
      </c>
      <c r="BX26" s="26">
        <v>71913000</v>
      </c>
      <c r="BY26" s="26">
        <v>59163000</v>
      </c>
      <c r="BZ26" s="26">
        <v>57562000</v>
      </c>
      <c r="CA26" s="26">
        <v>70025000</v>
      </c>
      <c r="CB26" s="26">
        <v>57015000</v>
      </c>
      <c r="CC26" s="26">
        <v>79420000</v>
      </c>
      <c r="CD26" s="26">
        <v>53030000</v>
      </c>
      <c r="CE26" s="26">
        <v>58458000</v>
      </c>
      <c r="CF26" s="26">
        <v>70051000</v>
      </c>
      <c r="CG26" s="26">
        <v>81873000</v>
      </c>
    </row>
    <row r="27" spans="1:135" x14ac:dyDescent="0.35">
      <c r="A27" t="s">
        <v>86</v>
      </c>
      <c r="B27" s="26">
        <v>-1746600000</v>
      </c>
      <c r="C27" s="26">
        <v>-1715100000</v>
      </c>
      <c r="D27" s="26">
        <v>-1686500000</v>
      </c>
      <c r="E27" s="26">
        <v>-1657500000</v>
      </c>
      <c r="F27" s="26">
        <v>-1628000000</v>
      </c>
      <c r="G27" s="26">
        <v>-1603500000</v>
      </c>
      <c r="H27" s="26">
        <v>-1573400000</v>
      </c>
      <c r="I27" s="26">
        <v>-1588000000</v>
      </c>
      <c r="J27" s="26">
        <v>-1555600000</v>
      </c>
      <c r="K27" s="26">
        <v>-1535900000</v>
      </c>
      <c r="L27" s="26">
        <v>-1509600000</v>
      </c>
      <c r="M27" s="26">
        <v>-1495600000</v>
      </c>
      <c r="N27" s="26">
        <v>-1507900000</v>
      </c>
      <c r="O27" s="26">
        <v>-1494300000</v>
      </c>
      <c r="P27" s="26">
        <v>-1632536000</v>
      </c>
      <c r="Q27" s="26">
        <v>-1609722000</v>
      </c>
      <c r="R27" s="26">
        <v>-1580028000</v>
      </c>
      <c r="S27" s="26">
        <v>-1556773000</v>
      </c>
      <c r="T27" s="26">
        <v>-1538706000</v>
      </c>
      <c r="U27" s="26">
        <v>-1506665000</v>
      </c>
      <c r="V27" s="26">
        <v>-1472393000</v>
      </c>
      <c r="W27" s="26">
        <v>-1453350000</v>
      </c>
      <c r="X27" s="26">
        <v>-1418835000</v>
      </c>
      <c r="Y27" s="26">
        <v>-1389913000</v>
      </c>
      <c r="Z27" s="26">
        <v>-1361015000</v>
      </c>
      <c r="AA27" s="26">
        <v>-1329346000</v>
      </c>
      <c r="AB27" s="26">
        <v>-1295761000</v>
      </c>
      <c r="AC27" s="26">
        <v>-1271950000</v>
      </c>
      <c r="AD27" s="26">
        <v>-1243711000</v>
      </c>
      <c r="AE27" s="26">
        <v>-1224510000</v>
      </c>
      <c r="AF27" s="26">
        <v>-1202812000</v>
      </c>
      <c r="AG27" s="26">
        <v>-1191264000</v>
      </c>
      <c r="AH27" s="26">
        <v>-1168386000</v>
      </c>
      <c r="AI27" s="26">
        <v>-1167801000</v>
      </c>
      <c r="AJ27" s="26">
        <v>-1147895000</v>
      </c>
      <c r="AK27" s="26">
        <v>-1127808000</v>
      </c>
      <c r="AL27" s="26">
        <v>-1106843000</v>
      </c>
      <c r="AM27" s="26">
        <v>-1097317000</v>
      </c>
      <c r="AN27" s="26">
        <v>-1076238000</v>
      </c>
      <c r="AO27" s="26">
        <v>-1055429000</v>
      </c>
      <c r="AP27" s="26">
        <v>-1037512000</v>
      </c>
      <c r="AQ27" s="26">
        <v>-1025454000</v>
      </c>
      <c r="AR27" s="26">
        <v>-1033870000</v>
      </c>
      <c r="AS27" s="26">
        <v>-1011659000</v>
      </c>
      <c r="AT27" s="26">
        <v>-988052000</v>
      </c>
      <c r="AU27" s="26">
        <v>-965267000</v>
      </c>
      <c r="AV27" s="26">
        <v>-970272000</v>
      </c>
      <c r="AW27" s="26">
        <v>-952107000</v>
      </c>
      <c r="AX27" s="26">
        <v>-1058183000</v>
      </c>
      <c r="AY27" s="26">
        <v>-1049787000</v>
      </c>
      <c r="AZ27" s="26">
        <v>-1042061000</v>
      </c>
      <c r="BA27" s="26">
        <v>-1017032000</v>
      </c>
      <c r="BB27" s="26">
        <v>-979563000</v>
      </c>
      <c r="BC27" s="26">
        <v>-946862000</v>
      </c>
      <c r="BD27" s="26">
        <v>-945150000</v>
      </c>
      <c r="BE27" s="26">
        <v>-899385000</v>
      </c>
      <c r="BF27" s="26">
        <v>-883031000</v>
      </c>
      <c r="BG27" s="26">
        <v>-851620000</v>
      </c>
      <c r="BH27" s="26">
        <v>-1044624000</v>
      </c>
      <c r="BI27" s="26">
        <v>-1065017000</v>
      </c>
      <c r="BJ27" s="26">
        <v>-1085357000</v>
      </c>
      <c r="BK27" s="26">
        <v>-1051350000</v>
      </c>
      <c r="BL27" s="26">
        <v>-1043108000</v>
      </c>
      <c r="BM27" s="26">
        <v>-1008572000</v>
      </c>
      <c r="BN27" s="26">
        <v>-972554000</v>
      </c>
      <c r="BO27" s="26">
        <v>-935316000</v>
      </c>
      <c r="BP27" s="26">
        <v>-963892000</v>
      </c>
      <c r="BQ27" s="26">
        <v>-936998000</v>
      </c>
      <c r="BR27" s="26">
        <v>-888289000</v>
      </c>
      <c r="BS27" s="26">
        <v>-850000000</v>
      </c>
      <c r="BT27" s="26">
        <v>-810835000</v>
      </c>
      <c r="BU27" s="26">
        <v>-772099000</v>
      </c>
      <c r="BV27" s="26">
        <v>-746730000</v>
      </c>
      <c r="BW27" s="26">
        <v>-718207000</v>
      </c>
      <c r="BX27" s="26">
        <v>-675914000</v>
      </c>
      <c r="BY27" s="26">
        <v>-644657000</v>
      </c>
      <c r="BZ27" s="26">
        <v>-643788000</v>
      </c>
      <c r="CA27" s="26">
        <v>-702696000</v>
      </c>
      <c r="CB27" s="26">
        <v>-682435000</v>
      </c>
      <c r="CC27" s="26">
        <v>-647849000</v>
      </c>
      <c r="CD27" s="26">
        <v>-617098000</v>
      </c>
      <c r="CE27" s="26">
        <v>-589452000</v>
      </c>
      <c r="CF27" s="26">
        <v>-563320000</v>
      </c>
      <c r="CG27" s="26">
        <v>-546443000</v>
      </c>
      <c r="CH27" s="26">
        <v>-525102000</v>
      </c>
      <c r="CI27" s="26">
        <v>-504370000</v>
      </c>
      <c r="CJ27" s="26">
        <v>-482944000</v>
      </c>
      <c r="CK27" s="26">
        <v>-463890000</v>
      </c>
      <c r="CL27" s="26">
        <v>-443900000</v>
      </c>
      <c r="CM27" s="26">
        <v>-423400000</v>
      </c>
      <c r="CN27" s="26">
        <v>-403900000</v>
      </c>
      <c r="CO27" s="26">
        <v>-388100000</v>
      </c>
      <c r="CP27" s="26">
        <v>-371300000</v>
      </c>
      <c r="CQ27" s="26">
        <v>-355200000</v>
      </c>
      <c r="CR27" s="26">
        <v>-337800000</v>
      </c>
      <c r="CS27" s="26">
        <v>-325300000</v>
      </c>
      <c r="CT27" s="26">
        <v>-310200000</v>
      </c>
      <c r="CU27" s="26">
        <v>-305200000</v>
      </c>
      <c r="CV27" s="26">
        <v>-293500000</v>
      </c>
      <c r="CW27" s="26">
        <v>-283600000</v>
      </c>
      <c r="CX27" s="26">
        <v>-268700000</v>
      </c>
      <c r="CY27" s="26">
        <v>-255600000</v>
      </c>
      <c r="CZ27" s="26">
        <v>-242000000</v>
      </c>
      <c r="DA27" s="26">
        <v>-238400000</v>
      </c>
      <c r="DB27" s="26">
        <v>-229900000</v>
      </c>
      <c r="DC27" s="26">
        <v>-214800000</v>
      </c>
      <c r="DD27" s="26">
        <v>-202500000</v>
      </c>
      <c r="DE27" s="26">
        <v>-192000000</v>
      </c>
      <c r="DF27" s="26">
        <v>-183700000</v>
      </c>
      <c r="DG27" s="26">
        <v>-172500000</v>
      </c>
      <c r="DH27" s="26">
        <v>-160900000</v>
      </c>
      <c r="DI27" s="26">
        <v>-139800000</v>
      </c>
      <c r="DJ27" s="26">
        <v>-129800000</v>
      </c>
      <c r="DK27" s="26">
        <v>-121800000</v>
      </c>
      <c r="DL27" s="26">
        <v>-112900000</v>
      </c>
      <c r="DM27" s="26">
        <v>-105400000</v>
      </c>
      <c r="DN27" s="26">
        <v>-98000000</v>
      </c>
      <c r="DO27" s="26">
        <v>-91300000</v>
      </c>
      <c r="DP27" s="26">
        <v>-84600000</v>
      </c>
      <c r="DQ27" s="26">
        <v>-82500000</v>
      </c>
      <c r="DR27" s="26">
        <v>-77100000</v>
      </c>
      <c r="DS27" s="26">
        <v>-72100000</v>
      </c>
      <c r="DT27" s="26">
        <v>-68000000</v>
      </c>
      <c r="DU27" s="26">
        <v>-64500000</v>
      </c>
      <c r="DV27" s="26">
        <v>-60400000</v>
      </c>
      <c r="DW27" s="26">
        <v>-56300000</v>
      </c>
      <c r="DX27" s="26">
        <v>-52300000</v>
      </c>
      <c r="DY27" s="26">
        <v>-49300000</v>
      </c>
      <c r="DZ27" s="26">
        <v>-45900000</v>
      </c>
      <c r="EA27" s="26">
        <v>-42600000</v>
      </c>
      <c r="EB27" s="26">
        <v>-39500000</v>
      </c>
      <c r="EC27" s="26">
        <v>-29300000</v>
      </c>
      <c r="ED27" s="26">
        <v>-18800000</v>
      </c>
      <c r="EE27" s="26">
        <v>-10200000</v>
      </c>
    </row>
    <row r="28" spans="1:135" x14ac:dyDescent="0.35">
      <c r="A28" t="s">
        <v>87</v>
      </c>
      <c r="B28" s="26">
        <v>224100000</v>
      </c>
      <c r="C28" s="26">
        <v>213400000</v>
      </c>
      <c r="D28" s="26">
        <v>209300000</v>
      </c>
      <c r="E28" s="26">
        <v>209600000</v>
      </c>
      <c r="F28" s="26">
        <v>210000000</v>
      </c>
      <c r="G28" s="26">
        <v>210200000</v>
      </c>
      <c r="H28" s="26">
        <v>210600000</v>
      </c>
      <c r="I28" s="26">
        <v>211000000</v>
      </c>
      <c r="J28" s="26">
        <v>213400000</v>
      </c>
      <c r="K28" s="26">
        <v>214000000</v>
      </c>
      <c r="L28" s="26">
        <v>187800000</v>
      </c>
      <c r="M28" s="26">
        <v>186500000</v>
      </c>
      <c r="N28" s="26">
        <v>186700000</v>
      </c>
      <c r="O28" s="26">
        <v>187600000</v>
      </c>
      <c r="P28" s="26">
        <v>187785000</v>
      </c>
      <c r="Q28" s="26">
        <v>188755000</v>
      </c>
      <c r="R28" s="26">
        <v>189286000</v>
      </c>
      <c r="S28" s="26">
        <v>190081000</v>
      </c>
      <c r="T28" s="26">
        <v>191465000</v>
      </c>
      <c r="U28" s="26">
        <v>191774000</v>
      </c>
      <c r="V28" s="26">
        <v>192003000</v>
      </c>
      <c r="W28" s="26">
        <v>193625000</v>
      </c>
      <c r="X28" s="26">
        <v>194232000</v>
      </c>
      <c r="Y28" s="26">
        <v>194845000</v>
      </c>
      <c r="Z28" s="26">
        <v>191422000</v>
      </c>
      <c r="AA28" s="26">
        <v>192158000</v>
      </c>
      <c r="AB28" s="26">
        <v>149023000</v>
      </c>
      <c r="AC28" s="26">
        <v>149543000</v>
      </c>
      <c r="AD28" s="26">
        <v>150410000</v>
      </c>
      <c r="AE28" s="26">
        <v>151543000</v>
      </c>
      <c r="AF28" s="26">
        <v>152275000</v>
      </c>
      <c r="AG28" s="26">
        <v>133163000</v>
      </c>
      <c r="AH28" s="26">
        <v>133502000</v>
      </c>
      <c r="AI28" s="26">
        <v>133260000</v>
      </c>
      <c r="AJ28" s="26">
        <v>142103000</v>
      </c>
      <c r="AK28" s="26">
        <v>125604000</v>
      </c>
      <c r="AL28" s="26">
        <v>125604000</v>
      </c>
      <c r="AM28" s="26">
        <v>125604000</v>
      </c>
      <c r="AN28" s="26">
        <v>125604000</v>
      </c>
      <c r="AO28" s="26">
        <v>124089000</v>
      </c>
      <c r="AP28" s="26">
        <v>124089000</v>
      </c>
      <c r="AQ28" s="26">
        <v>124089000</v>
      </c>
      <c r="AR28" s="26">
        <v>124089000</v>
      </c>
      <c r="AS28" s="26">
        <v>124089000</v>
      </c>
      <c r="AT28" s="26">
        <v>124089000</v>
      </c>
      <c r="AU28" s="26">
        <v>124089000</v>
      </c>
      <c r="AV28" s="26">
        <v>124089000</v>
      </c>
      <c r="AW28" s="26">
        <v>124090000</v>
      </c>
      <c r="AX28" s="26">
        <v>129877000</v>
      </c>
      <c r="AY28" s="26">
        <v>130719000</v>
      </c>
      <c r="AZ28" s="26">
        <v>130719000</v>
      </c>
      <c r="BA28" s="26">
        <v>137841000</v>
      </c>
      <c r="BB28" s="26">
        <v>137907000</v>
      </c>
      <c r="BC28" s="26">
        <v>139831000</v>
      </c>
      <c r="BD28" s="26">
        <v>140371000</v>
      </c>
      <c r="BE28" s="26">
        <v>139140000</v>
      </c>
      <c r="BF28" s="26">
        <v>139064000</v>
      </c>
      <c r="BG28" s="26">
        <v>138959000</v>
      </c>
      <c r="BH28" s="26">
        <v>138876000</v>
      </c>
      <c r="BI28" s="26">
        <v>142688000</v>
      </c>
      <c r="BJ28" s="26">
        <v>145640000</v>
      </c>
      <c r="BK28" s="26">
        <v>145347000</v>
      </c>
      <c r="BL28" s="26">
        <v>145479000</v>
      </c>
      <c r="BM28" s="26">
        <v>145193000</v>
      </c>
      <c r="BN28" s="26">
        <v>145512000</v>
      </c>
      <c r="BO28" s="26">
        <v>124749000</v>
      </c>
      <c r="BP28" s="26">
        <v>135754000</v>
      </c>
      <c r="BQ28" s="26">
        <v>135754000</v>
      </c>
      <c r="BR28" s="26">
        <v>136021000</v>
      </c>
      <c r="BS28" s="26">
        <v>136021000</v>
      </c>
      <c r="BT28" s="26">
        <v>158068000</v>
      </c>
      <c r="BU28" s="26">
        <v>158068000</v>
      </c>
      <c r="BV28" s="26">
        <v>185068000</v>
      </c>
      <c r="BW28" s="26">
        <v>185068000</v>
      </c>
      <c r="BX28" s="26">
        <v>185068000</v>
      </c>
      <c r="BY28" s="26">
        <v>193899000</v>
      </c>
      <c r="BZ28" s="26">
        <v>193899000</v>
      </c>
      <c r="CA28" s="26">
        <v>193899000</v>
      </c>
      <c r="CB28" s="26">
        <v>193899000</v>
      </c>
      <c r="CC28" s="26">
        <v>193899000</v>
      </c>
      <c r="CD28" s="26">
        <v>193899000</v>
      </c>
      <c r="CE28" s="26">
        <v>141080000</v>
      </c>
      <c r="CF28" s="26">
        <v>138127000</v>
      </c>
      <c r="CG28" s="26">
        <v>115455000</v>
      </c>
      <c r="CH28" s="26">
        <v>70519000</v>
      </c>
      <c r="CI28" s="26">
        <v>71007000</v>
      </c>
      <c r="CJ28" s="26">
        <v>71561000</v>
      </c>
      <c r="CK28" s="26">
        <v>72114000</v>
      </c>
      <c r="CL28" s="26">
        <v>73100000</v>
      </c>
      <c r="CM28" s="26">
        <v>73600000</v>
      </c>
      <c r="CN28" s="26">
        <v>74200000</v>
      </c>
      <c r="CO28" s="26">
        <v>74700000</v>
      </c>
      <c r="CP28" s="26">
        <v>75200000</v>
      </c>
      <c r="CQ28" s="26">
        <v>75800000</v>
      </c>
      <c r="CR28" s="26">
        <v>76300000</v>
      </c>
      <c r="CS28" s="26">
        <v>76900000</v>
      </c>
      <c r="CT28" s="26">
        <v>77400000</v>
      </c>
      <c r="CU28" s="26">
        <v>77700000</v>
      </c>
      <c r="CV28" s="26">
        <v>78300000</v>
      </c>
      <c r="CW28" s="26">
        <v>79000000</v>
      </c>
      <c r="CX28" s="26">
        <v>79600000</v>
      </c>
      <c r="CY28" s="26">
        <v>72800000</v>
      </c>
      <c r="CZ28" s="26">
        <v>73300000</v>
      </c>
      <c r="DA28" s="26">
        <v>73700000</v>
      </c>
      <c r="DB28" s="26">
        <v>74000000</v>
      </c>
      <c r="DC28" s="26">
        <v>74500000</v>
      </c>
    </row>
    <row r="29" spans="1:135" x14ac:dyDescent="0.35">
      <c r="A29" t="s">
        <v>88</v>
      </c>
      <c r="B29" s="26">
        <v>194900000</v>
      </c>
      <c r="C29" s="26">
        <v>188100000</v>
      </c>
      <c r="D29" s="26">
        <v>188200000</v>
      </c>
      <c r="E29" s="26">
        <v>188100000</v>
      </c>
      <c r="F29" s="26">
        <v>188000000</v>
      </c>
      <c r="G29" s="26">
        <v>187700000</v>
      </c>
      <c r="H29" s="26">
        <v>187600000</v>
      </c>
      <c r="I29" s="26">
        <v>187400000</v>
      </c>
      <c r="J29" s="26">
        <v>189600000</v>
      </c>
      <c r="K29" s="26">
        <v>189700000</v>
      </c>
      <c r="L29" s="26">
        <v>165500000</v>
      </c>
      <c r="M29" s="26">
        <v>163800000</v>
      </c>
      <c r="N29" s="26">
        <v>163700000</v>
      </c>
      <c r="O29" s="26">
        <v>164000000</v>
      </c>
      <c r="P29" s="26">
        <v>163808000</v>
      </c>
      <c r="Q29" s="26">
        <v>164011000</v>
      </c>
      <c r="R29" s="26">
        <v>164148000</v>
      </c>
      <c r="S29" s="26">
        <v>164245000</v>
      </c>
      <c r="T29" s="26">
        <v>163953000</v>
      </c>
      <c r="U29" s="26">
        <v>163814000</v>
      </c>
      <c r="V29" s="26">
        <v>163706000</v>
      </c>
      <c r="W29" s="26">
        <v>163933000</v>
      </c>
      <c r="X29" s="26">
        <v>164007000</v>
      </c>
      <c r="Y29" s="26">
        <v>163872000</v>
      </c>
      <c r="Z29" s="26">
        <v>160208000</v>
      </c>
      <c r="AA29" s="26">
        <v>160448000</v>
      </c>
      <c r="AB29" s="26">
        <v>132381000</v>
      </c>
      <c r="AC29" s="26">
        <v>132309000</v>
      </c>
      <c r="AD29" s="26">
        <v>132823000</v>
      </c>
      <c r="AE29" s="26">
        <v>133194000</v>
      </c>
      <c r="AF29" s="26">
        <v>133434000</v>
      </c>
      <c r="AG29" s="26">
        <v>133163000</v>
      </c>
      <c r="AH29" s="26">
        <v>133502000</v>
      </c>
      <c r="AI29" s="26">
        <v>133260000</v>
      </c>
      <c r="AJ29" s="26">
        <v>142103000</v>
      </c>
      <c r="AK29" s="26">
        <v>125604000</v>
      </c>
      <c r="AL29" s="26">
        <v>125604000</v>
      </c>
      <c r="AM29" s="26">
        <v>125604000</v>
      </c>
      <c r="AN29" s="26">
        <v>125604000</v>
      </c>
      <c r="AO29" s="26">
        <v>124089000</v>
      </c>
      <c r="AP29" s="26">
        <v>124089000</v>
      </c>
      <c r="AQ29" s="26">
        <v>124089000</v>
      </c>
      <c r="AR29" s="26">
        <v>124089000</v>
      </c>
      <c r="AS29" s="26">
        <v>124089000</v>
      </c>
      <c r="AT29" s="26">
        <v>124089000</v>
      </c>
      <c r="AU29" s="26">
        <v>124089000</v>
      </c>
      <c r="AV29" s="26">
        <v>124089000</v>
      </c>
      <c r="AW29" s="26">
        <v>124090000</v>
      </c>
      <c r="AX29" s="26">
        <v>129877000</v>
      </c>
      <c r="AY29" s="26">
        <v>130719000</v>
      </c>
      <c r="AZ29" s="26">
        <v>130719000</v>
      </c>
      <c r="BA29" s="26">
        <v>137841000</v>
      </c>
      <c r="BB29" s="26">
        <v>137907000</v>
      </c>
      <c r="BC29" s="26">
        <v>139831000</v>
      </c>
      <c r="BD29" s="26">
        <v>140371000</v>
      </c>
      <c r="BE29" s="26">
        <v>139140000</v>
      </c>
      <c r="BF29" s="26">
        <v>139064000</v>
      </c>
      <c r="BG29" s="26">
        <v>138959000</v>
      </c>
      <c r="BH29" s="26">
        <v>138876000</v>
      </c>
      <c r="BI29" s="26">
        <v>142688000</v>
      </c>
      <c r="BJ29" s="26">
        <v>145640000</v>
      </c>
      <c r="BK29" s="26">
        <v>145347000</v>
      </c>
      <c r="BL29" s="26">
        <v>145479000</v>
      </c>
      <c r="BM29" s="26">
        <v>145193000</v>
      </c>
      <c r="BZ29" s="26">
        <v>193899000</v>
      </c>
      <c r="CC29" s="26">
        <v>193899000</v>
      </c>
    </row>
    <row r="30" spans="1:135" x14ac:dyDescent="0.35">
      <c r="A30" t="s">
        <v>89</v>
      </c>
      <c r="B30" s="26">
        <v>29200000</v>
      </c>
      <c r="C30" s="26">
        <v>25300000</v>
      </c>
      <c r="D30" s="26">
        <v>21100000</v>
      </c>
      <c r="E30" s="26">
        <v>21500000</v>
      </c>
      <c r="F30" s="26">
        <v>22000000</v>
      </c>
      <c r="G30" s="26">
        <v>22500000</v>
      </c>
      <c r="H30" s="26">
        <v>23000000</v>
      </c>
      <c r="I30" s="26">
        <v>23600000</v>
      </c>
      <c r="J30" s="26">
        <v>23800000</v>
      </c>
      <c r="K30" s="26">
        <v>24300000</v>
      </c>
      <c r="L30" s="26">
        <v>22300000</v>
      </c>
      <c r="M30" s="26">
        <v>22700000</v>
      </c>
      <c r="N30" s="26">
        <v>23000000</v>
      </c>
      <c r="O30" s="26">
        <v>23600000</v>
      </c>
      <c r="P30" s="26">
        <v>23977000</v>
      </c>
      <c r="Q30" s="26">
        <v>24744000</v>
      </c>
      <c r="R30" s="26">
        <v>25138000</v>
      </c>
      <c r="S30" s="26">
        <v>25836000</v>
      </c>
      <c r="T30" s="26">
        <v>27512000</v>
      </c>
      <c r="U30" s="26">
        <v>27960000</v>
      </c>
      <c r="V30" s="26">
        <v>28297000</v>
      </c>
      <c r="W30" s="26">
        <v>29692000</v>
      </c>
      <c r="X30" s="26">
        <v>30225000</v>
      </c>
      <c r="Y30" s="26">
        <v>30973000</v>
      </c>
      <c r="Z30" s="26">
        <v>31214000</v>
      </c>
      <c r="AA30" s="26">
        <v>31710000</v>
      </c>
      <c r="AB30" s="26">
        <v>16642000</v>
      </c>
      <c r="AC30" s="26">
        <v>17234000</v>
      </c>
      <c r="AD30" s="26">
        <v>17587000</v>
      </c>
      <c r="AE30" s="26">
        <v>18349000</v>
      </c>
      <c r="AF30" s="26">
        <v>18841000</v>
      </c>
      <c r="BN30" s="26">
        <v>145512000</v>
      </c>
      <c r="BO30" s="26">
        <v>124749000</v>
      </c>
      <c r="BP30" s="26">
        <v>135754000</v>
      </c>
      <c r="BQ30" s="26">
        <v>135754000</v>
      </c>
      <c r="BR30" s="26">
        <v>136021000</v>
      </c>
      <c r="BS30" s="26">
        <v>136021000</v>
      </c>
      <c r="BT30" s="26">
        <v>158068000</v>
      </c>
      <c r="BU30" s="26">
        <v>158068000</v>
      </c>
      <c r="BV30" s="26">
        <v>185068000</v>
      </c>
      <c r="BW30" s="26">
        <v>185068000</v>
      </c>
      <c r="BX30" s="26">
        <v>185068000</v>
      </c>
      <c r="BY30" s="26">
        <v>193899000</v>
      </c>
      <c r="CA30" s="26">
        <v>193899000</v>
      </c>
      <c r="CB30" s="26">
        <v>193899000</v>
      </c>
      <c r="CD30" s="26">
        <v>193899000</v>
      </c>
      <c r="CE30" s="26">
        <v>141080000</v>
      </c>
      <c r="CF30" s="26">
        <v>138127000</v>
      </c>
      <c r="CG30" s="26">
        <v>115455000</v>
      </c>
      <c r="CH30" s="26">
        <v>70519000</v>
      </c>
      <c r="CI30" s="26">
        <v>71007000</v>
      </c>
      <c r="CJ30" s="26">
        <v>71561000</v>
      </c>
      <c r="CK30" s="26">
        <v>72114000</v>
      </c>
      <c r="CL30" s="26">
        <v>73100000</v>
      </c>
      <c r="CM30" s="26">
        <v>73600000</v>
      </c>
      <c r="CN30" s="26">
        <v>74200000</v>
      </c>
      <c r="CO30" s="26">
        <v>74700000</v>
      </c>
      <c r="CP30" s="26">
        <v>75200000</v>
      </c>
      <c r="CQ30" s="26">
        <v>75800000</v>
      </c>
      <c r="CR30" s="26">
        <v>76300000</v>
      </c>
      <c r="CS30" s="26">
        <v>76900000</v>
      </c>
      <c r="CT30" s="26">
        <v>77400000</v>
      </c>
      <c r="CU30" s="26">
        <v>77700000</v>
      </c>
      <c r="CV30" s="26">
        <v>78300000</v>
      </c>
      <c r="CW30" s="26">
        <v>79000000</v>
      </c>
      <c r="CX30" s="26">
        <v>79600000</v>
      </c>
      <c r="CY30" s="26">
        <v>72800000</v>
      </c>
      <c r="CZ30" s="26">
        <v>73300000</v>
      </c>
      <c r="DA30" s="26">
        <v>73700000</v>
      </c>
      <c r="DB30" s="26">
        <v>74000000</v>
      </c>
      <c r="DC30" s="26">
        <v>74500000</v>
      </c>
    </row>
    <row r="31" spans="1:135" x14ac:dyDescent="0.35">
      <c r="A31" t="s">
        <v>232</v>
      </c>
      <c r="B31" s="26">
        <v>53600000</v>
      </c>
      <c r="C31" s="26">
        <v>42600000</v>
      </c>
      <c r="D31" s="26">
        <v>50900000</v>
      </c>
      <c r="E31" s="26">
        <v>47500000</v>
      </c>
      <c r="F31" s="26">
        <v>53500000</v>
      </c>
      <c r="G31" s="26">
        <v>39100000</v>
      </c>
      <c r="H31" s="26">
        <v>38200000</v>
      </c>
      <c r="I31" s="26">
        <v>42500000</v>
      </c>
      <c r="J31" s="26">
        <v>40300000</v>
      </c>
      <c r="K31" s="26">
        <v>45500000</v>
      </c>
      <c r="L31" s="26">
        <v>112000000</v>
      </c>
      <c r="M31" s="26">
        <v>119800000</v>
      </c>
      <c r="N31" s="26">
        <v>113900000</v>
      </c>
      <c r="O31" s="26">
        <v>112100000</v>
      </c>
      <c r="P31" s="26">
        <v>33613000</v>
      </c>
      <c r="Q31" s="26">
        <v>29239000</v>
      </c>
      <c r="R31" s="26">
        <v>26508000</v>
      </c>
      <c r="S31" s="26">
        <v>32443000</v>
      </c>
      <c r="T31" s="26">
        <v>37029000</v>
      </c>
      <c r="U31" s="26">
        <v>35687000</v>
      </c>
      <c r="V31" s="26">
        <v>33360000</v>
      </c>
      <c r="W31" s="26">
        <v>29972000</v>
      </c>
      <c r="X31" s="26">
        <v>27003000</v>
      </c>
      <c r="Y31" s="26">
        <v>11990000</v>
      </c>
      <c r="Z31" s="26">
        <v>28808000</v>
      </c>
      <c r="AA31" s="26">
        <v>45306000</v>
      </c>
      <c r="AB31" s="26">
        <v>30644000</v>
      </c>
      <c r="AC31" s="26">
        <v>23512000</v>
      </c>
      <c r="AD31" s="26">
        <v>32947000</v>
      </c>
      <c r="AE31" s="26">
        <v>32202000</v>
      </c>
      <c r="AF31" s="26">
        <v>30090000</v>
      </c>
      <c r="AG31" s="26">
        <v>25258000</v>
      </c>
      <c r="AH31" s="26">
        <v>22567000</v>
      </c>
      <c r="AI31" s="26">
        <v>21139000</v>
      </c>
      <c r="AJ31" s="26">
        <v>24064000</v>
      </c>
      <c r="AK31" s="26">
        <v>27029000</v>
      </c>
      <c r="AL31" s="26">
        <v>26932000</v>
      </c>
      <c r="AM31" s="26">
        <v>20033000</v>
      </c>
      <c r="AN31" s="26">
        <v>20231000</v>
      </c>
      <c r="AO31" s="26">
        <v>20415000</v>
      </c>
      <c r="AP31" s="26">
        <v>22709000</v>
      </c>
      <c r="AQ31" s="26">
        <v>25678000</v>
      </c>
      <c r="AR31" s="26">
        <v>30365000</v>
      </c>
      <c r="AS31" s="26">
        <v>24535000</v>
      </c>
      <c r="AT31" s="26">
        <v>30113000</v>
      </c>
      <c r="AU31" s="26">
        <v>42884000</v>
      </c>
      <c r="AV31" s="26">
        <v>44213000</v>
      </c>
      <c r="AW31" s="26">
        <v>37230000</v>
      </c>
      <c r="AX31" s="26">
        <v>49756000</v>
      </c>
      <c r="AY31" s="26">
        <v>1665000</v>
      </c>
      <c r="AZ31">
        <v>0</v>
      </c>
      <c r="BA31" s="26">
        <v>51036000</v>
      </c>
      <c r="BB31" s="26">
        <v>58191000</v>
      </c>
      <c r="BC31" s="26">
        <v>22935000</v>
      </c>
      <c r="BD31" s="26">
        <v>23160000</v>
      </c>
      <c r="BE31" s="26">
        <v>5501000</v>
      </c>
      <c r="BF31" s="26">
        <v>16766000</v>
      </c>
      <c r="BG31" s="26">
        <v>12805000</v>
      </c>
      <c r="BH31" s="26">
        <v>4778000</v>
      </c>
      <c r="BI31" s="26">
        <v>2735000</v>
      </c>
      <c r="BJ31" s="26">
        <v>6463000</v>
      </c>
      <c r="BK31" s="26">
        <v>3546000</v>
      </c>
    </row>
    <row r="32" spans="1:135" x14ac:dyDescent="0.35">
      <c r="A32" t="s">
        <v>233</v>
      </c>
      <c r="B32" s="26">
        <v>53600000</v>
      </c>
      <c r="C32" s="26">
        <v>42600000</v>
      </c>
      <c r="D32" s="26">
        <v>50900000</v>
      </c>
      <c r="E32" s="26">
        <v>47500000</v>
      </c>
      <c r="F32" s="26">
        <v>53500000</v>
      </c>
      <c r="G32" s="26">
        <v>39100000</v>
      </c>
      <c r="H32" s="26">
        <v>38200000</v>
      </c>
      <c r="I32" s="26">
        <v>42500000</v>
      </c>
      <c r="J32" s="26">
        <v>40300000</v>
      </c>
      <c r="K32" s="26">
        <v>45500000</v>
      </c>
      <c r="L32" s="26">
        <v>112000000</v>
      </c>
      <c r="M32" s="26">
        <v>119800000</v>
      </c>
      <c r="N32" s="26">
        <v>113900000</v>
      </c>
      <c r="O32" s="26">
        <v>112100000</v>
      </c>
      <c r="P32" s="26">
        <v>33613000</v>
      </c>
      <c r="Q32" s="26">
        <v>29239000</v>
      </c>
      <c r="R32" s="26">
        <v>26508000</v>
      </c>
      <c r="S32" s="26">
        <v>32443000</v>
      </c>
      <c r="T32" s="26">
        <v>37029000</v>
      </c>
      <c r="U32" s="26">
        <v>35687000</v>
      </c>
      <c r="V32" s="26">
        <v>33360000</v>
      </c>
      <c r="W32" s="26">
        <v>29972000</v>
      </c>
      <c r="X32" s="26">
        <v>27003000</v>
      </c>
      <c r="Y32" s="26">
        <v>11990000</v>
      </c>
      <c r="Z32" s="26">
        <v>28808000</v>
      </c>
      <c r="AA32" s="26">
        <v>45306000</v>
      </c>
      <c r="AB32" s="26">
        <v>30644000</v>
      </c>
      <c r="AC32" s="26">
        <v>23512000</v>
      </c>
      <c r="AD32" s="26">
        <v>32947000</v>
      </c>
      <c r="AE32" s="26">
        <v>32202000</v>
      </c>
      <c r="AF32" s="26">
        <v>30090000</v>
      </c>
      <c r="AG32" s="26">
        <v>25258000</v>
      </c>
      <c r="AH32" s="26">
        <v>22567000</v>
      </c>
      <c r="AI32" s="26">
        <v>21139000</v>
      </c>
      <c r="AJ32" s="26">
        <v>24064000</v>
      </c>
      <c r="AK32" s="26">
        <v>27029000</v>
      </c>
      <c r="AL32" s="26">
        <v>26932000</v>
      </c>
      <c r="AM32" s="26">
        <v>20033000</v>
      </c>
      <c r="AN32" s="26">
        <v>20231000</v>
      </c>
      <c r="AO32" s="26">
        <v>20415000</v>
      </c>
      <c r="AP32" s="26">
        <v>22709000</v>
      </c>
      <c r="AQ32" s="26">
        <v>25678000</v>
      </c>
      <c r="AR32" s="26">
        <v>30365000</v>
      </c>
      <c r="AS32" s="26">
        <v>24535000</v>
      </c>
      <c r="AT32" s="26">
        <v>30113000</v>
      </c>
      <c r="AU32" s="26">
        <v>42884000</v>
      </c>
      <c r="AV32" s="26">
        <v>44213000</v>
      </c>
      <c r="AW32" s="26">
        <v>37230000</v>
      </c>
      <c r="AX32" s="26">
        <v>49756000</v>
      </c>
      <c r="AY32" s="26">
        <v>1665000</v>
      </c>
      <c r="AZ32">
        <v>0</v>
      </c>
      <c r="BA32" s="26">
        <v>51036000</v>
      </c>
      <c r="BB32" s="26">
        <v>58191000</v>
      </c>
      <c r="BC32" s="26">
        <v>22935000</v>
      </c>
      <c r="BD32" s="26">
        <v>23160000</v>
      </c>
      <c r="BE32" s="26">
        <v>5501000</v>
      </c>
      <c r="BF32" s="26">
        <v>16766000</v>
      </c>
      <c r="BG32" s="26">
        <v>12805000</v>
      </c>
      <c r="BH32" s="26">
        <v>4778000</v>
      </c>
      <c r="BI32" s="26">
        <v>2735000</v>
      </c>
      <c r="BJ32" s="26">
        <v>6463000</v>
      </c>
      <c r="BK32" s="26">
        <v>3546000</v>
      </c>
    </row>
    <row r="33" spans="1:135" x14ac:dyDescent="0.35">
      <c r="A33" t="s">
        <v>90</v>
      </c>
      <c r="B33" s="26">
        <v>23500000</v>
      </c>
      <c r="C33" s="26">
        <v>25700000</v>
      </c>
      <c r="D33" s="26">
        <v>25300000</v>
      </c>
      <c r="E33" s="26">
        <v>22100000</v>
      </c>
      <c r="F33" s="26">
        <v>23300000</v>
      </c>
      <c r="G33" s="26">
        <v>23100000</v>
      </c>
      <c r="H33" s="26">
        <v>22900000</v>
      </c>
      <c r="I33" s="26">
        <v>24600000</v>
      </c>
      <c r="J33" s="26">
        <v>26800000</v>
      </c>
      <c r="K33" s="26">
        <v>25500000</v>
      </c>
      <c r="L33" s="26">
        <v>26400000</v>
      </c>
      <c r="M33" s="26">
        <v>30600000</v>
      </c>
      <c r="N33" s="26">
        <v>28900000</v>
      </c>
      <c r="O33" s="26">
        <v>31100000</v>
      </c>
      <c r="P33" s="26">
        <v>30729000</v>
      </c>
      <c r="Q33" s="26">
        <v>31001000</v>
      </c>
      <c r="R33" s="26">
        <v>32193000</v>
      </c>
      <c r="S33" s="26">
        <v>30400000</v>
      </c>
      <c r="T33" s="26">
        <v>30200000</v>
      </c>
      <c r="U33" s="26">
        <v>30368000</v>
      </c>
      <c r="V33" s="26">
        <v>30253000</v>
      </c>
      <c r="W33" s="26">
        <v>32368000</v>
      </c>
      <c r="X33" s="26">
        <v>31555000</v>
      </c>
      <c r="Y33" s="26">
        <v>32605000</v>
      </c>
      <c r="Z33" s="26">
        <v>34484000</v>
      </c>
      <c r="AA33" s="26">
        <v>34629000</v>
      </c>
      <c r="AB33" s="26">
        <v>34445000</v>
      </c>
      <c r="AC33" s="26">
        <v>36793000</v>
      </c>
      <c r="AD33" s="26">
        <v>35574000</v>
      </c>
      <c r="AE33" s="26">
        <v>40883000</v>
      </c>
      <c r="AF33" s="26">
        <v>40931000</v>
      </c>
      <c r="AG33" s="26">
        <v>59092000</v>
      </c>
      <c r="AH33" s="26">
        <v>59956000</v>
      </c>
      <c r="AI33" s="26">
        <v>61029000</v>
      </c>
      <c r="AJ33" s="26">
        <v>52030000</v>
      </c>
      <c r="AK33" s="26">
        <v>48411000</v>
      </c>
      <c r="AL33" s="26">
        <v>48090000</v>
      </c>
      <c r="AM33" s="26">
        <v>51627000</v>
      </c>
      <c r="AN33" s="26">
        <v>51827000</v>
      </c>
      <c r="AO33" s="26">
        <v>53862000</v>
      </c>
      <c r="AP33" s="26">
        <v>49972000</v>
      </c>
      <c r="AQ33" s="26">
        <v>52350000</v>
      </c>
      <c r="AR33" s="26">
        <v>52475000</v>
      </c>
      <c r="AS33" s="26">
        <v>47927000</v>
      </c>
      <c r="AT33" s="26">
        <v>47810000</v>
      </c>
      <c r="AU33" s="26">
        <v>55435000</v>
      </c>
      <c r="AV33" s="26">
        <v>53658000</v>
      </c>
      <c r="AW33" s="26">
        <v>44331000</v>
      </c>
      <c r="AX33" s="26">
        <v>46492000</v>
      </c>
      <c r="AY33" s="26">
        <v>48299000</v>
      </c>
      <c r="AZ33" s="26">
        <v>48661000</v>
      </c>
      <c r="BA33" s="26">
        <v>53314000</v>
      </c>
      <c r="BB33" s="26">
        <v>52274000</v>
      </c>
      <c r="BC33" s="26">
        <v>43618000</v>
      </c>
      <c r="BD33" s="26">
        <v>43854000</v>
      </c>
      <c r="BE33" s="26">
        <v>41694000</v>
      </c>
      <c r="BF33" s="26">
        <v>44115000</v>
      </c>
      <c r="BG33" s="26">
        <v>37384000</v>
      </c>
      <c r="BH33" s="26">
        <v>39611000</v>
      </c>
      <c r="BI33" s="26">
        <v>45888000</v>
      </c>
      <c r="BJ33" s="26">
        <v>45124000</v>
      </c>
      <c r="BK33" s="26">
        <v>44029000</v>
      </c>
      <c r="BL33" s="26">
        <v>41266000</v>
      </c>
      <c r="BM33" s="26">
        <v>44808000</v>
      </c>
      <c r="BN33" s="26">
        <v>47379000</v>
      </c>
      <c r="BO33" s="26">
        <v>71120000</v>
      </c>
      <c r="BP33" s="26">
        <v>72026000</v>
      </c>
      <c r="BQ33" s="26">
        <v>66603000</v>
      </c>
      <c r="BR33" s="26">
        <v>68845000</v>
      </c>
      <c r="BS33" s="26">
        <v>73482000</v>
      </c>
      <c r="BT33" s="26">
        <v>85957000</v>
      </c>
      <c r="BU33" s="26">
        <v>94928000</v>
      </c>
      <c r="BV33" s="26">
        <v>93235000</v>
      </c>
      <c r="BW33" s="26">
        <v>86744000</v>
      </c>
      <c r="BX33" s="26">
        <v>92183000</v>
      </c>
      <c r="BY33" s="26">
        <v>86133000</v>
      </c>
      <c r="BZ33" s="26">
        <v>85528000</v>
      </c>
      <c r="CA33" s="26">
        <v>95682000</v>
      </c>
      <c r="CB33" s="26">
        <v>92066000</v>
      </c>
      <c r="CC33" s="26">
        <v>97346000</v>
      </c>
      <c r="CD33" s="26">
        <v>95066000</v>
      </c>
      <c r="CE33" s="26">
        <v>91472000</v>
      </c>
      <c r="CF33" s="26">
        <v>82245000</v>
      </c>
      <c r="CG33" s="26">
        <v>87549000</v>
      </c>
      <c r="CH33" s="26">
        <v>106609000</v>
      </c>
      <c r="CI33" s="26">
        <v>98614000</v>
      </c>
      <c r="CJ33" s="26">
        <v>99012000</v>
      </c>
      <c r="CK33" s="26">
        <v>93372000</v>
      </c>
      <c r="CL33" s="26">
        <v>94200000</v>
      </c>
      <c r="CM33" s="26">
        <v>94900000</v>
      </c>
      <c r="CN33" s="26">
        <v>94800000</v>
      </c>
      <c r="CO33" s="26">
        <v>114200000</v>
      </c>
      <c r="CP33" s="26">
        <v>118600000</v>
      </c>
      <c r="CQ33" s="26">
        <v>106500000</v>
      </c>
      <c r="CR33" s="26">
        <v>99000000</v>
      </c>
      <c r="CS33" s="26">
        <v>90000000</v>
      </c>
      <c r="CT33" s="26">
        <v>76300000</v>
      </c>
      <c r="CU33" s="26">
        <v>59500000</v>
      </c>
      <c r="CV33" s="26">
        <v>56600000</v>
      </c>
      <c r="CW33" s="26">
        <v>56200000</v>
      </c>
      <c r="CX33" s="26">
        <v>114500000</v>
      </c>
      <c r="CY33" s="26">
        <v>122200000</v>
      </c>
      <c r="CZ33" s="26">
        <v>115900000</v>
      </c>
      <c r="DA33" s="26">
        <v>99800000</v>
      </c>
      <c r="DB33" s="26">
        <v>66800000</v>
      </c>
      <c r="DC33" s="26">
        <v>64200000</v>
      </c>
      <c r="DD33" s="26">
        <v>70700000</v>
      </c>
      <c r="DE33" s="26">
        <v>65900000</v>
      </c>
      <c r="DF33" s="26">
        <v>64400000</v>
      </c>
      <c r="DG33" s="26">
        <v>79600000</v>
      </c>
      <c r="DH33" s="26">
        <v>77300000</v>
      </c>
      <c r="DI33" s="26">
        <v>74600000</v>
      </c>
      <c r="DJ33" s="26">
        <v>68300000</v>
      </c>
      <c r="DK33" s="26">
        <v>58700000</v>
      </c>
      <c r="DL33" s="26">
        <v>54000000</v>
      </c>
      <c r="DM33" s="26">
        <v>54900000</v>
      </c>
      <c r="DN33" s="26">
        <v>50200000</v>
      </c>
      <c r="DO33" s="26">
        <v>53900000</v>
      </c>
      <c r="DP33" s="26">
        <v>46200000</v>
      </c>
      <c r="DQ33" s="26">
        <v>46900000</v>
      </c>
      <c r="DR33" s="26">
        <v>44500000</v>
      </c>
      <c r="DS33" s="26">
        <v>40200000</v>
      </c>
      <c r="DT33" s="26">
        <v>35000000</v>
      </c>
      <c r="DU33" s="26">
        <v>26700000</v>
      </c>
      <c r="DV33" s="26">
        <v>26600000</v>
      </c>
      <c r="DW33" s="26">
        <v>27700000</v>
      </c>
      <c r="DX33" s="26">
        <v>28100000</v>
      </c>
      <c r="DY33" s="26">
        <v>27600000</v>
      </c>
      <c r="DZ33" s="26">
        <v>27100000</v>
      </c>
      <c r="EA33" s="26">
        <v>26600000</v>
      </c>
      <c r="EB33" s="26">
        <v>27700000</v>
      </c>
      <c r="EC33" s="26">
        <v>24900000</v>
      </c>
      <c r="ED33" s="26">
        <v>9100000</v>
      </c>
      <c r="EE33" s="26">
        <v>6200000</v>
      </c>
    </row>
    <row r="34" spans="1:135" x14ac:dyDescent="0.35">
      <c r="A34" t="s">
        <v>91</v>
      </c>
      <c r="B34" s="26">
        <v>2784700000</v>
      </c>
      <c r="C34" s="26">
        <v>2664900000</v>
      </c>
      <c r="D34" s="26">
        <v>2578200000</v>
      </c>
      <c r="E34" s="26">
        <v>2699600000</v>
      </c>
      <c r="F34" s="26">
        <v>2801800000</v>
      </c>
      <c r="G34" s="26">
        <v>2800400000</v>
      </c>
      <c r="H34" s="26">
        <v>2835100000</v>
      </c>
      <c r="I34" s="26">
        <v>3160100000</v>
      </c>
      <c r="J34" s="26">
        <v>3072600000</v>
      </c>
      <c r="K34" s="26">
        <v>3076100000</v>
      </c>
      <c r="L34" s="26">
        <v>2036500000</v>
      </c>
      <c r="M34" s="26">
        <v>2078300000</v>
      </c>
      <c r="N34" s="26">
        <v>2150000000</v>
      </c>
      <c r="O34" s="26">
        <v>2059900000</v>
      </c>
      <c r="P34" s="26">
        <v>2065649000</v>
      </c>
      <c r="Q34" s="26">
        <v>1945421000</v>
      </c>
      <c r="R34" s="26">
        <v>1953405000</v>
      </c>
      <c r="S34" s="26">
        <v>1907653000</v>
      </c>
      <c r="T34" s="26">
        <v>1907381000</v>
      </c>
      <c r="U34" s="26">
        <v>1901778000</v>
      </c>
      <c r="V34" s="26">
        <v>2028691000</v>
      </c>
      <c r="W34" s="26">
        <v>2009591000</v>
      </c>
      <c r="X34" s="26">
        <v>1685815000</v>
      </c>
      <c r="Y34" s="26">
        <v>1732850000</v>
      </c>
      <c r="Z34" s="26">
        <v>1744816000</v>
      </c>
      <c r="AA34" s="26">
        <v>1657471000</v>
      </c>
      <c r="AB34" s="26">
        <v>1514333000</v>
      </c>
      <c r="AC34" s="26">
        <v>1469448000</v>
      </c>
      <c r="AD34" s="26">
        <v>1544890000</v>
      </c>
      <c r="AE34" s="26">
        <v>1438030000</v>
      </c>
      <c r="AF34" s="26">
        <v>1427510000</v>
      </c>
      <c r="AG34" s="26">
        <v>1361972000</v>
      </c>
      <c r="AH34" s="26">
        <v>1366075000</v>
      </c>
      <c r="AI34" s="26">
        <v>1313192000</v>
      </c>
      <c r="AJ34" s="26">
        <v>1303246000</v>
      </c>
      <c r="AK34" s="26">
        <v>1200653000</v>
      </c>
      <c r="AL34" s="26">
        <v>1248223000</v>
      </c>
      <c r="AM34" s="26">
        <v>1163767000</v>
      </c>
      <c r="AN34" s="26">
        <v>1126199000</v>
      </c>
      <c r="AO34" s="26">
        <v>1104452000</v>
      </c>
      <c r="AP34" s="26">
        <v>1119515000</v>
      </c>
      <c r="AQ34" s="26">
        <v>1058560000</v>
      </c>
      <c r="AR34" s="26">
        <v>1045658000</v>
      </c>
      <c r="AS34" s="26">
        <v>1041706000</v>
      </c>
      <c r="AT34" s="26">
        <v>1084780000</v>
      </c>
      <c r="AU34" s="26">
        <v>1038339000</v>
      </c>
      <c r="AV34" s="26">
        <v>1123356000</v>
      </c>
      <c r="AW34" s="26">
        <v>1157450000</v>
      </c>
      <c r="AX34" s="26">
        <v>1195964000</v>
      </c>
      <c r="AY34" s="26">
        <v>1267780000</v>
      </c>
      <c r="AZ34" s="26">
        <v>1302023000</v>
      </c>
      <c r="BA34" s="26">
        <v>1395310000</v>
      </c>
      <c r="BB34" s="26">
        <v>1519607000</v>
      </c>
      <c r="BC34" s="26">
        <v>1551402000</v>
      </c>
      <c r="BD34" s="26">
        <v>1598033000</v>
      </c>
      <c r="BE34" s="26">
        <v>1631267000</v>
      </c>
      <c r="BF34" s="26">
        <v>1672753000</v>
      </c>
      <c r="BG34" s="26">
        <v>1617433000</v>
      </c>
      <c r="BH34" s="26">
        <v>1512932000</v>
      </c>
      <c r="BI34" s="26">
        <v>1308949000</v>
      </c>
      <c r="BJ34" s="26">
        <v>1247173000</v>
      </c>
      <c r="BK34" s="26">
        <v>1145793000</v>
      </c>
      <c r="BL34" s="26">
        <v>1145947000</v>
      </c>
      <c r="BM34" s="26">
        <v>1126205000</v>
      </c>
      <c r="BN34" s="26">
        <v>1226989000</v>
      </c>
      <c r="BO34" s="26">
        <v>1180496000</v>
      </c>
      <c r="BP34" s="26">
        <v>1055842000</v>
      </c>
      <c r="BQ34" s="26">
        <v>1098236000</v>
      </c>
      <c r="BR34" s="26">
        <v>1207458000</v>
      </c>
      <c r="BS34" s="26">
        <v>1143011000</v>
      </c>
      <c r="BT34" s="26">
        <v>1185718000</v>
      </c>
      <c r="BU34" s="26">
        <v>869193000</v>
      </c>
      <c r="BV34" s="26">
        <v>872254000</v>
      </c>
      <c r="BW34" s="26">
        <v>804218000</v>
      </c>
      <c r="BX34" s="26">
        <v>803040000</v>
      </c>
      <c r="BY34" s="26">
        <v>811273000</v>
      </c>
      <c r="BZ34" s="26">
        <v>826595000</v>
      </c>
      <c r="CA34" s="26">
        <v>813601000</v>
      </c>
      <c r="CB34" s="26">
        <v>806240000</v>
      </c>
      <c r="CC34" s="26">
        <v>827497000</v>
      </c>
      <c r="CD34" s="26">
        <v>734517000</v>
      </c>
      <c r="CE34" s="26">
        <v>570576000</v>
      </c>
      <c r="CF34" s="26">
        <v>542014000</v>
      </c>
      <c r="CG34" s="26">
        <v>461818000</v>
      </c>
      <c r="CH34" s="26">
        <v>449576000</v>
      </c>
      <c r="CI34" s="26">
        <v>403379000</v>
      </c>
      <c r="CJ34" s="26">
        <v>400120000</v>
      </c>
      <c r="CK34" s="26">
        <v>435900000</v>
      </c>
      <c r="CL34" s="26">
        <v>458400000</v>
      </c>
      <c r="CM34" s="26">
        <v>436900000</v>
      </c>
      <c r="CN34" s="26">
        <v>424200000</v>
      </c>
      <c r="CO34" s="26">
        <v>425000000</v>
      </c>
      <c r="CP34" s="26">
        <v>430800000</v>
      </c>
      <c r="CQ34" s="26">
        <v>441100000</v>
      </c>
      <c r="CR34" s="26">
        <v>395700000</v>
      </c>
      <c r="CS34" s="26">
        <v>371900000</v>
      </c>
      <c r="CT34" s="26">
        <v>373800000</v>
      </c>
      <c r="CU34" s="26">
        <v>453100000</v>
      </c>
      <c r="CV34" s="26">
        <v>473200000</v>
      </c>
      <c r="CW34" s="26">
        <v>461200000</v>
      </c>
      <c r="CX34" s="26">
        <v>341100000</v>
      </c>
      <c r="CY34" s="26">
        <v>295800000</v>
      </c>
      <c r="CZ34" s="26">
        <v>280600000</v>
      </c>
      <c r="DA34" s="26">
        <v>268600000</v>
      </c>
      <c r="DB34" s="26">
        <v>230000000</v>
      </c>
      <c r="DC34" s="26">
        <v>243600000</v>
      </c>
      <c r="DD34" s="26">
        <v>236000000</v>
      </c>
      <c r="DE34" s="26">
        <v>167700000</v>
      </c>
      <c r="DF34" s="26">
        <v>149200000</v>
      </c>
      <c r="DG34" s="26">
        <v>149300000</v>
      </c>
      <c r="DH34" s="26">
        <v>141400000</v>
      </c>
      <c r="DI34" s="26">
        <v>127000000</v>
      </c>
      <c r="DJ34" s="26">
        <v>117900000</v>
      </c>
      <c r="DK34" s="26">
        <v>111800000</v>
      </c>
      <c r="DL34" s="26">
        <v>100600000</v>
      </c>
      <c r="DM34" s="26">
        <v>91800000</v>
      </c>
      <c r="DN34" s="26">
        <v>80300000</v>
      </c>
      <c r="DO34" s="26">
        <v>85100000</v>
      </c>
      <c r="DP34" s="26">
        <v>83200000</v>
      </c>
      <c r="DQ34" s="26">
        <v>79800000</v>
      </c>
      <c r="DR34" s="26">
        <v>63600000</v>
      </c>
      <c r="DS34" s="26">
        <v>59900000</v>
      </c>
      <c r="DT34" s="26">
        <v>58800000</v>
      </c>
      <c r="DU34" s="26">
        <v>55800000</v>
      </c>
      <c r="DV34" s="26">
        <v>67300000</v>
      </c>
      <c r="DW34" s="26">
        <v>65200000</v>
      </c>
      <c r="DX34" s="26">
        <v>65300000</v>
      </c>
      <c r="DY34" s="26">
        <v>88900000</v>
      </c>
      <c r="DZ34" s="26">
        <v>86000000</v>
      </c>
      <c r="EA34" s="26">
        <v>82100000</v>
      </c>
      <c r="EB34" s="26">
        <v>75200000</v>
      </c>
      <c r="EC34" s="26">
        <v>67000000</v>
      </c>
      <c r="ED34" s="26">
        <v>62300000</v>
      </c>
      <c r="EE34" s="26">
        <v>24600000</v>
      </c>
    </row>
    <row r="35" spans="1:135" x14ac:dyDescent="0.35">
      <c r="A35" t="s">
        <v>92</v>
      </c>
      <c r="B35" s="26">
        <v>569400000</v>
      </c>
      <c r="C35" s="26">
        <v>547200000</v>
      </c>
      <c r="D35" s="26">
        <v>571600000</v>
      </c>
      <c r="E35" s="26">
        <v>577800000</v>
      </c>
      <c r="F35" s="26">
        <v>520300000</v>
      </c>
      <c r="G35" s="26">
        <v>509500000</v>
      </c>
      <c r="H35" s="26">
        <v>497900000</v>
      </c>
      <c r="I35" s="26">
        <v>520000000</v>
      </c>
      <c r="J35" s="26">
        <v>552400000</v>
      </c>
      <c r="K35" s="26">
        <v>516400000</v>
      </c>
      <c r="L35" s="26">
        <v>421600000</v>
      </c>
      <c r="M35" s="26">
        <v>453500000</v>
      </c>
      <c r="N35" s="26">
        <v>488000000</v>
      </c>
      <c r="O35" s="26">
        <v>507600000</v>
      </c>
      <c r="P35" s="26">
        <v>434340000</v>
      </c>
      <c r="Q35" s="26">
        <v>448997000</v>
      </c>
      <c r="R35" s="26">
        <v>451876000</v>
      </c>
      <c r="S35" s="26">
        <v>414362000</v>
      </c>
      <c r="T35" s="26">
        <v>446428000</v>
      </c>
      <c r="U35" s="26">
        <v>437267000</v>
      </c>
      <c r="V35" s="26">
        <v>469804000</v>
      </c>
      <c r="W35" s="26">
        <v>425621000</v>
      </c>
      <c r="X35" s="26">
        <v>432443000</v>
      </c>
      <c r="Y35" s="26">
        <v>422291000</v>
      </c>
      <c r="Z35" s="26">
        <v>449010000</v>
      </c>
      <c r="AA35" s="26">
        <v>393153000</v>
      </c>
      <c r="AB35" s="26">
        <v>418475000</v>
      </c>
      <c r="AC35" s="26">
        <v>406641000</v>
      </c>
      <c r="AD35" s="26">
        <v>511109000</v>
      </c>
      <c r="AE35" s="26">
        <v>440897000</v>
      </c>
      <c r="AF35" s="26">
        <v>466110000</v>
      </c>
      <c r="AG35" s="26">
        <v>416294000</v>
      </c>
      <c r="AH35" s="26">
        <v>428955000</v>
      </c>
      <c r="AI35" s="26">
        <v>366892000</v>
      </c>
      <c r="AJ35" s="26">
        <v>390211000</v>
      </c>
      <c r="AK35" s="26">
        <v>390635000</v>
      </c>
      <c r="AL35" s="26">
        <v>431384000</v>
      </c>
      <c r="AM35" s="26">
        <v>356636000</v>
      </c>
      <c r="AN35" s="26">
        <v>401749000</v>
      </c>
      <c r="AO35" s="26">
        <v>411004000</v>
      </c>
      <c r="AP35" s="26">
        <v>422149000</v>
      </c>
      <c r="AQ35" s="26">
        <v>354086000</v>
      </c>
      <c r="AR35" s="26">
        <v>405601000</v>
      </c>
      <c r="AS35" s="26">
        <v>394370000</v>
      </c>
      <c r="AT35" s="26">
        <v>432896000</v>
      </c>
      <c r="AU35" s="26">
        <v>370350000</v>
      </c>
      <c r="AV35" s="26">
        <v>449877000</v>
      </c>
      <c r="AW35" s="26">
        <v>669268000</v>
      </c>
      <c r="AX35" s="26">
        <v>693506000</v>
      </c>
      <c r="AY35" s="26">
        <v>376613000</v>
      </c>
      <c r="AZ35" s="26">
        <v>408882000</v>
      </c>
      <c r="BA35" s="26">
        <v>444224000</v>
      </c>
      <c r="BB35" s="26">
        <v>592739000</v>
      </c>
      <c r="BC35" s="26">
        <v>485353000</v>
      </c>
      <c r="BD35" s="26">
        <v>526169000</v>
      </c>
      <c r="BE35" s="26">
        <v>552973000</v>
      </c>
      <c r="BF35" s="26">
        <v>621680000</v>
      </c>
      <c r="BG35" s="26">
        <v>501967000</v>
      </c>
      <c r="BH35" s="26">
        <v>525082000</v>
      </c>
      <c r="BI35" s="26">
        <v>557470000</v>
      </c>
      <c r="BJ35" s="26">
        <v>604783000</v>
      </c>
      <c r="BK35" s="26">
        <v>492702000</v>
      </c>
      <c r="BL35" s="26">
        <v>497375000</v>
      </c>
      <c r="BM35" s="26">
        <v>525197000</v>
      </c>
      <c r="BN35" s="26">
        <v>556559000</v>
      </c>
      <c r="BO35" s="26">
        <v>482396000</v>
      </c>
      <c r="BP35" s="26">
        <v>419917000</v>
      </c>
      <c r="BQ35" s="26">
        <v>412964000</v>
      </c>
      <c r="BR35" s="26">
        <v>390923000</v>
      </c>
      <c r="BS35" s="26">
        <v>327139000</v>
      </c>
      <c r="BT35" s="26">
        <v>379162000</v>
      </c>
      <c r="BU35" s="26">
        <v>371437000</v>
      </c>
      <c r="BV35" s="26">
        <v>365671000</v>
      </c>
      <c r="BW35" s="26">
        <v>308885000</v>
      </c>
      <c r="BX35" s="26">
        <v>310211000</v>
      </c>
      <c r="BY35" s="26">
        <v>307337000</v>
      </c>
      <c r="BZ35" s="26">
        <v>335952000</v>
      </c>
      <c r="CA35" s="26">
        <v>286751000</v>
      </c>
      <c r="CB35" s="26">
        <v>302220000</v>
      </c>
      <c r="CC35" s="26">
        <v>292026000</v>
      </c>
      <c r="CD35" s="26">
        <v>289338000</v>
      </c>
      <c r="CE35" s="26">
        <v>238149000</v>
      </c>
      <c r="CF35" s="26">
        <v>241491000</v>
      </c>
      <c r="CG35" s="26">
        <v>255673000</v>
      </c>
      <c r="CH35" s="26">
        <v>250076000</v>
      </c>
      <c r="CI35" s="26">
        <v>234490000</v>
      </c>
      <c r="CJ35" s="26">
        <v>231000000</v>
      </c>
      <c r="CK35" s="26">
        <v>217133000</v>
      </c>
      <c r="CL35" s="26">
        <v>190900000</v>
      </c>
      <c r="CM35" s="26">
        <v>193700000</v>
      </c>
      <c r="CN35" s="26">
        <v>190100000</v>
      </c>
      <c r="CO35" s="26">
        <v>185100000</v>
      </c>
      <c r="CP35" s="26">
        <v>191300000</v>
      </c>
      <c r="CQ35" s="26">
        <v>230500000</v>
      </c>
      <c r="CR35" s="26">
        <v>198100000</v>
      </c>
      <c r="CS35" s="26">
        <v>160700000</v>
      </c>
      <c r="CT35" s="26">
        <v>147000000</v>
      </c>
      <c r="CU35" s="26">
        <v>156100000</v>
      </c>
      <c r="CV35" s="26">
        <v>155700000</v>
      </c>
      <c r="CW35" s="26">
        <v>321800000</v>
      </c>
      <c r="CX35" s="26">
        <v>203500000</v>
      </c>
      <c r="CY35" s="26">
        <v>154100000</v>
      </c>
      <c r="CZ35" s="26">
        <v>138400000</v>
      </c>
      <c r="DA35" s="26">
        <v>128700000</v>
      </c>
      <c r="DB35" s="26">
        <v>90900000</v>
      </c>
      <c r="DC35" s="26">
        <v>102700000</v>
      </c>
      <c r="DD35" s="26">
        <v>96400000</v>
      </c>
      <c r="DE35" s="26">
        <v>128500000</v>
      </c>
      <c r="DF35" s="26">
        <v>112300000</v>
      </c>
      <c r="DG35" s="26">
        <v>110900000</v>
      </c>
      <c r="DH35" s="26">
        <v>103400000</v>
      </c>
      <c r="DI35" s="26">
        <v>97000000</v>
      </c>
      <c r="DJ35" s="26">
        <v>89400000</v>
      </c>
      <c r="DK35" s="26">
        <v>84900000</v>
      </c>
      <c r="DL35" s="26">
        <v>74900000</v>
      </c>
      <c r="DM35" s="26">
        <v>70700000</v>
      </c>
      <c r="DN35" s="26">
        <v>59700000</v>
      </c>
      <c r="DO35" s="26">
        <v>63500000</v>
      </c>
      <c r="DP35" s="26">
        <v>62200000</v>
      </c>
      <c r="DQ35" s="26">
        <v>59700000</v>
      </c>
      <c r="DR35" s="26">
        <v>43900000</v>
      </c>
      <c r="DS35" s="26">
        <v>40400000</v>
      </c>
      <c r="DT35" s="26">
        <v>40100000</v>
      </c>
      <c r="DU35" s="26">
        <v>37100000</v>
      </c>
      <c r="DV35" s="26">
        <v>38900000</v>
      </c>
      <c r="DW35" s="26">
        <v>38000000</v>
      </c>
      <c r="DX35" s="26">
        <v>41600000</v>
      </c>
      <c r="DY35" s="26">
        <v>34500000</v>
      </c>
      <c r="DZ35" s="26">
        <v>27500000</v>
      </c>
      <c r="EA35" s="26">
        <v>28600000</v>
      </c>
      <c r="EB35" s="26">
        <v>28800000</v>
      </c>
      <c r="EC35" s="26">
        <v>18500000</v>
      </c>
      <c r="ED35" s="26">
        <v>13600000</v>
      </c>
      <c r="EE35" s="26">
        <v>9800000</v>
      </c>
    </row>
    <row r="36" spans="1:135" x14ac:dyDescent="0.35">
      <c r="A36" t="s">
        <v>93</v>
      </c>
      <c r="B36" s="26">
        <v>297200000</v>
      </c>
      <c r="C36" s="26">
        <v>312300000</v>
      </c>
      <c r="D36" s="26">
        <v>346000000</v>
      </c>
      <c r="E36" s="26">
        <v>331900000</v>
      </c>
      <c r="F36" s="26">
        <v>262100000</v>
      </c>
      <c r="G36" s="26">
        <v>266900000</v>
      </c>
      <c r="H36" s="26">
        <v>257400000</v>
      </c>
      <c r="I36" s="26">
        <v>276200000</v>
      </c>
      <c r="J36" s="26">
        <v>272300000</v>
      </c>
      <c r="K36" s="26">
        <v>288100000</v>
      </c>
      <c r="L36" s="26">
        <v>290300000</v>
      </c>
      <c r="M36" s="26">
        <v>315900000</v>
      </c>
      <c r="N36" s="26">
        <v>293400000</v>
      </c>
      <c r="O36" s="26">
        <v>358900000</v>
      </c>
      <c r="P36" s="26">
        <v>292582000</v>
      </c>
      <c r="Q36" s="26">
        <v>301363000</v>
      </c>
      <c r="R36" s="26">
        <v>276792000</v>
      </c>
      <c r="S36" s="26">
        <v>287341000</v>
      </c>
      <c r="T36" s="26">
        <v>310297000</v>
      </c>
      <c r="U36" s="26">
        <v>301969000</v>
      </c>
      <c r="V36" s="26">
        <v>291010000</v>
      </c>
      <c r="W36" s="26">
        <v>301048000</v>
      </c>
      <c r="X36" s="26">
        <v>306551000</v>
      </c>
      <c r="Y36" s="26">
        <v>289727000</v>
      </c>
      <c r="Z36" s="26">
        <v>279370000</v>
      </c>
      <c r="AA36" s="26">
        <v>281396000</v>
      </c>
      <c r="AB36" s="26">
        <v>300310000</v>
      </c>
      <c r="AC36" s="26">
        <v>283108000</v>
      </c>
      <c r="AD36" s="26">
        <v>271227000</v>
      </c>
      <c r="AE36" s="26">
        <v>274499000</v>
      </c>
      <c r="AF36" s="26">
        <v>294348000</v>
      </c>
      <c r="AG36" s="26">
        <v>387935000</v>
      </c>
      <c r="AH36" s="26">
        <v>399552000</v>
      </c>
      <c r="AI36" s="26">
        <v>336089000</v>
      </c>
      <c r="AJ36" s="26">
        <v>269877000</v>
      </c>
      <c r="AK36" s="26">
        <v>363107000</v>
      </c>
      <c r="AL36" s="26">
        <v>401471000</v>
      </c>
      <c r="AM36" s="26">
        <v>325880000</v>
      </c>
      <c r="AN36" s="26">
        <v>288083000</v>
      </c>
      <c r="AO36" s="26">
        <v>383732000</v>
      </c>
      <c r="AP36" s="26">
        <v>394938000</v>
      </c>
      <c r="AQ36" s="26">
        <v>333186000</v>
      </c>
      <c r="AR36" s="26">
        <v>383510000</v>
      </c>
      <c r="AS36" s="26">
        <v>372337000</v>
      </c>
      <c r="AT36" s="26">
        <v>410920000</v>
      </c>
      <c r="AU36" s="26">
        <v>348430000</v>
      </c>
      <c r="AV36" s="26">
        <v>433011000</v>
      </c>
      <c r="AW36" s="26">
        <v>407798000</v>
      </c>
      <c r="AX36" s="26">
        <v>441593000</v>
      </c>
      <c r="AY36" s="26">
        <v>374754000</v>
      </c>
      <c r="AZ36" s="26">
        <v>407067000</v>
      </c>
      <c r="BA36" s="26">
        <v>442470000</v>
      </c>
      <c r="BB36" s="26">
        <v>493161000</v>
      </c>
      <c r="BC36" s="26">
        <v>460699000</v>
      </c>
      <c r="BD36" s="26">
        <v>500562000</v>
      </c>
      <c r="BE36" s="26">
        <v>534215000</v>
      </c>
      <c r="BF36" s="26">
        <v>566505000</v>
      </c>
      <c r="BG36" s="26">
        <v>470941000</v>
      </c>
      <c r="BH36" s="26">
        <v>498752000</v>
      </c>
      <c r="BI36" s="26">
        <v>509055000</v>
      </c>
      <c r="BJ36" s="26">
        <v>523845000</v>
      </c>
      <c r="BK36" s="26">
        <v>438333000</v>
      </c>
      <c r="BL36" s="26">
        <v>465725000</v>
      </c>
      <c r="BM36" s="26">
        <v>462498000</v>
      </c>
      <c r="BN36" s="26">
        <v>487429000</v>
      </c>
      <c r="BO36" s="26">
        <v>435973000</v>
      </c>
      <c r="BP36" s="26">
        <v>395373000</v>
      </c>
      <c r="BQ36" s="26">
        <v>368578000</v>
      </c>
      <c r="BR36" s="26">
        <v>372773000</v>
      </c>
      <c r="BS36" s="26">
        <v>309008000</v>
      </c>
      <c r="BT36" s="26">
        <v>324020000</v>
      </c>
      <c r="BU36" s="26">
        <v>296499000</v>
      </c>
      <c r="BV36" s="26">
        <v>306653000</v>
      </c>
      <c r="BW36" s="26">
        <v>263416000</v>
      </c>
      <c r="BX36" s="26">
        <v>284651000</v>
      </c>
      <c r="BY36" s="26">
        <v>263080000</v>
      </c>
      <c r="BZ36" s="26">
        <v>276704000</v>
      </c>
      <c r="CA36" s="26">
        <v>243896000</v>
      </c>
      <c r="CB36" s="26">
        <v>284928000</v>
      </c>
      <c r="CC36" s="26">
        <v>275575000</v>
      </c>
      <c r="CD36" s="26">
        <v>271703000</v>
      </c>
      <c r="CE36" s="26">
        <v>220514000</v>
      </c>
      <c r="CF36" s="26">
        <v>223856000</v>
      </c>
      <c r="CG36" s="26">
        <v>241038000</v>
      </c>
      <c r="CH36" s="26">
        <v>101586000</v>
      </c>
      <c r="CI36" s="26">
        <v>114132000</v>
      </c>
      <c r="CJ36" s="26">
        <v>104461000</v>
      </c>
      <c r="CK36" s="26">
        <v>91487000</v>
      </c>
      <c r="CL36" s="26">
        <v>66300000</v>
      </c>
      <c r="CM36" s="26">
        <v>87400000</v>
      </c>
      <c r="CN36" s="26">
        <v>74100000</v>
      </c>
      <c r="CO36" s="26">
        <v>77100000</v>
      </c>
      <c r="CP36" s="26">
        <v>79900000</v>
      </c>
      <c r="CQ36" s="26">
        <v>133100000</v>
      </c>
      <c r="CR36" s="26">
        <v>97600000</v>
      </c>
      <c r="CS36" s="26">
        <v>73300000</v>
      </c>
      <c r="CT36" s="26">
        <v>67200000</v>
      </c>
      <c r="CU36" s="26">
        <v>76900000</v>
      </c>
      <c r="CV36" s="26">
        <v>76600000</v>
      </c>
      <c r="CW36" s="26">
        <v>69400000</v>
      </c>
      <c r="CX36" s="26">
        <v>68500000</v>
      </c>
      <c r="CY36" s="26">
        <v>68700000</v>
      </c>
      <c r="CZ36" s="26">
        <v>58900000</v>
      </c>
      <c r="DA36" s="26">
        <v>39600000</v>
      </c>
      <c r="DB36" s="26">
        <v>22400000</v>
      </c>
      <c r="DC36" s="26">
        <v>41400000</v>
      </c>
      <c r="DD36" s="26">
        <v>34300000</v>
      </c>
      <c r="DE36" s="26">
        <v>34200000</v>
      </c>
      <c r="DF36" s="26">
        <v>41600000</v>
      </c>
      <c r="DG36" s="26">
        <v>44400000</v>
      </c>
      <c r="DH36" s="26">
        <v>45000000</v>
      </c>
      <c r="DI36" s="26">
        <v>35200000</v>
      </c>
      <c r="DJ36" s="26">
        <v>35400000</v>
      </c>
      <c r="DK36" s="26">
        <v>34300000</v>
      </c>
      <c r="DL36" s="26">
        <v>30200000</v>
      </c>
      <c r="DM36" s="26">
        <v>13700000</v>
      </c>
      <c r="DN36" s="26">
        <v>16300000</v>
      </c>
      <c r="DO36" s="26">
        <v>25600000</v>
      </c>
      <c r="DP36" s="26">
        <v>24300000</v>
      </c>
      <c r="DQ36" s="26">
        <v>25800000</v>
      </c>
      <c r="DR36" s="26">
        <v>15100000</v>
      </c>
      <c r="DS36" s="26">
        <v>15100000</v>
      </c>
      <c r="DT36" s="26">
        <v>15300000</v>
      </c>
      <c r="DU36" s="26">
        <v>16200000</v>
      </c>
      <c r="DV36" s="26">
        <v>14400000</v>
      </c>
      <c r="DW36" s="26">
        <v>11100000</v>
      </c>
      <c r="DX36" s="26">
        <v>14300000</v>
      </c>
      <c r="DY36" s="26">
        <v>12900000</v>
      </c>
      <c r="DZ36" s="26">
        <v>8100000</v>
      </c>
      <c r="EA36" s="26">
        <v>9700000</v>
      </c>
      <c r="EB36" s="26">
        <v>10300000</v>
      </c>
    </row>
    <row r="37" spans="1:135" x14ac:dyDescent="0.35">
      <c r="A37" t="s">
        <v>94</v>
      </c>
      <c r="B37" s="26">
        <v>164200000</v>
      </c>
      <c r="C37" s="26">
        <v>157300000</v>
      </c>
      <c r="D37" s="26">
        <v>174400000</v>
      </c>
      <c r="E37" s="26">
        <v>161000000</v>
      </c>
      <c r="F37" s="26">
        <v>147500000</v>
      </c>
      <c r="G37" s="26">
        <v>144400000</v>
      </c>
      <c r="H37" s="26">
        <v>142600000</v>
      </c>
      <c r="I37" s="26">
        <v>147600000</v>
      </c>
      <c r="J37" s="26">
        <v>148200000</v>
      </c>
      <c r="K37" s="26">
        <v>160900000</v>
      </c>
      <c r="L37" s="26">
        <v>144300000</v>
      </c>
      <c r="M37" s="26">
        <v>154000000</v>
      </c>
      <c r="N37" s="26">
        <v>161000000</v>
      </c>
      <c r="O37" s="26">
        <v>224800000</v>
      </c>
      <c r="P37" s="26">
        <v>154344000</v>
      </c>
      <c r="Q37" s="26">
        <v>147988000</v>
      </c>
      <c r="R37" s="26">
        <v>144970000</v>
      </c>
      <c r="S37" s="26">
        <v>146315000</v>
      </c>
      <c r="T37" s="26">
        <v>174210000</v>
      </c>
      <c r="U37" s="26">
        <v>145147000</v>
      </c>
      <c r="V37" s="26">
        <v>153894000</v>
      </c>
      <c r="W37" s="26">
        <v>160021000</v>
      </c>
      <c r="X37" s="26">
        <v>174030000</v>
      </c>
      <c r="Y37" s="26">
        <v>148521000</v>
      </c>
      <c r="Z37" s="26">
        <v>142735000</v>
      </c>
      <c r="AA37" s="26">
        <v>146614000</v>
      </c>
      <c r="AB37" s="26">
        <v>157691000</v>
      </c>
      <c r="AC37" s="26">
        <v>141010000</v>
      </c>
      <c r="AD37" s="26">
        <v>140427000</v>
      </c>
      <c r="AE37" s="26">
        <v>146020000</v>
      </c>
      <c r="AF37" s="26">
        <v>159665000</v>
      </c>
      <c r="AG37" s="26">
        <v>104105000</v>
      </c>
      <c r="AH37" s="26">
        <v>79571000</v>
      </c>
      <c r="AI37" s="26">
        <v>85617000</v>
      </c>
      <c r="AJ37" s="26">
        <v>139569000</v>
      </c>
      <c r="AK37" s="26">
        <v>89471000</v>
      </c>
      <c r="AL37" s="26">
        <v>97015000</v>
      </c>
      <c r="AM37" s="26">
        <v>78113000</v>
      </c>
      <c r="AN37" s="26">
        <v>145521000</v>
      </c>
      <c r="AO37" s="26">
        <v>98115000</v>
      </c>
      <c r="AP37" s="26">
        <v>87184000</v>
      </c>
      <c r="AQ37" s="26">
        <v>77197000</v>
      </c>
      <c r="AR37" s="26">
        <v>142832000</v>
      </c>
      <c r="AS37" s="26">
        <v>84358000</v>
      </c>
      <c r="AT37" s="26">
        <v>84821000</v>
      </c>
      <c r="AU37" s="26">
        <v>79150000</v>
      </c>
      <c r="AV37" s="26">
        <v>132471000</v>
      </c>
      <c r="AW37" s="26">
        <v>104007000</v>
      </c>
      <c r="AX37" s="26">
        <v>114125000</v>
      </c>
      <c r="AY37" s="26">
        <v>100206000</v>
      </c>
      <c r="AZ37" s="26">
        <v>121483000</v>
      </c>
      <c r="BA37" s="26">
        <v>131606000</v>
      </c>
      <c r="BB37" s="26">
        <v>122847000</v>
      </c>
      <c r="BC37" s="26">
        <v>136415000</v>
      </c>
      <c r="BD37" s="26">
        <v>168619000</v>
      </c>
      <c r="BE37" s="26">
        <v>184771000</v>
      </c>
      <c r="BF37" s="26">
        <v>174909000</v>
      </c>
      <c r="BG37" s="26">
        <v>150991000</v>
      </c>
      <c r="BH37" s="26">
        <v>167789000</v>
      </c>
      <c r="BI37" s="26">
        <v>180495000</v>
      </c>
      <c r="BJ37" s="26">
        <v>141314000</v>
      </c>
      <c r="BK37" s="26">
        <v>145049000</v>
      </c>
      <c r="BL37" s="26">
        <v>151216000</v>
      </c>
      <c r="BM37" s="26">
        <v>153082000</v>
      </c>
      <c r="BN37" s="26">
        <v>147446000</v>
      </c>
      <c r="BO37" s="26">
        <v>136181000</v>
      </c>
      <c r="BP37" s="26">
        <v>133096000</v>
      </c>
      <c r="BQ37" s="26">
        <v>125283000</v>
      </c>
      <c r="BR37" s="26">
        <v>103605000</v>
      </c>
      <c r="BS37" s="26">
        <v>100141000</v>
      </c>
      <c r="BT37" s="26">
        <v>96795000</v>
      </c>
      <c r="BU37" s="26">
        <v>94283000</v>
      </c>
      <c r="BV37" s="26">
        <v>88231000</v>
      </c>
      <c r="BW37" s="26">
        <v>99375000</v>
      </c>
      <c r="BX37" s="26">
        <v>108068000</v>
      </c>
      <c r="BY37" s="26">
        <v>93402000</v>
      </c>
      <c r="BZ37" s="26">
        <v>84134000</v>
      </c>
      <c r="CA37" s="26">
        <v>104207000</v>
      </c>
      <c r="CB37" s="26">
        <v>118418000</v>
      </c>
      <c r="CC37" s="26">
        <v>110865000</v>
      </c>
      <c r="CD37" s="26">
        <v>103828000</v>
      </c>
      <c r="CE37" s="26">
        <v>95548000</v>
      </c>
      <c r="CF37" s="26">
        <v>89436000</v>
      </c>
      <c r="CG37" s="26">
        <v>116925000</v>
      </c>
      <c r="CH37" s="26">
        <v>101586000</v>
      </c>
      <c r="CI37" s="26">
        <v>114132000</v>
      </c>
      <c r="CJ37" s="26">
        <v>104461000</v>
      </c>
      <c r="CK37" s="26">
        <v>91487000</v>
      </c>
      <c r="CL37" s="26">
        <v>66300000</v>
      </c>
      <c r="CM37" s="26">
        <v>87400000</v>
      </c>
      <c r="CN37" s="26">
        <v>74100000</v>
      </c>
      <c r="CO37" s="26">
        <v>77100000</v>
      </c>
      <c r="CP37" s="26">
        <v>79900000</v>
      </c>
      <c r="CQ37" s="26">
        <v>133100000</v>
      </c>
      <c r="CR37" s="26">
        <v>97600000</v>
      </c>
      <c r="CS37" s="26">
        <v>73300000</v>
      </c>
      <c r="CT37" s="26">
        <v>67200000</v>
      </c>
      <c r="CU37" s="26">
        <v>76900000</v>
      </c>
      <c r="CV37" s="26">
        <v>76600000</v>
      </c>
      <c r="CW37" s="26">
        <v>69400000</v>
      </c>
      <c r="CX37" s="26">
        <v>68500000</v>
      </c>
      <c r="CY37" s="26">
        <v>68700000</v>
      </c>
      <c r="CZ37" s="26">
        <v>58900000</v>
      </c>
      <c r="DA37" s="26">
        <v>39600000</v>
      </c>
      <c r="DB37" s="26">
        <v>22400000</v>
      </c>
      <c r="DC37" s="26">
        <v>41400000</v>
      </c>
      <c r="DD37" s="26">
        <v>34300000</v>
      </c>
      <c r="DE37" s="26">
        <v>34200000</v>
      </c>
      <c r="DF37" s="26">
        <v>41600000</v>
      </c>
      <c r="DG37" s="26">
        <v>44400000</v>
      </c>
      <c r="DH37" s="26">
        <v>45000000</v>
      </c>
      <c r="DI37" s="26">
        <v>35200000</v>
      </c>
      <c r="DJ37" s="26">
        <v>35400000</v>
      </c>
      <c r="DK37" s="26">
        <v>34300000</v>
      </c>
      <c r="DL37" s="26">
        <v>30200000</v>
      </c>
      <c r="DM37" s="26">
        <v>13700000</v>
      </c>
      <c r="DN37" s="26">
        <v>16300000</v>
      </c>
      <c r="DO37" s="26">
        <v>25600000</v>
      </c>
      <c r="DP37" s="26">
        <v>24300000</v>
      </c>
      <c r="DQ37" s="26">
        <v>25800000</v>
      </c>
      <c r="DR37" s="26">
        <v>15100000</v>
      </c>
      <c r="DS37" s="26">
        <v>15100000</v>
      </c>
      <c r="DT37" s="26">
        <v>15300000</v>
      </c>
      <c r="DU37" s="26">
        <v>16200000</v>
      </c>
      <c r="DV37" s="26">
        <v>14400000</v>
      </c>
      <c r="DW37" s="26">
        <v>11100000</v>
      </c>
      <c r="DX37" s="26">
        <v>14300000</v>
      </c>
      <c r="DY37" s="26">
        <v>12900000</v>
      </c>
      <c r="DZ37" s="26">
        <v>8100000</v>
      </c>
      <c r="EA37" s="26">
        <v>9700000</v>
      </c>
      <c r="EB37" s="26">
        <v>10300000</v>
      </c>
    </row>
    <row r="38" spans="1:135" x14ac:dyDescent="0.35">
      <c r="A38" t="s">
        <v>95</v>
      </c>
      <c r="B38" s="26">
        <v>118800000</v>
      </c>
      <c r="C38" s="26">
        <v>112400000</v>
      </c>
      <c r="D38" s="26">
        <v>127700000</v>
      </c>
      <c r="E38" s="26">
        <v>121400000</v>
      </c>
      <c r="F38" s="26">
        <v>101700000</v>
      </c>
      <c r="G38" s="26">
        <v>99400000</v>
      </c>
      <c r="H38" s="26">
        <v>104900000</v>
      </c>
      <c r="I38" s="26">
        <v>101300000</v>
      </c>
      <c r="J38" s="26">
        <v>92100000</v>
      </c>
      <c r="K38" s="26">
        <v>105200000</v>
      </c>
      <c r="L38" s="26">
        <v>97500000</v>
      </c>
      <c r="M38" s="26">
        <v>108300000</v>
      </c>
      <c r="N38" s="26">
        <v>112200000</v>
      </c>
      <c r="O38" s="26">
        <v>97200000</v>
      </c>
      <c r="P38" s="26">
        <v>104662000</v>
      </c>
      <c r="Q38" s="26">
        <v>97166000</v>
      </c>
      <c r="R38" s="26">
        <v>92163000</v>
      </c>
      <c r="S38" s="26">
        <v>93229000</v>
      </c>
      <c r="T38" s="26">
        <v>104231000</v>
      </c>
      <c r="U38" s="26">
        <v>85606000</v>
      </c>
      <c r="V38" s="26">
        <v>88369000</v>
      </c>
      <c r="W38" s="26">
        <v>93576000</v>
      </c>
      <c r="X38" s="26">
        <v>95414000</v>
      </c>
      <c r="Y38" s="26">
        <v>94848000</v>
      </c>
      <c r="Z38" s="26">
        <v>82941000</v>
      </c>
      <c r="AA38" s="26">
        <v>84541000</v>
      </c>
      <c r="AB38" s="26">
        <v>92947000</v>
      </c>
      <c r="AC38" s="26">
        <v>89382000</v>
      </c>
      <c r="AD38" s="26">
        <v>77561000</v>
      </c>
      <c r="AE38" s="26">
        <v>90137000</v>
      </c>
      <c r="AF38" s="26">
        <v>102931000</v>
      </c>
      <c r="AG38" s="26">
        <v>93309000</v>
      </c>
      <c r="AH38" s="26">
        <v>75126000</v>
      </c>
      <c r="AI38" s="26">
        <v>85617000</v>
      </c>
      <c r="AJ38" s="26">
        <v>93326000</v>
      </c>
      <c r="AK38" s="26">
        <v>83135000</v>
      </c>
      <c r="AL38" s="26">
        <v>83720000</v>
      </c>
      <c r="AM38" s="26">
        <v>78113000</v>
      </c>
      <c r="AN38" s="26">
        <v>100531000</v>
      </c>
      <c r="AO38" s="26">
        <v>92397000</v>
      </c>
      <c r="AP38" s="26">
        <v>86798000</v>
      </c>
      <c r="AQ38" s="26">
        <v>77197000</v>
      </c>
      <c r="AR38" s="26">
        <v>87549000</v>
      </c>
      <c r="AS38" s="26">
        <v>82905000</v>
      </c>
      <c r="AT38" s="26">
        <v>84821000</v>
      </c>
      <c r="AU38" s="26">
        <v>79150000</v>
      </c>
      <c r="AV38" s="26">
        <v>112824000</v>
      </c>
      <c r="AW38" s="26">
        <v>104007000</v>
      </c>
      <c r="AX38" s="26">
        <v>114125000</v>
      </c>
      <c r="AY38" s="26">
        <v>100206000</v>
      </c>
      <c r="AZ38" s="26">
        <v>121483000</v>
      </c>
      <c r="BA38" s="26">
        <v>131606000</v>
      </c>
      <c r="BB38" s="26">
        <v>122847000</v>
      </c>
      <c r="BC38" s="26">
        <v>136415000</v>
      </c>
      <c r="BD38" s="26">
        <v>168619000</v>
      </c>
      <c r="BE38" s="26">
        <v>184771000</v>
      </c>
      <c r="BF38" s="26">
        <v>174909000</v>
      </c>
      <c r="BG38" s="26">
        <v>150991000</v>
      </c>
      <c r="BH38" s="26">
        <v>167789000</v>
      </c>
      <c r="BI38" s="26">
        <v>180495000</v>
      </c>
      <c r="BJ38" s="26">
        <v>141314000</v>
      </c>
      <c r="BK38" s="26">
        <v>145049000</v>
      </c>
      <c r="BL38" s="26">
        <v>151216000</v>
      </c>
      <c r="BM38" s="26">
        <v>153082000</v>
      </c>
      <c r="BN38" s="26">
        <v>147446000</v>
      </c>
      <c r="BO38" s="26">
        <v>136181000</v>
      </c>
      <c r="BP38" s="26">
        <v>133096000</v>
      </c>
      <c r="BQ38" s="26">
        <v>125283000</v>
      </c>
      <c r="BR38" s="26">
        <v>103605000</v>
      </c>
      <c r="BS38" s="26">
        <v>100141000</v>
      </c>
      <c r="BT38" s="26">
        <v>96795000</v>
      </c>
      <c r="BU38" s="26">
        <v>94283000</v>
      </c>
      <c r="BV38" s="26">
        <v>88231000</v>
      </c>
      <c r="BW38" s="26">
        <v>99375000</v>
      </c>
      <c r="BX38" s="26">
        <v>108068000</v>
      </c>
      <c r="BY38" s="26">
        <v>93402000</v>
      </c>
      <c r="BZ38" s="26">
        <v>84134000</v>
      </c>
      <c r="CA38" s="26">
        <v>104207000</v>
      </c>
      <c r="CB38" s="26">
        <v>118418000</v>
      </c>
      <c r="CC38" s="26">
        <v>110865000</v>
      </c>
      <c r="CD38" s="26">
        <v>103828000</v>
      </c>
      <c r="CE38" s="26">
        <v>95548000</v>
      </c>
      <c r="CF38" s="26">
        <v>89436000</v>
      </c>
      <c r="CG38" s="26">
        <v>116925000</v>
      </c>
      <c r="CH38" s="26">
        <v>101586000</v>
      </c>
      <c r="CI38" s="26">
        <v>114132000</v>
      </c>
      <c r="CJ38" s="26">
        <v>104461000</v>
      </c>
      <c r="CK38" s="26">
        <v>91487000</v>
      </c>
      <c r="CL38" s="26">
        <v>66300000</v>
      </c>
      <c r="CM38" s="26">
        <v>87400000</v>
      </c>
      <c r="CN38" s="26">
        <v>74100000</v>
      </c>
      <c r="CO38" s="26">
        <v>77100000</v>
      </c>
      <c r="CP38" s="26">
        <v>79900000</v>
      </c>
      <c r="CQ38" s="26">
        <v>133100000</v>
      </c>
      <c r="CR38" s="26">
        <v>97600000</v>
      </c>
      <c r="CS38" s="26">
        <v>73300000</v>
      </c>
      <c r="CT38" s="26">
        <v>67200000</v>
      </c>
      <c r="CU38" s="26">
        <v>76900000</v>
      </c>
      <c r="CV38" s="26">
        <v>76600000</v>
      </c>
      <c r="CW38" s="26">
        <v>69400000</v>
      </c>
      <c r="CX38" s="26">
        <v>68500000</v>
      </c>
      <c r="CY38" s="26">
        <v>68700000</v>
      </c>
      <c r="CZ38" s="26">
        <v>58900000</v>
      </c>
      <c r="DA38" s="26">
        <v>39600000</v>
      </c>
      <c r="DB38" s="26">
        <v>22400000</v>
      </c>
      <c r="DC38" s="26">
        <v>41400000</v>
      </c>
      <c r="DD38" s="26">
        <v>34300000</v>
      </c>
      <c r="DE38" s="26">
        <v>34200000</v>
      </c>
      <c r="DF38" s="26">
        <v>41600000</v>
      </c>
      <c r="DG38" s="26">
        <v>44400000</v>
      </c>
      <c r="DH38" s="26">
        <v>45000000</v>
      </c>
      <c r="DI38" s="26">
        <v>35200000</v>
      </c>
      <c r="DJ38" s="26">
        <v>35400000</v>
      </c>
      <c r="DK38" s="26">
        <v>34300000</v>
      </c>
      <c r="DL38" s="26">
        <v>30200000</v>
      </c>
      <c r="DM38" s="26">
        <v>13700000</v>
      </c>
      <c r="DN38" s="26">
        <v>16300000</v>
      </c>
      <c r="DO38" s="26">
        <v>25600000</v>
      </c>
      <c r="DP38" s="26">
        <v>24300000</v>
      </c>
      <c r="DQ38" s="26">
        <v>25800000</v>
      </c>
      <c r="DR38" s="26">
        <v>15100000</v>
      </c>
      <c r="DS38" s="26">
        <v>15100000</v>
      </c>
      <c r="DT38" s="26">
        <v>15300000</v>
      </c>
      <c r="DU38" s="26">
        <v>16200000</v>
      </c>
      <c r="DV38" s="26">
        <v>14400000</v>
      </c>
      <c r="DW38" s="26">
        <v>11100000</v>
      </c>
      <c r="DX38" s="26">
        <v>14300000</v>
      </c>
      <c r="DY38" s="26">
        <v>12900000</v>
      </c>
      <c r="DZ38" s="26">
        <v>8100000</v>
      </c>
      <c r="EA38" s="26">
        <v>9700000</v>
      </c>
      <c r="EB38" s="26">
        <v>10300000</v>
      </c>
    </row>
    <row r="39" spans="1:135" x14ac:dyDescent="0.35">
      <c r="A39" t="s">
        <v>96</v>
      </c>
      <c r="B39" s="26">
        <v>45400000</v>
      </c>
      <c r="C39" s="26">
        <v>44900000</v>
      </c>
      <c r="D39" s="26">
        <v>46700000</v>
      </c>
      <c r="E39" s="26">
        <v>39600000</v>
      </c>
      <c r="F39" s="26">
        <v>45800000</v>
      </c>
      <c r="G39" s="26">
        <v>45000000</v>
      </c>
      <c r="H39" s="26">
        <v>36200000</v>
      </c>
      <c r="I39" s="26">
        <v>31200000</v>
      </c>
      <c r="J39" s="26">
        <v>40500000</v>
      </c>
      <c r="K39" s="26">
        <v>40200000</v>
      </c>
      <c r="L39" s="26">
        <v>31900000</v>
      </c>
      <c r="M39" s="26">
        <v>30900000</v>
      </c>
      <c r="N39" s="26">
        <v>34000000</v>
      </c>
      <c r="O39" s="26">
        <v>111700000</v>
      </c>
      <c r="P39" s="26">
        <v>33337000</v>
      </c>
      <c r="Q39" s="26">
        <v>33983000</v>
      </c>
      <c r="R39" s="26">
        <v>35198000</v>
      </c>
      <c r="S39" s="26">
        <v>34654000</v>
      </c>
      <c r="T39" s="26">
        <v>53330000</v>
      </c>
      <c r="U39" s="26">
        <v>42911000</v>
      </c>
      <c r="V39" s="26">
        <v>48638000</v>
      </c>
      <c r="W39" s="26">
        <v>47814000</v>
      </c>
      <c r="X39" s="26">
        <v>60856000</v>
      </c>
      <c r="Y39" s="26">
        <v>35830000</v>
      </c>
      <c r="Z39" s="26">
        <v>41075000</v>
      </c>
      <c r="AA39" s="26">
        <v>42832000</v>
      </c>
      <c r="AB39" s="26">
        <v>47783000</v>
      </c>
      <c r="AC39" s="26">
        <v>34115000</v>
      </c>
      <c r="AD39" s="26">
        <v>45114000</v>
      </c>
      <c r="AE39" s="26">
        <v>37733000</v>
      </c>
      <c r="AF39" s="26">
        <v>41109000</v>
      </c>
      <c r="AG39" s="26">
        <v>10796000</v>
      </c>
      <c r="AH39" s="26">
        <v>4445000</v>
      </c>
      <c r="AJ39" s="26">
        <v>32732000</v>
      </c>
      <c r="AK39" s="26">
        <v>6336000</v>
      </c>
      <c r="AL39" s="26">
        <v>13295000</v>
      </c>
      <c r="AN39" s="26">
        <v>33042000</v>
      </c>
      <c r="AO39" s="26">
        <v>5718000</v>
      </c>
      <c r="AP39" s="26">
        <v>386000</v>
      </c>
      <c r="AQ39">
        <v>0</v>
      </c>
      <c r="AR39" s="26">
        <v>43674000</v>
      </c>
      <c r="AS39" s="26">
        <v>1453000</v>
      </c>
      <c r="AT39">
        <v>0</v>
      </c>
      <c r="AU39">
        <v>0</v>
      </c>
      <c r="AV39" s="26">
        <v>19647000</v>
      </c>
      <c r="AZ39">
        <v>0</v>
      </c>
      <c r="BA39">
        <v>0</v>
      </c>
      <c r="BB39">
        <v>0</v>
      </c>
    </row>
    <row r="40" spans="1:135" x14ac:dyDescent="0.35">
      <c r="A40" t="s">
        <v>97</v>
      </c>
      <c r="D40" s="26">
        <v>1100000</v>
      </c>
      <c r="E40" s="26">
        <v>400000</v>
      </c>
      <c r="F40" s="26">
        <v>4800000</v>
      </c>
      <c r="L40">
        <v>0</v>
      </c>
      <c r="M40">
        <v>0</v>
      </c>
      <c r="N40">
        <v>0</v>
      </c>
      <c r="O40" s="26">
        <v>74600000</v>
      </c>
      <c r="P40" s="26">
        <v>1738000</v>
      </c>
      <c r="Q40" s="26">
        <v>2857000</v>
      </c>
      <c r="R40">
        <v>0</v>
      </c>
      <c r="T40" s="26">
        <v>14203000</v>
      </c>
      <c r="U40" s="26">
        <v>6497000</v>
      </c>
      <c r="V40" s="26">
        <v>7839000</v>
      </c>
      <c r="W40" s="26">
        <v>7675000</v>
      </c>
      <c r="X40" s="26">
        <v>18814000</v>
      </c>
      <c r="Y40">
        <v>0</v>
      </c>
      <c r="Z40" s="26">
        <v>989000</v>
      </c>
      <c r="AA40" s="26">
        <v>3971000</v>
      </c>
      <c r="AB40" s="26">
        <v>13251000</v>
      </c>
      <c r="AC40" s="26">
        <v>1808000</v>
      </c>
      <c r="AD40" s="26">
        <v>7961000</v>
      </c>
      <c r="AE40" s="26">
        <v>1104000</v>
      </c>
      <c r="AF40" s="26">
        <v>7278000</v>
      </c>
      <c r="AG40" s="26">
        <v>10796000</v>
      </c>
      <c r="AH40" s="26">
        <v>4445000</v>
      </c>
      <c r="AK40" s="26">
        <v>6336000</v>
      </c>
      <c r="AL40" s="26">
        <v>13295000</v>
      </c>
      <c r="AN40">
        <v>0</v>
      </c>
      <c r="AO40" s="26">
        <v>5718000</v>
      </c>
      <c r="AP40" s="26">
        <v>386000</v>
      </c>
      <c r="AQ40">
        <v>0</v>
      </c>
      <c r="AR40" s="26">
        <v>8596000</v>
      </c>
      <c r="AS40" s="26">
        <v>1453000</v>
      </c>
      <c r="AT40">
        <v>0</v>
      </c>
      <c r="AU40">
        <v>0</v>
      </c>
      <c r="AV40" s="26">
        <v>19647000</v>
      </c>
      <c r="AZ40">
        <v>0</v>
      </c>
      <c r="BA40">
        <v>0</v>
      </c>
      <c r="BB40">
        <v>0</v>
      </c>
    </row>
    <row r="41" spans="1:135" x14ac:dyDescent="0.35">
      <c r="A41" t="s">
        <v>98</v>
      </c>
      <c r="H41" s="26">
        <v>1500000</v>
      </c>
      <c r="I41" s="26">
        <v>15100000</v>
      </c>
      <c r="J41" s="26">
        <v>15600000</v>
      </c>
      <c r="K41" s="26">
        <v>15500000</v>
      </c>
      <c r="L41" s="26">
        <v>14900000</v>
      </c>
      <c r="M41" s="26">
        <v>14800000</v>
      </c>
      <c r="N41" s="26">
        <v>14800000</v>
      </c>
      <c r="O41" s="26">
        <v>15900000</v>
      </c>
      <c r="P41" s="26">
        <v>16345000</v>
      </c>
      <c r="Q41" s="26">
        <v>16839000</v>
      </c>
      <c r="R41" s="26">
        <v>17609000</v>
      </c>
      <c r="S41" s="26">
        <v>18432000</v>
      </c>
      <c r="T41" s="26">
        <v>16649000</v>
      </c>
      <c r="U41" s="26">
        <v>16630000</v>
      </c>
      <c r="V41" s="26">
        <v>16887000</v>
      </c>
      <c r="W41" s="26">
        <v>18631000</v>
      </c>
      <c r="X41" s="26">
        <v>17760000</v>
      </c>
      <c r="Y41" s="26">
        <v>17843000</v>
      </c>
      <c r="Z41" s="26">
        <v>18719000</v>
      </c>
      <c r="AA41" s="26">
        <v>19241000</v>
      </c>
      <c r="AB41" s="26">
        <v>16961000</v>
      </c>
      <c r="AC41" s="26">
        <v>17513000</v>
      </c>
      <c r="AD41" s="26">
        <v>17752000</v>
      </c>
      <c r="AE41" s="26">
        <v>18150000</v>
      </c>
      <c r="AF41" s="26">
        <v>15625000</v>
      </c>
      <c r="AJ41" s="26">
        <v>13511000</v>
      </c>
      <c r="AN41" s="26">
        <v>11948000</v>
      </c>
      <c r="AR41" s="26">
        <v>11609000</v>
      </c>
    </row>
    <row r="42" spans="1:135" x14ac:dyDescent="0.35">
      <c r="A42" t="s">
        <v>99</v>
      </c>
      <c r="B42" s="26">
        <v>133000000</v>
      </c>
      <c r="C42" s="26">
        <v>155000000</v>
      </c>
      <c r="D42" s="26">
        <v>171600000</v>
      </c>
      <c r="E42" s="26">
        <v>170900000</v>
      </c>
      <c r="F42" s="26">
        <v>114600000</v>
      </c>
      <c r="G42" s="26">
        <v>122500000</v>
      </c>
      <c r="H42" s="26">
        <v>114800000</v>
      </c>
      <c r="I42" s="26">
        <v>128600000</v>
      </c>
      <c r="J42" s="26">
        <v>124100000</v>
      </c>
      <c r="K42" s="26">
        <v>127200000</v>
      </c>
      <c r="L42" s="26">
        <v>146000000</v>
      </c>
      <c r="M42" s="26">
        <v>161900000</v>
      </c>
      <c r="N42" s="26">
        <v>132400000</v>
      </c>
      <c r="O42" s="26">
        <v>134100000</v>
      </c>
      <c r="P42" s="26">
        <v>138238000</v>
      </c>
      <c r="Q42" s="26">
        <v>153375000</v>
      </c>
      <c r="R42" s="26">
        <v>131822000</v>
      </c>
      <c r="S42" s="26">
        <v>141026000</v>
      </c>
      <c r="T42" s="26">
        <v>136087000</v>
      </c>
      <c r="U42" s="26">
        <v>156822000</v>
      </c>
      <c r="V42" s="26">
        <v>137116000</v>
      </c>
      <c r="W42" s="26">
        <v>141027000</v>
      </c>
      <c r="X42" s="26">
        <v>132521000</v>
      </c>
      <c r="Y42" s="26">
        <v>141206000</v>
      </c>
      <c r="Z42" s="26">
        <v>136635000</v>
      </c>
      <c r="AA42" s="26">
        <v>134782000</v>
      </c>
      <c r="AB42" s="26">
        <v>142619000</v>
      </c>
      <c r="AC42" s="26">
        <v>142098000</v>
      </c>
      <c r="AD42" s="26">
        <v>130800000</v>
      </c>
      <c r="AE42" s="26">
        <v>128479000</v>
      </c>
      <c r="AF42" s="26">
        <v>134683000</v>
      </c>
      <c r="AG42" s="26">
        <v>283830000</v>
      </c>
      <c r="AH42" s="26">
        <v>319981000</v>
      </c>
      <c r="AI42" s="26">
        <v>250472000</v>
      </c>
      <c r="AJ42" s="26">
        <v>130308000</v>
      </c>
      <c r="AK42" s="26">
        <v>273636000</v>
      </c>
      <c r="AL42" s="26">
        <v>304456000</v>
      </c>
      <c r="AM42" s="26">
        <v>247767000</v>
      </c>
      <c r="AN42" s="26">
        <v>142562000</v>
      </c>
      <c r="AO42" s="26">
        <v>285617000</v>
      </c>
      <c r="AP42" s="26">
        <v>307754000</v>
      </c>
      <c r="AQ42" s="26">
        <v>255989000</v>
      </c>
      <c r="AR42" s="26">
        <v>240678000</v>
      </c>
      <c r="AS42" s="26">
        <v>287979000</v>
      </c>
      <c r="AT42" s="26">
        <v>326099000</v>
      </c>
      <c r="AU42" s="26">
        <v>269280000</v>
      </c>
      <c r="AV42" s="26">
        <v>300540000</v>
      </c>
      <c r="AW42" s="26">
        <v>303791000</v>
      </c>
      <c r="AX42" s="26">
        <v>327468000</v>
      </c>
      <c r="AY42" s="26">
        <v>274548000</v>
      </c>
      <c r="AZ42" s="26">
        <v>285584000</v>
      </c>
      <c r="BA42" s="26">
        <v>310864000</v>
      </c>
      <c r="BB42" s="26">
        <v>370314000</v>
      </c>
      <c r="BC42" s="26">
        <v>324284000</v>
      </c>
      <c r="BD42" s="26">
        <v>331943000</v>
      </c>
      <c r="BE42" s="26">
        <v>349444000</v>
      </c>
      <c r="BF42" s="26">
        <v>391596000</v>
      </c>
      <c r="BG42" s="26">
        <v>319950000</v>
      </c>
      <c r="BH42" s="26">
        <v>330963000</v>
      </c>
      <c r="BI42" s="26">
        <v>328560000</v>
      </c>
      <c r="BJ42" s="26">
        <v>382531000</v>
      </c>
      <c r="BK42" s="26">
        <v>293284000</v>
      </c>
      <c r="BL42" s="26">
        <v>314509000</v>
      </c>
      <c r="BM42" s="26">
        <v>309416000</v>
      </c>
      <c r="BN42" s="26">
        <v>339983000</v>
      </c>
      <c r="BO42" s="26">
        <v>299792000</v>
      </c>
      <c r="BP42" s="26">
        <v>262277000</v>
      </c>
      <c r="BQ42" s="26">
        <v>243295000</v>
      </c>
      <c r="BR42" s="26">
        <v>269168000</v>
      </c>
      <c r="BS42" s="26">
        <v>208867000</v>
      </c>
      <c r="BT42" s="26">
        <v>227225000</v>
      </c>
      <c r="BU42" s="26">
        <v>202216000</v>
      </c>
      <c r="BV42" s="26">
        <v>218422000</v>
      </c>
      <c r="BW42" s="26">
        <v>164041000</v>
      </c>
      <c r="BX42" s="26">
        <v>176583000</v>
      </c>
      <c r="BY42" s="26">
        <v>169678000</v>
      </c>
      <c r="BZ42" s="26">
        <v>192570000</v>
      </c>
      <c r="CA42" s="26">
        <v>139689000</v>
      </c>
      <c r="CB42" s="26">
        <v>166510000</v>
      </c>
      <c r="CC42" s="26">
        <v>164710000</v>
      </c>
      <c r="CD42" s="26">
        <v>167875000</v>
      </c>
      <c r="CE42" s="26">
        <v>124966000</v>
      </c>
      <c r="CF42" s="26">
        <v>134420000</v>
      </c>
      <c r="CG42" s="26">
        <v>124113000</v>
      </c>
    </row>
    <row r="43" spans="1:135" x14ac:dyDescent="0.35">
      <c r="A43" t="s">
        <v>100</v>
      </c>
      <c r="B43" s="26">
        <v>6300000</v>
      </c>
      <c r="C43" s="26">
        <v>13500000</v>
      </c>
      <c r="D43" s="26">
        <v>6900000</v>
      </c>
      <c r="E43" s="26">
        <v>14300000</v>
      </c>
      <c r="F43" s="26">
        <v>7100000</v>
      </c>
      <c r="G43" s="26">
        <v>14900000</v>
      </c>
      <c r="H43" s="26">
        <v>7500000</v>
      </c>
      <c r="I43" s="26">
        <v>14600000</v>
      </c>
      <c r="J43" s="26">
        <v>6700000</v>
      </c>
      <c r="K43" s="26">
        <v>14900000</v>
      </c>
      <c r="L43" s="26">
        <v>7500000</v>
      </c>
      <c r="M43" s="26">
        <v>14800000</v>
      </c>
      <c r="N43" s="26">
        <v>7500000</v>
      </c>
      <c r="O43" s="26">
        <v>14600000</v>
      </c>
      <c r="P43" s="26">
        <v>7756000</v>
      </c>
      <c r="Q43" s="26">
        <v>16628000</v>
      </c>
      <c r="R43" s="26">
        <v>7726000</v>
      </c>
      <c r="S43" s="26">
        <v>16591000</v>
      </c>
    </row>
    <row r="44" spans="1:135" x14ac:dyDescent="0.35">
      <c r="A44" t="s">
        <v>234</v>
      </c>
      <c r="AC44" s="26">
        <v>1185000</v>
      </c>
      <c r="AD44" s="26">
        <v>45175000</v>
      </c>
      <c r="AE44" s="26">
        <v>39500000</v>
      </c>
      <c r="AF44" s="26">
        <v>39500000</v>
      </c>
    </row>
    <row r="45" spans="1:135" x14ac:dyDescent="0.35">
      <c r="A45" t="s">
        <v>101</v>
      </c>
      <c r="B45" s="26">
        <v>137000000</v>
      </c>
      <c r="C45" s="26">
        <v>132700000</v>
      </c>
      <c r="D45" s="26">
        <v>119200000</v>
      </c>
      <c r="E45" s="26">
        <v>135000000</v>
      </c>
      <c r="F45" s="26">
        <v>128300000</v>
      </c>
      <c r="G45" s="26">
        <v>135500000</v>
      </c>
      <c r="H45" s="26">
        <v>129500000</v>
      </c>
      <c r="I45" s="26">
        <v>133700000</v>
      </c>
      <c r="J45" s="26">
        <v>130400000</v>
      </c>
      <c r="K45" s="26">
        <v>129400000</v>
      </c>
      <c r="L45" s="26">
        <v>9700000</v>
      </c>
      <c r="M45" s="26">
        <v>7900000</v>
      </c>
      <c r="N45" s="26">
        <v>8100000</v>
      </c>
      <c r="O45" s="26">
        <v>7400000</v>
      </c>
      <c r="P45" s="26">
        <v>7088000</v>
      </c>
      <c r="Q45" s="26">
        <v>7301000</v>
      </c>
      <c r="R45" s="26">
        <v>8265000</v>
      </c>
      <c r="S45" s="26">
        <v>9015000</v>
      </c>
      <c r="T45" s="26">
        <v>9649000</v>
      </c>
      <c r="U45" s="26">
        <v>3860000</v>
      </c>
      <c r="V45" s="26">
        <v>3815000</v>
      </c>
      <c r="W45" s="26">
        <v>3848000</v>
      </c>
      <c r="X45" s="26">
        <v>3563000</v>
      </c>
      <c r="Y45" s="26">
        <v>3605000</v>
      </c>
      <c r="Z45" s="26">
        <v>3605000</v>
      </c>
      <c r="AA45" s="26">
        <v>3521000</v>
      </c>
      <c r="AB45" s="26">
        <v>3439000</v>
      </c>
      <c r="AC45" s="26">
        <v>3115000</v>
      </c>
      <c r="AD45" s="26">
        <v>28036000</v>
      </c>
      <c r="AE45" s="26">
        <v>27959000</v>
      </c>
      <c r="AF45" s="26">
        <v>27884000</v>
      </c>
      <c r="AG45" s="26">
        <v>27810000</v>
      </c>
      <c r="AH45" s="26">
        <v>27737000</v>
      </c>
      <c r="AI45" s="26">
        <v>27566000</v>
      </c>
      <c r="AJ45" s="26">
        <v>27596000</v>
      </c>
      <c r="AK45" s="26">
        <v>27528000</v>
      </c>
      <c r="AL45" s="26">
        <v>27462000</v>
      </c>
      <c r="AM45" s="26">
        <v>27397000</v>
      </c>
      <c r="AN45" s="26">
        <v>27334000</v>
      </c>
      <c r="AO45" s="26">
        <v>27272000</v>
      </c>
      <c r="AP45" s="26">
        <v>27211000</v>
      </c>
      <c r="AQ45" s="26">
        <v>20900000</v>
      </c>
      <c r="AR45" s="26">
        <v>22091000</v>
      </c>
      <c r="AS45" s="26">
        <v>22033000</v>
      </c>
      <c r="AT45" s="26">
        <v>21976000</v>
      </c>
      <c r="AU45" s="26">
        <v>21920000</v>
      </c>
      <c r="AV45" s="26">
        <v>16866000</v>
      </c>
      <c r="AW45" s="26">
        <v>251812000</v>
      </c>
      <c r="AX45" s="26">
        <v>251913000</v>
      </c>
      <c r="AY45" s="26">
        <v>1859000</v>
      </c>
      <c r="AZ45" s="26">
        <v>1815000</v>
      </c>
      <c r="BA45" s="26">
        <v>1754000</v>
      </c>
      <c r="BB45" s="26">
        <v>91703000</v>
      </c>
      <c r="BC45" s="26">
        <v>2028000</v>
      </c>
      <c r="BD45" s="26">
        <v>1973000</v>
      </c>
      <c r="BE45" s="26">
        <v>1918000</v>
      </c>
      <c r="BF45" s="26">
        <v>1865000</v>
      </c>
      <c r="BG45" s="26">
        <v>1812000</v>
      </c>
      <c r="BH45" s="26">
        <v>1761000</v>
      </c>
      <c r="BI45" s="26">
        <v>2230000</v>
      </c>
      <c r="BJ45" s="26">
        <v>2200000</v>
      </c>
      <c r="BK45" s="26">
        <v>2175000</v>
      </c>
      <c r="BL45" s="26">
        <v>2197000</v>
      </c>
      <c r="BM45" s="26">
        <v>2237000</v>
      </c>
      <c r="BN45" s="26">
        <v>2270000</v>
      </c>
      <c r="BO45" s="26">
        <v>1824000</v>
      </c>
      <c r="BP45" s="26">
        <v>1805000</v>
      </c>
      <c r="BQ45" s="26">
        <v>15983000</v>
      </c>
      <c r="BR45" s="26">
        <v>16068000</v>
      </c>
      <c r="BS45" s="26">
        <v>18131000</v>
      </c>
      <c r="BT45" s="26">
        <v>18099000</v>
      </c>
      <c r="BU45" s="26">
        <v>17595000</v>
      </c>
      <c r="BV45" s="26">
        <v>17656000</v>
      </c>
      <c r="BW45" s="26">
        <v>17702000</v>
      </c>
      <c r="BX45" s="26">
        <v>17629000</v>
      </c>
      <c r="BY45" s="26">
        <v>17605000</v>
      </c>
      <c r="BZ45" s="26">
        <v>17492000</v>
      </c>
      <c r="CA45" s="26">
        <v>17334000</v>
      </c>
      <c r="CB45" s="26">
        <v>17292000</v>
      </c>
      <c r="CC45" s="26">
        <v>16451000</v>
      </c>
      <c r="CD45" s="26">
        <v>17635000</v>
      </c>
      <c r="CE45" s="26">
        <v>17635000</v>
      </c>
      <c r="CF45" s="26">
        <v>17635000</v>
      </c>
      <c r="CG45" s="26">
        <v>14635000</v>
      </c>
      <c r="CH45" s="26">
        <v>14635000</v>
      </c>
      <c r="CI45" s="26">
        <v>14635000</v>
      </c>
      <c r="CJ45" s="26">
        <v>14635000</v>
      </c>
      <c r="CK45" s="26">
        <v>14635000</v>
      </c>
      <c r="CL45" s="26">
        <v>14600000</v>
      </c>
      <c r="CM45" s="26">
        <v>14600000</v>
      </c>
      <c r="CN45" s="26">
        <v>14600000</v>
      </c>
      <c r="CO45" s="26">
        <v>14600000</v>
      </c>
      <c r="CP45" s="26">
        <v>14600000</v>
      </c>
      <c r="CQ45" s="26">
        <v>14600000</v>
      </c>
      <c r="CR45" s="26">
        <v>14600000</v>
      </c>
      <c r="CS45" s="26">
        <v>300000</v>
      </c>
      <c r="CT45" s="26">
        <v>300000</v>
      </c>
      <c r="CU45" s="26">
        <v>300000</v>
      </c>
      <c r="CV45" s="26">
        <v>300000</v>
      </c>
      <c r="CW45" s="26">
        <v>182700000</v>
      </c>
      <c r="CX45" s="26">
        <v>67300000</v>
      </c>
      <c r="CY45" s="26">
        <v>25300000</v>
      </c>
      <c r="CZ45" s="26">
        <v>15300000</v>
      </c>
      <c r="DA45" s="26">
        <v>15400000</v>
      </c>
      <c r="DB45" s="26">
        <v>400000</v>
      </c>
      <c r="DC45" s="26">
        <v>400000</v>
      </c>
      <c r="DD45" s="26">
        <v>1600000</v>
      </c>
      <c r="DE45" s="26">
        <v>31000000</v>
      </c>
      <c r="DF45" s="26">
        <v>12400000</v>
      </c>
      <c r="DG45" s="26">
        <v>11500000</v>
      </c>
      <c r="DH45" s="26">
        <v>500000</v>
      </c>
      <c r="DI45" s="26">
        <v>5300000</v>
      </c>
      <c r="DJ45" s="26">
        <v>3100000</v>
      </c>
      <c r="DK45" s="26">
        <v>5000000</v>
      </c>
      <c r="DL45" s="26">
        <v>300000</v>
      </c>
      <c r="DM45" s="26">
        <v>8700000</v>
      </c>
      <c r="DN45" s="26">
        <v>3200000</v>
      </c>
      <c r="DO45" s="26">
        <v>200000</v>
      </c>
      <c r="DP45" s="26">
        <v>100000</v>
      </c>
      <c r="DQ45" s="26">
        <v>100000</v>
      </c>
      <c r="DR45" s="26">
        <v>100000</v>
      </c>
      <c r="DS45" s="26">
        <v>100000</v>
      </c>
      <c r="DT45" s="26">
        <v>100000</v>
      </c>
      <c r="DU45" s="26">
        <v>100000</v>
      </c>
      <c r="DV45" s="26">
        <v>5200000</v>
      </c>
      <c r="DW45" s="26">
        <v>9400000</v>
      </c>
      <c r="DX45" s="26">
        <v>9000000</v>
      </c>
      <c r="DY45" s="26">
        <v>100000</v>
      </c>
      <c r="DZ45" s="26">
        <v>200000</v>
      </c>
      <c r="EA45" s="26">
        <v>200000</v>
      </c>
      <c r="EB45" s="26">
        <v>200000</v>
      </c>
      <c r="EC45" s="26">
        <v>300000</v>
      </c>
      <c r="ED45" s="26">
        <v>300000</v>
      </c>
      <c r="EE45" s="26">
        <v>400000</v>
      </c>
    </row>
    <row r="46" spans="1:135" x14ac:dyDescent="0.35">
      <c r="A46" t="s">
        <v>102</v>
      </c>
      <c r="L46" s="26">
        <v>9700000</v>
      </c>
      <c r="M46" s="26">
        <v>7900000</v>
      </c>
      <c r="N46" s="26">
        <v>8100000</v>
      </c>
      <c r="O46" s="26">
        <v>7400000</v>
      </c>
      <c r="P46" s="26">
        <v>7088000</v>
      </c>
      <c r="Q46" s="26">
        <v>7301000</v>
      </c>
      <c r="R46" s="26">
        <v>8265000</v>
      </c>
      <c r="S46" s="26">
        <v>9015000</v>
      </c>
      <c r="T46" s="26">
        <v>9649000</v>
      </c>
      <c r="U46" s="26">
        <v>3860000</v>
      </c>
      <c r="V46" s="26">
        <v>3815000</v>
      </c>
      <c r="W46" s="26">
        <v>3848000</v>
      </c>
      <c r="X46" s="26">
        <v>3563000</v>
      </c>
      <c r="Y46" s="26">
        <v>3605000</v>
      </c>
      <c r="Z46" s="26">
        <v>3605000</v>
      </c>
      <c r="AA46" s="26">
        <v>3521000</v>
      </c>
      <c r="AB46" s="26">
        <v>3439000</v>
      </c>
      <c r="AC46" s="26">
        <v>3115000</v>
      </c>
      <c r="AD46" s="26">
        <v>28036000</v>
      </c>
      <c r="AE46" s="26">
        <v>27959000</v>
      </c>
      <c r="AF46" s="26">
        <v>27884000</v>
      </c>
      <c r="AG46" s="26">
        <v>27810000</v>
      </c>
      <c r="AH46" s="26">
        <v>27737000</v>
      </c>
      <c r="AI46" s="26">
        <v>27566000</v>
      </c>
      <c r="AJ46" s="26">
        <v>27596000</v>
      </c>
      <c r="AK46" s="26">
        <v>27528000</v>
      </c>
      <c r="AL46" s="26">
        <v>27462000</v>
      </c>
      <c r="AM46" s="26">
        <v>27397000</v>
      </c>
      <c r="AN46" s="26">
        <v>27334000</v>
      </c>
      <c r="AO46" s="26">
        <v>27272000</v>
      </c>
      <c r="AP46" s="26">
        <v>27211000</v>
      </c>
      <c r="AQ46" s="26">
        <v>20900000</v>
      </c>
      <c r="AR46" s="26">
        <v>22091000</v>
      </c>
      <c r="AS46" s="26">
        <v>22033000</v>
      </c>
      <c r="AT46" s="26">
        <v>21976000</v>
      </c>
      <c r="AU46" s="26">
        <v>21920000</v>
      </c>
      <c r="AV46" s="26">
        <v>16866000</v>
      </c>
      <c r="AW46" s="26">
        <v>251812000</v>
      </c>
      <c r="AX46" s="26">
        <v>251913000</v>
      </c>
      <c r="AY46" s="26">
        <v>1859000</v>
      </c>
      <c r="AZ46" s="26">
        <v>1815000</v>
      </c>
      <c r="BA46" s="26">
        <v>1754000</v>
      </c>
      <c r="BB46" s="26">
        <v>91703000</v>
      </c>
      <c r="BC46" s="26">
        <v>2028000</v>
      </c>
      <c r="BD46" s="26">
        <v>1973000</v>
      </c>
      <c r="BE46" s="26">
        <v>1918000</v>
      </c>
      <c r="BF46" s="26">
        <v>1865000</v>
      </c>
      <c r="BG46" s="26">
        <v>1812000</v>
      </c>
      <c r="BH46" s="26">
        <v>1761000</v>
      </c>
      <c r="BI46" s="26">
        <v>2230000</v>
      </c>
      <c r="BJ46" s="26">
        <v>2200000</v>
      </c>
      <c r="BK46" s="26">
        <v>2175000</v>
      </c>
      <c r="BL46" s="26">
        <v>2197000</v>
      </c>
      <c r="BM46" s="26">
        <v>2237000</v>
      </c>
      <c r="BN46" s="26">
        <v>2270000</v>
      </c>
      <c r="BO46" s="26">
        <v>1824000</v>
      </c>
      <c r="BP46" s="26">
        <v>1805000</v>
      </c>
      <c r="BQ46" s="26">
        <v>15983000</v>
      </c>
      <c r="BR46" s="26">
        <v>16068000</v>
      </c>
      <c r="BS46" s="26">
        <v>18131000</v>
      </c>
      <c r="BT46" s="26">
        <v>18099000</v>
      </c>
      <c r="BU46" s="26">
        <v>17595000</v>
      </c>
      <c r="BV46" s="26">
        <v>17656000</v>
      </c>
      <c r="BW46" s="26">
        <v>17702000</v>
      </c>
      <c r="BX46" s="26">
        <v>17629000</v>
      </c>
      <c r="BY46" s="26">
        <v>17605000</v>
      </c>
      <c r="BZ46" s="26">
        <v>17492000</v>
      </c>
      <c r="CA46" s="26">
        <v>17334000</v>
      </c>
      <c r="CB46" s="26">
        <v>17292000</v>
      </c>
      <c r="CC46" s="26">
        <v>16451000</v>
      </c>
      <c r="CD46" s="26">
        <v>17635000</v>
      </c>
      <c r="CE46" s="26">
        <v>17635000</v>
      </c>
      <c r="CF46" s="26">
        <v>17635000</v>
      </c>
      <c r="CG46" s="26">
        <v>14635000</v>
      </c>
      <c r="CH46" s="26">
        <v>14635000</v>
      </c>
      <c r="CI46" s="26">
        <v>14635000</v>
      </c>
      <c r="CJ46" s="26">
        <v>14635000</v>
      </c>
      <c r="CK46" s="26">
        <v>14635000</v>
      </c>
      <c r="CL46" s="26">
        <v>14600000</v>
      </c>
      <c r="CM46" s="26">
        <v>14600000</v>
      </c>
      <c r="CN46" s="26">
        <v>14600000</v>
      </c>
      <c r="CO46" s="26">
        <v>14600000</v>
      </c>
      <c r="CP46" s="26">
        <v>14600000</v>
      </c>
      <c r="CQ46" s="26">
        <v>14600000</v>
      </c>
      <c r="CR46" s="26">
        <v>14600000</v>
      </c>
      <c r="CS46" s="26">
        <v>300000</v>
      </c>
      <c r="CT46" s="26">
        <v>300000</v>
      </c>
      <c r="CU46" s="26">
        <v>300000</v>
      </c>
      <c r="CV46" s="26">
        <v>300000</v>
      </c>
      <c r="CW46" s="26">
        <v>182700000</v>
      </c>
      <c r="CX46" s="26">
        <v>67300000</v>
      </c>
      <c r="CY46" s="26">
        <v>25300000</v>
      </c>
      <c r="CZ46" s="26">
        <v>15300000</v>
      </c>
      <c r="DA46" s="26">
        <v>15400000</v>
      </c>
      <c r="DB46" s="26">
        <v>400000</v>
      </c>
      <c r="DC46" s="26">
        <v>400000</v>
      </c>
      <c r="DD46" s="26">
        <v>1600000</v>
      </c>
      <c r="DE46" s="26">
        <v>31000000</v>
      </c>
      <c r="DF46" s="26">
        <v>12400000</v>
      </c>
      <c r="DG46" s="26">
        <v>11500000</v>
      </c>
      <c r="DH46" s="26">
        <v>500000</v>
      </c>
      <c r="DI46" s="26">
        <v>5300000</v>
      </c>
      <c r="DJ46" s="26">
        <v>3100000</v>
      </c>
      <c r="DK46" s="26">
        <v>5000000</v>
      </c>
      <c r="DL46" s="26">
        <v>300000</v>
      </c>
      <c r="DM46" s="26">
        <v>8700000</v>
      </c>
      <c r="DN46" s="26">
        <v>3200000</v>
      </c>
      <c r="DO46" s="26">
        <v>200000</v>
      </c>
      <c r="DP46" s="26">
        <v>100000</v>
      </c>
      <c r="DQ46" s="26">
        <v>100000</v>
      </c>
      <c r="DR46" s="26">
        <v>100000</v>
      </c>
      <c r="DS46" s="26">
        <v>100000</v>
      </c>
      <c r="DT46" s="26">
        <v>100000</v>
      </c>
      <c r="DU46" s="26">
        <v>100000</v>
      </c>
      <c r="DV46" s="26">
        <v>5200000</v>
      </c>
      <c r="DW46" s="26">
        <v>9400000</v>
      </c>
      <c r="DX46" s="26">
        <v>9000000</v>
      </c>
      <c r="DY46" s="26">
        <v>100000</v>
      </c>
      <c r="DZ46" s="26">
        <v>200000</v>
      </c>
      <c r="EA46" s="26">
        <v>200000</v>
      </c>
      <c r="EB46" s="26">
        <v>200000</v>
      </c>
      <c r="EC46" s="26">
        <v>300000</v>
      </c>
      <c r="ED46" s="26">
        <v>300000</v>
      </c>
      <c r="EE46" s="26">
        <v>400000</v>
      </c>
    </row>
    <row r="47" spans="1:135" x14ac:dyDescent="0.35">
      <c r="A47" t="s">
        <v>235</v>
      </c>
      <c r="B47" s="26">
        <v>137000000</v>
      </c>
      <c r="C47" s="26">
        <v>132700000</v>
      </c>
      <c r="D47" s="26">
        <v>119200000</v>
      </c>
      <c r="E47" s="26">
        <v>135000000</v>
      </c>
      <c r="F47" s="26">
        <v>128300000</v>
      </c>
      <c r="G47" s="26">
        <v>135500000</v>
      </c>
      <c r="H47" s="26">
        <v>129500000</v>
      </c>
      <c r="I47" s="26">
        <v>133700000</v>
      </c>
      <c r="J47" s="26">
        <v>130400000</v>
      </c>
      <c r="K47" s="26">
        <v>129400000</v>
      </c>
    </row>
    <row r="48" spans="1:135" x14ac:dyDescent="0.35">
      <c r="A48" t="s">
        <v>236</v>
      </c>
      <c r="B48" s="26">
        <v>135200000</v>
      </c>
      <c r="C48" s="26">
        <v>102200000</v>
      </c>
      <c r="D48" s="26">
        <v>106400000</v>
      </c>
      <c r="E48" s="26">
        <v>110900000</v>
      </c>
      <c r="F48" s="26">
        <v>129900000</v>
      </c>
      <c r="G48" s="26">
        <v>107100000</v>
      </c>
      <c r="H48" s="26">
        <v>111000000</v>
      </c>
      <c r="I48" s="26">
        <v>110100000</v>
      </c>
      <c r="J48" s="26">
        <v>149700000</v>
      </c>
      <c r="K48" s="26">
        <v>98900000</v>
      </c>
      <c r="L48" s="26">
        <v>121600000</v>
      </c>
      <c r="M48" s="26">
        <v>129700000</v>
      </c>
      <c r="N48" s="26">
        <v>186500000</v>
      </c>
      <c r="O48" s="26">
        <v>141300000</v>
      </c>
      <c r="P48" s="26">
        <v>134670000</v>
      </c>
      <c r="Q48" s="26">
        <v>140333000</v>
      </c>
      <c r="R48" s="26">
        <v>166819000</v>
      </c>
      <c r="S48" s="26">
        <v>118006000</v>
      </c>
      <c r="T48" s="26">
        <v>126482000</v>
      </c>
      <c r="U48" s="26">
        <v>131438000</v>
      </c>
      <c r="V48" s="26">
        <v>174979000</v>
      </c>
      <c r="W48" s="26">
        <v>120725000</v>
      </c>
      <c r="X48" s="26">
        <v>122329000</v>
      </c>
      <c r="Y48" s="26">
        <v>128959000</v>
      </c>
      <c r="Z48" s="26">
        <v>166035000</v>
      </c>
      <c r="AA48" s="26">
        <v>108236000</v>
      </c>
      <c r="AB48" s="26">
        <v>114726000</v>
      </c>
      <c r="AC48" s="26">
        <v>119233000</v>
      </c>
      <c r="AD48" s="26">
        <v>166671000</v>
      </c>
      <c r="AE48" s="26">
        <v>98939000</v>
      </c>
      <c r="AF48" s="26">
        <v>104378000</v>
      </c>
      <c r="AG48" s="26">
        <v>549000</v>
      </c>
      <c r="AH48" s="26">
        <v>1666000</v>
      </c>
      <c r="AI48" s="26">
        <v>3237000</v>
      </c>
      <c r="AJ48" s="26">
        <v>92738000</v>
      </c>
      <c r="AL48" s="26">
        <v>2451000</v>
      </c>
      <c r="AM48" s="26">
        <v>3359000</v>
      </c>
      <c r="AN48" s="26">
        <v>86332000</v>
      </c>
    </row>
    <row r="49" spans="1:135" x14ac:dyDescent="0.35">
      <c r="A49" t="s">
        <v>237</v>
      </c>
      <c r="AA49" s="26">
        <v>565000</v>
      </c>
      <c r="AF49">
        <v>0</v>
      </c>
      <c r="AG49" s="26">
        <v>549000</v>
      </c>
      <c r="AH49" s="26">
        <v>1666000</v>
      </c>
      <c r="AI49" s="26">
        <v>3237000</v>
      </c>
      <c r="AJ49" s="26">
        <v>845000</v>
      </c>
      <c r="AL49" s="26">
        <v>2451000</v>
      </c>
      <c r="AM49" s="26">
        <v>3359000</v>
      </c>
    </row>
    <row r="50" spans="1:135" x14ac:dyDescent="0.35">
      <c r="A50" t="s">
        <v>238</v>
      </c>
      <c r="B50" s="26">
        <v>135200000</v>
      </c>
      <c r="C50" s="26">
        <v>102200000</v>
      </c>
      <c r="D50" s="26">
        <v>106400000</v>
      </c>
      <c r="E50" s="26">
        <v>110900000</v>
      </c>
      <c r="F50" s="26">
        <v>129900000</v>
      </c>
      <c r="G50" s="26">
        <v>107100000</v>
      </c>
      <c r="H50" s="26">
        <v>109900000</v>
      </c>
      <c r="I50" s="26">
        <v>108700000</v>
      </c>
      <c r="J50" s="26">
        <v>148300000</v>
      </c>
      <c r="K50" s="26">
        <v>97500000</v>
      </c>
      <c r="L50" s="26">
        <v>100900000</v>
      </c>
      <c r="M50" s="26">
        <v>109600000</v>
      </c>
      <c r="N50" s="26">
        <v>153000000</v>
      </c>
      <c r="O50" s="26">
        <v>106300000</v>
      </c>
      <c r="P50" s="26">
        <v>134670000</v>
      </c>
      <c r="Q50" s="26">
        <v>140333000</v>
      </c>
      <c r="R50" s="26">
        <v>166819000</v>
      </c>
      <c r="S50" s="26">
        <v>118006000</v>
      </c>
      <c r="T50" s="26">
        <v>126482000</v>
      </c>
      <c r="U50" s="26">
        <v>131438000</v>
      </c>
      <c r="V50" s="26">
        <v>174979000</v>
      </c>
      <c r="W50" s="26">
        <v>120725000</v>
      </c>
      <c r="X50" s="26">
        <v>122329000</v>
      </c>
      <c r="Y50" s="26">
        <v>128959000</v>
      </c>
      <c r="Z50" s="26">
        <v>166035000</v>
      </c>
      <c r="AA50" s="26">
        <v>107671000</v>
      </c>
      <c r="AB50" s="26">
        <v>114726000</v>
      </c>
      <c r="AC50" s="26">
        <v>119233000</v>
      </c>
      <c r="AD50" s="26">
        <v>166671000</v>
      </c>
      <c r="AE50" s="26">
        <v>98939000</v>
      </c>
      <c r="AF50" s="26">
        <v>104378000</v>
      </c>
      <c r="AJ50" s="26">
        <v>91893000</v>
      </c>
      <c r="AN50" s="26">
        <v>86332000</v>
      </c>
    </row>
    <row r="51" spans="1:135" x14ac:dyDescent="0.35">
      <c r="A51" t="s">
        <v>103</v>
      </c>
      <c r="L51" s="26">
        <v>411900000</v>
      </c>
      <c r="M51" s="26">
        <v>445600000</v>
      </c>
      <c r="N51" s="26">
        <v>479900000</v>
      </c>
      <c r="O51" s="26">
        <v>425600000</v>
      </c>
      <c r="P51" s="26">
        <v>427252000</v>
      </c>
      <c r="Q51" s="26">
        <v>441696000</v>
      </c>
      <c r="R51" s="26">
        <v>443611000</v>
      </c>
      <c r="S51" s="26">
        <v>405347000</v>
      </c>
      <c r="T51" s="26">
        <v>436779000</v>
      </c>
      <c r="U51" s="26">
        <v>433407000</v>
      </c>
      <c r="V51" s="26">
        <v>465989000</v>
      </c>
      <c r="W51" s="26">
        <v>421773000</v>
      </c>
      <c r="X51" s="26">
        <v>428880000</v>
      </c>
      <c r="Y51" s="26">
        <v>418686000</v>
      </c>
      <c r="Z51" s="26">
        <v>445405000</v>
      </c>
      <c r="AA51" s="26">
        <v>389632000</v>
      </c>
      <c r="AB51" s="26">
        <v>415036000</v>
      </c>
      <c r="AC51" s="26">
        <v>403526000</v>
      </c>
      <c r="AD51" s="26">
        <v>483073000</v>
      </c>
      <c r="AE51" s="26">
        <v>412938000</v>
      </c>
      <c r="AF51" s="26">
        <v>438226000</v>
      </c>
      <c r="AG51" s="26">
        <v>388484000</v>
      </c>
      <c r="AH51" s="26">
        <v>401218000</v>
      </c>
      <c r="AI51" s="26">
        <v>339326000</v>
      </c>
      <c r="AJ51" s="26">
        <v>362615000</v>
      </c>
      <c r="AK51" s="26">
        <v>363107000</v>
      </c>
      <c r="AL51" s="26">
        <v>403922000</v>
      </c>
      <c r="AM51" s="26">
        <v>329239000</v>
      </c>
      <c r="AN51" s="26">
        <v>374415000</v>
      </c>
      <c r="AO51" s="26">
        <v>356460000</v>
      </c>
      <c r="AP51" s="26">
        <v>367727000</v>
      </c>
      <c r="AQ51" s="26">
        <v>312286000</v>
      </c>
      <c r="AR51" s="26">
        <v>383510000</v>
      </c>
      <c r="AS51" s="26">
        <v>350304000</v>
      </c>
      <c r="AT51" s="26">
        <v>388944000</v>
      </c>
      <c r="AU51" s="26">
        <v>348430000</v>
      </c>
      <c r="AW51" s="26">
        <v>9658000</v>
      </c>
      <c r="AY51" s="26">
        <v>372895000</v>
      </c>
      <c r="BB51" s="26">
        <v>7875000</v>
      </c>
      <c r="BC51" s="26">
        <v>22626000</v>
      </c>
      <c r="BD51" s="26">
        <v>23634000</v>
      </c>
      <c r="BE51" s="26">
        <v>16840000</v>
      </c>
      <c r="BF51" s="26">
        <v>53310000</v>
      </c>
      <c r="BG51" s="26">
        <v>29214000</v>
      </c>
      <c r="BH51" s="26">
        <v>24569000</v>
      </c>
      <c r="BI51" s="26">
        <v>46185000</v>
      </c>
      <c r="BJ51" s="26">
        <v>78738000</v>
      </c>
      <c r="BK51" s="26">
        <v>52194000</v>
      </c>
      <c r="BL51" s="26">
        <v>29453000</v>
      </c>
      <c r="BM51" s="26">
        <v>60462000</v>
      </c>
      <c r="BN51" s="26">
        <v>66860000</v>
      </c>
      <c r="BO51" s="26">
        <v>44599000</v>
      </c>
      <c r="BP51" s="26">
        <v>22739000</v>
      </c>
      <c r="BQ51" s="26">
        <v>28403000</v>
      </c>
      <c r="BR51" s="26">
        <v>2082000</v>
      </c>
      <c r="BT51" s="26">
        <v>37043000</v>
      </c>
      <c r="BU51" s="26">
        <v>57343000</v>
      </c>
      <c r="BV51" s="26">
        <v>41362000</v>
      </c>
      <c r="BW51" s="26">
        <v>27767000</v>
      </c>
      <c r="BX51" s="26">
        <v>7931000</v>
      </c>
      <c r="BY51" s="26">
        <v>26652000</v>
      </c>
      <c r="BZ51" s="26">
        <v>41756000</v>
      </c>
      <c r="CA51" s="26">
        <v>25521000</v>
      </c>
      <c r="CH51" s="26">
        <v>133855000</v>
      </c>
      <c r="CI51" s="26">
        <v>105723000</v>
      </c>
      <c r="CJ51" s="26">
        <v>111904000</v>
      </c>
      <c r="CK51" s="26">
        <v>111011000</v>
      </c>
      <c r="CL51" s="26">
        <v>110000000</v>
      </c>
      <c r="CM51" s="26">
        <v>91700000</v>
      </c>
      <c r="CN51" s="26">
        <v>101400000</v>
      </c>
      <c r="CO51" s="26">
        <v>93400000</v>
      </c>
      <c r="CP51" s="26">
        <v>96800000</v>
      </c>
      <c r="CQ51" s="26">
        <v>82800000</v>
      </c>
      <c r="CR51" s="26">
        <v>85900000</v>
      </c>
      <c r="CS51" s="26">
        <v>87100000</v>
      </c>
      <c r="CT51" s="26">
        <v>79500000</v>
      </c>
      <c r="CU51" s="26">
        <v>78900000</v>
      </c>
      <c r="CV51" s="26">
        <v>78800000</v>
      </c>
      <c r="CW51" s="26">
        <v>69700000</v>
      </c>
      <c r="CX51" s="26">
        <v>67700000</v>
      </c>
      <c r="CY51" s="26">
        <v>60100000</v>
      </c>
      <c r="CZ51" s="26">
        <v>64200000</v>
      </c>
      <c r="DA51" s="26">
        <v>73700000</v>
      </c>
      <c r="DB51" s="26">
        <v>68100000</v>
      </c>
      <c r="DC51" s="26">
        <v>60900000</v>
      </c>
      <c r="DD51" s="26">
        <v>60500000</v>
      </c>
      <c r="DE51" s="26">
        <v>63300000</v>
      </c>
      <c r="DF51" s="26">
        <v>58300000</v>
      </c>
      <c r="DG51" s="26">
        <v>55000000</v>
      </c>
      <c r="DH51" s="26">
        <v>57900000</v>
      </c>
      <c r="DI51" s="26">
        <v>56500000</v>
      </c>
      <c r="DJ51" s="26">
        <v>50900000</v>
      </c>
      <c r="DK51" s="26">
        <v>45600000</v>
      </c>
      <c r="DL51" s="26">
        <v>44400000</v>
      </c>
      <c r="DM51" s="26">
        <v>48300000</v>
      </c>
      <c r="DN51" s="26">
        <v>40200000</v>
      </c>
      <c r="DO51" s="26">
        <v>37700000</v>
      </c>
      <c r="DP51" s="26">
        <v>37800000</v>
      </c>
      <c r="DQ51" s="26">
        <v>33800000</v>
      </c>
      <c r="DR51" s="26">
        <v>28700000</v>
      </c>
      <c r="DS51" s="26">
        <v>25200000</v>
      </c>
      <c r="DT51" s="26">
        <v>24700000</v>
      </c>
      <c r="DU51" s="26">
        <v>20800000</v>
      </c>
      <c r="DV51" s="26">
        <v>19300000</v>
      </c>
      <c r="DW51" s="26">
        <v>17500000</v>
      </c>
      <c r="DX51" s="26">
        <v>18300000</v>
      </c>
      <c r="DY51" s="26">
        <v>21500000</v>
      </c>
      <c r="DZ51" s="26">
        <v>19200000</v>
      </c>
      <c r="EA51" s="26">
        <v>18700000</v>
      </c>
      <c r="EB51" s="26">
        <v>18300000</v>
      </c>
      <c r="EC51" s="26">
        <v>18200000</v>
      </c>
      <c r="ED51" s="26">
        <v>13300000</v>
      </c>
      <c r="EE51" s="26">
        <v>9400000</v>
      </c>
    </row>
    <row r="52" spans="1:135" x14ac:dyDescent="0.35">
      <c r="A52" t="s">
        <v>104</v>
      </c>
      <c r="B52" s="26">
        <v>2215300000</v>
      </c>
      <c r="C52" s="26">
        <v>2117700000</v>
      </c>
      <c r="D52" s="26">
        <v>2006600000</v>
      </c>
      <c r="E52" s="26">
        <v>2121800000</v>
      </c>
      <c r="F52" s="26">
        <v>2281500000</v>
      </c>
      <c r="G52" s="26">
        <v>2290900000</v>
      </c>
      <c r="H52" s="26">
        <v>2337200000</v>
      </c>
      <c r="I52" s="26">
        <v>2640100000</v>
      </c>
      <c r="J52" s="26">
        <v>2520200000</v>
      </c>
      <c r="K52" s="26">
        <v>2559700000</v>
      </c>
      <c r="L52" s="26">
        <v>1614900000</v>
      </c>
      <c r="M52" s="26">
        <v>1624800000</v>
      </c>
      <c r="N52" s="26">
        <v>1662000000</v>
      </c>
      <c r="O52" s="26">
        <v>1552300000</v>
      </c>
      <c r="P52" s="26">
        <v>1631309000</v>
      </c>
      <c r="Q52" s="26">
        <v>1496424000</v>
      </c>
      <c r="R52" s="26">
        <v>1501529000</v>
      </c>
      <c r="S52" s="26">
        <v>1493291000</v>
      </c>
      <c r="T52" s="26">
        <v>1460953000</v>
      </c>
      <c r="U52" s="26">
        <v>1464511000</v>
      </c>
      <c r="V52" s="26">
        <v>1558887000</v>
      </c>
      <c r="W52" s="26">
        <v>1583970000</v>
      </c>
      <c r="X52" s="26">
        <v>1253372000</v>
      </c>
      <c r="Y52" s="26">
        <v>1310559000</v>
      </c>
      <c r="Z52" s="26">
        <v>1295806000</v>
      </c>
      <c r="AA52" s="26">
        <v>1264318000</v>
      </c>
      <c r="AB52" s="26">
        <v>1095858000</v>
      </c>
      <c r="AC52" s="26">
        <v>1062807000</v>
      </c>
      <c r="AD52" s="26">
        <v>1033781000</v>
      </c>
      <c r="AE52" s="26">
        <v>997133000</v>
      </c>
      <c r="AF52" s="26">
        <v>961400000</v>
      </c>
      <c r="AG52" s="26">
        <v>945678000</v>
      </c>
      <c r="AH52" s="26">
        <v>937120000</v>
      </c>
      <c r="AI52" s="26">
        <v>946300000</v>
      </c>
      <c r="AJ52" s="26">
        <v>913035000</v>
      </c>
      <c r="AK52" s="26">
        <v>810018000</v>
      </c>
      <c r="AL52" s="26">
        <v>816839000</v>
      </c>
      <c r="AM52" s="26">
        <v>807131000</v>
      </c>
      <c r="AN52" s="26">
        <v>724450000</v>
      </c>
      <c r="AO52" s="26">
        <v>693448000</v>
      </c>
      <c r="AP52" s="26">
        <v>697366000</v>
      </c>
      <c r="AQ52" s="26">
        <v>704474000</v>
      </c>
      <c r="AR52" s="26">
        <v>640057000</v>
      </c>
      <c r="AS52" s="26">
        <v>647336000</v>
      </c>
      <c r="AT52" s="26">
        <v>651884000</v>
      </c>
      <c r="AU52" s="26">
        <v>667989000</v>
      </c>
      <c r="AV52" s="26">
        <v>673479000</v>
      </c>
      <c r="AW52" s="26">
        <v>488182000</v>
      </c>
      <c r="AX52" s="26">
        <v>502458000</v>
      </c>
      <c r="AY52" s="26">
        <v>891167000</v>
      </c>
      <c r="AZ52" s="26">
        <v>893141000</v>
      </c>
      <c r="BA52" s="26">
        <v>951086000</v>
      </c>
      <c r="BB52" s="26">
        <v>926868000</v>
      </c>
      <c r="BC52" s="26">
        <v>1066049000</v>
      </c>
      <c r="BD52" s="26">
        <v>1071864000</v>
      </c>
      <c r="BE52" s="26">
        <v>1078294000</v>
      </c>
      <c r="BF52" s="26">
        <v>1051073000</v>
      </c>
      <c r="BG52" s="26">
        <v>1115466000</v>
      </c>
      <c r="BH52" s="26">
        <v>987850000</v>
      </c>
      <c r="BI52" s="26">
        <v>751479000</v>
      </c>
      <c r="BJ52" s="26">
        <v>642390000</v>
      </c>
      <c r="BK52" s="26">
        <v>653091000</v>
      </c>
      <c r="BL52" s="26">
        <v>648572000</v>
      </c>
      <c r="BM52" s="26">
        <v>601008000</v>
      </c>
      <c r="BN52" s="26">
        <v>670430000</v>
      </c>
      <c r="BO52" s="26">
        <v>698100000</v>
      </c>
      <c r="BP52" s="26">
        <v>635925000</v>
      </c>
      <c r="BQ52" s="26">
        <v>685272000</v>
      </c>
      <c r="BR52" s="26">
        <v>816535000</v>
      </c>
      <c r="BS52" s="26">
        <v>815872000</v>
      </c>
      <c r="BT52" s="26">
        <v>806556000</v>
      </c>
      <c r="BU52" s="26">
        <v>497756000</v>
      </c>
      <c r="BV52" s="26">
        <v>506583000</v>
      </c>
      <c r="BW52" s="26">
        <v>495333000</v>
      </c>
      <c r="BX52" s="26">
        <v>492829000</v>
      </c>
      <c r="BY52" s="26">
        <v>503936000</v>
      </c>
      <c r="BZ52" s="26">
        <v>490643000</v>
      </c>
      <c r="CA52" s="26">
        <v>526850000</v>
      </c>
      <c r="CB52" s="26">
        <v>504020000</v>
      </c>
      <c r="CC52" s="26">
        <v>535471000</v>
      </c>
      <c r="CD52" s="26">
        <v>445179000</v>
      </c>
      <c r="CE52" s="26">
        <v>332427000</v>
      </c>
      <c r="CF52" s="26">
        <v>300523000</v>
      </c>
      <c r="CG52" s="26">
        <v>206145000</v>
      </c>
      <c r="CH52" s="26">
        <v>199500000</v>
      </c>
      <c r="CI52" s="26">
        <v>168889000</v>
      </c>
      <c r="CJ52" s="26">
        <v>169120000</v>
      </c>
      <c r="CK52" s="26">
        <v>218767000</v>
      </c>
      <c r="CL52" s="26">
        <v>267500000</v>
      </c>
      <c r="CM52" s="26">
        <v>243200000</v>
      </c>
      <c r="CN52" s="26">
        <v>234100000</v>
      </c>
      <c r="CO52" s="26">
        <v>239900000</v>
      </c>
      <c r="CP52" s="26">
        <v>239500000</v>
      </c>
      <c r="CQ52" s="26">
        <v>210600000</v>
      </c>
      <c r="CR52" s="26">
        <v>197600000</v>
      </c>
      <c r="CS52" s="26">
        <v>211200000</v>
      </c>
      <c r="CT52" s="26">
        <v>226800000</v>
      </c>
      <c r="CU52" s="26">
        <v>297000000</v>
      </c>
      <c r="CV52" s="26">
        <v>317500000</v>
      </c>
      <c r="CW52" s="26">
        <v>139400000</v>
      </c>
      <c r="CX52" s="26">
        <v>137600000</v>
      </c>
      <c r="CY52" s="26">
        <v>141700000</v>
      </c>
      <c r="CZ52" s="26">
        <v>142200000</v>
      </c>
      <c r="DA52" s="26">
        <v>139900000</v>
      </c>
      <c r="DB52" s="26">
        <v>139100000</v>
      </c>
      <c r="DC52" s="26">
        <v>140900000</v>
      </c>
      <c r="DD52" s="26">
        <v>139600000</v>
      </c>
      <c r="DE52" s="26">
        <v>39200000</v>
      </c>
      <c r="DF52" s="26">
        <v>36900000</v>
      </c>
      <c r="DG52" s="26">
        <v>38400000</v>
      </c>
      <c r="DH52" s="26">
        <v>38000000</v>
      </c>
      <c r="DI52" s="26">
        <v>30000000</v>
      </c>
      <c r="DJ52" s="26">
        <v>28500000</v>
      </c>
      <c r="DK52" s="26">
        <v>26900000</v>
      </c>
      <c r="DL52" s="26">
        <v>25700000</v>
      </c>
      <c r="DM52" s="26">
        <v>21100000</v>
      </c>
      <c r="DN52" s="26">
        <v>20600000</v>
      </c>
      <c r="DO52" s="26">
        <v>21600000</v>
      </c>
      <c r="DP52" s="26">
        <v>21000000</v>
      </c>
      <c r="DQ52" s="26">
        <v>20100000</v>
      </c>
      <c r="DR52" s="26">
        <v>19700000</v>
      </c>
      <c r="DS52" s="26">
        <v>19500000</v>
      </c>
      <c r="DT52" s="26">
        <v>18700000</v>
      </c>
      <c r="DU52" s="26">
        <v>18700000</v>
      </c>
      <c r="DV52" s="26">
        <v>28400000</v>
      </c>
      <c r="DW52" s="26">
        <v>27200000</v>
      </c>
      <c r="DX52" s="26">
        <v>23700000</v>
      </c>
      <c r="DY52" s="26">
        <v>54400000</v>
      </c>
      <c r="DZ52" s="26">
        <v>58500000</v>
      </c>
      <c r="EA52" s="26">
        <v>53500000</v>
      </c>
      <c r="EB52" s="26">
        <v>46400000</v>
      </c>
      <c r="EC52" s="26">
        <v>48500000</v>
      </c>
      <c r="ED52" s="26">
        <v>48700000</v>
      </c>
      <c r="EE52" s="26">
        <v>14800000</v>
      </c>
    </row>
    <row r="53" spans="1:135" x14ac:dyDescent="0.35">
      <c r="A53" t="s">
        <v>105</v>
      </c>
      <c r="B53" s="26">
        <v>2133900000</v>
      </c>
      <c r="C53" s="26">
        <v>2036900000</v>
      </c>
      <c r="D53" s="26">
        <v>1924600000</v>
      </c>
      <c r="E53" s="26">
        <v>2040700000</v>
      </c>
      <c r="F53" s="26">
        <v>2174800000</v>
      </c>
      <c r="G53" s="26">
        <v>2203500000</v>
      </c>
      <c r="H53" s="26">
        <v>2270100000</v>
      </c>
      <c r="I53" s="26">
        <v>2583100000</v>
      </c>
      <c r="J53" s="26">
        <v>2462300000</v>
      </c>
      <c r="K53" s="26">
        <v>2502900000</v>
      </c>
      <c r="L53" s="26">
        <v>1206600000</v>
      </c>
      <c r="M53" s="26">
        <v>1219300000</v>
      </c>
      <c r="N53" s="26">
        <v>1263900000</v>
      </c>
      <c r="O53" s="26">
        <v>1153000000</v>
      </c>
      <c r="P53" s="26">
        <v>1499624000</v>
      </c>
      <c r="Q53" s="26">
        <v>1361705000</v>
      </c>
      <c r="R53" s="26">
        <v>1365255000</v>
      </c>
      <c r="S53" s="26">
        <v>1353659000</v>
      </c>
      <c r="T53" s="26">
        <v>1319829000</v>
      </c>
      <c r="U53" s="26">
        <v>1325604000</v>
      </c>
      <c r="V53" s="26">
        <v>1416212000</v>
      </c>
      <c r="W53" s="26">
        <v>1441979000</v>
      </c>
      <c r="X53" s="26">
        <v>1113949000</v>
      </c>
      <c r="Y53" s="26">
        <v>1174660000</v>
      </c>
      <c r="Z53" s="26">
        <v>1156493000</v>
      </c>
      <c r="AA53" s="26">
        <v>1125410000</v>
      </c>
      <c r="AB53" s="26">
        <v>970825000</v>
      </c>
      <c r="AC53" s="26">
        <v>933207000</v>
      </c>
      <c r="AD53" s="26">
        <v>901241000</v>
      </c>
      <c r="AE53" s="26">
        <v>865272000</v>
      </c>
      <c r="AF53" s="26">
        <v>832302000</v>
      </c>
      <c r="AG53" s="26">
        <v>817259000</v>
      </c>
      <c r="AH53" s="26">
        <v>806215000</v>
      </c>
      <c r="AI53" s="26">
        <v>813268000</v>
      </c>
      <c r="AJ53" s="26">
        <v>780121000</v>
      </c>
      <c r="AK53" s="26">
        <v>677309000</v>
      </c>
      <c r="AL53" s="26">
        <v>684171000</v>
      </c>
      <c r="AM53" s="26">
        <v>671031000</v>
      </c>
      <c r="AN53" s="26">
        <v>587890000</v>
      </c>
      <c r="AO53" s="26">
        <v>554687000</v>
      </c>
      <c r="AP53" s="26">
        <v>561482000</v>
      </c>
      <c r="AQ53" s="26">
        <v>568278000</v>
      </c>
      <c r="AR53" s="26">
        <v>502572000</v>
      </c>
      <c r="AS53" s="26">
        <v>508058000</v>
      </c>
      <c r="AT53" s="26">
        <v>513544000</v>
      </c>
      <c r="AU53" s="26">
        <v>519028000</v>
      </c>
      <c r="AV53" s="26">
        <v>524511000</v>
      </c>
      <c r="AW53" s="26">
        <v>338362000</v>
      </c>
      <c r="AX53" s="26">
        <v>338630000</v>
      </c>
      <c r="AY53" s="26">
        <v>726990000</v>
      </c>
      <c r="AZ53" s="26">
        <v>727447000</v>
      </c>
      <c r="BA53" s="26">
        <v>778546000</v>
      </c>
      <c r="BB53" s="26">
        <v>748223000</v>
      </c>
      <c r="BC53" s="26">
        <v>894095000</v>
      </c>
      <c r="BD53" s="26">
        <v>901604000</v>
      </c>
      <c r="BE53" s="26">
        <v>910860000</v>
      </c>
      <c r="BF53" s="26">
        <v>884414000</v>
      </c>
      <c r="BG53" s="26">
        <v>952995000</v>
      </c>
      <c r="BH53" s="26">
        <v>826918000</v>
      </c>
      <c r="BI53" s="26">
        <v>593380000</v>
      </c>
      <c r="BJ53" s="26">
        <v>487387000</v>
      </c>
      <c r="BK53" s="26">
        <v>504860000</v>
      </c>
      <c r="BL53" s="26">
        <v>500515000</v>
      </c>
      <c r="BM53" s="26">
        <v>437147000</v>
      </c>
      <c r="BN53" s="26">
        <v>489686000</v>
      </c>
      <c r="BO53" s="26">
        <v>506824000</v>
      </c>
      <c r="BP53" s="26">
        <v>406505000</v>
      </c>
      <c r="BQ53" s="26">
        <v>436715000</v>
      </c>
      <c r="BR53" s="26">
        <v>617394000</v>
      </c>
      <c r="BS53" s="26">
        <v>640319000</v>
      </c>
      <c r="BT53" s="26">
        <v>639291000</v>
      </c>
      <c r="BU53" s="26">
        <v>355587000</v>
      </c>
      <c r="BV53" s="26">
        <v>354415000</v>
      </c>
      <c r="BW53" s="26">
        <v>354745000</v>
      </c>
      <c r="BX53" s="26">
        <v>353785000</v>
      </c>
      <c r="BY53" s="26">
        <v>395348000</v>
      </c>
      <c r="BZ53" s="26">
        <v>400756000</v>
      </c>
      <c r="CA53" s="26">
        <v>439246000</v>
      </c>
      <c r="CB53" s="26">
        <v>426679000</v>
      </c>
      <c r="CC53" s="26">
        <v>464969000</v>
      </c>
      <c r="CD53" s="26">
        <v>375458000</v>
      </c>
      <c r="CE53" s="26">
        <v>264806000</v>
      </c>
      <c r="CF53" s="26">
        <v>231029000</v>
      </c>
      <c r="CG53" s="26">
        <v>135506000</v>
      </c>
      <c r="CH53" s="26">
        <v>130520000</v>
      </c>
      <c r="CI53" s="26">
        <v>106124000</v>
      </c>
      <c r="CJ53" s="26">
        <v>110323000</v>
      </c>
      <c r="CK53" s="26">
        <v>166006000</v>
      </c>
      <c r="CL53" s="26">
        <v>213000000</v>
      </c>
      <c r="CM53" s="26">
        <v>191600000</v>
      </c>
      <c r="CN53" s="26">
        <v>183200000</v>
      </c>
      <c r="CO53" s="26">
        <v>187500000</v>
      </c>
      <c r="CP53" s="26">
        <v>187600000</v>
      </c>
      <c r="CQ53" s="26">
        <v>157700000</v>
      </c>
      <c r="CR53" s="26">
        <v>147300000</v>
      </c>
      <c r="CS53" s="26">
        <v>162200000</v>
      </c>
      <c r="CT53" s="26">
        <v>172300000</v>
      </c>
      <c r="CU53" s="26">
        <v>265700000</v>
      </c>
      <c r="CV53" s="26">
        <v>287500000</v>
      </c>
      <c r="CW53" s="26">
        <v>102600000</v>
      </c>
      <c r="CX53" s="26">
        <v>102600000</v>
      </c>
      <c r="CY53" s="26">
        <v>102700000</v>
      </c>
      <c r="CZ53" s="26">
        <v>102800000</v>
      </c>
      <c r="DA53" s="26">
        <v>102800000</v>
      </c>
      <c r="DB53" s="26">
        <v>102800000</v>
      </c>
      <c r="DC53" s="26">
        <v>103000000</v>
      </c>
      <c r="DD53" s="26">
        <v>103100000</v>
      </c>
      <c r="DE53" s="26">
        <v>4400000</v>
      </c>
      <c r="DF53" s="26">
        <v>4500000</v>
      </c>
      <c r="DG53" s="26">
        <v>5000000</v>
      </c>
      <c r="DH53" s="26">
        <v>5700000</v>
      </c>
      <c r="DI53" s="26">
        <v>3600000</v>
      </c>
      <c r="DJ53" s="26">
        <v>3700000</v>
      </c>
      <c r="DK53" s="26">
        <v>3700000</v>
      </c>
      <c r="DL53" s="26">
        <v>3800000</v>
      </c>
      <c r="DM53" s="26">
        <v>3900000</v>
      </c>
      <c r="DN53" s="26">
        <v>3900000</v>
      </c>
      <c r="DO53" s="26">
        <v>4000000</v>
      </c>
      <c r="DP53" s="26">
        <v>4200000</v>
      </c>
      <c r="DQ53" s="26">
        <v>4600000</v>
      </c>
      <c r="DR53" s="26">
        <v>4700000</v>
      </c>
      <c r="DS53" s="26">
        <v>4700000</v>
      </c>
      <c r="DT53" s="26">
        <v>4800000</v>
      </c>
      <c r="DU53" s="26">
        <v>4800000</v>
      </c>
      <c r="DV53" s="26">
        <v>15200000</v>
      </c>
      <c r="DW53" s="26">
        <v>14800000</v>
      </c>
      <c r="DX53" s="26">
        <v>12200000</v>
      </c>
      <c r="DY53" s="26">
        <v>46700000</v>
      </c>
      <c r="DZ53" s="26">
        <v>51200000</v>
      </c>
      <c r="EA53" s="26">
        <v>47300000</v>
      </c>
      <c r="EB53" s="26">
        <v>40300000</v>
      </c>
      <c r="EC53" s="26">
        <v>43100000</v>
      </c>
      <c r="ED53" s="26">
        <v>43300000</v>
      </c>
      <c r="EE53" s="26">
        <v>10700000</v>
      </c>
    </row>
    <row r="54" spans="1:135" x14ac:dyDescent="0.35">
      <c r="A54" t="s">
        <v>106</v>
      </c>
      <c r="B54" s="26">
        <v>951200000</v>
      </c>
      <c r="C54" s="26">
        <v>898300000</v>
      </c>
      <c r="D54" s="26">
        <v>917900000</v>
      </c>
      <c r="E54" s="26">
        <v>937800000</v>
      </c>
      <c r="F54" s="26">
        <v>1052400000</v>
      </c>
      <c r="G54" s="26">
        <v>1158300000</v>
      </c>
      <c r="H54" s="26">
        <v>1208500000</v>
      </c>
      <c r="I54" s="26">
        <v>1345400000</v>
      </c>
      <c r="J54" s="26">
        <v>1215400000</v>
      </c>
      <c r="K54" s="26">
        <v>1240200000</v>
      </c>
      <c r="L54" s="26">
        <v>1206600000</v>
      </c>
      <c r="M54" s="26">
        <v>1219300000</v>
      </c>
      <c r="N54" s="26">
        <v>1263900000</v>
      </c>
      <c r="O54" s="26">
        <v>1153000000</v>
      </c>
      <c r="P54" s="26">
        <v>1499624000</v>
      </c>
      <c r="Q54" s="26">
        <v>1361705000</v>
      </c>
      <c r="R54" s="26">
        <v>1365255000</v>
      </c>
      <c r="S54" s="26">
        <v>1353659000</v>
      </c>
      <c r="T54" s="26">
        <v>1319829000</v>
      </c>
      <c r="U54" s="26">
        <v>1325604000</v>
      </c>
      <c r="V54" s="26">
        <v>1416212000</v>
      </c>
      <c r="W54" s="26">
        <v>1441979000</v>
      </c>
      <c r="X54" s="26">
        <v>1113949000</v>
      </c>
      <c r="Y54" s="26">
        <v>1174660000</v>
      </c>
      <c r="Z54" s="26">
        <v>1156493000</v>
      </c>
      <c r="AA54" s="26">
        <v>1125410000</v>
      </c>
      <c r="AB54" s="26">
        <v>970825000</v>
      </c>
      <c r="AC54" s="26">
        <v>933207000</v>
      </c>
      <c r="AD54" s="26">
        <v>901241000</v>
      </c>
      <c r="AE54" s="26">
        <v>865272000</v>
      </c>
      <c r="AF54" s="26">
        <v>832302000</v>
      </c>
      <c r="AG54" s="26">
        <v>817259000</v>
      </c>
      <c r="AH54" s="26">
        <v>806215000</v>
      </c>
      <c r="AI54" s="26">
        <v>813268000</v>
      </c>
      <c r="AJ54" s="26">
        <v>780121000</v>
      </c>
      <c r="AK54" s="26">
        <v>677309000</v>
      </c>
      <c r="AL54" s="26">
        <v>684171000</v>
      </c>
      <c r="AM54" s="26">
        <v>671031000</v>
      </c>
      <c r="AN54" s="26">
        <v>587890000</v>
      </c>
      <c r="AO54" s="26">
        <v>554687000</v>
      </c>
      <c r="AP54" s="26">
        <v>561482000</v>
      </c>
      <c r="AQ54" s="26">
        <v>568278000</v>
      </c>
      <c r="AR54" s="26">
        <v>502572000</v>
      </c>
      <c r="AS54" s="26">
        <v>508058000</v>
      </c>
      <c r="AT54" s="26">
        <v>513544000</v>
      </c>
      <c r="AU54" s="26">
        <v>519028000</v>
      </c>
      <c r="AV54" s="26">
        <v>524511000</v>
      </c>
      <c r="AW54" s="26">
        <v>338362000</v>
      </c>
      <c r="AX54" s="26">
        <v>338630000</v>
      </c>
      <c r="AY54" s="26">
        <v>726990000</v>
      </c>
      <c r="AZ54" s="26">
        <v>727447000</v>
      </c>
      <c r="BA54" s="26">
        <v>778546000</v>
      </c>
      <c r="BB54" s="26">
        <v>748223000</v>
      </c>
      <c r="BC54" s="26">
        <v>894095000</v>
      </c>
      <c r="BD54" s="26">
        <v>901604000</v>
      </c>
      <c r="BE54" s="26">
        <v>910860000</v>
      </c>
      <c r="BF54" s="26">
        <v>884414000</v>
      </c>
      <c r="BG54" s="26">
        <v>952995000</v>
      </c>
      <c r="BH54" s="26">
        <v>826918000</v>
      </c>
      <c r="BI54" s="26">
        <v>593380000</v>
      </c>
      <c r="BJ54" s="26">
        <v>487387000</v>
      </c>
      <c r="BK54" s="26">
        <v>504860000</v>
      </c>
      <c r="BL54" s="26">
        <v>500515000</v>
      </c>
      <c r="BM54" s="26">
        <v>437147000</v>
      </c>
      <c r="BN54" s="26">
        <v>489686000</v>
      </c>
      <c r="BO54" s="26">
        <v>506824000</v>
      </c>
      <c r="BP54" s="26">
        <v>406505000</v>
      </c>
      <c r="BQ54" s="26">
        <v>436715000</v>
      </c>
      <c r="BR54" s="26">
        <v>617394000</v>
      </c>
      <c r="BS54" s="26">
        <v>640319000</v>
      </c>
      <c r="BT54" s="26">
        <v>639291000</v>
      </c>
      <c r="BU54" s="26">
        <v>355587000</v>
      </c>
      <c r="BV54" s="26">
        <v>354415000</v>
      </c>
      <c r="BW54" s="26">
        <v>354745000</v>
      </c>
      <c r="BX54" s="26">
        <v>353785000</v>
      </c>
      <c r="BY54" s="26">
        <v>395348000</v>
      </c>
      <c r="BZ54" s="26">
        <v>400756000</v>
      </c>
      <c r="CA54" s="26">
        <v>439246000</v>
      </c>
      <c r="CB54" s="26">
        <v>426679000</v>
      </c>
      <c r="CC54" s="26">
        <v>464969000</v>
      </c>
      <c r="CD54" s="26">
        <v>375458000</v>
      </c>
      <c r="CE54" s="26">
        <v>264806000</v>
      </c>
      <c r="CF54" s="26">
        <v>231029000</v>
      </c>
      <c r="CG54" s="26">
        <v>135506000</v>
      </c>
      <c r="CH54" s="26">
        <v>130520000</v>
      </c>
      <c r="CI54" s="26">
        <v>106124000</v>
      </c>
      <c r="CJ54" s="26">
        <v>110323000</v>
      </c>
      <c r="CK54" s="26">
        <v>166006000</v>
      </c>
      <c r="CL54" s="26">
        <v>213000000</v>
      </c>
      <c r="CM54" s="26">
        <v>191600000</v>
      </c>
      <c r="CN54" s="26">
        <v>183200000</v>
      </c>
      <c r="CO54" s="26">
        <v>187500000</v>
      </c>
      <c r="CP54" s="26">
        <v>187600000</v>
      </c>
      <c r="CQ54" s="26">
        <v>157700000</v>
      </c>
      <c r="CR54" s="26">
        <v>147300000</v>
      </c>
      <c r="CS54" s="26">
        <v>162200000</v>
      </c>
      <c r="CT54" s="26">
        <v>172300000</v>
      </c>
      <c r="CU54" s="26">
        <v>265700000</v>
      </c>
      <c r="CV54" s="26">
        <v>287500000</v>
      </c>
      <c r="CW54" s="26">
        <v>102600000</v>
      </c>
      <c r="CX54" s="26">
        <v>102600000</v>
      </c>
      <c r="CY54" s="26">
        <v>102700000</v>
      </c>
      <c r="CZ54" s="26">
        <v>102800000</v>
      </c>
      <c r="DA54" s="26">
        <v>102800000</v>
      </c>
      <c r="DB54" s="26">
        <v>102800000</v>
      </c>
      <c r="DC54" s="26">
        <v>103000000</v>
      </c>
      <c r="DD54" s="26">
        <v>103100000</v>
      </c>
      <c r="DE54" s="26">
        <v>4400000</v>
      </c>
      <c r="DF54" s="26">
        <v>4500000</v>
      </c>
      <c r="DG54" s="26">
        <v>5000000</v>
      </c>
      <c r="DH54" s="26">
        <v>5700000</v>
      </c>
      <c r="DI54" s="26">
        <v>3600000</v>
      </c>
      <c r="DJ54" s="26">
        <v>3700000</v>
      </c>
      <c r="DK54" s="26">
        <v>3700000</v>
      </c>
      <c r="DL54" s="26">
        <v>3800000</v>
      </c>
      <c r="DM54" s="26">
        <v>3900000</v>
      </c>
      <c r="DN54" s="26">
        <v>3900000</v>
      </c>
      <c r="DO54" s="26">
        <v>4000000</v>
      </c>
      <c r="DP54" s="26">
        <v>4200000</v>
      </c>
      <c r="DQ54" s="26">
        <v>4600000</v>
      </c>
      <c r="DR54" s="26">
        <v>4700000</v>
      </c>
      <c r="DS54" s="26">
        <v>4700000</v>
      </c>
      <c r="DT54" s="26">
        <v>4800000</v>
      </c>
      <c r="DU54" s="26">
        <v>4800000</v>
      </c>
      <c r="DV54" s="26">
        <v>15200000</v>
      </c>
      <c r="DW54" s="26">
        <v>14800000</v>
      </c>
      <c r="DX54" s="26">
        <v>12200000</v>
      </c>
      <c r="DY54" s="26">
        <v>46700000</v>
      </c>
      <c r="DZ54" s="26">
        <v>51200000</v>
      </c>
      <c r="EA54" s="26">
        <v>47300000</v>
      </c>
      <c r="EB54" s="26">
        <v>40300000</v>
      </c>
      <c r="EC54" s="26">
        <v>43100000</v>
      </c>
      <c r="ED54" s="26">
        <v>43300000</v>
      </c>
      <c r="EE54" s="26">
        <v>10700000</v>
      </c>
    </row>
    <row r="55" spans="1:135" x14ac:dyDescent="0.35">
      <c r="A55" t="s">
        <v>239</v>
      </c>
      <c r="B55" s="26">
        <v>1182700000</v>
      </c>
      <c r="C55" s="26">
        <v>1138600000</v>
      </c>
      <c r="D55" s="26">
        <v>1006700000</v>
      </c>
      <c r="E55" s="26">
        <v>1102900000</v>
      </c>
      <c r="F55" s="26">
        <v>1122400000</v>
      </c>
      <c r="G55" s="26">
        <v>1045200000</v>
      </c>
      <c r="H55" s="26">
        <v>1061600000</v>
      </c>
      <c r="I55" s="26">
        <v>1237700000</v>
      </c>
      <c r="J55" s="26">
        <v>1246900000</v>
      </c>
      <c r="K55" s="26">
        <v>1262700000</v>
      </c>
    </row>
    <row r="56" spans="1:135" x14ac:dyDescent="0.35">
      <c r="A56" t="s">
        <v>107</v>
      </c>
      <c r="B56" s="26">
        <v>36800000</v>
      </c>
      <c r="C56" s="26">
        <v>37400000</v>
      </c>
      <c r="D56" s="26">
        <v>37600000</v>
      </c>
      <c r="E56" s="26">
        <v>38000000</v>
      </c>
      <c r="F56" s="26">
        <v>64000000</v>
      </c>
      <c r="G56" s="26">
        <v>45600000</v>
      </c>
      <c r="H56" s="26">
        <v>24500000</v>
      </c>
      <c r="I56" s="26">
        <v>11700000</v>
      </c>
      <c r="J56" s="26">
        <v>11900000</v>
      </c>
      <c r="K56" s="26">
        <v>11900000</v>
      </c>
      <c r="L56" s="26">
        <v>270100000</v>
      </c>
      <c r="M56" s="26">
        <v>266500000</v>
      </c>
      <c r="N56" s="26">
        <v>268000000</v>
      </c>
      <c r="O56" s="26">
        <v>267400000</v>
      </c>
      <c r="AV56">
        <v>0</v>
      </c>
      <c r="AW56">
        <v>0</v>
      </c>
      <c r="AX56">
        <v>0</v>
      </c>
      <c r="AY56">
        <v>0</v>
      </c>
      <c r="AZ56" s="26">
        <v>4295000</v>
      </c>
      <c r="BL56" s="26">
        <v>7016000</v>
      </c>
      <c r="BM56" s="26">
        <v>19461000</v>
      </c>
      <c r="BN56" s="26">
        <v>41011000</v>
      </c>
      <c r="BO56" s="26">
        <v>55396000</v>
      </c>
      <c r="BP56" s="26">
        <v>56189000</v>
      </c>
      <c r="BQ56" s="26">
        <v>77163000</v>
      </c>
      <c r="BR56" s="26">
        <v>75436000</v>
      </c>
      <c r="BS56" s="26">
        <v>83081000</v>
      </c>
      <c r="BT56" s="26">
        <v>81902000</v>
      </c>
      <c r="BU56" s="26">
        <v>48606000</v>
      </c>
      <c r="BV56" s="26">
        <v>65901000</v>
      </c>
      <c r="BW56" s="26">
        <v>61515000</v>
      </c>
      <c r="BX56" s="26">
        <v>55096000</v>
      </c>
      <c r="BY56" s="26">
        <v>37654000</v>
      </c>
      <c r="BZ56" s="26">
        <v>17899000</v>
      </c>
      <c r="CA56" s="26">
        <v>19458000</v>
      </c>
      <c r="CB56" s="26">
        <v>17295000</v>
      </c>
      <c r="CC56" s="26">
        <v>17901000</v>
      </c>
      <c r="CD56" s="26">
        <v>16244000</v>
      </c>
      <c r="CE56" s="26">
        <v>14503000</v>
      </c>
      <c r="CF56" s="26">
        <v>12502000</v>
      </c>
      <c r="CG56" s="26">
        <v>13133000</v>
      </c>
      <c r="CH56" s="26">
        <v>11145000</v>
      </c>
      <c r="CI56" s="26">
        <v>9482000</v>
      </c>
      <c r="CJ56" s="26">
        <v>7667000</v>
      </c>
      <c r="CK56" s="26">
        <v>11648000</v>
      </c>
      <c r="CL56" s="26">
        <v>10200000</v>
      </c>
      <c r="CM56" s="26">
        <v>8900000</v>
      </c>
      <c r="CN56" s="26">
        <v>9100000</v>
      </c>
      <c r="CO56" s="26">
        <v>11300000</v>
      </c>
      <c r="CP56" s="26">
        <v>10200000</v>
      </c>
      <c r="CQ56" s="26">
        <v>9300000</v>
      </c>
      <c r="CR56" s="26">
        <v>8300000</v>
      </c>
      <c r="CS56" s="26">
        <v>10300000</v>
      </c>
      <c r="CT56" s="26">
        <v>9400000</v>
      </c>
      <c r="CU56" s="26">
        <v>8300000</v>
      </c>
      <c r="CV56" s="26">
        <v>7400000</v>
      </c>
      <c r="CW56" s="26">
        <v>15400000</v>
      </c>
      <c r="CX56" s="26">
        <v>14600000</v>
      </c>
      <c r="CY56" s="26">
        <v>13800000</v>
      </c>
      <c r="CZ56" s="26">
        <v>12900000</v>
      </c>
      <c r="DA56" s="26">
        <v>14500000</v>
      </c>
      <c r="DB56" s="26">
        <v>13700000</v>
      </c>
      <c r="DC56" s="26">
        <v>14400000</v>
      </c>
      <c r="DD56" s="26">
        <v>13500000</v>
      </c>
      <c r="DE56" s="26">
        <v>14800000</v>
      </c>
      <c r="DF56" s="26">
        <v>12700000</v>
      </c>
      <c r="DG56" s="26">
        <v>13100000</v>
      </c>
      <c r="DH56" s="26">
        <v>12100000</v>
      </c>
      <c r="DI56" s="26">
        <v>11300000</v>
      </c>
      <c r="DJ56" s="26">
        <v>10500000</v>
      </c>
      <c r="DK56" s="26">
        <v>9700000</v>
      </c>
      <c r="DL56" s="26">
        <v>8900000</v>
      </c>
      <c r="DM56" s="26">
        <v>11100000</v>
      </c>
      <c r="DN56" s="26">
        <v>10400000</v>
      </c>
      <c r="DO56" s="26">
        <v>12100000</v>
      </c>
      <c r="DP56" s="26">
        <v>11500000</v>
      </c>
      <c r="DQ56" s="26">
        <v>10200000</v>
      </c>
      <c r="DR56" s="26">
        <v>9800000</v>
      </c>
      <c r="DS56" s="26">
        <v>9500000</v>
      </c>
      <c r="DT56" s="26">
        <v>8700000</v>
      </c>
      <c r="DU56" s="26">
        <v>10200000</v>
      </c>
      <c r="DV56" s="26">
        <v>9300000</v>
      </c>
      <c r="DW56" s="26">
        <v>8600000</v>
      </c>
      <c r="DX56" s="26">
        <v>7800000</v>
      </c>
      <c r="DY56" s="26">
        <v>7600000</v>
      </c>
      <c r="DZ56" s="26">
        <v>7000000</v>
      </c>
      <c r="EA56" s="26">
        <v>6100000</v>
      </c>
      <c r="EB56" s="26">
        <v>5900000</v>
      </c>
      <c r="EC56" s="26">
        <v>5100000</v>
      </c>
      <c r="ED56" s="26">
        <v>5200000</v>
      </c>
      <c r="EE56" s="26">
        <v>3800000</v>
      </c>
    </row>
    <row r="57" spans="1:135" x14ac:dyDescent="0.35">
      <c r="A57" t="s">
        <v>108</v>
      </c>
      <c r="B57" s="26">
        <v>27200000</v>
      </c>
      <c r="C57" s="26">
        <v>27200000</v>
      </c>
      <c r="D57" s="26">
        <v>27200000</v>
      </c>
      <c r="E57" s="26">
        <v>27200000</v>
      </c>
      <c r="F57" s="26">
        <v>53200000</v>
      </c>
      <c r="G57" s="26">
        <v>34200000</v>
      </c>
      <c r="H57" s="26">
        <v>12900000</v>
      </c>
      <c r="AV57">
        <v>0</v>
      </c>
      <c r="AW57">
        <v>0</v>
      </c>
      <c r="AX57">
        <v>0</v>
      </c>
      <c r="AY57">
        <v>0</v>
      </c>
      <c r="AZ57" s="26">
        <v>4295000</v>
      </c>
      <c r="BL57" s="26">
        <v>7016000</v>
      </c>
      <c r="BM57" s="26">
        <v>19461000</v>
      </c>
      <c r="BN57" s="26">
        <v>41011000</v>
      </c>
      <c r="BO57" s="26">
        <v>55396000</v>
      </c>
      <c r="BP57" s="26">
        <v>56189000</v>
      </c>
      <c r="BQ57" s="26">
        <v>77163000</v>
      </c>
      <c r="BR57" s="26">
        <v>75436000</v>
      </c>
      <c r="BS57" s="26">
        <v>83081000</v>
      </c>
      <c r="BT57" s="26">
        <v>81902000</v>
      </c>
      <c r="BU57" s="26">
        <v>48606000</v>
      </c>
      <c r="BV57" s="26">
        <v>65901000</v>
      </c>
      <c r="BW57" s="26">
        <v>61515000</v>
      </c>
      <c r="BX57" s="26">
        <v>55096000</v>
      </c>
      <c r="BY57" s="26">
        <v>37654000</v>
      </c>
      <c r="BZ57" s="26">
        <v>17899000</v>
      </c>
      <c r="CA57" s="26">
        <v>19458000</v>
      </c>
      <c r="CB57" s="26">
        <v>17295000</v>
      </c>
      <c r="CC57" s="26">
        <v>17901000</v>
      </c>
      <c r="CD57" s="26">
        <v>16244000</v>
      </c>
      <c r="CE57" s="26">
        <v>14503000</v>
      </c>
      <c r="CF57" s="26">
        <v>12502000</v>
      </c>
      <c r="CG57" s="26">
        <v>13133000</v>
      </c>
      <c r="CH57" s="26">
        <v>11145000</v>
      </c>
      <c r="CI57" s="26">
        <v>9482000</v>
      </c>
      <c r="CJ57" s="26">
        <v>7667000</v>
      </c>
      <c r="CK57" s="26">
        <v>11648000</v>
      </c>
      <c r="CL57" s="26">
        <v>10200000</v>
      </c>
      <c r="CM57" s="26">
        <v>8900000</v>
      </c>
      <c r="CN57" s="26">
        <v>9100000</v>
      </c>
      <c r="CO57" s="26">
        <v>11300000</v>
      </c>
      <c r="CP57" s="26">
        <v>10200000</v>
      </c>
      <c r="CQ57" s="26">
        <v>9300000</v>
      </c>
      <c r="CR57" s="26">
        <v>8300000</v>
      </c>
      <c r="CS57" s="26">
        <v>10300000</v>
      </c>
      <c r="CT57" s="26">
        <v>9400000</v>
      </c>
      <c r="CU57" s="26">
        <v>8300000</v>
      </c>
      <c r="CV57" s="26">
        <v>7400000</v>
      </c>
      <c r="CW57" s="26">
        <v>15400000</v>
      </c>
      <c r="CX57" s="26">
        <v>14600000</v>
      </c>
      <c r="CY57" s="26">
        <v>13800000</v>
      </c>
      <c r="CZ57" s="26">
        <v>12900000</v>
      </c>
      <c r="DA57" s="26">
        <v>14500000</v>
      </c>
      <c r="DB57" s="26">
        <v>13700000</v>
      </c>
      <c r="DC57" s="26">
        <v>14400000</v>
      </c>
      <c r="DD57" s="26">
        <v>13500000</v>
      </c>
      <c r="DE57" s="26">
        <v>14800000</v>
      </c>
      <c r="DF57" s="26">
        <v>12700000</v>
      </c>
      <c r="DG57" s="26">
        <v>13100000</v>
      </c>
      <c r="DH57" s="26">
        <v>12100000</v>
      </c>
      <c r="DI57" s="26">
        <v>11300000</v>
      </c>
      <c r="DJ57" s="26">
        <v>10500000</v>
      </c>
      <c r="DK57" s="26">
        <v>9700000</v>
      </c>
      <c r="DL57" s="26">
        <v>8900000</v>
      </c>
      <c r="DM57" s="26">
        <v>11100000</v>
      </c>
      <c r="DN57" s="26">
        <v>10400000</v>
      </c>
      <c r="DO57" s="26">
        <v>12100000</v>
      </c>
      <c r="DP57" s="26">
        <v>11500000</v>
      </c>
      <c r="DQ57" s="26">
        <v>10200000</v>
      </c>
      <c r="DR57" s="26">
        <v>9800000</v>
      </c>
      <c r="DS57" s="26">
        <v>9500000</v>
      </c>
      <c r="DT57" s="26">
        <v>8700000</v>
      </c>
      <c r="DU57" s="26">
        <v>10200000</v>
      </c>
      <c r="DV57" s="26">
        <v>9300000</v>
      </c>
      <c r="DW57" s="26">
        <v>8600000</v>
      </c>
      <c r="DX57" s="26">
        <v>7800000</v>
      </c>
      <c r="DY57" s="26">
        <v>7600000</v>
      </c>
      <c r="DZ57" s="26">
        <v>7000000</v>
      </c>
      <c r="EA57" s="26">
        <v>6100000</v>
      </c>
      <c r="EB57" s="26">
        <v>5900000</v>
      </c>
      <c r="EC57" s="26">
        <v>5100000</v>
      </c>
      <c r="ED57" s="26">
        <v>5200000</v>
      </c>
      <c r="EE57" s="26">
        <v>3800000</v>
      </c>
    </row>
    <row r="58" spans="1:135" x14ac:dyDescent="0.35">
      <c r="A58" t="s">
        <v>240</v>
      </c>
      <c r="H58">
        <v>0</v>
      </c>
      <c r="J58">
        <v>0</v>
      </c>
      <c r="K58">
        <v>0</v>
      </c>
      <c r="L58" s="26">
        <v>255300000</v>
      </c>
      <c r="M58" s="26">
        <v>250700000</v>
      </c>
      <c r="N58" s="26">
        <v>252200000</v>
      </c>
      <c r="O58" s="26">
        <v>251000000</v>
      </c>
    </row>
    <row r="59" spans="1:135" x14ac:dyDescent="0.35">
      <c r="A59" t="s">
        <v>109</v>
      </c>
      <c r="B59" s="26">
        <v>44600000</v>
      </c>
      <c r="C59" s="26">
        <v>43400000</v>
      </c>
      <c r="D59" s="26">
        <v>44400000</v>
      </c>
      <c r="E59" s="26">
        <v>43100000</v>
      </c>
      <c r="F59" s="26">
        <v>42700000</v>
      </c>
      <c r="G59" s="26">
        <v>41800000</v>
      </c>
      <c r="H59" s="26">
        <v>42600000</v>
      </c>
      <c r="I59" s="26">
        <v>45300000</v>
      </c>
      <c r="J59" s="26">
        <v>46000000</v>
      </c>
      <c r="K59" s="26">
        <v>44900000</v>
      </c>
      <c r="L59" s="26">
        <v>138200000</v>
      </c>
      <c r="M59" s="26">
        <v>139000000</v>
      </c>
      <c r="N59" s="26">
        <v>130100000</v>
      </c>
      <c r="O59" s="26">
        <v>131900000</v>
      </c>
      <c r="P59" s="26">
        <v>131685000</v>
      </c>
      <c r="Q59" s="26">
        <v>134719000</v>
      </c>
      <c r="R59" s="26">
        <v>136274000</v>
      </c>
      <c r="S59" s="26">
        <v>139632000</v>
      </c>
      <c r="T59" s="26">
        <v>141124000</v>
      </c>
      <c r="U59" s="26">
        <v>138907000</v>
      </c>
      <c r="V59" s="26">
        <v>142675000</v>
      </c>
      <c r="W59" s="26">
        <v>141991000</v>
      </c>
      <c r="X59" s="26">
        <v>139423000</v>
      </c>
      <c r="Y59" s="26">
        <v>135899000</v>
      </c>
      <c r="Z59" s="26">
        <v>139313000</v>
      </c>
      <c r="AA59" s="26">
        <v>138908000</v>
      </c>
      <c r="AB59" s="26">
        <v>125033000</v>
      </c>
      <c r="AC59" s="26">
        <v>129600000</v>
      </c>
      <c r="AD59" s="26">
        <v>132540000</v>
      </c>
      <c r="AE59" s="26">
        <v>131861000</v>
      </c>
      <c r="AF59" s="26">
        <v>129098000</v>
      </c>
      <c r="AG59" s="26">
        <v>128419000</v>
      </c>
      <c r="AH59" s="26">
        <v>130905000</v>
      </c>
      <c r="AI59" s="26">
        <v>133032000</v>
      </c>
      <c r="AJ59" s="26">
        <v>132914000</v>
      </c>
      <c r="AK59" s="26">
        <v>132709000</v>
      </c>
      <c r="AL59" s="26">
        <v>132668000</v>
      </c>
      <c r="AM59" s="26">
        <v>136100000</v>
      </c>
      <c r="AN59" s="26">
        <v>136560000</v>
      </c>
      <c r="AO59" s="26">
        <v>138761000</v>
      </c>
      <c r="AP59" s="26">
        <v>135884000</v>
      </c>
      <c r="AQ59" s="26">
        <v>136196000</v>
      </c>
      <c r="AR59" s="26">
        <v>137485000</v>
      </c>
      <c r="AS59" s="26">
        <v>139278000</v>
      </c>
      <c r="AT59" s="26">
        <v>138340000</v>
      </c>
      <c r="AU59" s="26">
        <v>148961000</v>
      </c>
      <c r="AV59" s="26">
        <v>148968000</v>
      </c>
      <c r="AW59" s="26">
        <v>149820000</v>
      </c>
      <c r="AX59" s="26">
        <v>163828000</v>
      </c>
      <c r="AY59" s="26">
        <v>164177000</v>
      </c>
      <c r="AZ59" s="26">
        <v>161399000</v>
      </c>
      <c r="BA59" s="26">
        <v>172540000</v>
      </c>
      <c r="BB59" s="26">
        <v>178645000</v>
      </c>
      <c r="BC59" s="26">
        <v>171954000</v>
      </c>
      <c r="BD59" s="26">
        <v>170260000</v>
      </c>
      <c r="BE59" s="26">
        <v>167434000</v>
      </c>
      <c r="BF59" s="26">
        <v>166659000</v>
      </c>
      <c r="BG59" s="26">
        <v>162471000</v>
      </c>
      <c r="BH59" s="26">
        <v>160932000</v>
      </c>
      <c r="BI59" s="26">
        <v>158099000</v>
      </c>
      <c r="BJ59" s="26">
        <v>155003000</v>
      </c>
      <c r="BK59" s="26">
        <v>148231000</v>
      </c>
      <c r="BL59" s="26">
        <v>141041000</v>
      </c>
      <c r="BM59" s="26">
        <v>144400000</v>
      </c>
      <c r="BN59" s="26">
        <v>139733000</v>
      </c>
      <c r="BO59" s="26">
        <v>135880000</v>
      </c>
      <c r="BP59" s="26">
        <v>173231000</v>
      </c>
      <c r="BQ59" s="26">
        <v>171394000</v>
      </c>
      <c r="BR59" s="26">
        <v>123705000</v>
      </c>
      <c r="BS59" s="26">
        <v>92472000</v>
      </c>
      <c r="BT59" s="26">
        <v>85363000</v>
      </c>
      <c r="BU59" s="26">
        <v>93563000</v>
      </c>
      <c r="BV59" s="26">
        <v>86267000</v>
      </c>
      <c r="BW59" s="26">
        <v>79073000</v>
      </c>
      <c r="BX59" s="26">
        <v>83948000</v>
      </c>
      <c r="BY59" s="26">
        <v>70934000</v>
      </c>
      <c r="BZ59" s="26">
        <v>71988000</v>
      </c>
      <c r="CA59" s="26">
        <v>68146000</v>
      </c>
      <c r="CB59" s="26">
        <v>60046000</v>
      </c>
      <c r="CC59" s="26">
        <v>52601000</v>
      </c>
      <c r="CD59" s="26">
        <v>53477000</v>
      </c>
      <c r="CE59" s="26">
        <v>53118000</v>
      </c>
      <c r="CF59" s="26">
        <v>56992000</v>
      </c>
      <c r="CG59" s="26">
        <v>57506000</v>
      </c>
      <c r="CH59" s="26">
        <v>57835000</v>
      </c>
      <c r="CI59" s="26">
        <v>53283000</v>
      </c>
      <c r="CJ59" s="26">
        <v>51130000</v>
      </c>
      <c r="CK59" s="26">
        <v>41113000</v>
      </c>
      <c r="CL59" s="26">
        <v>44300000</v>
      </c>
      <c r="CM59" s="26">
        <v>42700000</v>
      </c>
      <c r="CN59" s="26">
        <v>41800000</v>
      </c>
      <c r="CO59" s="26">
        <v>41100000</v>
      </c>
      <c r="CP59" s="26">
        <v>41700000</v>
      </c>
      <c r="CQ59" s="26">
        <v>43600000</v>
      </c>
      <c r="CR59" s="26">
        <v>42000000</v>
      </c>
      <c r="CS59" s="26">
        <v>38700000</v>
      </c>
      <c r="CT59" s="26">
        <v>45100000</v>
      </c>
      <c r="CU59" s="26">
        <v>23000000</v>
      </c>
      <c r="CV59" s="26">
        <v>22600000</v>
      </c>
      <c r="CW59" s="26">
        <v>21400000</v>
      </c>
      <c r="CX59" s="26">
        <v>20400000</v>
      </c>
      <c r="CY59" s="26">
        <v>25200000</v>
      </c>
      <c r="CZ59" s="26">
        <v>26500000</v>
      </c>
      <c r="DA59" s="26">
        <v>22600000</v>
      </c>
      <c r="DB59" s="26">
        <v>22600000</v>
      </c>
      <c r="DC59" s="26">
        <v>23500000</v>
      </c>
      <c r="DD59" s="26">
        <v>23000000</v>
      </c>
      <c r="DE59" s="26">
        <v>20000000</v>
      </c>
      <c r="DF59" s="26">
        <v>19700000</v>
      </c>
      <c r="DG59" s="26">
        <v>20300000</v>
      </c>
      <c r="DH59" s="26">
        <v>20200000</v>
      </c>
      <c r="DI59" s="26">
        <v>15100000</v>
      </c>
      <c r="DJ59" s="26">
        <v>14300000</v>
      </c>
      <c r="DK59" s="26">
        <v>13500000</v>
      </c>
      <c r="DL59" s="26">
        <v>13000000</v>
      </c>
      <c r="DM59" s="26">
        <v>6100000</v>
      </c>
      <c r="DN59" s="26">
        <v>6300000</v>
      </c>
      <c r="DO59" s="26">
        <v>5500000</v>
      </c>
      <c r="DP59" s="26">
        <v>5300000</v>
      </c>
      <c r="DQ59" s="26">
        <v>5300000</v>
      </c>
      <c r="DR59" s="26">
        <v>5200000</v>
      </c>
      <c r="DS59" s="26">
        <v>5300000</v>
      </c>
      <c r="DT59" s="26">
        <v>5200000</v>
      </c>
      <c r="DU59" s="26">
        <v>3700000</v>
      </c>
      <c r="DV59" s="26">
        <v>3900000</v>
      </c>
      <c r="DW59" s="26">
        <v>3800000</v>
      </c>
      <c r="DX59" s="26">
        <v>3700000</v>
      </c>
      <c r="DY59" s="26">
        <v>100000</v>
      </c>
      <c r="DZ59" s="26">
        <v>300000</v>
      </c>
      <c r="EA59" s="26">
        <v>100000</v>
      </c>
      <c r="EB59" s="26">
        <v>200000</v>
      </c>
      <c r="EC59" s="26">
        <v>300000</v>
      </c>
      <c r="ED59" s="26">
        <v>200000</v>
      </c>
      <c r="EE59" s="26">
        <v>300000</v>
      </c>
    </row>
    <row r="60" spans="1:135" x14ac:dyDescent="0.35">
      <c r="A60" t="s">
        <v>110</v>
      </c>
      <c r="B60" s="26">
        <v>-327400000</v>
      </c>
      <c r="C60" s="26">
        <v>-325500000</v>
      </c>
      <c r="D60" s="26">
        <v>-303300000</v>
      </c>
      <c r="E60" s="26">
        <v>-390600000</v>
      </c>
      <c r="F60" s="26">
        <v>-444100000</v>
      </c>
      <c r="G60" s="26">
        <v>-465100000</v>
      </c>
      <c r="H60" s="26">
        <v>-479100000</v>
      </c>
      <c r="I60" s="26">
        <v>-574700000</v>
      </c>
      <c r="J60" s="26">
        <v>-568900000</v>
      </c>
      <c r="K60" s="26">
        <v>-585100000</v>
      </c>
      <c r="L60" s="26">
        <v>-778200000</v>
      </c>
      <c r="M60" s="26">
        <v>-814200000</v>
      </c>
      <c r="N60" s="26">
        <v>-855200000</v>
      </c>
      <c r="O60" s="26">
        <v>-815900000</v>
      </c>
      <c r="P60" s="26">
        <v>-718309000</v>
      </c>
      <c r="Q60" s="26">
        <v>-608542000</v>
      </c>
      <c r="R60" s="26">
        <v>-552860000</v>
      </c>
      <c r="S60" s="26">
        <v>-539028000</v>
      </c>
      <c r="T60" s="26">
        <v>-493681000</v>
      </c>
      <c r="U60" s="26">
        <v>-498700000</v>
      </c>
      <c r="V60" s="26">
        <v>-530586000</v>
      </c>
      <c r="W60" s="26">
        <v>-551065000</v>
      </c>
      <c r="X60" s="26">
        <v>-213099000</v>
      </c>
      <c r="Y60" s="26">
        <v>-243662000</v>
      </c>
      <c r="Z60" s="26">
        <v>-164932000</v>
      </c>
      <c r="AA60" s="26">
        <v>-108140000</v>
      </c>
      <c r="AB60" s="26">
        <v>-78460000</v>
      </c>
      <c r="AC60" s="26">
        <v>-32129000</v>
      </c>
      <c r="AD60" s="26">
        <v>4941000</v>
      </c>
      <c r="AE60" s="26">
        <v>38181000</v>
      </c>
      <c r="AF60" s="26">
        <v>63094000</v>
      </c>
      <c r="AG60" s="26">
        <v>88106000</v>
      </c>
      <c r="AH60" s="26">
        <v>123493000</v>
      </c>
      <c r="AI60" s="26">
        <v>119990000</v>
      </c>
      <c r="AJ60" s="26">
        <v>149357000</v>
      </c>
      <c r="AK60" s="26">
        <v>245209000</v>
      </c>
      <c r="AL60" s="26">
        <v>252983000</v>
      </c>
      <c r="AM60" s="26">
        <v>268089000</v>
      </c>
      <c r="AN60" s="26">
        <v>309873000</v>
      </c>
      <c r="AO60" s="26">
        <v>333714000</v>
      </c>
      <c r="AP60" s="26">
        <v>368695000</v>
      </c>
      <c r="AQ60" s="26">
        <v>378734000</v>
      </c>
      <c r="AR60" s="26">
        <v>438910000</v>
      </c>
      <c r="AS60" s="26">
        <v>465690000</v>
      </c>
      <c r="AT60" s="26">
        <v>527557000</v>
      </c>
      <c r="AU60" s="26">
        <v>645886000</v>
      </c>
      <c r="AV60" s="26">
        <v>728748000</v>
      </c>
      <c r="AW60" s="26">
        <v>682712000</v>
      </c>
      <c r="AX60" s="26">
        <v>664403000</v>
      </c>
      <c r="AY60" s="26">
        <v>653650000</v>
      </c>
      <c r="AZ60" s="26">
        <v>646924000</v>
      </c>
      <c r="BA60" s="26">
        <v>607493000</v>
      </c>
      <c r="BB60" s="26">
        <v>580044000</v>
      </c>
      <c r="BC60" s="26">
        <v>610598000</v>
      </c>
      <c r="BD60" s="26">
        <v>595089000</v>
      </c>
      <c r="BE60" s="26">
        <v>599636000</v>
      </c>
      <c r="BF60" s="26">
        <v>644889000</v>
      </c>
      <c r="BG60" s="26">
        <v>696350000</v>
      </c>
      <c r="BH60" s="26">
        <v>805089000</v>
      </c>
      <c r="BI60" s="26">
        <v>1053562000</v>
      </c>
      <c r="BJ60" s="26">
        <v>1087359000</v>
      </c>
      <c r="BK60" s="26">
        <v>1097254000</v>
      </c>
      <c r="BL60" s="26">
        <v>1075832000</v>
      </c>
      <c r="BM60" s="26">
        <v>1048233000</v>
      </c>
      <c r="BN60" s="26">
        <v>1037856000</v>
      </c>
      <c r="BO60" s="26">
        <v>997666000</v>
      </c>
      <c r="BP60" s="26">
        <v>1100282000</v>
      </c>
      <c r="BQ60" s="26">
        <v>1025380000</v>
      </c>
      <c r="BR60" s="26">
        <v>925721000</v>
      </c>
      <c r="BS60" s="26">
        <v>883538000</v>
      </c>
      <c r="BT60" s="26">
        <v>1026073000</v>
      </c>
      <c r="BU60" s="26">
        <v>1163070000</v>
      </c>
      <c r="BV60" s="26">
        <v>1152157000</v>
      </c>
      <c r="BW60" s="26">
        <v>1139332000</v>
      </c>
      <c r="BX60" s="26">
        <v>1140250000</v>
      </c>
      <c r="BY60" s="26">
        <v>1078579000</v>
      </c>
      <c r="BZ60" s="26">
        <v>1035737000</v>
      </c>
      <c r="CA60" s="26">
        <v>1003220000</v>
      </c>
      <c r="CB60" s="26">
        <v>977096000</v>
      </c>
      <c r="CC60" s="26">
        <v>937441000</v>
      </c>
      <c r="CD60" s="26">
        <v>904203000</v>
      </c>
      <c r="CE60" s="26">
        <v>903700000</v>
      </c>
      <c r="CF60" s="26">
        <v>900287000</v>
      </c>
      <c r="CG60" s="26">
        <v>851414000</v>
      </c>
      <c r="CH60" s="26">
        <v>816782000</v>
      </c>
      <c r="CI60" s="26">
        <v>778061000</v>
      </c>
      <c r="CJ60" s="26">
        <v>762208000</v>
      </c>
      <c r="CK60" s="26">
        <v>713309000</v>
      </c>
      <c r="CL60" s="26">
        <v>688600000</v>
      </c>
      <c r="CM60" s="26">
        <v>674400000</v>
      </c>
      <c r="CN60" s="26">
        <v>661400000</v>
      </c>
      <c r="CO60" s="26">
        <v>652000000</v>
      </c>
      <c r="CP60" s="26">
        <v>626600000</v>
      </c>
      <c r="CQ60" s="26">
        <v>605800000</v>
      </c>
      <c r="CR60" s="26">
        <v>593700000</v>
      </c>
      <c r="CS60" s="26">
        <v>575400000</v>
      </c>
      <c r="CT60" s="26">
        <v>555300000</v>
      </c>
      <c r="CU60" s="26">
        <v>541000000</v>
      </c>
      <c r="CV60" s="26">
        <v>523700000</v>
      </c>
      <c r="CW60" s="26">
        <v>530700000</v>
      </c>
      <c r="CX60" s="26">
        <v>639300000</v>
      </c>
      <c r="CY60" s="26">
        <v>625200000</v>
      </c>
      <c r="CZ60" s="26">
        <v>608200000</v>
      </c>
      <c r="DA60" s="26">
        <v>582500000</v>
      </c>
      <c r="DB60" s="26">
        <v>566700000</v>
      </c>
      <c r="DC60" s="26">
        <v>580100000</v>
      </c>
      <c r="DD60" s="26">
        <v>496800000</v>
      </c>
      <c r="DE60" s="26">
        <v>473900000</v>
      </c>
      <c r="DF60" s="26">
        <v>455000000</v>
      </c>
      <c r="DG60" s="26">
        <v>438800000</v>
      </c>
      <c r="DH60" s="26">
        <v>417300000</v>
      </c>
      <c r="DI60" s="26">
        <v>385600000</v>
      </c>
      <c r="DJ60" s="26">
        <v>366700000</v>
      </c>
      <c r="DK60" s="26">
        <v>349800000</v>
      </c>
      <c r="DL60" s="26">
        <v>334700000</v>
      </c>
      <c r="DM60" s="26">
        <v>317800000</v>
      </c>
      <c r="DN60" s="26">
        <v>304500000</v>
      </c>
      <c r="DO60" s="26">
        <v>266800000</v>
      </c>
      <c r="DP60" s="26">
        <v>254100000</v>
      </c>
      <c r="DQ60" s="26">
        <v>237200000</v>
      </c>
      <c r="DR60" s="26">
        <v>225600000</v>
      </c>
      <c r="DS60" s="26">
        <v>217100000</v>
      </c>
      <c r="DT60" s="26">
        <v>207500000</v>
      </c>
      <c r="DU60" s="26">
        <v>194900000</v>
      </c>
      <c r="DV60" s="26">
        <v>143800000</v>
      </c>
      <c r="DW60" s="26">
        <v>137800000</v>
      </c>
      <c r="DX60" s="26">
        <v>132400000</v>
      </c>
      <c r="DY60" s="26">
        <v>91700000</v>
      </c>
      <c r="DZ60" s="26">
        <v>87500000</v>
      </c>
      <c r="EA60" s="26">
        <v>83700000</v>
      </c>
      <c r="EB60" s="26">
        <v>78500000</v>
      </c>
      <c r="EC60" s="26">
        <v>60300000</v>
      </c>
      <c r="ED60" s="26">
        <v>49000000</v>
      </c>
      <c r="EE60" s="26">
        <v>38500000</v>
      </c>
    </row>
    <row r="61" spans="1:135" x14ac:dyDescent="0.35">
      <c r="A61" t="s">
        <v>111</v>
      </c>
      <c r="B61" s="26">
        <v>-327400000</v>
      </c>
      <c r="C61" s="26">
        <v>-325500000</v>
      </c>
      <c r="D61" s="26">
        <v>-303300000</v>
      </c>
      <c r="E61" s="26">
        <v>-390600000</v>
      </c>
      <c r="F61" s="26">
        <v>-444100000</v>
      </c>
      <c r="G61" s="26">
        <v>-465100000</v>
      </c>
      <c r="H61" s="26">
        <v>-479100000</v>
      </c>
      <c r="I61" s="26">
        <v>-574700000</v>
      </c>
      <c r="J61" s="26">
        <v>-568900000</v>
      </c>
      <c r="K61" s="26">
        <v>-585100000</v>
      </c>
      <c r="L61" s="26">
        <v>-778200000</v>
      </c>
      <c r="M61" s="26">
        <v>-814200000</v>
      </c>
      <c r="N61" s="26">
        <v>-855200000</v>
      </c>
      <c r="O61" s="26">
        <v>-815900000</v>
      </c>
      <c r="P61" s="26">
        <v>-718309000</v>
      </c>
      <c r="Q61" s="26">
        <v>-608542000</v>
      </c>
      <c r="R61" s="26">
        <v>-552860000</v>
      </c>
      <c r="S61" s="26">
        <v>-539028000</v>
      </c>
      <c r="T61" s="26">
        <v>-493681000</v>
      </c>
      <c r="U61" s="26">
        <v>-498700000</v>
      </c>
      <c r="V61" s="26">
        <v>-530586000</v>
      </c>
      <c r="W61" s="26">
        <v>-551065000</v>
      </c>
      <c r="X61" s="26">
        <v>-213099000</v>
      </c>
      <c r="Y61" s="26">
        <v>-243662000</v>
      </c>
      <c r="Z61" s="26">
        <v>-164932000</v>
      </c>
      <c r="AA61" s="26">
        <v>-108140000</v>
      </c>
      <c r="AB61" s="26">
        <v>-78460000</v>
      </c>
      <c r="AC61" s="26">
        <v>-32129000</v>
      </c>
      <c r="AD61" s="26">
        <v>4941000</v>
      </c>
      <c r="AE61" s="26">
        <v>38181000</v>
      </c>
      <c r="AF61" s="26">
        <v>63094000</v>
      </c>
      <c r="AG61" s="26">
        <v>88106000</v>
      </c>
      <c r="AH61" s="26">
        <v>123493000</v>
      </c>
      <c r="AI61" s="26">
        <v>119990000</v>
      </c>
      <c r="AJ61" s="26">
        <v>149357000</v>
      </c>
      <c r="AK61" s="26">
        <v>245209000</v>
      </c>
      <c r="AL61" s="26">
        <v>252983000</v>
      </c>
      <c r="AM61" s="26">
        <v>268089000</v>
      </c>
      <c r="AN61" s="26">
        <v>309873000</v>
      </c>
      <c r="AO61" s="26">
        <v>333714000</v>
      </c>
      <c r="AP61" s="26">
        <v>368695000</v>
      </c>
      <c r="AQ61" s="26">
        <v>378734000</v>
      </c>
      <c r="AR61" s="26">
        <v>438910000</v>
      </c>
      <c r="AS61" s="26">
        <v>465690000</v>
      </c>
      <c r="AT61" s="26">
        <v>527557000</v>
      </c>
      <c r="AU61" s="26">
        <v>645886000</v>
      </c>
      <c r="AV61" s="26">
        <v>728748000</v>
      </c>
      <c r="AW61" s="26">
        <v>682712000</v>
      </c>
      <c r="AX61" s="26">
        <v>664403000</v>
      </c>
      <c r="AY61" s="26">
        <v>653650000</v>
      </c>
      <c r="AZ61" s="26">
        <v>646924000</v>
      </c>
      <c r="BA61" s="26">
        <v>607493000</v>
      </c>
      <c r="BB61" s="26">
        <v>580044000</v>
      </c>
      <c r="BC61" s="26">
        <v>610598000</v>
      </c>
      <c r="BD61" s="26">
        <v>595089000</v>
      </c>
      <c r="BE61" s="26">
        <v>599636000</v>
      </c>
      <c r="BF61" s="26">
        <v>644889000</v>
      </c>
      <c r="BG61" s="26">
        <v>696350000</v>
      </c>
      <c r="BH61" s="26">
        <v>805089000</v>
      </c>
      <c r="BI61" s="26">
        <v>1053562000</v>
      </c>
      <c r="BJ61" s="26">
        <v>1087359000</v>
      </c>
      <c r="BK61" s="26">
        <v>1097254000</v>
      </c>
      <c r="BL61" s="26">
        <v>1075832000</v>
      </c>
      <c r="BM61" s="26">
        <v>1048233000</v>
      </c>
      <c r="BN61" s="26">
        <v>1037856000</v>
      </c>
      <c r="BO61" s="26">
        <v>997666000</v>
      </c>
      <c r="BP61" s="26">
        <v>1100282000</v>
      </c>
      <c r="BQ61" s="26">
        <v>1025380000</v>
      </c>
      <c r="BR61" s="26">
        <v>925721000</v>
      </c>
      <c r="BS61" s="26">
        <v>883538000</v>
      </c>
      <c r="BT61" s="26">
        <v>1026073000</v>
      </c>
      <c r="BU61" s="26">
        <v>1163070000</v>
      </c>
      <c r="BV61" s="26">
        <v>1152157000</v>
      </c>
      <c r="BW61" s="26">
        <v>1139332000</v>
      </c>
      <c r="BX61" s="26">
        <v>1140250000</v>
      </c>
      <c r="BY61" s="26">
        <v>1078579000</v>
      </c>
      <c r="BZ61" s="26">
        <v>1035737000</v>
      </c>
      <c r="CA61" s="26">
        <v>1003220000</v>
      </c>
      <c r="CB61" s="26">
        <v>977096000</v>
      </c>
      <c r="CC61" s="26">
        <v>937441000</v>
      </c>
      <c r="CD61" s="26">
        <v>904203000</v>
      </c>
      <c r="CE61" s="26">
        <v>903700000</v>
      </c>
      <c r="CF61" s="26">
        <v>900287000</v>
      </c>
      <c r="CG61" s="26">
        <v>851414000</v>
      </c>
      <c r="CH61" s="26">
        <v>816782000</v>
      </c>
      <c r="CI61" s="26">
        <v>778061000</v>
      </c>
      <c r="CJ61" s="26">
        <v>762208000</v>
      </c>
      <c r="CK61" s="26">
        <v>713309000</v>
      </c>
      <c r="CL61" s="26">
        <v>688600000</v>
      </c>
      <c r="CM61" s="26">
        <v>674400000</v>
      </c>
      <c r="CN61" s="26">
        <v>661400000</v>
      </c>
      <c r="CO61" s="26">
        <v>652000000</v>
      </c>
      <c r="CP61" s="26">
        <v>626600000</v>
      </c>
      <c r="CQ61" s="26">
        <v>605800000</v>
      </c>
      <c r="CR61" s="26">
        <v>593700000</v>
      </c>
      <c r="CS61" s="26">
        <v>575400000</v>
      </c>
      <c r="CT61" s="26">
        <v>555300000</v>
      </c>
      <c r="CU61" s="26">
        <v>541000000</v>
      </c>
      <c r="CV61" s="26">
        <v>523700000</v>
      </c>
      <c r="CW61" s="26">
        <v>530700000</v>
      </c>
      <c r="CX61" s="26">
        <v>639300000</v>
      </c>
      <c r="CY61" s="26">
        <v>625200000</v>
      </c>
      <c r="CZ61" s="26">
        <v>608200000</v>
      </c>
      <c r="DA61" s="26">
        <v>582500000</v>
      </c>
      <c r="DB61" s="26">
        <v>566700000</v>
      </c>
      <c r="DC61" s="26">
        <v>580100000</v>
      </c>
      <c r="DD61" s="26">
        <v>496800000</v>
      </c>
      <c r="DE61" s="26">
        <v>473900000</v>
      </c>
      <c r="DF61" s="26">
        <v>455000000</v>
      </c>
      <c r="DG61" s="26">
        <v>438800000</v>
      </c>
      <c r="DH61" s="26">
        <v>417300000</v>
      </c>
      <c r="DI61" s="26">
        <v>385600000</v>
      </c>
      <c r="DJ61" s="26">
        <v>366700000</v>
      </c>
      <c r="DK61" s="26">
        <v>349800000</v>
      </c>
      <c r="DL61" s="26">
        <v>334700000</v>
      </c>
      <c r="DM61" s="26">
        <v>317800000</v>
      </c>
      <c r="DN61" s="26">
        <v>304500000</v>
      </c>
      <c r="DO61" s="26">
        <v>266800000</v>
      </c>
      <c r="DP61" s="26">
        <v>254100000</v>
      </c>
      <c r="DQ61" s="26">
        <v>237200000</v>
      </c>
      <c r="DR61" s="26">
        <v>225600000</v>
      </c>
      <c r="DS61" s="26">
        <v>217100000</v>
      </c>
      <c r="DT61" s="26">
        <v>207500000</v>
      </c>
      <c r="DU61" s="26">
        <v>194900000</v>
      </c>
      <c r="DV61" s="26">
        <v>143800000</v>
      </c>
      <c r="DW61" s="26">
        <v>137800000</v>
      </c>
      <c r="DX61" s="26">
        <v>132400000</v>
      </c>
      <c r="DY61" s="26">
        <v>91700000</v>
      </c>
      <c r="DZ61" s="26">
        <v>87500000</v>
      </c>
      <c r="EA61" s="26">
        <v>83700000</v>
      </c>
      <c r="EB61" s="26">
        <v>78500000</v>
      </c>
      <c r="EC61" s="26">
        <v>60300000</v>
      </c>
      <c r="ED61" s="26">
        <v>49000000</v>
      </c>
      <c r="EE61" s="26">
        <v>38500000</v>
      </c>
    </row>
    <row r="62" spans="1:135" x14ac:dyDescent="0.35">
      <c r="A62" t="s">
        <v>112</v>
      </c>
      <c r="B62" s="26">
        <v>7000000</v>
      </c>
      <c r="C62" s="26">
        <v>7000000</v>
      </c>
      <c r="D62" s="26">
        <v>7000000</v>
      </c>
      <c r="E62" s="26">
        <v>7000000</v>
      </c>
      <c r="F62" s="26">
        <v>7000000</v>
      </c>
      <c r="G62" s="26">
        <v>7000000</v>
      </c>
      <c r="H62" s="26">
        <v>7000000</v>
      </c>
      <c r="I62" s="26">
        <v>6200000</v>
      </c>
      <c r="J62" s="26">
        <v>6200000</v>
      </c>
      <c r="K62" s="26">
        <v>17600000</v>
      </c>
      <c r="L62" s="26">
        <v>17600000</v>
      </c>
      <c r="M62" s="26">
        <v>17600000</v>
      </c>
      <c r="N62" s="26">
        <v>17600000</v>
      </c>
      <c r="O62" s="26">
        <v>17600000</v>
      </c>
      <c r="P62" s="26">
        <v>17625000</v>
      </c>
      <c r="Q62" s="26">
        <v>17625000</v>
      </c>
      <c r="R62" s="26">
        <v>17625000</v>
      </c>
      <c r="S62" s="26">
        <v>17625000</v>
      </c>
      <c r="T62" s="26">
        <v>17625000</v>
      </c>
      <c r="U62" s="26">
        <v>17625000</v>
      </c>
      <c r="V62" s="26">
        <v>17625000</v>
      </c>
      <c r="W62" s="26">
        <v>17625000</v>
      </c>
      <c r="X62" s="26">
        <v>17625000</v>
      </c>
      <c r="Y62" s="26">
        <v>17625000</v>
      </c>
      <c r="Z62" s="26">
        <v>17625000</v>
      </c>
      <c r="AA62" s="26">
        <v>17625000</v>
      </c>
      <c r="AB62" s="26">
        <v>17625000</v>
      </c>
      <c r="AC62" s="26">
        <v>17625000</v>
      </c>
      <c r="AD62" s="26">
        <v>17625000</v>
      </c>
      <c r="AE62" s="26">
        <v>17625000</v>
      </c>
      <c r="AF62" s="26">
        <v>17625000</v>
      </c>
      <c r="AG62" s="26">
        <v>17625000</v>
      </c>
      <c r="AH62" s="26">
        <v>17625000</v>
      </c>
      <c r="AI62" s="26">
        <v>17625000</v>
      </c>
      <c r="AJ62" s="26">
        <v>17625000</v>
      </c>
      <c r="AK62" s="26">
        <v>17625000</v>
      </c>
      <c r="AL62" s="26">
        <v>17625000</v>
      </c>
      <c r="AM62" s="26">
        <v>17625000</v>
      </c>
      <c r="AN62" s="26">
        <v>17625000</v>
      </c>
      <c r="AO62" s="26">
        <v>17625000</v>
      </c>
      <c r="AP62" s="26">
        <v>17625000</v>
      </c>
      <c r="AQ62" s="26">
        <v>17625000</v>
      </c>
      <c r="AR62" s="26">
        <v>17625000</v>
      </c>
      <c r="AS62" s="26">
        <v>17625000</v>
      </c>
      <c r="AT62" s="26">
        <v>17625000</v>
      </c>
      <c r="AU62" s="26">
        <v>17625000</v>
      </c>
      <c r="AV62" s="26">
        <v>17625000</v>
      </c>
      <c r="AW62" s="26">
        <v>17625000</v>
      </c>
      <c r="AX62" s="26">
        <v>17625000</v>
      </c>
      <c r="AY62" s="26">
        <v>17625000</v>
      </c>
      <c r="AZ62" s="26">
        <v>17625000</v>
      </c>
      <c r="BA62" s="26">
        <v>17625000</v>
      </c>
      <c r="BB62" s="26">
        <v>17625000</v>
      </c>
      <c r="BC62" s="26">
        <v>17625000</v>
      </c>
      <c r="BD62" s="26">
        <v>17625000</v>
      </c>
      <c r="BE62" s="26">
        <v>17625000</v>
      </c>
      <c r="BF62" s="26">
        <v>17625000</v>
      </c>
      <c r="BG62" s="26">
        <v>17625000</v>
      </c>
      <c r="BH62" s="26">
        <v>17625000</v>
      </c>
      <c r="BI62" s="26">
        <v>17625000</v>
      </c>
      <c r="BJ62" s="26">
        <v>17625000</v>
      </c>
      <c r="BK62" s="26">
        <v>11750000</v>
      </c>
      <c r="BL62" s="26">
        <v>11750000</v>
      </c>
      <c r="BM62" s="26">
        <v>11750000</v>
      </c>
      <c r="BN62" s="26">
        <v>11750000</v>
      </c>
      <c r="BO62" s="26">
        <v>11750000</v>
      </c>
      <c r="BP62" s="26">
        <v>11750000</v>
      </c>
      <c r="BQ62" s="26">
        <v>11750000</v>
      </c>
      <c r="BR62" s="26">
        <v>11750000</v>
      </c>
      <c r="BS62" s="26">
        <v>11750000</v>
      </c>
      <c r="BT62" s="26">
        <v>11750000</v>
      </c>
      <c r="BU62" s="26">
        <v>11750000</v>
      </c>
      <c r="BV62" s="26">
        <v>11750000</v>
      </c>
      <c r="BW62" s="26">
        <v>11750000</v>
      </c>
      <c r="BX62" s="26">
        <v>11750000</v>
      </c>
      <c r="BY62" s="26">
        <v>11750000</v>
      </c>
      <c r="BZ62" s="26">
        <v>11750000</v>
      </c>
      <c r="CA62" s="26">
        <v>11750000</v>
      </c>
      <c r="CB62" s="26">
        <v>11750000</v>
      </c>
      <c r="CC62" s="26">
        <v>11750000</v>
      </c>
      <c r="CD62" s="26">
        <v>11750000</v>
      </c>
      <c r="CE62" s="26">
        <v>11750000</v>
      </c>
      <c r="CF62" s="26">
        <v>11750000</v>
      </c>
      <c r="CG62" s="26">
        <v>11752000</v>
      </c>
      <c r="CH62" s="26">
        <v>11754000</v>
      </c>
      <c r="CI62" s="26">
        <v>7836000</v>
      </c>
      <c r="CJ62" s="26">
        <v>7836000</v>
      </c>
      <c r="CK62" s="26">
        <v>7836000</v>
      </c>
      <c r="CL62" s="26">
        <v>7800000</v>
      </c>
      <c r="CM62" s="26">
        <v>7800000</v>
      </c>
      <c r="CN62" s="26">
        <v>7800000</v>
      </c>
    </row>
    <row r="63" spans="1:135" x14ac:dyDescent="0.35">
      <c r="A63" t="s">
        <v>113</v>
      </c>
      <c r="B63" s="26">
        <v>7000000</v>
      </c>
      <c r="C63" s="26">
        <v>7000000</v>
      </c>
      <c r="D63" s="26">
        <v>7000000</v>
      </c>
      <c r="E63" s="26">
        <v>7000000</v>
      </c>
      <c r="F63" s="26">
        <v>7000000</v>
      </c>
      <c r="G63" s="26">
        <v>7000000</v>
      </c>
      <c r="H63" s="26">
        <v>7000000</v>
      </c>
      <c r="I63" s="26">
        <v>6200000</v>
      </c>
      <c r="J63" s="26">
        <v>6200000</v>
      </c>
      <c r="K63" s="26">
        <v>17600000</v>
      </c>
      <c r="L63" s="26">
        <v>17600000</v>
      </c>
      <c r="M63" s="26">
        <v>17600000</v>
      </c>
      <c r="N63" s="26">
        <v>17600000</v>
      </c>
      <c r="O63" s="26">
        <v>17600000</v>
      </c>
      <c r="P63" s="26">
        <v>17625000</v>
      </c>
      <c r="Q63" s="26">
        <v>17625000</v>
      </c>
      <c r="R63" s="26">
        <v>17625000</v>
      </c>
      <c r="S63" s="26">
        <v>17625000</v>
      </c>
      <c r="T63" s="26">
        <v>17625000</v>
      </c>
      <c r="U63" s="26">
        <v>17625000</v>
      </c>
      <c r="V63" s="26">
        <v>17625000</v>
      </c>
      <c r="W63" s="26">
        <v>17625000</v>
      </c>
      <c r="X63" s="26">
        <v>17625000</v>
      </c>
      <c r="Y63" s="26">
        <v>17625000</v>
      </c>
      <c r="Z63" s="26">
        <v>17625000</v>
      </c>
      <c r="AA63" s="26">
        <v>17625000</v>
      </c>
      <c r="AB63" s="26">
        <v>17625000</v>
      </c>
      <c r="AC63" s="26">
        <v>17625000</v>
      </c>
      <c r="AD63" s="26">
        <v>17625000</v>
      </c>
      <c r="AE63" s="26">
        <v>17625000</v>
      </c>
      <c r="AF63" s="26">
        <v>17625000</v>
      </c>
      <c r="AG63" s="26">
        <v>17625000</v>
      </c>
      <c r="AH63" s="26">
        <v>17625000</v>
      </c>
      <c r="AI63" s="26">
        <v>17625000</v>
      </c>
      <c r="AJ63" s="26">
        <v>17625000</v>
      </c>
      <c r="AK63" s="26">
        <v>17625000</v>
      </c>
      <c r="AL63" s="26">
        <v>17625000</v>
      </c>
      <c r="AM63" s="26">
        <v>17625000</v>
      </c>
      <c r="AN63" s="26">
        <v>17625000</v>
      </c>
      <c r="AO63" s="26">
        <v>17625000</v>
      </c>
      <c r="AP63" s="26">
        <v>17625000</v>
      </c>
      <c r="AQ63" s="26">
        <v>17625000</v>
      </c>
      <c r="AR63" s="26">
        <v>17625000</v>
      </c>
      <c r="AS63" s="26">
        <v>17625000</v>
      </c>
      <c r="AT63" s="26">
        <v>17625000</v>
      </c>
      <c r="AU63" s="26">
        <v>17625000</v>
      </c>
      <c r="AV63" s="26">
        <v>17625000</v>
      </c>
      <c r="AW63" s="26">
        <v>17625000</v>
      </c>
      <c r="AX63" s="26">
        <v>17625000</v>
      </c>
      <c r="AY63" s="26">
        <v>17625000</v>
      </c>
      <c r="AZ63" s="26">
        <v>17625000</v>
      </c>
      <c r="BA63" s="26">
        <v>17625000</v>
      </c>
      <c r="BB63" s="26">
        <v>17625000</v>
      </c>
      <c r="BC63" s="26">
        <v>17625000</v>
      </c>
      <c r="BD63" s="26">
        <v>17625000</v>
      </c>
      <c r="BE63" s="26">
        <v>17625000</v>
      </c>
      <c r="BF63" s="26">
        <v>17625000</v>
      </c>
      <c r="BG63" s="26">
        <v>17625000</v>
      </c>
      <c r="BH63" s="26">
        <v>17625000</v>
      </c>
      <c r="BI63" s="26">
        <v>17625000</v>
      </c>
      <c r="BJ63" s="26">
        <v>17625000</v>
      </c>
      <c r="BK63" s="26">
        <v>11750000</v>
      </c>
      <c r="BL63" s="26">
        <v>11750000</v>
      </c>
      <c r="BM63" s="26">
        <v>11750000</v>
      </c>
      <c r="BN63" s="26">
        <v>11750000</v>
      </c>
      <c r="BO63" s="26">
        <v>11750000</v>
      </c>
      <c r="BP63" s="26">
        <v>11750000</v>
      </c>
      <c r="BQ63" s="26">
        <v>11750000</v>
      </c>
      <c r="BR63" s="26">
        <v>11750000</v>
      </c>
      <c r="BS63" s="26">
        <v>11750000</v>
      </c>
      <c r="BT63" s="26">
        <v>11750000</v>
      </c>
      <c r="BU63" s="26">
        <v>11750000</v>
      </c>
      <c r="BV63" s="26">
        <v>11750000</v>
      </c>
      <c r="BW63" s="26">
        <v>11750000</v>
      </c>
      <c r="BX63" s="26">
        <v>11750000</v>
      </c>
      <c r="BY63" s="26">
        <v>11750000</v>
      </c>
      <c r="BZ63" s="26">
        <v>11750000</v>
      </c>
      <c r="CA63" s="26">
        <v>11750000</v>
      </c>
      <c r="CB63" s="26">
        <v>11750000</v>
      </c>
      <c r="CC63" s="26">
        <v>11750000</v>
      </c>
      <c r="CD63" s="26">
        <v>11750000</v>
      </c>
      <c r="CE63" s="26">
        <v>11750000</v>
      </c>
      <c r="CF63" s="26">
        <v>11750000</v>
      </c>
      <c r="CG63" s="26">
        <v>11752000</v>
      </c>
      <c r="CH63" s="26">
        <v>11754000</v>
      </c>
      <c r="CI63" s="26">
        <v>7836000</v>
      </c>
      <c r="CJ63" s="26">
        <v>7836000</v>
      </c>
      <c r="CK63" s="26">
        <v>7836000</v>
      </c>
      <c r="CL63" s="26">
        <v>7800000</v>
      </c>
      <c r="CM63" s="26">
        <v>7800000</v>
      </c>
      <c r="CN63" s="26">
        <v>7800000</v>
      </c>
    </row>
    <row r="64" spans="1:135" x14ac:dyDescent="0.35">
      <c r="A64" t="s">
        <v>114</v>
      </c>
      <c r="B64" s="26">
        <v>683700000</v>
      </c>
      <c r="C64" s="26">
        <v>679400000</v>
      </c>
      <c r="D64" s="26">
        <v>685400000</v>
      </c>
      <c r="E64" s="26">
        <v>677400000</v>
      </c>
      <c r="F64" s="26">
        <v>667400000</v>
      </c>
      <c r="G64" s="26">
        <v>663200000</v>
      </c>
      <c r="H64" s="26">
        <v>669400000</v>
      </c>
      <c r="I64" s="26">
        <v>526100000</v>
      </c>
      <c r="J64" s="26">
        <v>527300000</v>
      </c>
      <c r="K64" s="26">
        <v>525100000</v>
      </c>
      <c r="L64" s="26">
        <v>522000000</v>
      </c>
      <c r="M64" s="26">
        <v>519100000</v>
      </c>
      <c r="N64" s="26">
        <v>514200000</v>
      </c>
      <c r="O64" s="26">
        <v>503900000</v>
      </c>
      <c r="P64" s="26">
        <v>511604000</v>
      </c>
      <c r="Q64" s="26">
        <v>509479000</v>
      </c>
      <c r="R64" s="26">
        <v>505053000</v>
      </c>
      <c r="S64" s="26">
        <v>503058000</v>
      </c>
      <c r="T64" s="26">
        <v>502074000</v>
      </c>
      <c r="U64" s="26">
        <v>501167000</v>
      </c>
      <c r="V64" s="26">
        <v>458255000</v>
      </c>
      <c r="W64" s="26">
        <v>434097000</v>
      </c>
      <c r="X64" s="26">
        <v>495110000</v>
      </c>
      <c r="Y64" s="26">
        <v>492524000</v>
      </c>
      <c r="Z64" s="26">
        <v>488229000</v>
      </c>
      <c r="AA64" s="26">
        <v>485147000</v>
      </c>
      <c r="AB64" s="26">
        <v>490111000</v>
      </c>
      <c r="AC64" s="26">
        <v>488338000</v>
      </c>
      <c r="AD64" s="26">
        <v>480625000</v>
      </c>
      <c r="AE64" s="26">
        <v>477274000</v>
      </c>
      <c r="AF64" s="26">
        <v>484320000</v>
      </c>
      <c r="AG64" s="26">
        <v>480040000</v>
      </c>
      <c r="AH64" s="26">
        <v>472628000</v>
      </c>
      <c r="AI64" s="26">
        <v>469156000</v>
      </c>
      <c r="AJ64" s="26">
        <v>477420000</v>
      </c>
      <c r="AK64" s="26">
        <v>472890000</v>
      </c>
      <c r="AL64" s="26">
        <v>468707000</v>
      </c>
      <c r="AM64" s="26">
        <v>467239000</v>
      </c>
      <c r="AN64" s="26">
        <v>466781000</v>
      </c>
      <c r="AO64" s="26">
        <v>461351000</v>
      </c>
      <c r="AP64" s="26">
        <v>458034000</v>
      </c>
      <c r="AQ64" s="26">
        <v>457935000</v>
      </c>
      <c r="AR64" s="26">
        <v>463688000</v>
      </c>
      <c r="AS64" s="26">
        <v>464580000</v>
      </c>
      <c r="AT64" s="26">
        <v>463077000</v>
      </c>
      <c r="AU64" s="26">
        <v>463916000</v>
      </c>
      <c r="AV64" s="26">
        <v>465721000</v>
      </c>
      <c r="AW64" s="26">
        <v>465617000</v>
      </c>
      <c r="AX64" s="26">
        <v>461604000</v>
      </c>
      <c r="AY64" s="26">
        <v>458378000</v>
      </c>
      <c r="AZ64" s="26">
        <v>463980000</v>
      </c>
      <c r="BA64" s="26">
        <v>463640000</v>
      </c>
      <c r="BB64" s="26">
        <v>460389000</v>
      </c>
      <c r="BC64" s="26">
        <v>456373000</v>
      </c>
      <c r="BD64" s="26">
        <v>464666000</v>
      </c>
      <c r="BE64" s="26">
        <v>459448000</v>
      </c>
      <c r="BF64" s="26">
        <v>455035000</v>
      </c>
      <c r="BG64" s="26">
        <v>450332000</v>
      </c>
      <c r="BH64" s="26">
        <v>450665000</v>
      </c>
      <c r="BI64" s="26">
        <v>432391000</v>
      </c>
      <c r="BJ64" s="26">
        <v>426875000</v>
      </c>
      <c r="BK64" s="26">
        <v>418776000</v>
      </c>
      <c r="BL64" s="26">
        <v>406626000</v>
      </c>
      <c r="BM64" s="26">
        <v>392926000</v>
      </c>
      <c r="BN64" s="26">
        <v>384755000</v>
      </c>
      <c r="BO64" s="26">
        <v>372172000</v>
      </c>
      <c r="BP64" s="26">
        <v>369813000</v>
      </c>
      <c r="BQ64" s="26">
        <v>355205000</v>
      </c>
      <c r="BR64" s="26">
        <v>353465000</v>
      </c>
      <c r="BS64" s="26">
        <v>233424000</v>
      </c>
      <c r="BT64" s="26">
        <v>357444000</v>
      </c>
      <c r="BU64" s="26">
        <v>348635000</v>
      </c>
      <c r="BV64" s="26">
        <v>344488000</v>
      </c>
      <c r="BW64" s="26">
        <v>343529000</v>
      </c>
      <c r="BX64" s="26">
        <v>344486000</v>
      </c>
      <c r="BY64" s="26">
        <v>330852000</v>
      </c>
      <c r="BZ64" s="26">
        <v>332397000</v>
      </c>
      <c r="CA64" s="26">
        <v>332111000</v>
      </c>
      <c r="CB64" s="26">
        <v>330191000</v>
      </c>
      <c r="CC64" s="26">
        <v>311510000</v>
      </c>
      <c r="CD64" s="26">
        <v>313754000</v>
      </c>
      <c r="CE64" s="26">
        <v>315363000</v>
      </c>
      <c r="CF64" s="26">
        <v>314867000</v>
      </c>
      <c r="CG64" s="26">
        <v>295292000</v>
      </c>
      <c r="CH64" s="26">
        <v>295472000</v>
      </c>
      <c r="CI64" s="26">
        <v>297614000</v>
      </c>
      <c r="CJ64" s="26">
        <v>298172000</v>
      </c>
      <c r="CK64" s="26">
        <v>288960000</v>
      </c>
      <c r="CL64" s="26">
        <v>290500000</v>
      </c>
      <c r="CM64" s="26">
        <v>285600000</v>
      </c>
      <c r="CN64" s="26">
        <v>285400000</v>
      </c>
    </row>
    <row r="65" spans="1:135" x14ac:dyDescent="0.35">
      <c r="A65" t="s">
        <v>115</v>
      </c>
      <c r="B65" s="26">
        <v>-225300000</v>
      </c>
      <c r="C65" s="26">
        <v>-252900000</v>
      </c>
      <c r="D65" s="26">
        <v>-266100000</v>
      </c>
      <c r="E65" s="26">
        <v>-340900000</v>
      </c>
      <c r="F65" s="26">
        <v>-374800000</v>
      </c>
      <c r="G65" s="26">
        <v>-386800000</v>
      </c>
      <c r="H65" s="26">
        <v>-397500000</v>
      </c>
      <c r="I65" s="26">
        <v>-347900000</v>
      </c>
      <c r="J65" s="26">
        <v>-364700000</v>
      </c>
      <c r="K65" s="26">
        <v>2967400000</v>
      </c>
      <c r="L65" s="26">
        <v>2771200000</v>
      </c>
      <c r="M65" s="26">
        <v>2739100000</v>
      </c>
      <c r="N65" s="26">
        <v>2704000000</v>
      </c>
      <c r="O65" s="26">
        <v>2686500000</v>
      </c>
      <c r="P65" s="26">
        <v>2683033000</v>
      </c>
      <c r="Q65" s="26">
        <v>2655387000</v>
      </c>
      <c r="R65" s="26">
        <v>2625638000</v>
      </c>
      <c r="S65" s="26">
        <v>2618182000</v>
      </c>
      <c r="T65" s="26">
        <v>2627073000</v>
      </c>
      <c r="U65" s="26">
        <v>2605637000</v>
      </c>
      <c r="V65" s="26">
        <v>2579905000</v>
      </c>
      <c r="W65" s="26">
        <v>2562444000</v>
      </c>
      <c r="X65" s="26">
        <v>2558193000</v>
      </c>
      <c r="Y65" s="26">
        <v>2513801000</v>
      </c>
      <c r="Z65" s="26">
        <v>2474441000</v>
      </c>
      <c r="AA65" s="26">
        <v>2445602000</v>
      </c>
      <c r="AB65" s="26">
        <v>2431683000</v>
      </c>
      <c r="AC65" s="26">
        <v>2391810000</v>
      </c>
      <c r="AD65" s="26">
        <v>2344026000</v>
      </c>
      <c r="AE65" s="26">
        <v>2320687000</v>
      </c>
      <c r="AF65" s="26">
        <v>2306532000</v>
      </c>
      <c r="AG65" s="26">
        <v>2293639000</v>
      </c>
      <c r="AH65" s="26">
        <v>2253854000</v>
      </c>
      <c r="AI65" s="26">
        <v>2230505000</v>
      </c>
      <c r="AJ65" s="26">
        <v>2217623000</v>
      </c>
      <c r="AK65" s="26">
        <v>2185130000</v>
      </c>
      <c r="AL65" s="26">
        <v>2147913000</v>
      </c>
      <c r="AM65" s="26">
        <v>2125357000</v>
      </c>
      <c r="AN65" s="26">
        <v>2112858000</v>
      </c>
      <c r="AO65" s="26">
        <v>2078553000</v>
      </c>
      <c r="AP65" s="26">
        <v>2045981000</v>
      </c>
      <c r="AQ65" s="26">
        <v>2023511000</v>
      </c>
      <c r="AR65" s="26">
        <v>2013189000</v>
      </c>
      <c r="AS65" s="26">
        <v>1983044000</v>
      </c>
      <c r="AT65" s="26">
        <v>1955554000</v>
      </c>
      <c r="AU65" s="26">
        <v>1930725000</v>
      </c>
      <c r="AV65" s="26">
        <v>1923561000</v>
      </c>
      <c r="AW65" s="26">
        <v>1859553000</v>
      </c>
      <c r="AX65" s="26">
        <v>1845684000</v>
      </c>
      <c r="AY65" s="26">
        <v>1838768000</v>
      </c>
      <c r="AZ65" s="26">
        <v>1834307000</v>
      </c>
      <c r="BA65" s="26">
        <v>1803496000</v>
      </c>
      <c r="BB65" s="26">
        <v>1780108000</v>
      </c>
      <c r="BC65" s="26">
        <v>1812885000</v>
      </c>
      <c r="BD65" s="26">
        <v>1800300000</v>
      </c>
      <c r="BE65" s="26">
        <v>1813070000</v>
      </c>
      <c r="BF65" s="26">
        <v>1863194000</v>
      </c>
      <c r="BG65" s="26">
        <v>1820097000</v>
      </c>
      <c r="BH65" s="26">
        <v>1791311000</v>
      </c>
      <c r="BI65" s="26">
        <v>1718375000</v>
      </c>
      <c r="BJ65" s="26">
        <v>1674894000</v>
      </c>
      <c r="BK65" s="26">
        <v>1647909000</v>
      </c>
      <c r="BL65" s="26">
        <v>1608661000</v>
      </c>
      <c r="BM65" s="26">
        <v>1544072000</v>
      </c>
      <c r="BN65" s="26">
        <v>1487846000</v>
      </c>
      <c r="BO65" s="26">
        <v>1445016000</v>
      </c>
      <c r="BP65" s="26">
        <v>1421866000</v>
      </c>
      <c r="BQ65" s="26">
        <v>1372103000</v>
      </c>
      <c r="BR65" s="26">
        <v>1316959000</v>
      </c>
      <c r="BS65" s="26">
        <v>1292017000</v>
      </c>
      <c r="BT65" s="26">
        <v>1277298000</v>
      </c>
      <c r="BU65" s="26">
        <v>1212781000</v>
      </c>
      <c r="BV65" s="26">
        <v>1212043000</v>
      </c>
      <c r="BW65" s="26">
        <v>1167932000</v>
      </c>
      <c r="BX65" s="26">
        <v>1123337000</v>
      </c>
      <c r="BY65" s="26">
        <v>1083090000</v>
      </c>
      <c r="BZ65" s="26">
        <v>1036930000</v>
      </c>
      <c r="CA65" s="26">
        <v>999705000</v>
      </c>
      <c r="CB65" s="26">
        <v>954701000</v>
      </c>
      <c r="CC65" s="26">
        <v>910428000</v>
      </c>
      <c r="CD65" s="26">
        <v>876258000</v>
      </c>
      <c r="CE65" s="26">
        <v>841622000</v>
      </c>
      <c r="CF65" s="26">
        <v>801988000</v>
      </c>
      <c r="CG65" s="26">
        <v>759111000</v>
      </c>
      <c r="CH65" s="26">
        <v>724248000</v>
      </c>
      <c r="CI65" s="26">
        <v>695952000</v>
      </c>
      <c r="CJ65" s="26">
        <v>660758000</v>
      </c>
      <c r="CK65" s="26">
        <v>624048000</v>
      </c>
      <c r="CL65" s="26">
        <v>595400000</v>
      </c>
      <c r="CM65" s="26">
        <v>570000000</v>
      </c>
      <c r="CN65" s="26">
        <v>542900000</v>
      </c>
      <c r="CO65" s="26">
        <v>524300000</v>
      </c>
      <c r="CP65" s="26">
        <v>503100000</v>
      </c>
      <c r="CQ65" s="26">
        <v>484900000</v>
      </c>
      <c r="CR65" s="26">
        <v>464100000</v>
      </c>
      <c r="CS65" s="26">
        <v>441000000</v>
      </c>
      <c r="CT65" s="26">
        <v>424900000</v>
      </c>
      <c r="CU65" s="26">
        <v>411500000</v>
      </c>
      <c r="CV65" s="26">
        <v>395000000</v>
      </c>
      <c r="CW65" s="26">
        <v>375900000</v>
      </c>
      <c r="CX65" s="26">
        <v>362500000</v>
      </c>
      <c r="CY65" s="26">
        <v>350900000</v>
      </c>
      <c r="CZ65" s="26">
        <v>334500000</v>
      </c>
      <c r="DA65" s="26">
        <v>316000000</v>
      </c>
      <c r="DB65" s="26">
        <v>302100000</v>
      </c>
      <c r="DC65" s="26">
        <v>315700000</v>
      </c>
      <c r="DD65" s="26">
        <v>300100000</v>
      </c>
      <c r="DE65" s="26">
        <v>280200000</v>
      </c>
      <c r="DF65" s="26">
        <v>262000000</v>
      </c>
      <c r="DG65" s="26">
        <v>245900000</v>
      </c>
      <c r="DH65" s="26">
        <v>228000000</v>
      </c>
      <c r="DI65" s="26">
        <v>211100000</v>
      </c>
      <c r="DJ65" s="26">
        <v>196900000</v>
      </c>
      <c r="DK65" s="26">
        <v>181900000</v>
      </c>
      <c r="DL65" s="26">
        <v>167500000</v>
      </c>
      <c r="DM65" s="26">
        <v>152800000</v>
      </c>
      <c r="DN65" s="26">
        <v>141500000</v>
      </c>
      <c r="DO65" s="26">
        <v>130800000</v>
      </c>
      <c r="DP65" s="26">
        <v>120000000</v>
      </c>
      <c r="DQ65" s="26">
        <v>109500000</v>
      </c>
      <c r="DR65" s="26">
        <v>100200000</v>
      </c>
      <c r="DS65" s="26">
        <v>92700000</v>
      </c>
      <c r="DT65" s="26">
        <v>85200000</v>
      </c>
      <c r="DU65" s="26">
        <v>76800000</v>
      </c>
      <c r="DV65" s="26">
        <v>71000000</v>
      </c>
      <c r="DW65" s="26">
        <v>65700000</v>
      </c>
      <c r="DX65" s="26">
        <v>59700000</v>
      </c>
      <c r="DY65" s="26">
        <v>54100000</v>
      </c>
      <c r="DZ65" s="26">
        <v>50400000</v>
      </c>
      <c r="EA65" s="26">
        <v>46500000</v>
      </c>
      <c r="EB65" s="26">
        <v>41800000</v>
      </c>
      <c r="EC65" s="26">
        <v>27200000</v>
      </c>
      <c r="ED65" s="26">
        <v>18400000</v>
      </c>
      <c r="EE65" s="26">
        <v>12100000</v>
      </c>
    </row>
    <row r="66" spans="1:135" x14ac:dyDescent="0.35">
      <c r="A66" t="s">
        <v>116</v>
      </c>
      <c r="B66" s="26">
        <v>787600000</v>
      </c>
      <c r="C66" s="26">
        <v>753900000</v>
      </c>
      <c r="D66" s="26">
        <v>724900000</v>
      </c>
      <c r="E66" s="26">
        <v>729000000</v>
      </c>
      <c r="F66" s="26">
        <v>738300000</v>
      </c>
      <c r="G66" s="26">
        <v>742600000</v>
      </c>
      <c r="H66" s="26">
        <v>751800000</v>
      </c>
      <c r="I66" s="26">
        <v>752400000</v>
      </c>
      <c r="J66" s="26">
        <v>732000000</v>
      </c>
      <c r="K66" s="26">
        <v>4089400000</v>
      </c>
      <c r="L66" s="26">
        <v>4083400000</v>
      </c>
      <c r="M66" s="26">
        <v>4084100000</v>
      </c>
      <c r="N66" s="26">
        <v>4084900000</v>
      </c>
      <c r="O66" s="26">
        <v>4018400000</v>
      </c>
      <c r="P66" s="26">
        <v>3924735000</v>
      </c>
      <c r="Q66" s="26">
        <v>3785588000</v>
      </c>
      <c r="R66" s="26">
        <v>3695974000</v>
      </c>
      <c r="S66" s="26">
        <v>3667509000</v>
      </c>
      <c r="T66" s="26">
        <v>3628532000</v>
      </c>
      <c r="U66" s="26">
        <v>3610124000</v>
      </c>
      <c r="V66" s="26">
        <v>3572632000</v>
      </c>
      <c r="W66" s="26">
        <v>3553156000</v>
      </c>
      <c r="X66" s="26">
        <v>3272433000</v>
      </c>
      <c r="Y66" s="26">
        <v>3255688000</v>
      </c>
      <c r="Z66" s="26">
        <v>3133332000</v>
      </c>
      <c r="AA66" s="26">
        <v>3045079000</v>
      </c>
      <c r="AB66" s="26">
        <v>3009249000</v>
      </c>
      <c r="AC66" s="26">
        <v>2921779000</v>
      </c>
      <c r="AD66" s="26">
        <v>2832059000</v>
      </c>
      <c r="AE66" s="26">
        <v>2775658000</v>
      </c>
      <c r="AF66" s="26">
        <v>2744443000</v>
      </c>
      <c r="AG66" s="26">
        <v>2701336000</v>
      </c>
      <c r="AH66" s="26">
        <v>2620614000</v>
      </c>
      <c r="AI66" s="26">
        <v>2597296000</v>
      </c>
      <c r="AJ66" s="26">
        <v>2563311000</v>
      </c>
      <c r="AK66" s="26">
        <v>2430436000</v>
      </c>
      <c r="AL66" s="26">
        <v>2381262000</v>
      </c>
      <c r="AM66" s="26">
        <v>2342132000</v>
      </c>
      <c r="AN66" s="26">
        <v>2287391000</v>
      </c>
      <c r="AO66" s="26">
        <v>2223815000</v>
      </c>
      <c r="AP66" s="26">
        <v>2152945000</v>
      </c>
      <c r="AQ66" s="26">
        <v>2120337000</v>
      </c>
      <c r="AR66" s="26">
        <v>2055592000</v>
      </c>
      <c r="AS66" s="26">
        <v>1999559000</v>
      </c>
      <c r="AT66" s="26">
        <v>1908699000</v>
      </c>
      <c r="AU66" s="26">
        <v>1766380000</v>
      </c>
      <c r="AV66" s="26">
        <v>1678159000</v>
      </c>
      <c r="AW66" s="26">
        <v>1660083000</v>
      </c>
      <c r="AX66" s="26">
        <v>1660510000</v>
      </c>
      <c r="AY66" s="26">
        <v>1661121000</v>
      </c>
      <c r="AZ66" s="26">
        <v>1668988000</v>
      </c>
      <c r="BA66" s="26">
        <v>1674402000</v>
      </c>
      <c r="BB66" s="26">
        <v>1675462000</v>
      </c>
      <c r="BC66" s="26">
        <v>1675516000</v>
      </c>
      <c r="BD66" s="26">
        <v>1687334000</v>
      </c>
      <c r="BE66" s="26">
        <v>1690415000</v>
      </c>
      <c r="BF66" s="26">
        <v>1690865000</v>
      </c>
      <c r="BG66" s="26">
        <v>1591663000</v>
      </c>
      <c r="BH66" s="26">
        <v>1454475000</v>
      </c>
      <c r="BI66" s="26">
        <v>1115745000</v>
      </c>
      <c r="BJ66" s="26">
        <v>1032861000</v>
      </c>
      <c r="BK66" s="26">
        <v>981880000</v>
      </c>
      <c r="BL66" s="26">
        <v>951978000</v>
      </c>
      <c r="BM66" s="26">
        <v>901282000</v>
      </c>
      <c r="BN66" s="26">
        <v>847229000</v>
      </c>
      <c r="BO66" s="26">
        <v>832041000</v>
      </c>
      <c r="BP66" s="26">
        <v>703847000</v>
      </c>
      <c r="BQ66" s="26">
        <v>713310000</v>
      </c>
      <c r="BR66" s="26">
        <v>755620000</v>
      </c>
      <c r="BS66" s="26">
        <v>652409000</v>
      </c>
      <c r="BT66" s="26">
        <v>619806000</v>
      </c>
      <c r="BU66" s="26">
        <v>409013000</v>
      </c>
      <c r="BV66" s="26">
        <v>414537000</v>
      </c>
      <c r="BW66" s="26">
        <v>381899000</v>
      </c>
      <c r="BX66" s="26">
        <v>337946000</v>
      </c>
      <c r="BY66" s="26">
        <v>345402000</v>
      </c>
      <c r="BZ66" s="26">
        <v>342609000</v>
      </c>
      <c r="CA66" s="26">
        <v>337107000</v>
      </c>
      <c r="CB66" s="26">
        <v>317674000</v>
      </c>
      <c r="CC66" s="26">
        <v>293969000</v>
      </c>
      <c r="CD66" s="26">
        <v>294850000</v>
      </c>
      <c r="CE66" s="26">
        <v>261366000</v>
      </c>
      <c r="CF66" s="26">
        <v>225334000</v>
      </c>
      <c r="CG66" s="26">
        <v>211411000</v>
      </c>
      <c r="CH66" s="26">
        <v>211789000</v>
      </c>
      <c r="CI66" s="26">
        <v>219959000</v>
      </c>
      <c r="CJ66" s="26">
        <v>201531000</v>
      </c>
      <c r="CK66" s="26">
        <v>203920000</v>
      </c>
      <c r="CL66" s="26">
        <v>201000000</v>
      </c>
      <c r="CM66" s="26">
        <v>189000000</v>
      </c>
      <c r="CN66" s="26">
        <v>174700000</v>
      </c>
    </row>
    <row r="67" spans="1:135" x14ac:dyDescent="0.35">
      <c r="A67" t="s">
        <v>117</v>
      </c>
      <c r="B67" s="26">
        <v>-5200000</v>
      </c>
      <c r="C67" s="26">
        <v>-5100000</v>
      </c>
      <c r="D67" s="26">
        <v>-4700000</v>
      </c>
      <c r="E67" s="26">
        <v>-5100000</v>
      </c>
      <c r="F67" s="26">
        <v>-5400000</v>
      </c>
      <c r="G67" s="26">
        <v>-5900000</v>
      </c>
      <c r="H67" s="26">
        <v>-6200000</v>
      </c>
      <c r="I67" s="26">
        <v>-6700000</v>
      </c>
      <c r="J67" s="26">
        <v>-5700000</v>
      </c>
      <c r="K67" s="26">
        <v>-5800000</v>
      </c>
      <c r="L67" s="26">
        <v>-5600000</v>
      </c>
      <c r="M67" s="26">
        <v>-5900000</v>
      </c>
      <c r="N67" s="26">
        <v>-6100000</v>
      </c>
      <c r="O67" s="26">
        <v>-5500000</v>
      </c>
      <c r="P67" s="26">
        <v>-5836000</v>
      </c>
      <c r="Q67" s="26">
        <v>-5445000</v>
      </c>
      <c r="R67" s="26">
        <v>-5202000</v>
      </c>
      <c r="S67" s="26">
        <v>-10384000</v>
      </c>
      <c r="T67" s="26">
        <v>-11921000</v>
      </c>
      <c r="U67" s="26">
        <v>-13005000</v>
      </c>
      <c r="V67" s="26">
        <v>-13739000</v>
      </c>
      <c r="W67" s="26">
        <v>-12075000</v>
      </c>
      <c r="X67" s="26">
        <v>-11594000</v>
      </c>
      <c r="Y67" s="26">
        <v>-11924000</v>
      </c>
      <c r="Z67" s="26">
        <v>-11895000</v>
      </c>
      <c r="AA67" s="26">
        <v>-11435000</v>
      </c>
      <c r="AB67" s="26">
        <v>-8630000</v>
      </c>
      <c r="AC67" s="26">
        <v>-8123000</v>
      </c>
      <c r="AD67" s="26">
        <v>-5276000</v>
      </c>
      <c r="AE67" s="26">
        <v>-1747000</v>
      </c>
      <c r="AF67" s="26">
        <v>-940000</v>
      </c>
      <c r="AG67" s="26">
        <v>-1862000</v>
      </c>
      <c r="AZ67">
        <v>0</v>
      </c>
      <c r="BA67" s="26">
        <v>-2866000</v>
      </c>
      <c r="BB67" s="26">
        <v>-2616000</v>
      </c>
      <c r="BC67" s="26">
        <v>-769000</v>
      </c>
      <c r="BD67" s="26">
        <v>-168000</v>
      </c>
      <c r="BE67" s="26">
        <v>-92000</v>
      </c>
      <c r="BF67" s="26">
        <v>-100000</v>
      </c>
      <c r="BG67" s="26">
        <v>-41000</v>
      </c>
      <c r="BH67" s="26">
        <v>-37000</v>
      </c>
      <c r="BI67" s="26">
        <v>916000</v>
      </c>
      <c r="BJ67" s="26">
        <v>826000</v>
      </c>
      <c r="BK67" s="26">
        <v>699000</v>
      </c>
      <c r="BL67" s="26">
        <v>773000</v>
      </c>
      <c r="BM67" s="26">
        <v>767000</v>
      </c>
      <c r="BN67" s="26">
        <v>734000</v>
      </c>
      <c r="BO67" s="26">
        <v>769000</v>
      </c>
      <c r="BP67" s="26">
        <v>700000</v>
      </c>
      <c r="BQ67" s="26">
        <v>-368000</v>
      </c>
      <c r="BR67" s="26">
        <v>-833000</v>
      </c>
      <c r="BS67" s="26">
        <v>-1244000</v>
      </c>
      <c r="BT67" s="26">
        <v>-613000</v>
      </c>
      <c r="BU67" s="26">
        <v>-1083000</v>
      </c>
      <c r="BV67" s="26">
        <v>-1587000</v>
      </c>
      <c r="BW67" s="26">
        <v>-1980000</v>
      </c>
      <c r="BX67" s="26">
        <v>-1377000</v>
      </c>
      <c r="BY67" s="26">
        <v>-1711000</v>
      </c>
      <c r="BZ67" s="26">
        <v>-2731000</v>
      </c>
      <c r="CA67" s="26">
        <v>-3239000</v>
      </c>
      <c r="CB67" s="26">
        <v>-1872000</v>
      </c>
      <c r="CC67" s="26">
        <v>-2278000</v>
      </c>
      <c r="CD67" s="26">
        <v>-2709000</v>
      </c>
      <c r="CE67" s="26">
        <v>-3669000</v>
      </c>
      <c r="CF67" s="26">
        <v>-2984000</v>
      </c>
      <c r="CG67" s="26">
        <v>-3330000</v>
      </c>
      <c r="CH67" s="26">
        <v>-2903000</v>
      </c>
      <c r="CI67" s="26">
        <v>-3382000</v>
      </c>
      <c r="CJ67" s="26">
        <v>-3027000</v>
      </c>
      <c r="CK67" s="26">
        <v>-3615000</v>
      </c>
      <c r="CL67" s="26">
        <v>-4200000</v>
      </c>
    </row>
    <row r="68" spans="1:135" x14ac:dyDescent="0.35">
      <c r="A68" t="s">
        <v>118</v>
      </c>
      <c r="CL68" s="26">
        <v>100000</v>
      </c>
      <c r="CO68" s="26">
        <v>127700000</v>
      </c>
      <c r="CP68" s="26">
        <v>123500000</v>
      </c>
      <c r="CQ68" s="26">
        <v>120900000</v>
      </c>
      <c r="CR68" s="26">
        <v>129600000</v>
      </c>
      <c r="CS68" s="26">
        <v>134400000</v>
      </c>
      <c r="CT68" s="26">
        <v>130400000</v>
      </c>
      <c r="CU68" s="26">
        <v>129500000</v>
      </c>
      <c r="CV68" s="26">
        <v>128700000</v>
      </c>
      <c r="CW68" s="26">
        <v>154800000</v>
      </c>
      <c r="CX68" s="26">
        <v>276800000</v>
      </c>
      <c r="CY68" s="26">
        <v>274300000</v>
      </c>
      <c r="CZ68" s="26">
        <v>273700000</v>
      </c>
      <c r="DA68" s="26">
        <v>266500000</v>
      </c>
      <c r="DB68" s="26">
        <v>264600000</v>
      </c>
      <c r="DC68" s="26">
        <v>264400000</v>
      </c>
      <c r="DD68" s="26">
        <v>196700000</v>
      </c>
      <c r="DE68" s="26">
        <v>193700000</v>
      </c>
      <c r="DF68" s="26">
        <v>193000000</v>
      </c>
      <c r="DG68" s="26">
        <v>192900000</v>
      </c>
      <c r="DH68" s="26">
        <v>189300000</v>
      </c>
      <c r="DI68" s="26">
        <v>174500000</v>
      </c>
      <c r="DJ68" s="26">
        <v>169800000</v>
      </c>
      <c r="DK68" s="26">
        <v>167900000</v>
      </c>
      <c r="DL68" s="26">
        <v>167200000</v>
      </c>
      <c r="DM68" s="26">
        <v>165000000</v>
      </c>
      <c r="DN68" s="26">
        <v>163000000</v>
      </c>
      <c r="DO68" s="26">
        <v>136000000</v>
      </c>
      <c r="DP68" s="26">
        <v>134100000</v>
      </c>
      <c r="DQ68" s="26">
        <v>127700000</v>
      </c>
      <c r="DR68" s="26">
        <v>125400000</v>
      </c>
      <c r="DS68" s="26">
        <v>124400000</v>
      </c>
      <c r="DT68" s="26">
        <v>122300000</v>
      </c>
      <c r="DU68" s="26">
        <v>118100000</v>
      </c>
      <c r="DV68" s="26">
        <v>72800000</v>
      </c>
      <c r="DW68" s="26">
        <v>72100000</v>
      </c>
      <c r="DX68" s="26">
        <v>72700000</v>
      </c>
      <c r="DY68" s="26">
        <v>37600000</v>
      </c>
      <c r="DZ68" s="26">
        <v>37100000</v>
      </c>
      <c r="EA68" s="26">
        <v>37200000</v>
      </c>
      <c r="EB68" s="26">
        <v>36700000</v>
      </c>
      <c r="EC68" s="26">
        <v>33100000</v>
      </c>
      <c r="ED68" s="26">
        <v>30600000</v>
      </c>
      <c r="EE68" s="26">
        <v>26400000</v>
      </c>
    </row>
    <row r="69" spans="1:135" x14ac:dyDescent="0.35">
      <c r="A69" t="s">
        <v>119</v>
      </c>
      <c r="B69" s="26">
        <v>623800000</v>
      </c>
      <c r="C69" s="26">
        <v>572800000</v>
      </c>
      <c r="D69" s="26">
        <v>614600000</v>
      </c>
      <c r="E69" s="26">
        <v>547200000</v>
      </c>
      <c r="F69" s="26">
        <v>608300000</v>
      </c>
      <c r="G69" s="26">
        <v>693200000</v>
      </c>
      <c r="H69" s="26">
        <v>729400000</v>
      </c>
      <c r="I69" s="26">
        <v>770700000</v>
      </c>
      <c r="J69" s="26">
        <v>646500000</v>
      </c>
      <c r="K69" s="26">
        <v>655100000</v>
      </c>
      <c r="L69" s="26">
        <v>428400000</v>
      </c>
      <c r="M69" s="26">
        <v>405100000</v>
      </c>
      <c r="N69" s="26">
        <v>408700000</v>
      </c>
      <c r="O69" s="26">
        <v>337100000</v>
      </c>
      <c r="P69" s="26">
        <v>781315000</v>
      </c>
      <c r="Q69" s="26">
        <v>753163000</v>
      </c>
      <c r="R69" s="26">
        <v>812395000</v>
      </c>
      <c r="S69" s="26">
        <v>814631000</v>
      </c>
      <c r="T69" s="26">
        <v>826148000</v>
      </c>
      <c r="U69" s="26">
        <v>826904000</v>
      </c>
      <c r="V69" s="26">
        <v>885626000</v>
      </c>
      <c r="W69" s="26">
        <v>890914000</v>
      </c>
      <c r="X69" s="26">
        <v>900850000</v>
      </c>
      <c r="Y69" s="26">
        <v>930998000</v>
      </c>
      <c r="Z69" s="26">
        <v>991561000</v>
      </c>
      <c r="AA69" s="26">
        <v>1017270000</v>
      </c>
      <c r="AB69" s="26">
        <v>892365000</v>
      </c>
      <c r="AC69" s="26">
        <v>901078000</v>
      </c>
      <c r="AD69" s="26">
        <v>906182000</v>
      </c>
      <c r="AE69" s="26">
        <v>903453000</v>
      </c>
      <c r="AF69" s="26">
        <v>895396000</v>
      </c>
      <c r="AG69" s="26">
        <v>905365000</v>
      </c>
      <c r="AH69" s="26">
        <v>929708000</v>
      </c>
      <c r="AI69" s="26">
        <v>933258000</v>
      </c>
      <c r="AJ69" s="26">
        <v>929478000</v>
      </c>
      <c r="AK69" s="26">
        <v>922518000</v>
      </c>
      <c r="AL69" s="26">
        <v>937154000</v>
      </c>
      <c r="AM69" s="26">
        <v>939120000</v>
      </c>
      <c r="AN69" s="26">
        <v>897763000</v>
      </c>
      <c r="AO69" s="26">
        <v>888401000</v>
      </c>
      <c r="AP69" s="26">
        <v>930177000</v>
      </c>
      <c r="AQ69" s="26">
        <v>947012000</v>
      </c>
      <c r="AR69" s="26">
        <v>941482000</v>
      </c>
      <c r="AS69" s="26">
        <v>973748000</v>
      </c>
      <c r="AT69" s="26">
        <v>1041101000</v>
      </c>
      <c r="AU69" s="26">
        <v>1164914000</v>
      </c>
      <c r="AV69" s="26">
        <v>1253259000</v>
      </c>
      <c r="AW69" s="26">
        <v>1021074000</v>
      </c>
      <c r="AX69" s="26">
        <v>1003033000</v>
      </c>
      <c r="AY69" s="26">
        <v>1380640000</v>
      </c>
      <c r="AZ69" s="26">
        <v>1374371000</v>
      </c>
      <c r="BA69" s="26">
        <v>1386039000</v>
      </c>
      <c r="BB69" s="26">
        <v>1328267000</v>
      </c>
      <c r="BC69" s="26">
        <v>1504693000</v>
      </c>
      <c r="BD69" s="26">
        <v>1496693000</v>
      </c>
      <c r="BE69" s="26">
        <v>1510496000</v>
      </c>
      <c r="BF69" s="26">
        <v>1529303000</v>
      </c>
      <c r="BG69" s="26">
        <v>1649345000</v>
      </c>
      <c r="BH69" s="26">
        <v>1632007000</v>
      </c>
      <c r="BI69" s="26">
        <v>1646942000</v>
      </c>
      <c r="BJ69" s="26">
        <v>1574746000</v>
      </c>
      <c r="BK69" s="26">
        <v>1602114000</v>
      </c>
      <c r="BL69" s="26">
        <v>1576347000</v>
      </c>
      <c r="BM69" s="26">
        <v>1485380000</v>
      </c>
      <c r="BN69" s="26">
        <v>1527542000</v>
      </c>
      <c r="BO69" s="26">
        <v>1504490000</v>
      </c>
      <c r="BP69" s="26">
        <v>1506787000</v>
      </c>
      <c r="BQ69" s="26">
        <v>1462095000</v>
      </c>
      <c r="BR69" s="26">
        <v>1543115000</v>
      </c>
      <c r="BS69" s="26">
        <v>1523857000</v>
      </c>
      <c r="BT69" s="26">
        <v>1665364000</v>
      </c>
      <c r="BU69" s="26">
        <v>1518657000</v>
      </c>
      <c r="BV69" s="26">
        <v>1506572000</v>
      </c>
      <c r="BW69" s="26">
        <v>1494077000</v>
      </c>
      <c r="BX69" s="26">
        <v>1494035000</v>
      </c>
      <c r="BY69" s="26">
        <v>1473927000</v>
      </c>
      <c r="BZ69" s="26">
        <v>1436493000</v>
      </c>
      <c r="CA69" s="26">
        <v>1442466000</v>
      </c>
      <c r="CB69" s="26">
        <v>1403775000</v>
      </c>
      <c r="CC69" s="26">
        <v>1402410000</v>
      </c>
      <c r="CD69" s="26">
        <v>1279661000</v>
      </c>
      <c r="CE69" s="26">
        <v>1168506000</v>
      </c>
      <c r="CF69" s="26">
        <v>1131316000</v>
      </c>
      <c r="CG69" s="26">
        <v>986920000</v>
      </c>
      <c r="CH69" s="26">
        <v>947302000</v>
      </c>
      <c r="CI69" s="26">
        <v>884185000</v>
      </c>
      <c r="CJ69" s="26">
        <v>872531000</v>
      </c>
      <c r="CK69" s="26">
        <v>879315000</v>
      </c>
      <c r="CL69" s="26">
        <v>901600000</v>
      </c>
      <c r="CM69" s="26">
        <v>866000000</v>
      </c>
      <c r="CN69" s="26">
        <v>844600000</v>
      </c>
      <c r="CO69" s="26">
        <v>839500000</v>
      </c>
      <c r="CP69" s="26">
        <v>814200000</v>
      </c>
      <c r="CQ69" s="26">
        <v>763500000</v>
      </c>
      <c r="CR69" s="26">
        <v>741000000</v>
      </c>
      <c r="CS69" s="26">
        <v>737600000</v>
      </c>
      <c r="CT69" s="26">
        <v>727600000</v>
      </c>
      <c r="CU69" s="26">
        <v>806700000</v>
      </c>
      <c r="CV69" s="26">
        <v>811200000</v>
      </c>
      <c r="CW69" s="26">
        <v>633300000</v>
      </c>
      <c r="CX69" s="26">
        <v>741900000</v>
      </c>
      <c r="CY69" s="26">
        <v>727900000</v>
      </c>
      <c r="CZ69" s="26">
        <v>711000000</v>
      </c>
      <c r="DA69" s="26">
        <v>685300000</v>
      </c>
      <c r="DB69" s="26">
        <v>669500000</v>
      </c>
      <c r="DC69" s="26">
        <v>683100000</v>
      </c>
      <c r="DD69" s="26">
        <v>599900000</v>
      </c>
      <c r="DE69" s="26">
        <v>478300000</v>
      </c>
      <c r="DF69" s="26">
        <v>459500000</v>
      </c>
      <c r="DG69" s="26">
        <v>443800000</v>
      </c>
      <c r="DH69" s="26">
        <v>423000000</v>
      </c>
      <c r="DI69" s="26">
        <v>389200000</v>
      </c>
      <c r="DJ69" s="26">
        <v>370400000</v>
      </c>
      <c r="DK69" s="26">
        <v>353500000</v>
      </c>
      <c r="DL69" s="26">
        <v>338500000</v>
      </c>
      <c r="DM69" s="26">
        <v>321700000</v>
      </c>
      <c r="DN69" s="26">
        <v>308400000</v>
      </c>
      <c r="DO69" s="26">
        <v>270800000</v>
      </c>
      <c r="DP69" s="26">
        <v>258300000</v>
      </c>
      <c r="DQ69" s="26">
        <v>241800000</v>
      </c>
      <c r="DR69" s="26">
        <v>230300000</v>
      </c>
      <c r="DS69" s="26">
        <v>221800000</v>
      </c>
      <c r="DT69" s="26">
        <v>212300000</v>
      </c>
      <c r="DU69" s="26">
        <v>199700000</v>
      </c>
      <c r="DV69" s="26">
        <v>159000000</v>
      </c>
      <c r="DW69" s="26">
        <v>152600000</v>
      </c>
      <c r="DX69" s="26">
        <v>144600000</v>
      </c>
      <c r="DY69" s="26">
        <v>138400000</v>
      </c>
      <c r="DZ69" s="26">
        <v>138700000</v>
      </c>
      <c r="EA69" s="26">
        <v>131000000</v>
      </c>
      <c r="EB69" s="26">
        <v>118800000</v>
      </c>
      <c r="EC69" s="26">
        <v>103400000</v>
      </c>
      <c r="ED69" s="26">
        <v>92300000</v>
      </c>
      <c r="EE69" s="26">
        <v>49200000</v>
      </c>
    </row>
    <row r="70" spans="1:135" x14ac:dyDescent="0.35">
      <c r="A70" t="s">
        <v>120</v>
      </c>
      <c r="B70" s="26">
        <v>-327400000</v>
      </c>
      <c r="C70" s="26">
        <v>-325500000</v>
      </c>
      <c r="D70" s="26">
        <v>-303300000</v>
      </c>
      <c r="E70" s="26">
        <v>-390600000</v>
      </c>
      <c r="F70" s="26">
        <v>-444100000</v>
      </c>
      <c r="G70" s="26">
        <v>-465100000</v>
      </c>
      <c r="H70" s="26">
        <v>-479100000</v>
      </c>
      <c r="I70" s="26">
        <v>-574700000</v>
      </c>
      <c r="J70" s="26">
        <v>-568900000</v>
      </c>
      <c r="K70" s="26">
        <v>-585100000</v>
      </c>
      <c r="L70" s="26">
        <v>-778200000</v>
      </c>
      <c r="M70" s="26">
        <v>-814200000</v>
      </c>
      <c r="N70" s="26">
        <v>-855200000</v>
      </c>
      <c r="O70" s="26">
        <v>-815900000</v>
      </c>
      <c r="P70" s="26">
        <v>-718309000</v>
      </c>
      <c r="Q70" s="26">
        <v>-608542000</v>
      </c>
      <c r="R70" s="26">
        <v>-552860000</v>
      </c>
      <c r="S70" s="26">
        <v>-539028000</v>
      </c>
      <c r="T70" s="26">
        <v>-493681000</v>
      </c>
      <c r="U70" s="26">
        <v>-498700000</v>
      </c>
      <c r="V70" s="26">
        <v>-530586000</v>
      </c>
      <c r="W70" s="26">
        <v>-551065000</v>
      </c>
      <c r="X70" s="26">
        <v>-213099000</v>
      </c>
      <c r="Y70" s="26">
        <v>-243662000</v>
      </c>
      <c r="Z70" s="26">
        <v>-164932000</v>
      </c>
      <c r="AA70" s="26">
        <v>-108140000</v>
      </c>
      <c r="AB70" s="26">
        <v>-78460000</v>
      </c>
      <c r="AC70" s="26">
        <v>-32129000</v>
      </c>
      <c r="AD70" s="26">
        <v>4941000</v>
      </c>
      <c r="AE70" s="26">
        <v>38181000</v>
      </c>
      <c r="AF70" s="26">
        <v>63094000</v>
      </c>
      <c r="AG70" s="26">
        <v>88106000</v>
      </c>
      <c r="AH70" s="26">
        <v>123493000</v>
      </c>
      <c r="AI70" s="26">
        <v>119990000</v>
      </c>
      <c r="AJ70" s="26">
        <v>149357000</v>
      </c>
      <c r="AK70" s="26">
        <v>245209000</v>
      </c>
      <c r="AL70" s="26">
        <v>252983000</v>
      </c>
      <c r="AM70" s="26">
        <v>268089000</v>
      </c>
      <c r="AN70" s="26">
        <v>309873000</v>
      </c>
      <c r="AO70" s="26">
        <v>333714000</v>
      </c>
      <c r="AP70" s="26">
        <v>368695000</v>
      </c>
      <c r="AQ70" s="26">
        <v>378734000</v>
      </c>
      <c r="AR70" s="26">
        <v>438910000</v>
      </c>
      <c r="AS70" s="26">
        <v>465690000</v>
      </c>
      <c r="AT70" s="26">
        <v>527557000</v>
      </c>
      <c r="AU70" s="26">
        <v>645886000</v>
      </c>
      <c r="AV70" s="26">
        <v>728748000</v>
      </c>
      <c r="AW70" s="26">
        <v>682712000</v>
      </c>
      <c r="AX70" s="26">
        <v>664403000</v>
      </c>
      <c r="AY70" s="26">
        <v>653650000</v>
      </c>
      <c r="AZ70" s="26">
        <v>646924000</v>
      </c>
      <c r="BA70" s="26">
        <v>607493000</v>
      </c>
      <c r="BB70" s="26">
        <v>580044000</v>
      </c>
      <c r="BC70" s="26">
        <v>610598000</v>
      </c>
      <c r="BD70" s="26">
        <v>595089000</v>
      </c>
      <c r="BE70" s="26">
        <v>599636000</v>
      </c>
      <c r="BF70" s="26">
        <v>644889000</v>
      </c>
      <c r="BG70" s="26">
        <v>696350000</v>
      </c>
      <c r="BH70" s="26">
        <v>805089000</v>
      </c>
      <c r="BI70" s="26">
        <v>1053562000</v>
      </c>
      <c r="BJ70" s="26">
        <v>1087359000</v>
      </c>
      <c r="BK70" s="26">
        <v>1097254000</v>
      </c>
      <c r="BL70" s="26">
        <v>1075832000</v>
      </c>
      <c r="BM70" s="26">
        <v>1048233000</v>
      </c>
      <c r="BN70" s="26">
        <v>1037856000</v>
      </c>
      <c r="BO70" s="26">
        <v>997666000</v>
      </c>
      <c r="BP70" s="26">
        <v>1100282000</v>
      </c>
      <c r="BQ70" s="26">
        <v>1025380000</v>
      </c>
      <c r="BR70" s="26">
        <v>925721000</v>
      </c>
      <c r="BS70" s="26">
        <v>883538000</v>
      </c>
      <c r="BT70" s="26">
        <v>1026073000</v>
      </c>
      <c r="BU70" s="26">
        <v>1163070000</v>
      </c>
      <c r="BV70" s="26">
        <v>1152157000</v>
      </c>
      <c r="BW70" s="26">
        <v>1139332000</v>
      </c>
      <c r="BX70" s="26">
        <v>1140250000</v>
      </c>
      <c r="BY70" s="26">
        <v>1078579000</v>
      </c>
      <c r="BZ70" s="26">
        <v>1035737000</v>
      </c>
      <c r="CA70" s="26">
        <v>1003220000</v>
      </c>
      <c r="CB70" s="26">
        <v>977096000</v>
      </c>
      <c r="CC70" s="26">
        <v>937441000</v>
      </c>
      <c r="CD70" s="26">
        <v>904203000</v>
      </c>
      <c r="CE70" s="26">
        <v>903700000</v>
      </c>
      <c r="CF70" s="26">
        <v>900287000</v>
      </c>
      <c r="CG70" s="26">
        <v>851414000</v>
      </c>
      <c r="CH70" s="26">
        <v>816782000</v>
      </c>
      <c r="CI70" s="26">
        <v>778061000</v>
      </c>
      <c r="CJ70" s="26">
        <v>762208000</v>
      </c>
      <c r="CK70" s="26">
        <v>713309000</v>
      </c>
      <c r="CL70" s="26">
        <v>688600000</v>
      </c>
      <c r="CM70" s="26">
        <v>674400000</v>
      </c>
      <c r="CN70" s="26">
        <v>661400000</v>
      </c>
      <c r="CO70" s="26">
        <v>652000000</v>
      </c>
      <c r="CP70" s="26">
        <v>626600000</v>
      </c>
      <c r="CQ70" s="26">
        <v>605800000</v>
      </c>
      <c r="CR70" s="26">
        <v>593700000</v>
      </c>
      <c r="CS70" s="26">
        <v>575400000</v>
      </c>
      <c r="CT70" s="26">
        <v>555300000</v>
      </c>
      <c r="CU70" s="26">
        <v>541000000</v>
      </c>
      <c r="CV70" s="26">
        <v>523700000</v>
      </c>
      <c r="CW70" s="26">
        <v>530700000</v>
      </c>
      <c r="CX70" s="26">
        <v>639300000</v>
      </c>
      <c r="CY70" s="26">
        <v>625200000</v>
      </c>
      <c r="CZ70" s="26">
        <v>608200000</v>
      </c>
      <c r="DA70" s="26">
        <v>582500000</v>
      </c>
      <c r="DB70" s="26">
        <v>566700000</v>
      </c>
      <c r="DC70" s="26">
        <v>580100000</v>
      </c>
      <c r="DD70" s="26">
        <v>496800000</v>
      </c>
      <c r="DE70" s="26">
        <v>473900000</v>
      </c>
      <c r="DF70" s="26">
        <v>455000000</v>
      </c>
      <c r="DG70" s="26">
        <v>438800000</v>
      </c>
      <c r="DH70" s="26">
        <v>417300000</v>
      </c>
      <c r="DI70" s="26">
        <v>385600000</v>
      </c>
      <c r="DJ70" s="26">
        <v>366700000</v>
      </c>
      <c r="DK70" s="26">
        <v>349800000</v>
      </c>
      <c r="DL70" s="26">
        <v>334700000</v>
      </c>
      <c r="DM70" s="26">
        <v>317800000</v>
      </c>
      <c r="DN70" s="26">
        <v>304500000</v>
      </c>
      <c r="DO70" s="26">
        <v>266800000</v>
      </c>
      <c r="DP70" s="26">
        <v>254100000</v>
      </c>
      <c r="DQ70" s="26">
        <v>237200000</v>
      </c>
      <c r="DR70" s="26">
        <v>225600000</v>
      </c>
      <c r="DS70" s="26">
        <v>217100000</v>
      </c>
      <c r="DT70" s="26">
        <v>207500000</v>
      </c>
      <c r="DU70" s="26">
        <v>194900000</v>
      </c>
      <c r="DV70" s="26">
        <v>143800000</v>
      </c>
      <c r="DW70" s="26">
        <v>137800000</v>
      </c>
      <c r="DX70" s="26">
        <v>132400000</v>
      </c>
      <c r="DY70" s="26">
        <v>91700000</v>
      </c>
      <c r="DZ70" s="26">
        <v>87500000</v>
      </c>
      <c r="EA70" s="26">
        <v>83700000</v>
      </c>
      <c r="EB70" s="26">
        <v>78500000</v>
      </c>
      <c r="EC70" s="26">
        <v>60300000</v>
      </c>
      <c r="ED70" s="26">
        <v>49000000</v>
      </c>
      <c r="EE70" s="26">
        <v>38500000</v>
      </c>
    </row>
    <row r="71" spans="1:135" x14ac:dyDescent="0.35">
      <c r="A71" t="s">
        <v>241</v>
      </c>
      <c r="B71" s="26">
        <v>1319700000</v>
      </c>
      <c r="C71" s="26">
        <v>1271300000</v>
      </c>
      <c r="D71" s="26">
        <v>1125900000</v>
      </c>
      <c r="E71" s="26">
        <v>1237900000</v>
      </c>
      <c r="F71" s="26">
        <v>1250700000</v>
      </c>
      <c r="G71" s="26">
        <v>1180700000</v>
      </c>
      <c r="H71" s="26">
        <v>1191100000</v>
      </c>
      <c r="I71" s="26">
        <v>1371400000</v>
      </c>
      <c r="J71" s="26">
        <v>1377300000</v>
      </c>
      <c r="K71" s="26">
        <v>1392100000</v>
      </c>
    </row>
    <row r="72" spans="1:135" x14ac:dyDescent="0.35">
      <c r="A72" t="s">
        <v>121</v>
      </c>
      <c r="B72" s="26">
        <v>-551500000</v>
      </c>
      <c r="C72" s="26">
        <v>-538900000</v>
      </c>
      <c r="D72" s="26">
        <v>-512600000</v>
      </c>
      <c r="E72" s="26">
        <v>-600200000</v>
      </c>
      <c r="F72" s="26">
        <v>-654100000</v>
      </c>
      <c r="G72" s="26">
        <v>-675300000</v>
      </c>
      <c r="H72" s="26">
        <v>-689700000</v>
      </c>
      <c r="I72" s="26">
        <v>-785700000</v>
      </c>
      <c r="J72" s="26">
        <v>-782300000</v>
      </c>
      <c r="K72" s="26">
        <v>-799100000</v>
      </c>
      <c r="L72" s="26">
        <v>-966000000</v>
      </c>
      <c r="M72" s="26">
        <v>-1000700000</v>
      </c>
      <c r="N72" s="26">
        <v>-1041900000</v>
      </c>
      <c r="O72" s="26">
        <v>-1003500000</v>
      </c>
      <c r="P72" s="26">
        <v>-906094000</v>
      </c>
      <c r="Q72" s="26">
        <v>-797297000</v>
      </c>
      <c r="R72" s="26">
        <v>-742146000</v>
      </c>
      <c r="S72" s="26">
        <v>-729109000</v>
      </c>
      <c r="T72" s="26">
        <v>-685146000</v>
      </c>
      <c r="U72" s="26">
        <v>-690474000</v>
      </c>
      <c r="V72" s="26">
        <v>-722589000</v>
      </c>
      <c r="W72" s="26">
        <v>-744690000</v>
      </c>
      <c r="X72" s="26">
        <v>-407331000</v>
      </c>
      <c r="Y72" s="26">
        <v>-438507000</v>
      </c>
      <c r="Z72" s="26">
        <v>-356354000</v>
      </c>
      <c r="AA72" s="26">
        <v>-300298000</v>
      </c>
      <c r="AB72" s="26">
        <v>-227483000</v>
      </c>
      <c r="AC72" s="26">
        <v>-181672000</v>
      </c>
      <c r="AD72" s="26">
        <v>-145469000</v>
      </c>
      <c r="AE72" s="26">
        <v>-113362000</v>
      </c>
      <c r="AF72" s="26">
        <v>-89181000</v>
      </c>
      <c r="AG72" s="26">
        <v>-45057000</v>
      </c>
      <c r="AH72" s="26">
        <v>-10009000</v>
      </c>
      <c r="AI72" s="26">
        <v>-13270000</v>
      </c>
      <c r="AJ72" s="26">
        <v>7254000</v>
      </c>
      <c r="AK72" s="26">
        <v>119605000</v>
      </c>
      <c r="AL72" s="26">
        <v>127379000</v>
      </c>
      <c r="AM72" s="26">
        <v>142485000</v>
      </c>
      <c r="AN72" s="26">
        <v>184269000</v>
      </c>
      <c r="AO72" s="26">
        <v>209625000</v>
      </c>
      <c r="AP72" s="26">
        <v>244606000</v>
      </c>
      <c r="AQ72" s="26">
        <v>254645000</v>
      </c>
      <c r="AR72" s="26">
        <v>314821000</v>
      </c>
      <c r="AS72" s="26">
        <v>341601000</v>
      </c>
      <c r="AT72" s="26">
        <v>403468000</v>
      </c>
      <c r="AU72" s="26">
        <v>521797000</v>
      </c>
      <c r="AV72" s="26">
        <v>604659000</v>
      </c>
      <c r="AW72" s="26">
        <v>558622000</v>
      </c>
      <c r="AX72" s="26">
        <v>534526000</v>
      </c>
      <c r="AY72" s="26">
        <v>522931000</v>
      </c>
      <c r="AZ72" s="26">
        <v>516205000</v>
      </c>
      <c r="BA72" s="26">
        <v>469652000</v>
      </c>
      <c r="BB72" s="26">
        <v>442137000</v>
      </c>
      <c r="BC72" s="26">
        <v>470767000</v>
      </c>
      <c r="BD72" s="26">
        <v>454718000</v>
      </c>
      <c r="BE72" s="26">
        <v>460496000</v>
      </c>
      <c r="BF72" s="26">
        <v>505825000</v>
      </c>
      <c r="BG72" s="26">
        <v>557391000</v>
      </c>
      <c r="BH72" s="26">
        <v>666213000</v>
      </c>
      <c r="BI72" s="26">
        <v>910874000</v>
      </c>
      <c r="BJ72" s="26">
        <v>941719000</v>
      </c>
      <c r="BK72" s="26">
        <v>951907000</v>
      </c>
      <c r="BL72" s="26">
        <v>930353000</v>
      </c>
      <c r="BM72" s="26">
        <v>903040000</v>
      </c>
      <c r="BN72" s="26">
        <v>892344000</v>
      </c>
      <c r="BO72" s="26">
        <v>872917000</v>
      </c>
      <c r="BP72" s="26">
        <v>964528000</v>
      </c>
      <c r="BQ72" s="26">
        <v>889626000</v>
      </c>
      <c r="BR72" s="26">
        <v>789700000</v>
      </c>
      <c r="BS72" s="26">
        <v>747517000</v>
      </c>
      <c r="BT72" s="26">
        <v>868005000</v>
      </c>
      <c r="BU72" s="26">
        <v>1005002000</v>
      </c>
      <c r="BV72" s="26">
        <v>967089000</v>
      </c>
      <c r="BW72" s="26">
        <v>954264000</v>
      </c>
      <c r="BX72" s="26">
        <v>955182000</v>
      </c>
      <c r="BY72" s="26">
        <v>884680000</v>
      </c>
      <c r="BZ72" s="26">
        <v>841838000</v>
      </c>
      <c r="CA72" s="26">
        <v>809321000</v>
      </c>
      <c r="CB72" s="26">
        <v>783197000</v>
      </c>
      <c r="CC72" s="26">
        <v>743542000</v>
      </c>
      <c r="CD72" s="26">
        <v>710304000</v>
      </c>
      <c r="CE72" s="26">
        <v>762620000</v>
      </c>
      <c r="CF72" s="26">
        <v>762160000</v>
      </c>
      <c r="CG72" s="26">
        <v>735959000</v>
      </c>
      <c r="CH72" s="26">
        <v>746263000</v>
      </c>
      <c r="CI72" s="26">
        <v>707054000</v>
      </c>
      <c r="CJ72" s="26">
        <v>690647000</v>
      </c>
      <c r="CK72" s="26">
        <v>641195000</v>
      </c>
      <c r="CL72" s="26">
        <v>615500000</v>
      </c>
      <c r="CM72" s="26">
        <v>600800000</v>
      </c>
      <c r="CN72" s="26">
        <v>587200000</v>
      </c>
      <c r="CO72" s="26">
        <v>577300000</v>
      </c>
      <c r="CP72" s="26">
        <v>551400000</v>
      </c>
      <c r="CQ72" s="26">
        <v>530000000</v>
      </c>
      <c r="CR72" s="26">
        <v>517400000</v>
      </c>
      <c r="CS72" s="26">
        <v>498500000</v>
      </c>
      <c r="CT72" s="26">
        <v>477900000</v>
      </c>
      <c r="CU72" s="26">
        <v>463300000</v>
      </c>
      <c r="CV72" s="26">
        <v>445400000</v>
      </c>
      <c r="CW72" s="26">
        <v>451700000</v>
      </c>
      <c r="CX72" s="26">
        <v>559700000</v>
      </c>
      <c r="CY72" s="26">
        <v>552400000</v>
      </c>
      <c r="CZ72" s="26">
        <v>534900000</v>
      </c>
      <c r="DA72" s="26">
        <v>508800000</v>
      </c>
      <c r="DB72" s="26">
        <v>492700000</v>
      </c>
      <c r="DC72" s="26">
        <v>505600000</v>
      </c>
      <c r="DD72" s="26">
        <v>496800000</v>
      </c>
      <c r="DE72" s="26">
        <v>473900000</v>
      </c>
      <c r="DF72" s="26">
        <v>455000000</v>
      </c>
      <c r="DG72" s="26">
        <v>438800000</v>
      </c>
      <c r="DH72" s="26">
        <v>417300000</v>
      </c>
      <c r="DI72" s="26">
        <v>385600000</v>
      </c>
      <c r="DJ72" s="26">
        <v>366700000</v>
      </c>
      <c r="DK72" s="26">
        <v>349800000</v>
      </c>
      <c r="DL72" s="26">
        <v>334700000</v>
      </c>
      <c r="DM72" s="26">
        <v>317800000</v>
      </c>
      <c r="DN72" s="26">
        <v>304500000</v>
      </c>
      <c r="DO72" s="26">
        <v>266800000</v>
      </c>
      <c r="DP72" s="26">
        <v>254100000</v>
      </c>
      <c r="DQ72" s="26">
        <v>237200000</v>
      </c>
      <c r="DR72" s="26">
        <v>225600000</v>
      </c>
      <c r="DS72" s="26">
        <v>217100000</v>
      </c>
      <c r="DT72" s="26">
        <v>207500000</v>
      </c>
      <c r="DU72" s="26">
        <v>194900000</v>
      </c>
      <c r="DV72" s="26">
        <v>143800000</v>
      </c>
      <c r="DW72" s="26">
        <v>137800000</v>
      </c>
      <c r="DX72" s="26">
        <v>132400000</v>
      </c>
      <c r="DY72" s="26">
        <v>91700000</v>
      </c>
      <c r="DZ72" s="26">
        <v>87500000</v>
      </c>
      <c r="EA72" s="26">
        <v>83700000</v>
      </c>
      <c r="EB72" s="26">
        <v>78500000</v>
      </c>
      <c r="EC72" s="26">
        <v>60300000</v>
      </c>
      <c r="ED72" s="26">
        <v>49000000</v>
      </c>
      <c r="EE72" s="26">
        <v>38500000</v>
      </c>
    </row>
    <row r="73" spans="1:135" x14ac:dyDescent="0.35">
      <c r="A73" t="s">
        <v>122</v>
      </c>
      <c r="B73" s="26">
        <v>-348800000</v>
      </c>
      <c r="C73" s="26">
        <v>-329900000</v>
      </c>
      <c r="D73" s="26">
        <v>-364400000</v>
      </c>
      <c r="E73" s="26">
        <v>-325400000</v>
      </c>
      <c r="F73" s="26">
        <v>-254500000</v>
      </c>
      <c r="G73" s="26">
        <v>-269900000</v>
      </c>
      <c r="H73" s="26">
        <v>-273500000</v>
      </c>
      <c r="I73" s="26">
        <v>-204700000</v>
      </c>
      <c r="J73" s="26">
        <v>-328100000</v>
      </c>
      <c r="K73" s="26">
        <v>-342700000</v>
      </c>
      <c r="L73" s="26">
        <v>-244600000</v>
      </c>
      <c r="M73" s="26">
        <v>-284900000</v>
      </c>
      <c r="N73" s="26">
        <v>-292000000</v>
      </c>
      <c r="O73" s="26">
        <v>-356600000</v>
      </c>
      <c r="P73" s="26">
        <v>-278056000</v>
      </c>
      <c r="Q73" s="26">
        <v>-304978000</v>
      </c>
      <c r="R73" s="26">
        <v>-257402000</v>
      </c>
      <c r="S73" s="26">
        <v>-273486000</v>
      </c>
      <c r="T73" s="26">
        <v>-292036000</v>
      </c>
      <c r="U73" s="26">
        <v>-289071000</v>
      </c>
      <c r="V73" s="26">
        <v>-245536000</v>
      </c>
      <c r="W73" s="26">
        <v>-251168000</v>
      </c>
      <c r="X73" s="26">
        <v>-255669000</v>
      </c>
      <c r="Y73" s="26">
        <v>-225567000</v>
      </c>
      <c r="Z73" s="26">
        <v>-195072000</v>
      </c>
      <c r="AA73" s="26">
        <v>-200956000</v>
      </c>
      <c r="AB73" s="26">
        <v>-228758000</v>
      </c>
      <c r="AC73" s="26">
        <v>-216595000</v>
      </c>
      <c r="AD73" s="26">
        <v>-225656000</v>
      </c>
      <c r="AE73" s="26">
        <v>-239790000</v>
      </c>
      <c r="AF73" s="26">
        <v>-255256000</v>
      </c>
      <c r="AG73" s="26">
        <v>-221138000</v>
      </c>
      <c r="AH73" s="26">
        <v>-181814000</v>
      </c>
      <c r="AI73" s="26">
        <v>-177217000</v>
      </c>
      <c r="AJ73" s="26">
        <v>-191620000</v>
      </c>
      <c r="AK73" s="26">
        <v>-175738000</v>
      </c>
      <c r="AL73" s="26">
        <v>-168780000</v>
      </c>
      <c r="AM73" s="26">
        <v>-165997000</v>
      </c>
      <c r="AN73" s="26">
        <v>-206903000</v>
      </c>
      <c r="AO73" s="26">
        <v>-208647000</v>
      </c>
      <c r="AP73" s="26">
        <v>-169407000</v>
      </c>
      <c r="AQ73" s="26">
        <v>-168334000</v>
      </c>
      <c r="AR73" s="26">
        <v>-184241000</v>
      </c>
      <c r="AS73" s="26">
        <v>-151167000</v>
      </c>
      <c r="AT73" s="26">
        <v>-107339000</v>
      </c>
      <c r="AU73" s="26">
        <v>-13011000</v>
      </c>
      <c r="AV73" s="26">
        <v>51190000</v>
      </c>
      <c r="AW73" s="26">
        <v>-172295000</v>
      </c>
      <c r="AX73" s="26">
        <v>-368431000</v>
      </c>
      <c r="AY73" s="26">
        <v>-6099000</v>
      </c>
      <c r="AZ73" s="26">
        <v>-39667000</v>
      </c>
      <c r="BA73" s="26">
        <v>-125911000</v>
      </c>
      <c r="BB73" s="26">
        <v>-207432000</v>
      </c>
      <c r="BC73" s="26">
        <v>-40005000</v>
      </c>
      <c r="BD73" s="26">
        <v>-71448000</v>
      </c>
      <c r="BE73" s="26">
        <v>-24669000</v>
      </c>
      <c r="BF73" s="26">
        <v>-26345000</v>
      </c>
      <c r="BG73" s="26">
        <v>140535000</v>
      </c>
      <c r="BH73" s="26">
        <v>-160901000</v>
      </c>
      <c r="BI73" s="26">
        <v>-172940000</v>
      </c>
      <c r="BJ73" s="26">
        <v>-323200000</v>
      </c>
      <c r="BK73" s="26">
        <v>-258114000</v>
      </c>
      <c r="BL73" s="26">
        <v>-255065000</v>
      </c>
      <c r="BM73" s="26">
        <v>-290326000</v>
      </c>
      <c r="BN73" s="26">
        <v>-206270000</v>
      </c>
      <c r="BO73" s="26">
        <v>-168935000</v>
      </c>
      <c r="BP73" s="26">
        <v>-179738000</v>
      </c>
      <c r="BQ73" s="26">
        <v>-169528000</v>
      </c>
      <c r="BR73" s="26">
        <v>-67007000</v>
      </c>
      <c r="BS73" s="26">
        <v>-95297000</v>
      </c>
      <c r="BT73" s="26">
        <v>21758000</v>
      </c>
      <c r="BU73" s="26">
        <v>-120986000</v>
      </c>
      <c r="BV73" s="26">
        <v>-157096000</v>
      </c>
      <c r="BW73" s="26">
        <v>-160652000</v>
      </c>
      <c r="BX73" s="26">
        <v>-143744000</v>
      </c>
      <c r="BY73" s="26">
        <v>-171161000</v>
      </c>
      <c r="BZ73" s="26">
        <v>-185101000</v>
      </c>
      <c r="CA73" s="26">
        <v>-156456000</v>
      </c>
      <c r="CB73" s="26">
        <v>-160266000</v>
      </c>
      <c r="CC73" s="26">
        <v>-146530000</v>
      </c>
      <c r="CD73" s="26">
        <v>-114170000</v>
      </c>
      <c r="CE73" s="26">
        <v>-104601000</v>
      </c>
      <c r="CF73" s="26">
        <v>-104286000</v>
      </c>
      <c r="CG73" s="26">
        <v>-137178000</v>
      </c>
      <c r="CH73" s="26">
        <v>-118391000</v>
      </c>
      <c r="CI73" s="26">
        <v>-129565000</v>
      </c>
      <c r="CJ73" s="26">
        <v>-127377000</v>
      </c>
      <c r="CK73" s="26">
        <v>-117447000</v>
      </c>
      <c r="CL73" s="26">
        <v>-79000000</v>
      </c>
      <c r="CM73" s="26">
        <v>-90300000</v>
      </c>
      <c r="CN73" s="26">
        <v>-86900000</v>
      </c>
      <c r="CO73" s="26">
        <v>-84000000</v>
      </c>
      <c r="CP73" s="26">
        <v>-89700000</v>
      </c>
      <c r="CQ73" s="26">
        <v>-103500000</v>
      </c>
      <c r="CR73" s="26">
        <v>-92600000</v>
      </c>
      <c r="CS73" s="26">
        <v>-66200000</v>
      </c>
      <c r="CT73" s="26">
        <v>-43300000</v>
      </c>
      <c r="CU73" s="26">
        <v>-56500000</v>
      </c>
      <c r="CV73" s="26">
        <v>-43300000</v>
      </c>
      <c r="CW73" s="26">
        <v>-194100000</v>
      </c>
      <c r="CX73" s="26">
        <v>-114100000</v>
      </c>
      <c r="CY73" s="26">
        <v>-71500000</v>
      </c>
      <c r="CZ73" s="26">
        <v>-50000000</v>
      </c>
      <c r="DA73" s="26">
        <v>-45700000</v>
      </c>
      <c r="DB73" s="26">
        <v>7100000</v>
      </c>
      <c r="DC73" s="26">
        <v>-36400000</v>
      </c>
      <c r="DD73" s="26">
        <v>-2400000</v>
      </c>
      <c r="DE73" s="26">
        <v>-78100000</v>
      </c>
      <c r="DF73" s="26">
        <v>-60200000</v>
      </c>
      <c r="DG73" s="26">
        <v>-61600000</v>
      </c>
      <c r="DH73" s="26">
        <v>-56200000</v>
      </c>
      <c r="DI73" s="26">
        <v>-62100000</v>
      </c>
      <c r="DJ73" s="26">
        <v>-57000000</v>
      </c>
      <c r="DK73" s="26">
        <v>-53400000</v>
      </c>
      <c r="DL73" s="26">
        <v>-44000000</v>
      </c>
      <c r="DM73" s="26">
        <v>-39200000</v>
      </c>
      <c r="DN73" s="26">
        <v>-25800000</v>
      </c>
      <c r="DO73" s="26">
        <v>-39800000</v>
      </c>
      <c r="DP73" s="26">
        <v>-31300000</v>
      </c>
      <c r="DQ73" s="26">
        <v>-23900000</v>
      </c>
      <c r="DR73" s="26">
        <v>-16300000</v>
      </c>
      <c r="DS73" s="26">
        <v>-5600000</v>
      </c>
      <c r="DT73" s="26">
        <v>2200000</v>
      </c>
      <c r="DU73" s="26">
        <v>11200000</v>
      </c>
      <c r="DV73" s="26">
        <v>-19700000</v>
      </c>
      <c r="DW73" s="26">
        <v>-19000000</v>
      </c>
      <c r="DX73" s="26">
        <v>-18400000</v>
      </c>
      <c r="DY73" s="26">
        <v>-19600000</v>
      </c>
      <c r="DZ73" s="26">
        <v>-9200000</v>
      </c>
      <c r="EA73" s="26">
        <v>-9800000</v>
      </c>
      <c r="EB73" s="26">
        <v>-5800000</v>
      </c>
      <c r="EC73" s="26">
        <v>4600000</v>
      </c>
      <c r="ED73" s="26">
        <v>25700000</v>
      </c>
      <c r="EE73" s="26">
        <v>2400000</v>
      </c>
    </row>
    <row r="74" spans="1:135" x14ac:dyDescent="0.35">
      <c r="A74" t="s">
        <v>123</v>
      </c>
      <c r="B74" s="26">
        <v>623800000</v>
      </c>
      <c r="C74" s="26">
        <v>572800000</v>
      </c>
      <c r="D74" s="26">
        <v>614600000</v>
      </c>
      <c r="E74" s="26">
        <v>547200000</v>
      </c>
      <c r="F74" s="26">
        <v>608300000</v>
      </c>
      <c r="G74" s="26">
        <v>693200000</v>
      </c>
      <c r="H74" s="26">
        <v>729400000</v>
      </c>
      <c r="I74" s="26">
        <v>770700000</v>
      </c>
      <c r="J74" s="26">
        <v>646500000</v>
      </c>
      <c r="K74" s="26">
        <v>655100000</v>
      </c>
      <c r="L74" s="26">
        <v>438100000</v>
      </c>
      <c r="M74" s="26">
        <v>413000000</v>
      </c>
      <c r="N74" s="26">
        <v>416800000</v>
      </c>
      <c r="O74" s="26">
        <v>344500000</v>
      </c>
      <c r="P74" s="26">
        <v>788403000</v>
      </c>
      <c r="Q74" s="26">
        <v>760464000</v>
      </c>
      <c r="R74" s="26">
        <v>820660000</v>
      </c>
      <c r="S74" s="26">
        <v>823646000</v>
      </c>
      <c r="T74" s="26">
        <v>835797000</v>
      </c>
      <c r="U74" s="26">
        <v>830764000</v>
      </c>
      <c r="V74" s="26">
        <v>889441000</v>
      </c>
      <c r="W74" s="26">
        <v>894762000</v>
      </c>
      <c r="X74" s="26">
        <v>904413000</v>
      </c>
      <c r="Y74" s="26">
        <v>934603000</v>
      </c>
      <c r="Z74" s="26">
        <v>995166000</v>
      </c>
      <c r="AA74" s="26">
        <v>1020791000</v>
      </c>
      <c r="AB74" s="26">
        <v>895804000</v>
      </c>
      <c r="AC74" s="26">
        <v>904193000</v>
      </c>
      <c r="AD74" s="26">
        <v>934218000</v>
      </c>
      <c r="AE74" s="26">
        <v>931412000</v>
      </c>
      <c r="AF74" s="26">
        <v>923280000</v>
      </c>
      <c r="AG74" s="26">
        <v>933175000</v>
      </c>
      <c r="AH74" s="26">
        <v>957445000</v>
      </c>
      <c r="AI74" s="26">
        <v>960824000</v>
      </c>
      <c r="AJ74" s="26">
        <v>957074000</v>
      </c>
      <c r="AK74" s="26">
        <v>950046000</v>
      </c>
      <c r="AL74" s="26">
        <v>964616000</v>
      </c>
      <c r="AM74" s="26">
        <v>966517000</v>
      </c>
      <c r="AN74" s="26">
        <v>925097000</v>
      </c>
      <c r="AO74" s="26">
        <v>915673000</v>
      </c>
      <c r="AP74" s="26">
        <v>957388000</v>
      </c>
      <c r="AQ74" s="26">
        <v>967912000</v>
      </c>
      <c r="AR74" s="26">
        <v>963573000</v>
      </c>
      <c r="AS74" s="26">
        <v>995781000</v>
      </c>
      <c r="AT74" s="26">
        <v>1063077000</v>
      </c>
      <c r="AU74" s="26">
        <v>1186834000</v>
      </c>
      <c r="AV74" s="26">
        <v>1270125000</v>
      </c>
      <c r="AW74" s="26">
        <v>1272886000</v>
      </c>
      <c r="AX74" s="26">
        <v>1254946000</v>
      </c>
      <c r="AY74" s="26">
        <v>1382499000</v>
      </c>
      <c r="AZ74" s="26">
        <v>1376186000</v>
      </c>
      <c r="BA74" s="26">
        <v>1387793000</v>
      </c>
      <c r="BB74" s="26">
        <v>1419970000</v>
      </c>
      <c r="BC74" s="26">
        <v>1506721000</v>
      </c>
      <c r="BD74" s="26">
        <v>1498666000</v>
      </c>
      <c r="BE74" s="26">
        <v>1512414000</v>
      </c>
      <c r="BF74" s="26">
        <v>1531168000</v>
      </c>
      <c r="BG74" s="26">
        <v>1651157000</v>
      </c>
      <c r="BH74" s="26">
        <v>1633768000</v>
      </c>
      <c r="BI74" s="26">
        <v>1649172000</v>
      </c>
      <c r="BJ74" s="26">
        <v>1576946000</v>
      </c>
      <c r="BK74" s="26">
        <v>1604289000</v>
      </c>
      <c r="BL74" s="26">
        <v>1578544000</v>
      </c>
      <c r="BM74" s="26">
        <v>1487617000</v>
      </c>
      <c r="BN74" s="26">
        <v>1529812000</v>
      </c>
      <c r="BO74" s="26">
        <v>1506314000</v>
      </c>
      <c r="BP74" s="26">
        <v>1508592000</v>
      </c>
      <c r="BQ74" s="26">
        <v>1478078000</v>
      </c>
      <c r="BR74" s="26">
        <v>1559183000</v>
      </c>
      <c r="BS74" s="26">
        <v>1541988000</v>
      </c>
      <c r="BT74" s="26">
        <v>1683463000</v>
      </c>
      <c r="BU74" s="26">
        <v>1536252000</v>
      </c>
      <c r="BV74" s="26">
        <v>1524228000</v>
      </c>
      <c r="BW74" s="26">
        <v>1511779000</v>
      </c>
      <c r="BX74" s="26">
        <v>1511664000</v>
      </c>
      <c r="BY74" s="26">
        <v>1491532000</v>
      </c>
      <c r="BZ74" s="26">
        <v>1453985000</v>
      </c>
      <c r="CA74" s="26">
        <v>1459800000</v>
      </c>
      <c r="CB74" s="26">
        <v>1421067000</v>
      </c>
      <c r="CC74" s="26">
        <v>1418861000</v>
      </c>
      <c r="CD74" s="26">
        <v>1297296000</v>
      </c>
      <c r="CE74" s="26">
        <v>1186141000</v>
      </c>
      <c r="CF74" s="26">
        <v>1148951000</v>
      </c>
      <c r="CG74" s="26">
        <v>1001555000</v>
      </c>
      <c r="CH74" s="26">
        <v>961937000</v>
      </c>
      <c r="CI74" s="26">
        <v>898820000</v>
      </c>
      <c r="CJ74" s="26">
        <v>887166000</v>
      </c>
      <c r="CK74" s="26">
        <v>893950000</v>
      </c>
      <c r="CL74" s="26">
        <v>916200000</v>
      </c>
      <c r="CM74" s="26">
        <v>880600000</v>
      </c>
      <c r="CN74" s="26">
        <v>859200000</v>
      </c>
      <c r="CO74" s="26">
        <v>854100000</v>
      </c>
      <c r="CP74" s="26">
        <v>828800000</v>
      </c>
      <c r="CQ74" s="26">
        <v>778100000</v>
      </c>
      <c r="CR74" s="26">
        <v>755600000</v>
      </c>
      <c r="CS74" s="26">
        <v>737900000</v>
      </c>
      <c r="CT74" s="26">
        <v>727900000</v>
      </c>
      <c r="CU74" s="26">
        <v>807000000</v>
      </c>
      <c r="CV74" s="26">
        <v>811500000</v>
      </c>
      <c r="CW74" s="26">
        <v>816000000</v>
      </c>
      <c r="CX74" s="26">
        <v>809200000</v>
      </c>
      <c r="CY74" s="26">
        <v>753200000</v>
      </c>
      <c r="CZ74" s="26">
        <v>726300000</v>
      </c>
      <c r="DA74" s="26">
        <v>700700000</v>
      </c>
      <c r="DB74" s="26">
        <v>669900000</v>
      </c>
      <c r="DC74" s="26">
        <v>683500000</v>
      </c>
      <c r="DD74" s="26">
        <v>601500000</v>
      </c>
      <c r="DE74" s="26">
        <v>509300000</v>
      </c>
      <c r="DF74" s="26">
        <v>471900000</v>
      </c>
      <c r="DG74" s="26">
        <v>455300000</v>
      </c>
      <c r="DH74" s="26">
        <v>423500000</v>
      </c>
      <c r="DI74" s="26">
        <v>394500000</v>
      </c>
      <c r="DJ74" s="26">
        <v>373500000</v>
      </c>
      <c r="DK74" s="26">
        <v>358500000</v>
      </c>
      <c r="DL74" s="26">
        <v>338800000</v>
      </c>
      <c r="DM74" s="26">
        <v>330400000</v>
      </c>
      <c r="DN74" s="26">
        <v>311600000</v>
      </c>
      <c r="DO74" s="26">
        <v>271000000</v>
      </c>
      <c r="DP74" s="26">
        <v>258400000</v>
      </c>
      <c r="DQ74" s="26">
        <v>241900000</v>
      </c>
      <c r="DR74" s="26">
        <v>230400000</v>
      </c>
      <c r="DS74" s="26">
        <v>221900000</v>
      </c>
      <c r="DT74" s="26">
        <v>212400000</v>
      </c>
      <c r="DU74" s="26">
        <v>199800000</v>
      </c>
      <c r="DV74" s="26">
        <v>164200000</v>
      </c>
      <c r="DW74" s="26">
        <v>162000000</v>
      </c>
      <c r="DX74" s="26">
        <v>153600000</v>
      </c>
      <c r="DY74" s="26">
        <v>138500000</v>
      </c>
      <c r="DZ74" s="26">
        <v>138900000</v>
      </c>
      <c r="EA74" s="26">
        <v>131200000</v>
      </c>
      <c r="EB74" s="26">
        <v>119000000</v>
      </c>
      <c r="EC74" s="26">
        <v>103700000</v>
      </c>
      <c r="ED74" s="26">
        <v>92600000</v>
      </c>
      <c r="EE74" s="26">
        <v>49600000</v>
      </c>
    </row>
    <row r="75" spans="1:135" x14ac:dyDescent="0.35">
      <c r="A75" t="s">
        <v>124</v>
      </c>
      <c r="B75" s="26">
        <v>-551500000</v>
      </c>
      <c r="C75" s="26">
        <v>-538900000</v>
      </c>
      <c r="D75" s="26">
        <v>-512600000</v>
      </c>
      <c r="E75" s="26">
        <v>-600200000</v>
      </c>
      <c r="F75" s="26">
        <v>-654100000</v>
      </c>
      <c r="G75" s="26">
        <v>-675300000</v>
      </c>
      <c r="H75" s="26">
        <v>-689700000</v>
      </c>
      <c r="I75" s="26">
        <v>-785700000</v>
      </c>
      <c r="J75" s="26">
        <v>-782300000</v>
      </c>
      <c r="K75" s="26">
        <v>-799100000</v>
      </c>
      <c r="L75" s="26">
        <v>-966000000</v>
      </c>
      <c r="M75" s="26">
        <v>-1000700000</v>
      </c>
      <c r="N75" s="26">
        <v>-1041900000</v>
      </c>
      <c r="O75" s="26">
        <v>-1003500000</v>
      </c>
      <c r="P75" s="26">
        <v>-906094000</v>
      </c>
      <c r="Q75" s="26">
        <v>-797297000</v>
      </c>
      <c r="R75" s="26">
        <v>-742146000</v>
      </c>
      <c r="S75" s="26">
        <v>-729109000</v>
      </c>
      <c r="T75" s="26">
        <v>-685146000</v>
      </c>
      <c r="U75" s="26">
        <v>-690474000</v>
      </c>
      <c r="V75" s="26">
        <v>-722589000</v>
      </c>
      <c r="W75" s="26">
        <v>-744690000</v>
      </c>
      <c r="X75" s="26">
        <v>-407331000</v>
      </c>
      <c r="Y75" s="26">
        <v>-438507000</v>
      </c>
      <c r="Z75" s="26">
        <v>-356354000</v>
      </c>
      <c r="AA75" s="26">
        <v>-300298000</v>
      </c>
      <c r="AB75" s="26">
        <v>-227483000</v>
      </c>
      <c r="AC75" s="26">
        <v>-181672000</v>
      </c>
      <c r="AD75" s="26">
        <v>-145469000</v>
      </c>
      <c r="AE75" s="26">
        <v>-113362000</v>
      </c>
      <c r="AF75" s="26">
        <v>-89181000</v>
      </c>
      <c r="AG75" s="26">
        <v>-45057000</v>
      </c>
      <c r="AH75" s="26">
        <v>-10009000</v>
      </c>
      <c r="AI75" s="26">
        <v>-13270000</v>
      </c>
      <c r="AJ75" s="26">
        <v>7254000</v>
      </c>
      <c r="AK75" s="26">
        <v>119605000</v>
      </c>
      <c r="AL75" s="26">
        <v>127379000</v>
      </c>
      <c r="AM75" s="26">
        <v>142485000</v>
      </c>
      <c r="AN75" s="26">
        <v>184269000</v>
      </c>
      <c r="AO75" s="26">
        <v>209625000</v>
      </c>
      <c r="AP75" s="26">
        <v>244606000</v>
      </c>
      <c r="AQ75" s="26">
        <v>254645000</v>
      </c>
      <c r="AR75" s="26">
        <v>314821000</v>
      </c>
      <c r="AS75" s="26">
        <v>341601000</v>
      </c>
      <c r="AT75" s="26">
        <v>403468000</v>
      </c>
      <c r="AU75" s="26">
        <v>521797000</v>
      </c>
      <c r="AV75" s="26">
        <v>604659000</v>
      </c>
      <c r="AW75" s="26">
        <v>558622000</v>
      </c>
      <c r="AX75" s="26">
        <v>534526000</v>
      </c>
      <c r="AY75" s="26">
        <v>522931000</v>
      </c>
      <c r="AZ75" s="26">
        <v>516205000</v>
      </c>
      <c r="BA75" s="26">
        <v>469652000</v>
      </c>
      <c r="BB75" s="26">
        <v>442137000</v>
      </c>
      <c r="BC75" s="26">
        <v>470767000</v>
      </c>
      <c r="BD75" s="26">
        <v>454718000</v>
      </c>
      <c r="BE75" s="26">
        <v>460496000</v>
      </c>
      <c r="BF75" s="26">
        <v>505825000</v>
      </c>
      <c r="BG75" s="26">
        <v>557391000</v>
      </c>
      <c r="BH75" s="26">
        <v>666213000</v>
      </c>
      <c r="BI75" s="26">
        <v>910874000</v>
      </c>
      <c r="BJ75" s="26">
        <v>941719000</v>
      </c>
      <c r="BK75" s="26">
        <v>951907000</v>
      </c>
      <c r="BL75" s="26">
        <v>930353000</v>
      </c>
      <c r="BM75" s="26">
        <v>903040000</v>
      </c>
      <c r="BN75" s="26">
        <v>892344000</v>
      </c>
      <c r="BO75" s="26">
        <v>872917000</v>
      </c>
      <c r="BP75" s="26">
        <v>964528000</v>
      </c>
      <c r="BQ75" s="26">
        <v>889626000</v>
      </c>
      <c r="BR75" s="26">
        <v>789700000</v>
      </c>
      <c r="BS75" s="26">
        <v>747517000</v>
      </c>
      <c r="BT75" s="26">
        <v>868005000</v>
      </c>
      <c r="BU75" s="26">
        <v>1005002000</v>
      </c>
      <c r="BV75" s="26">
        <v>967089000</v>
      </c>
      <c r="BW75" s="26">
        <v>954264000</v>
      </c>
      <c r="BX75" s="26">
        <v>955182000</v>
      </c>
      <c r="BY75" s="26">
        <v>884680000</v>
      </c>
      <c r="BZ75" s="26">
        <v>841838000</v>
      </c>
      <c r="CA75" s="26">
        <v>809321000</v>
      </c>
      <c r="CB75" s="26">
        <v>783197000</v>
      </c>
      <c r="CC75" s="26">
        <v>743542000</v>
      </c>
      <c r="CD75" s="26">
        <v>710304000</v>
      </c>
      <c r="CE75" s="26">
        <v>762620000</v>
      </c>
      <c r="CF75" s="26">
        <v>762160000</v>
      </c>
      <c r="CG75" s="26">
        <v>735959000</v>
      </c>
      <c r="CH75" s="26">
        <v>746263000</v>
      </c>
      <c r="CI75" s="26">
        <v>707054000</v>
      </c>
      <c r="CJ75" s="26">
        <v>690647000</v>
      </c>
      <c r="CK75" s="26">
        <v>641195000</v>
      </c>
      <c r="CL75" s="26">
        <v>615500000</v>
      </c>
      <c r="CM75" s="26">
        <v>600800000</v>
      </c>
      <c r="CN75" s="26">
        <v>587200000</v>
      </c>
      <c r="CO75" s="26">
        <v>577300000</v>
      </c>
      <c r="CP75" s="26">
        <v>551400000</v>
      </c>
      <c r="CQ75" s="26">
        <v>530000000</v>
      </c>
      <c r="CR75" s="26">
        <v>517400000</v>
      </c>
      <c r="CS75" s="26">
        <v>498500000</v>
      </c>
      <c r="CT75" s="26">
        <v>477900000</v>
      </c>
      <c r="CU75" s="26">
        <v>463300000</v>
      </c>
      <c r="CV75" s="26">
        <v>445400000</v>
      </c>
      <c r="CW75" s="26">
        <v>451700000</v>
      </c>
      <c r="CX75" s="26">
        <v>559700000</v>
      </c>
      <c r="CY75" s="26">
        <v>552400000</v>
      </c>
      <c r="CZ75" s="26">
        <v>534900000</v>
      </c>
      <c r="DA75" s="26">
        <v>508800000</v>
      </c>
      <c r="DB75" s="26">
        <v>492700000</v>
      </c>
      <c r="DC75" s="26">
        <v>505600000</v>
      </c>
      <c r="DD75" s="26">
        <v>496800000</v>
      </c>
      <c r="DE75" s="26">
        <v>473900000</v>
      </c>
      <c r="DF75" s="26">
        <v>455000000</v>
      </c>
      <c r="DG75" s="26">
        <v>438800000</v>
      </c>
      <c r="DH75" s="26">
        <v>417300000</v>
      </c>
      <c r="DI75" s="26">
        <v>385600000</v>
      </c>
      <c r="DJ75" s="26">
        <v>366700000</v>
      </c>
      <c r="DK75" s="26">
        <v>349800000</v>
      </c>
      <c r="DL75" s="26">
        <v>334700000</v>
      </c>
      <c r="DM75" s="26">
        <v>317800000</v>
      </c>
      <c r="DN75" s="26">
        <v>304500000</v>
      </c>
      <c r="DO75" s="26">
        <v>266800000</v>
      </c>
      <c r="DP75" s="26">
        <v>254100000</v>
      </c>
      <c r="DQ75" s="26">
        <v>237200000</v>
      </c>
      <c r="DR75" s="26">
        <v>225600000</v>
      </c>
      <c r="DS75" s="26">
        <v>217100000</v>
      </c>
      <c r="DT75" s="26">
        <v>207500000</v>
      </c>
      <c r="DU75" s="26">
        <v>194900000</v>
      </c>
      <c r="DV75" s="26">
        <v>143800000</v>
      </c>
      <c r="DW75" s="26">
        <v>137800000</v>
      </c>
      <c r="DX75" s="26">
        <v>132400000</v>
      </c>
      <c r="DY75" s="26">
        <v>91700000</v>
      </c>
      <c r="DZ75" s="26">
        <v>87500000</v>
      </c>
      <c r="EA75" s="26">
        <v>83700000</v>
      </c>
      <c r="EB75" s="26">
        <v>78500000</v>
      </c>
      <c r="EC75" s="26">
        <v>60300000</v>
      </c>
      <c r="ED75" s="26">
        <v>49000000</v>
      </c>
      <c r="EE75" s="26">
        <v>38500000</v>
      </c>
    </row>
    <row r="76" spans="1:135" x14ac:dyDescent="0.35">
      <c r="A76" t="s">
        <v>125</v>
      </c>
      <c r="B76" s="26">
        <v>2270900000</v>
      </c>
      <c r="C76" s="26">
        <v>2169600000</v>
      </c>
      <c r="D76" s="26">
        <v>2043800000</v>
      </c>
      <c r="E76" s="26">
        <v>2175700000</v>
      </c>
      <c r="F76" s="26">
        <v>2303100000</v>
      </c>
      <c r="G76" s="26">
        <v>2339000000</v>
      </c>
      <c r="H76" s="26">
        <v>2399600000</v>
      </c>
      <c r="I76" s="26">
        <v>2716800000</v>
      </c>
      <c r="J76" s="26">
        <v>2592700000</v>
      </c>
      <c r="K76" s="26">
        <v>2632300000</v>
      </c>
      <c r="L76" s="26">
        <v>1216300000</v>
      </c>
      <c r="M76" s="26">
        <v>1227200000</v>
      </c>
      <c r="N76" s="26">
        <v>1272000000</v>
      </c>
      <c r="O76" s="26">
        <v>1160400000</v>
      </c>
      <c r="P76" s="26">
        <v>1506712000</v>
      </c>
      <c r="Q76" s="26">
        <v>1369006000</v>
      </c>
      <c r="R76" s="26">
        <v>1373520000</v>
      </c>
      <c r="S76" s="26">
        <v>1362674000</v>
      </c>
      <c r="T76" s="26">
        <v>1329478000</v>
      </c>
      <c r="U76" s="26">
        <v>1329464000</v>
      </c>
      <c r="V76" s="26">
        <v>1420027000</v>
      </c>
      <c r="W76" s="26">
        <v>1445827000</v>
      </c>
      <c r="X76" s="26">
        <v>1117512000</v>
      </c>
      <c r="Y76" s="26">
        <v>1178265000</v>
      </c>
      <c r="Z76" s="26">
        <v>1160098000</v>
      </c>
      <c r="AA76" s="26">
        <v>1128931000</v>
      </c>
      <c r="AB76" s="26">
        <v>974264000</v>
      </c>
      <c r="AC76" s="26">
        <v>936322000</v>
      </c>
      <c r="AD76" s="26">
        <v>929277000</v>
      </c>
      <c r="AE76" s="26">
        <v>893231000</v>
      </c>
      <c r="AF76" s="26">
        <v>860186000</v>
      </c>
      <c r="AG76" s="26">
        <v>845069000</v>
      </c>
      <c r="AH76" s="26">
        <v>833952000</v>
      </c>
      <c r="AI76" s="26">
        <v>840834000</v>
      </c>
      <c r="AJ76" s="26">
        <v>807717000</v>
      </c>
      <c r="AK76" s="26">
        <v>704837000</v>
      </c>
      <c r="AL76" s="26">
        <v>711633000</v>
      </c>
      <c r="AM76" s="26">
        <v>698428000</v>
      </c>
      <c r="AN76" s="26">
        <v>615224000</v>
      </c>
      <c r="AO76" s="26">
        <v>581959000</v>
      </c>
      <c r="AP76" s="26">
        <v>588693000</v>
      </c>
      <c r="AQ76" s="26">
        <v>589178000</v>
      </c>
      <c r="AR76" s="26">
        <v>524663000</v>
      </c>
      <c r="AS76" s="26">
        <v>530091000</v>
      </c>
      <c r="AT76" s="26">
        <v>535520000</v>
      </c>
      <c r="AU76" s="26">
        <v>540948000</v>
      </c>
      <c r="AV76" s="26">
        <v>541377000</v>
      </c>
      <c r="AW76" s="26">
        <v>590174000</v>
      </c>
      <c r="AX76" s="26">
        <v>590543000</v>
      </c>
      <c r="AY76" s="26">
        <v>728849000</v>
      </c>
      <c r="AZ76" s="26">
        <v>729262000</v>
      </c>
      <c r="BA76" s="26">
        <v>780300000</v>
      </c>
      <c r="BB76" s="26">
        <v>839926000</v>
      </c>
      <c r="BC76" s="26">
        <v>896123000</v>
      </c>
      <c r="BD76" s="26">
        <v>903577000</v>
      </c>
      <c r="BE76" s="26">
        <v>912778000</v>
      </c>
      <c r="BF76" s="26">
        <v>886279000</v>
      </c>
      <c r="BG76" s="26">
        <v>954807000</v>
      </c>
      <c r="BH76" s="26">
        <v>828679000</v>
      </c>
      <c r="BI76" s="26">
        <v>595610000</v>
      </c>
      <c r="BJ76" s="26">
        <v>489587000</v>
      </c>
      <c r="BK76" s="26">
        <v>507035000</v>
      </c>
      <c r="BL76" s="26">
        <v>502712000</v>
      </c>
      <c r="BM76" s="26">
        <v>439384000</v>
      </c>
      <c r="BN76" s="26">
        <v>491956000</v>
      </c>
      <c r="BO76" s="26">
        <v>508648000</v>
      </c>
      <c r="BP76" s="26">
        <v>408310000</v>
      </c>
      <c r="BQ76" s="26">
        <v>452698000</v>
      </c>
      <c r="BR76" s="26">
        <v>633462000</v>
      </c>
      <c r="BS76" s="26">
        <v>658450000</v>
      </c>
      <c r="BT76" s="26">
        <v>657390000</v>
      </c>
      <c r="BU76" s="26">
        <v>373182000</v>
      </c>
      <c r="BV76" s="26">
        <v>372071000</v>
      </c>
      <c r="BW76" s="26">
        <v>372447000</v>
      </c>
      <c r="BX76" s="26">
        <v>371414000</v>
      </c>
      <c r="BY76" s="26">
        <v>412953000</v>
      </c>
      <c r="BZ76" s="26">
        <v>418248000</v>
      </c>
      <c r="CA76" s="26">
        <v>456580000</v>
      </c>
      <c r="CB76" s="26">
        <v>443971000</v>
      </c>
      <c r="CC76" s="26">
        <v>481420000</v>
      </c>
      <c r="CD76" s="26">
        <v>393093000</v>
      </c>
      <c r="CE76" s="26">
        <v>282441000</v>
      </c>
      <c r="CF76" s="26">
        <v>248664000</v>
      </c>
      <c r="CG76" s="26">
        <v>150141000</v>
      </c>
      <c r="CH76" s="26">
        <v>145155000</v>
      </c>
      <c r="CI76" s="26">
        <v>120759000</v>
      </c>
      <c r="CJ76" s="26">
        <v>124958000</v>
      </c>
      <c r="CK76" s="26">
        <v>180641000</v>
      </c>
      <c r="CL76" s="26">
        <v>227600000</v>
      </c>
      <c r="CM76" s="26">
        <v>206200000</v>
      </c>
      <c r="CN76" s="26">
        <v>197800000</v>
      </c>
      <c r="CO76" s="26">
        <v>202100000</v>
      </c>
      <c r="CP76" s="26">
        <v>202200000</v>
      </c>
      <c r="CQ76" s="26">
        <v>172300000</v>
      </c>
      <c r="CR76" s="26">
        <v>161900000</v>
      </c>
      <c r="CS76" s="26">
        <v>162500000</v>
      </c>
      <c r="CT76" s="26">
        <v>172600000</v>
      </c>
      <c r="CU76" s="26">
        <v>266000000</v>
      </c>
      <c r="CV76" s="26">
        <v>287800000</v>
      </c>
      <c r="CW76" s="26">
        <v>285300000</v>
      </c>
      <c r="CX76" s="26">
        <v>169900000</v>
      </c>
      <c r="CY76" s="26">
        <v>128000000</v>
      </c>
      <c r="CZ76" s="26">
        <v>118100000</v>
      </c>
      <c r="DA76" s="26">
        <v>118200000</v>
      </c>
      <c r="DB76" s="26">
        <v>103200000</v>
      </c>
      <c r="DC76" s="26">
        <v>103400000</v>
      </c>
      <c r="DD76" s="26">
        <v>104700000</v>
      </c>
      <c r="DE76" s="26">
        <v>35400000</v>
      </c>
      <c r="DF76" s="26">
        <v>16900000</v>
      </c>
      <c r="DG76" s="26">
        <v>16500000</v>
      </c>
      <c r="DH76" s="26">
        <v>6200000</v>
      </c>
      <c r="DI76" s="26">
        <v>8900000</v>
      </c>
      <c r="DJ76" s="26">
        <v>6800000</v>
      </c>
      <c r="DK76" s="26">
        <v>8700000</v>
      </c>
      <c r="DL76" s="26">
        <v>4100000</v>
      </c>
      <c r="DM76" s="26">
        <v>12600000</v>
      </c>
      <c r="DN76" s="26">
        <v>7100000</v>
      </c>
      <c r="DO76" s="26">
        <v>4200000</v>
      </c>
      <c r="DP76" s="26">
        <v>4300000</v>
      </c>
      <c r="DQ76" s="26">
        <v>4700000</v>
      </c>
      <c r="DR76" s="26">
        <v>4800000</v>
      </c>
      <c r="DS76" s="26">
        <v>4800000</v>
      </c>
      <c r="DT76" s="26">
        <v>4900000</v>
      </c>
      <c r="DU76" s="26">
        <v>4900000</v>
      </c>
      <c r="DV76" s="26">
        <v>20400000</v>
      </c>
      <c r="DW76" s="26">
        <v>24200000</v>
      </c>
      <c r="DX76" s="26">
        <v>21200000</v>
      </c>
      <c r="DY76" s="26">
        <v>46800000</v>
      </c>
      <c r="DZ76" s="26">
        <v>51400000</v>
      </c>
      <c r="EA76" s="26">
        <v>47500000</v>
      </c>
      <c r="EB76" s="26">
        <v>40500000</v>
      </c>
      <c r="EC76" s="26">
        <v>43400000</v>
      </c>
      <c r="ED76" s="26">
        <v>43600000</v>
      </c>
      <c r="EE76" s="26">
        <v>11100000</v>
      </c>
    </row>
    <row r="77" spans="1:135" x14ac:dyDescent="0.35">
      <c r="A77" t="s">
        <v>126</v>
      </c>
      <c r="B77" s="26">
        <v>935600000</v>
      </c>
      <c r="C77" s="26">
        <v>867100000</v>
      </c>
      <c r="D77" s="26">
        <v>894000000</v>
      </c>
      <c r="E77" s="26">
        <v>874200000</v>
      </c>
      <c r="F77" s="26">
        <v>988300000</v>
      </c>
      <c r="G77" s="26">
        <v>1099500000</v>
      </c>
      <c r="H77" s="26">
        <v>1164600000</v>
      </c>
      <c r="I77" s="26">
        <v>1178200000</v>
      </c>
      <c r="J77" s="26">
        <v>1203400000</v>
      </c>
      <c r="K77" s="26">
        <v>1211200000</v>
      </c>
      <c r="L77" s="26">
        <v>1202900000</v>
      </c>
      <c r="M77" s="26">
        <v>1215000000</v>
      </c>
      <c r="N77" s="26">
        <v>1255800000</v>
      </c>
      <c r="O77" s="26">
        <v>1149400000</v>
      </c>
      <c r="P77" s="26">
        <v>1495840000</v>
      </c>
      <c r="Q77" s="26">
        <v>1355606000</v>
      </c>
      <c r="R77" s="26">
        <v>1358787000</v>
      </c>
      <c r="S77" s="26">
        <v>1353720000</v>
      </c>
      <c r="T77" s="26">
        <v>1320414000</v>
      </c>
      <c r="U77" s="26">
        <v>1320421000</v>
      </c>
      <c r="V77" s="26">
        <v>1385969000</v>
      </c>
      <c r="W77" s="26">
        <v>1411672000</v>
      </c>
      <c r="X77" s="26">
        <v>1086066000</v>
      </c>
      <c r="Y77" s="26">
        <v>1109280000</v>
      </c>
      <c r="Z77" s="26">
        <v>1088810000</v>
      </c>
      <c r="AA77" s="26">
        <v>1062904000</v>
      </c>
      <c r="AB77" s="26">
        <v>919143000</v>
      </c>
      <c r="AC77" s="26">
        <v>872779000</v>
      </c>
      <c r="AD77" s="26">
        <v>850868000</v>
      </c>
      <c r="AE77" s="26">
        <v>829540000</v>
      </c>
      <c r="AF77" s="26">
        <v>802501000</v>
      </c>
      <c r="AG77" s="26">
        <v>780460000</v>
      </c>
      <c r="AH77" s="26">
        <v>771297000</v>
      </c>
      <c r="AI77" s="26">
        <v>785230000</v>
      </c>
      <c r="AJ77" s="26">
        <v>748350000</v>
      </c>
      <c r="AK77" s="26">
        <v>619145000</v>
      </c>
      <c r="AL77" s="26">
        <v>618528000</v>
      </c>
      <c r="AM77" s="26">
        <v>634118000</v>
      </c>
      <c r="AN77" s="26">
        <v>556121000</v>
      </c>
      <c r="AO77" s="26">
        <v>509211000</v>
      </c>
      <c r="AP77" s="26">
        <v>513083000</v>
      </c>
      <c r="AQ77" s="26">
        <v>525070000</v>
      </c>
      <c r="AR77" s="26">
        <v>442675000</v>
      </c>
      <c r="AS77" s="26">
        <v>423142000</v>
      </c>
      <c r="AT77" s="26">
        <v>421055000</v>
      </c>
      <c r="AU77" s="26">
        <v>325879000</v>
      </c>
      <c r="AV77" s="26">
        <v>196753000</v>
      </c>
      <c r="AW77" s="26">
        <v>408248000</v>
      </c>
      <c r="AX77" s="26">
        <v>480232000</v>
      </c>
      <c r="AY77" s="26">
        <v>595015000</v>
      </c>
      <c r="AZ77" s="26">
        <v>635106000</v>
      </c>
      <c r="BA77" s="26">
        <v>713573000</v>
      </c>
      <c r="BB77" s="26">
        <v>766651000</v>
      </c>
      <c r="BC77" s="26">
        <v>838801000</v>
      </c>
      <c r="BD77" s="26">
        <v>848863000</v>
      </c>
      <c r="BE77" s="26">
        <v>822999000</v>
      </c>
      <c r="BF77" s="26">
        <v>804104000</v>
      </c>
      <c r="BG77" s="26">
        <v>875864000</v>
      </c>
      <c r="BH77" s="26">
        <v>743442000</v>
      </c>
      <c r="BI77" s="26">
        <v>521201000</v>
      </c>
      <c r="BJ77" s="26">
        <v>422955000</v>
      </c>
      <c r="BK77" s="26">
        <v>447384000</v>
      </c>
      <c r="BL77" s="26">
        <v>447097000</v>
      </c>
      <c r="BM77" s="26">
        <v>385443000</v>
      </c>
      <c r="BN77" s="26">
        <v>432060000</v>
      </c>
      <c r="BO77" s="26">
        <v>464651000</v>
      </c>
      <c r="BP77" s="26">
        <v>366057000</v>
      </c>
      <c r="BQ77" s="26">
        <v>404121000</v>
      </c>
      <c r="BR77" s="26">
        <v>513352000</v>
      </c>
      <c r="BS77" s="26">
        <v>607732000</v>
      </c>
      <c r="BT77" s="26">
        <v>430628000</v>
      </c>
      <c r="BU77" s="26">
        <v>278451000</v>
      </c>
      <c r="BV77" s="26">
        <v>328876000</v>
      </c>
      <c r="BW77" s="26">
        <v>357884000</v>
      </c>
      <c r="BX77" s="26">
        <v>337922000</v>
      </c>
      <c r="BY77" s="26">
        <v>403758000</v>
      </c>
      <c r="BZ77" s="26">
        <v>398125000</v>
      </c>
      <c r="CA77" s="26">
        <v>445588000</v>
      </c>
      <c r="CB77" s="26">
        <v>433880000</v>
      </c>
      <c r="CC77" s="26">
        <v>458293000</v>
      </c>
      <c r="CD77" s="26">
        <v>352336000</v>
      </c>
      <c r="CE77" s="26">
        <v>268520000</v>
      </c>
      <c r="CF77" s="26">
        <v>235352000</v>
      </c>
      <c r="CG77" s="26">
        <v>135060000</v>
      </c>
      <c r="CH77" s="26">
        <v>109486000</v>
      </c>
      <c r="CI77" s="26">
        <v>108445000</v>
      </c>
      <c r="CJ77" s="26">
        <v>112615000</v>
      </c>
      <c r="CK77" s="26">
        <v>170654000</v>
      </c>
      <c r="CL77" s="26">
        <v>206300000</v>
      </c>
      <c r="CM77" s="26">
        <v>188500000</v>
      </c>
      <c r="CN77" s="26">
        <v>185200000</v>
      </c>
      <c r="CO77" s="26">
        <v>185400000</v>
      </c>
      <c r="CP77" s="26">
        <v>179600000</v>
      </c>
      <c r="CQ77" s="26">
        <v>116000000</v>
      </c>
      <c r="CR77" s="26">
        <v>130800000</v>
      </c>
      <c r="CS77" s="26">
        <v>134300000</v>
      </c>
      <c r="CT77" s="26">
        <v>147900000</v>
      </c>
      <c r="CU77" s="26">
        <v>252400000</v>
      </c>
      <c r="CV77" s="26">
        <v>264600000</v>
      </c>
      <c r="CW77" s="26">
        <v>274100000</v>
      </c>
      <c r="CX77" s="26">
        <v>150300000</v>
      </c>
      <c r="CY77" s="26">
        <v>108100000</v>
      </c>
      <c r="CZ77" s="26">
        <v>91000000</v>
      </c>
      <c r="DA77" s="26">
        <v>90900000</v>
      </c>
      <c r="DB77" s="26">
        <v>58700000</v>
      </c>
      <c r="DC77" s="26">
        <v>86900000</v>
      </c>
      <c r="DD77" s="26">
        <v>65900000</v>
      </c>
      <c r="DE77" s="26">
        <v>34300000</v>
      </c>
      <c r="DF77" s="26">
        <v>15800000</v>
      </c>
      <c r="DG77" s="26">
        <v>15400000</v>
      </c>
      <c r="DH77" s="26">
        <v>2600000</v>
      </c>
      <c r="DI77" s="26">
        <v>6000000</v>
      </c>
      <c r="DJ77" s="26">
        <v>2400000</v>
      </c>
      <c r="DK77" s="26">
        <v>3700000</v>
      </c>
      <c r="DM77" s="26">
        <v>5700000</v>
      </c>
      <c r="DN77" s="26">
        <v>2200000</v>
      </c>
      <c r="DO77" s="26">
        <v>2000000</v>
      </c>
      <c r="DV77" s="26">
        <v>18200000</v>
      </c>
      <c r="DW77" s="26">
        <v>21300000</v>
      </c>
      <c r="DX77" s="26">
        <v>14100000</v>
      </c>
      <c r="DY77" s="26">
        <v>45500000</v>
      </c>
      <c r="DZ77" s="26">
        <v>48800000</v>
      </c>
      <c r="EA77" s="26">
        <v>43800000</v>
      </c>
      <c r="EB77" s="26">
        <v>36400000</v>
      </c>
      <c r="EC77" s="26">
        <v>36100000</v>
      </c>
      <c r="ED77" s="26">
        <v>16500000</v>
      </c>
      <c r="EE77" s="26">
        <v>8500000</v>
      </c>
    </row>
    <row r="78" spans="1:135" x14ac:dyDescent="0.35">
      <c r="A78" t="s">
        <v>127</v>
      </c>
      <c r="B78" s="26">
        <v>70300000</v>
      </c>
      <c r="C78" s="26">
        <v>70300000</v>
      </c>
      <c r="D78" s="26">
        <v>70300000</v>
      </c>
      <c r="E78" s="26">
        <v>70300000</v>
      </c>
      <c r="F78" s="26">
        <v>70300000</v>
      </c>
      <c r="G78" s="26">
        <v>70300000</v>
      </c>
      <c r="H78" s="26">
        <v>70300000</v>
      </c>
      <c r="I78" s="26">
        <v>62200000</v>
      </c>
      <c r="J78" s="26">
        <v>62200000</v>
      </c>
      <c r="K78" s="26">
        <v>176200000</v>
      </c>
      <c r="L78" s="26">
        <v>176200000</v>
      </c>
      <c r="M78" s="26">
        <v>176200000</v>
      </c>
      <c r="N78" s="26">
        <v>176200000</v>
      </c>
      <c r="O78" s="26">
        <v>176219847</v>
      </c>
      <c r="P78" s="26">
        <v>176246649</v>
      </c>
      <c r="Q78" s="26">
        <v>176246649</v>
      </c>
      <c r="R78" s="26">
        <v>176246649</v>
      </c>
      <c r="S78" s="26">
        <v>176246649</v>
      </c>
      <c r="T78" s="26">
        <v>176246649</v>
      </c>
      <c r="U78" s="26">
        <v>176246649</v>
      </c>
      <c r="V78" s="26">
        <v>176246649</v>
      </c>
      <c r="W78" s="26">
        <v>176246649</v>
      </c>
      <c r="X78" s="26">
        <v>176246649</v>
      </c>
      <c r="Y78" s="26">
        <v>176246649</v>
      </c>
      <c r="Z78" s="26">
        <v>176246649</v>
      </c>
      <c r="AA78" s="26">
        <v>176246649</v>
      </c>
      <c r="AB78" s="26">
        <v>176246649</v>
      </c>
      <c r="AC78" s="26">
        <v>176246649</v>
      </c>
      <c r="AD78" s="26">
        <v>176246649</v>
      </c>
      <c r="AE78" s="26">
        <v>176246649</v>
      </c>
      <c r="AF78" s="26">
        <v>176246649</v>
      </c>
      <c r="AG78" s="26">
        <v>176246649</v>
      </c>
      <c r="AH78" s="26">
        <v>176246649</v>
      </c>
      <c r="AI78" s="26">
        <v>176246649</v>
      </c>
      <c r="AJ78" s="26">
        <v>176246649</v>
      </c>
      <c r="AK78" s="26">
        <v>176246649</v>
      </c>
      <c r="AL78" s="26">
        <v>176246649</v>
      </c>
      <c r="AM78" s="26">
        <v>176246649</v>
      </c>
      <c r="AN78" s="26">
        <v>176246649</v>
      </c>
      <c r="AO78" s="26">
        <v>176246649</v>
      </c>
      <c r="AP78" s="26">
        <v>176246649</v>
      </c>
      <c r="AQ78" s="26">
        <v>176246649</v>
      </c>
      <c r="AR78" s="26">
        <v>176246649</v>
      </c>
      <c r="AS78" s="26">
        <v>176246649</v>
      </c>
      <c r="AT78" s="26">
        <v>176246649</v>
      </c>
      <c r="AU78" s="26">
        <v>176246649</v>
      </c>
      <c r="AV78" s="26">
        <v>176246649</v>
      </c>
      <c r="AW78" s="26">
        <v>176246649</v>
      </c>
      <c r="AX78" s="26">
        <v>176246649</v>
      </c>
      <c r="AY78" s="26">
        <v>176246649</v>
      </c>
      <c r="AZ78" s="26">
        <v>176246649</v>
      </c>
      <c r="BA78" s="26">
        <v>176201066</v>
      </c>
      <c r="BB78" s="26">
        <v>176244197</v>
      </c>
      <c r="BC78" s="26">
        <v>176246649</v>
      </c>
      <c r="BD78" s="26">
        <v>176246666</v>
      </c>
      <c r="BE78" s="26">
        <v>101179844</v>
      </c>
      <c r="BF78" s="26">
        <v>101166942</v>
      </c>
      <c r="BG78" s="26">
        <v>105243779</v>
      </c>
      <c r="BH78" s="26">
        <v>105149956</v>
      </c>
      <c r="BI78" s="26">
        <v>113484390</v>
      </c>
      <c r="BJ78" s="26">
        <v>122809973</v>
      </c>
      <c r="BK78" s="26">
        <v>124112818</v>
      </c>
      <c r="BL78" s="26">
        <v>125309470</v>
      </c>
      <c r="BM78" s="26">
        <v>127300833</v>
      </c>
      <c r="BN78" s="26">
        <v>128724105</v>
      </c>
      <c r="BO78" s="26">
        <v>129058381</v>
      </c>
      <c r="BP78" s="26">
        <v>133774206</v>
      </c>
      <c r="BQ78" s="26">
        <v>133083289</v>
      </c>
      <c r="BR78" s="26">
        <v>130525812</v>
      </c>
      <c r="BS78" s="26">
        <v>135971617</v>
      </c>
      <c r="BT78" s="26">
        <v>135971617</v>
      </c>
      <c r="BU78" s="26">
        <v>144564648</v>
      </c>
      <c r="BV78" s="26">
        <v>143633367</v>
      </c>
      <c r="BW78" s="26">
        <v>145033390</v>
      </c>
      <c r="BX78" s="26">
        <v>146782428</v>
      </c>
      <c r="BY78" s="26">
        <v>145653319</v>
      </c>
      <c r="BZ78" s="26">
        <v>145434618</v>
      </c>
      <c r="CA78" s="26">
        <v>145298865</v>
      </c>
      <c r="CB78" s="26">
        <v>146160586</v>
      </c>
      <c r="CC78" s="26">
        <v>147027805</v>
      </c>
      <c r="CD78" s="26">
        <v>145834188</v>
      </c>
      <c r="CE78" s="26">
        <v>147318387</v>
      </c>
      <c r="CF78" s="26">
        <v>149264182</v>
      </c>
      <c r="CG78" s="26">
        <v>149644585</v>
      </c>
      <c r="CH78" s="26">
        <v>148981153</v>
      </c>
      <c r="CI78" s="26">
        <v>147333879</v>
      </c>
      <c r="CJ78" s="26">
        <v>148199690</v>
      </c>
      <c r="CK78" s="26">
        <v>146792250</v>
      </c>
      <c r="CL78" s="26">
        <v>146587500</v>
      </c>
      <c r="CM78" s="26">
        <v>147197250</v>
      </c>
      <c r="CN78" s="26">
        <v>148272750</v>
      </c>
      <c r="CO78" s="26">
        <v>149706000</v>
      </c>
      <c r="CP78" s="26">
        <v>148347000</v>
      </c>
      <c r="CQ78" s="26">
        <v>147525750</v>
      </c>
      <c r="CR78" s="26">
        <v>148333500</v>
      </c>
      <c r="CS78" s="26">
        <v>149157000</v>
      </c>
      <c r="CT78" s="26">
        <v>147735000</v>
      </c>
      <c r="CU78" s="26">
        <v>147161250</v>
      </c>
      <c r="CV78" s="26">
        <v>146776500</v>
      </c>
      <c r="CW78" s="26">
        <v>151809750</v>
      </c>
      <c r="CX78" s="26">
        <v>174672000</v>
      </c>
      <c r="CY78" s="26">
        <v>173900250</v>
      </c>
      <c r="CZ78" s="26">
        <v>173826000</v>
      </c>
      <c r="DA78" s="26">
        <v>172863000</v>
      </c>
      <c r="DB78" s="26">
        <v>172390500</v>
      </c>
      <c r="DC78" s="26">
        <v>172273500</v>
      </c>
      <c r="DD78" s="26">
        <v>162166500</v>
      </c>
      <c r="DE78" s="26">
        <v>161867250</v>
      </c>
      <c r="DF78" s="26">
        <v>161622000</v>
      </c>
      <c r="DG78" s="26">
        <v>161250750</v>
      </c>
      <c r="DH78" s="26">
        <v>159657802</v>
      </c>
      <c r="DI78" s="26">
        <v>156360351</v>
      </c>
      <c r="DJ78" s="26">
        <v>155447763</v>
      </c>
      <c r="DK78" s="26">
        <v>154420541</v>
      </c>
      <c r="DL78" s="26">
        <v>154195766</v>
      </c>
      <c r="DM78" s="26">
        <v>153436025</v>
      </c>
      <c r="DN78" s="26">
        <v>153146066</v>
      </c>
      <c r="DO78" s="26">
        <v>147203010</v>
      </c>
      <c r="DP78" s="26">
        <v>145948765</v>
      </c>
      <c r="DQ78" s="26">
        <v>145528435</v>
      </c>
      <c r="DR78" s="26">
        <v>144348366</v>
      </c>
      <c r="DS78" s="26">
        <v>144175289</v>
      </c>
      <c r="DT78" s="26">
        <v>143478486</v>
      </c>
      <c r="DU78" s="26">
        <v>142107357</v>
      </c>
      <c r="DV78" s="26">
        <v>130142574</v>
      </c>
      <c r="DW78" s="26">
        <v>129479489</v>
      </c>
      <c r="DX78" s="26">
        <v>129315402</v>
      </c>
      <c r="DY78" s="26">
        <v>114606115</v>
      </c>
      <c r="DZ78" s="26">
        <v>114109363</v>
      </c>
      <c r="EA78" s="26">
        <v>112227994</v>
      </c>
      <c r="EB78" s="26">
        <v>112021201</v>
      </c>
      <c r="EC78" s="26">
        <v>100654321</v>
      </c>
      <c r="ED78" s="26">
        <v>98334640</v>
      </c>
      <c r="EE78" s="26">
        <v>88923304</v>
      </c>
    </row>
    <row r="79" spans="1:135" x14ac:dyDescent="0.35">
      <c r="A79" t="s">
        <v>128</v>
      </c>
      <c r="B79" s="26">
        <v>44600000</v>
      </c>
      <c r="C79" s="26">
        <v>45400000</v>
      </c>
      <c r="D79" s="26">
        <v>45900000</v>
      </c>
      <c r="E79" s="26">
        <v>45700000</v>
      </c>
      <c r="F79" s="26">
        <v>45400000</v>
      </c>
      <c r="G79" s="26">
        <v>45300000</v>
      </c>
      <c r="H79" s="26">
        <v>45000000</v>
      </c>
      <c r="I79" s="26">
        <v>36900000</v>
      </c>
      <c r="J79" s="26">
        <v>37400000</v>
      </c>
      <c r="K79" s="26">
        <v>37400000</v>
      </c>
      <c r="L79" s="26">
        <v>37500000</v>
      </c>
      <c r="M79" s="26">
        <v>37500000</v>
      </c>
      <c r="N79" s="26">
        <v>37400000</v>
      </c>
      <c r="O79" s="26">
        <v>38819847</v>
      </c>
      <c r="P79" s="26">
        <v>40797919</v>
      </c>
      <c r="Q79" s="26">
        <v>43843747</v>
      </c>
      <c r="R79" s="26">
        <v>46339290</v>
      </c>
      <c r="S79" s="26">
        <v>47233919</v>
      </c>
      <c r="T79" s="26">
        <v>48440721</v>
      </c>
      <c r="U79" s="26">
        <v>48914360</v>
      </c>
      <c r="V79" s="26">
        <v>49675092</v>
      </c>
      <c r="W79" s="26">
        <v>50136232</v>
      </c>
      <c r="X79" s="26">
        <v>55420656</v>
      </c>
      <c r="Y79" s="26">
        <v>55761731</v>
      </c>
      <c r="Z79" s="26">
        <v>58255713</v>
      </c>
      <c r="AA79" s="26">
        <v>60131396</v>
      </c>
      <c r="AB79" s="26">
        <v>60585608</v>
      </c>
      <c r="AC79" s="26">
        <v>62035497</v>
      </c>
      <c r="AD79" s="26">
        <v>63194877</v>
      </c>
      <c r="AE79" s="26">
        <v>64203210</v>
      </c>
      <c r="AF79" s="26">
        <v>64558909</v>
      </c>
      <c r="AG79" s="26">
        <v>65302505</v>
      </c>
      <c r="AH79" s="26">
        <v>66492495</v>
      </c>
      <c r="AI79" s="26">
        <v>66944050</v>
      </c>
      <c r="AJ79" s="26">
        <v>67444099</v>
      </c>
      <c r="AK79" s="26">
        <v>70586927</v>
      </c>
      <c r="AL79" s="26">
        <v>71893411</v>
      </c>
      <c r="AM79" s="26">
        <v>73117489</v>
      </c>
      <c r="AN79" s="26">
        <v>74342115</v>
      </c>
      <c r="AO79" s="26">
        <v>76331141</v>
      </c>
      <c r="AP79" s="26">
        <v>78854603</v>
      </c>
      <c r="AQ79" s="26">
        <v>80206013</v>
      </c>
      <c r="AR79" s="26">
        <v>82938493</v>
      </c>
      <c r="AS79" s="26">
        <v>85161170</v>
      </c>
      <c r="AT79" s="26">
        <v>88877156</v>
      </c>
      <c r="AU79" s="26">
        <v>96458309</v>
      </c>
      <c r="AV79" s="26">
        <v>101571588</v>
      </c>
      <c r="AW79" s="26">
        <v>102503189</v>
      </c>
      <c r="AX79" s="26">
        <v>102490861</v>
      </c>
      <c r="AY79" s="26">
        <v>102463640</v>
      </c>
      <c r="AZ79" s="26">
        <v>102124842</v>
      </c>
      <c r="BA79" s="26">
        <v>101838701</v>
      </c>
      <c r="BB79" s="26">
        <v>101838701</v>
      </c>
      <c r="BC79" s="26">
        <v>101838701</v>
      </c>
      <c r="BD79" s="26">
        <v>101316478</v>
      </c>
      <c r="BE79" s="26">
        <v>101179844</v>
      </c>
      <c r="BF79" s="26">
        <v>101166942</v>
      </c>
      <c r="BG79" s="26">
        <v>105243779</v>
      </c>
      <c r="BH79" s="26">
        <v>105149956</v>
      </c>
      <c r="BI79" s="26">
        <v>113484390</v>
      </c>
      <c r="BJ79" s="26">
        <v>122809973</v>
      </c>
      <c r="BK79" s="26">
        <v>124112818</v>
      </c>
      <c r="BL79" s="26">
        <v>125309470</v>
      </c>
      <c r="BM79" s="26">
        <v>127300833</v>
      </c>
      <c r="BN79" s="26">
        <v>128724105</v>
      </c>
      <c r="BO79" s="26">
        <v>129058381</v>
      </c>
      <c r="BP79" s="26">
        <v>133774206</v>
      </c>
      <c r="BQ79" s="26">
        <v>133083289</v>
      </c>
      <c r="BR79" s="26">
        <v>130525812</v>
      </c>
      <c r="BS79" s="26">
        <v>135971617</v>
      </c>
      <c r="BT79" s="26">
        <v>135971617</v>
      </c>
      <c r="BU79" s="26">
        <v>144564648</v>
      </c>
      <c r="BV79" s="26">
        <v>143633367</v>
      </c>
      <c r="BW79" s="26">
        <v>145033390</v>
      </c>
      <c r="BX79" s="26">
        <v>146782428</v>
      </c>
      <c r="BY79" s="26">
        <v>145653319</v>
      </c>
      <c r="BZ79" s="26">
        <v>145434618</v>
      </c>
      <c r="CA79" s="26">
        <v>145298865</v>
      </c>
      <c r="CB79" s="26">
        <v>146160586</v>
      </c>
      <c r="CC79" s="26">
        <v>147027805</v>
      </c>
      <c r="CD79" s="26">
        <v>145834188</v>
      </c>
      <c r="CE79" s="26">
        <v>147318387</v>
      </c>
      <c r="CF79" s="26">
        <v>149264182</v>
      </c>
      <c r="CG79" s="26">
        <v>149644585</v>
      </c>
      <c r="CH79" s="26">
        <v>148981153</v>
      </c>
      <c r="CI79" s="26">
        <v>147333879</v>
      </c>
      <c r="CJ79" s="26">
        <v>148199690</v>
      </c>
      <c r="CK79" s="26">
        <v>146792250</v>
      </c>
      <c r="CL79" s="26">
        <v>146587500</v>
      </c>
      <c r="CM79" s="26">
        <v>147197250</v>
      </c>
      <c r="CN79" s="26">
        <v>148272750</v>
      </c>
      <c r="CO79" s="26">
        <v>149706000</v>
      </c>
      <c r="CP79" s="26">
        <v>148347000</v>
      </c>
      <c r="CQ79" s="26">
        <v>147525750</v>
      </c>
      <c r="CR79" s="26">
        <v>148333500</v>
      </c>
      <c r="CS79" s="26">
        <v>149157000</v>
      </c>
      <c r="CT79" s="26">
        <v>147735000</v>
      </c>
      <c r="CU79" s="26">
        <v>147161250</v>
      </c>
      <c r="CV79" s="26">
        <v>146776500</v>
      </c>
      <c r="CW79" s="26">
        <v>151809750</v>
      </c>
      <c r="CX79" s="26">
        <v>174672000</v>
      </c>
      <c r="CY79" s="26">
        <v>173900250</v>
      </c>
      <c r="CZ79" s="26">
        <v>173826000</v>
      </c>
      <c r="DA79" s="26">
        <v>172863000</v>
      </c>
      <c r="DB79" s="26">
        <v>172390500</v>
      </c>
      <c r="DC79" s="26">
        <v>172273500</v>
      </c>
      <c r="DD79" s="26">
        <v>162166500</v>
      </c>
      <c r="DE79" s="26">
        <v>161867250</v>
      </c>
      <c r="DF79" s="26">
        <v>161622000</v>
      </c>
      <c r="DG79" s="26">
        <v>161250750</v>
      </c>
      <c r="DH79" s="26">
        <v>159657802</v>
      </c>
      <c r="DI79" s="26">
        <v>156360351</v>
      </c>
      <c r="DJ79" s="26">
        <v>155447763</v>
      </c>
      <c r="DK79" s="26">
        <v>154420541</v>
      </c>
      <c r="DL79" s="26">
        <v>154195766</v>
      </c>
      <c r="DM79" s="26">
        <v>153436025</v>
      </c>
      <c r="DN79" s="26">
        <v>153146066</v>
      </c>
      <c r="DO79" s="26">
        <v>147203010</v>
      </c>
      <c r="DP79" s="26">
        <v>145948765</v>
      </c>
      <c r="DQ79" s="26">
        <v>145528435</v>
      </c>
      <c r="DR79" s="26">
        <v>144348366</v>
      </c>
      <c r="DS79" s="26">
        <v>144175289</v>
      </c>
      <c r="DT79" s="26">
        <v>143478486</v>
      </c>
      <c r="DU79" s="26">
        <v>142107357</v>
      </c>
      <c r="DV79" s="26">
        <v>130142574</v>
      </c>
      <c r="DW79" s="26">
        <v>129479489</v>
      </c>
      <c r="DX79" s="26">
        <v>129315402</v>
      </c>
      <c r="DY79" s="26">
        <v>114606115</v>
      </c>
      <c r="DZ79" s="26">
        <v>114109363</v>
      </c>
      <c r="EA79" s="26">
        <v>112227994</v>
      </c>
      <c r="EB79" s="26">
        <v>112021201</v>
      </c>
      <c r="EC79" s="26">
        <v>100654321</v>
      </c>
      <c r="ED79" s="26">
        <v>98334640</v>
      </c>
      <c r="EE79" s="26">
        <v>88923304</v>
      </c>
    </row>
    <row r="80" spans="1:135" x14ac:dyDescent="0.35">
      <c r="A80" t="s">
        <v>129</v>
      </c>
      <c r="B80" s="26">
        <v>25700000</v>
      </c>
      <c r="C80" s="26">
        <v>24900000</v>
      </c>
      <c r="D80" s="26">
        <v>24400000</v>
      </c>
      <c r="E80" s="26">
        <v>24600000</v>
      </c>
      <c r="F80" s="26">
        <v>24900000</v>
      </c>
      <c r="G80" s="26">
        <v>25000000</v>
      </c>
      <c r="H80" s="26">
        <v>25300000</v>
      </c>
      <c r="I80" s="26">
        <v>25300000</v>
      </c>
      <c r="J80" s="26">
        <v>24800000</v>
      </c>
      <c r="K80" s="26">
        <v>138800000</v>
      </c>
      <c r="L80" s="26">
        <v>138700000</v>
      </c>
      <c r="M80" s="26">
        <v>138700000</v>
      </c>
      <c r="N80" s="26">
        <v>138800000</v>
      </c>
      <c r="O80" s="26">
        <v>137400000</v>
      </c>
      <c r="P80" s="26">
        <v>135448730</v>
      </c>
      <c r="Q80" s="26">
        <v>132402902</v>
      </c>
      <c r="R80" s="26">
        <v>129907359</v>
      </c>
      <c r="S80" s="26">
        <v>129012730</v>
      </c>
      <c r="T80" s="26">
        <v>127805928</v>
      </c>
      <c r="U80" s="26">
        <v>127332289</v>
      </c>
      <c r="V80" s="26">
        <v>126571557</v>
      </c>
      <c r="W80" s="26">
        <v>126110417</v>
      </c>
      <c r="X80" s="26">
        <v>120825993</v>
      </c>
      <c r="Y80" s="26">
        <v>120484918</v>
      </c>
      <c r="Z80" s="26">
        <v>117990936</v>
      </c>
      <c r="AA80" s="26">
        <v>116115253</v>
      </c>
      <c r="AB80" s="26">
        <v>115661041</v>
      </c>
      <c r="AC80" s="26">
        <v>114211152</v>
      </c>
      <c r="AD80" s="26">
        <v>113051772</v>
      </c>
      <c r="AE80" s="26">
        <v>112043439</v>
      </c>
      <c r="AF80" s="26">
        <v>111687740</v>
      </c>
      <c r="AG80" s="26">
        <v>110944144</v>
      </c>
      <c r="AH80" s="26">
        <v>109754154</v>
      </c>
      <c r="AI80" s="26">
        <v>109302599</v>
      </c>
      <c r="AJ80" s="26">
        <v>108802550</v>
      </c>
      <c r="AK80" s="26">
        <v>105659722</v>
      </c>
      <c r="AL80" s="26">
        <v>104353238</v>
      </c>
      <c r="AM80" s="26">
        <v>103129160</v>
      </c>
      <c r="AN80" s="26">
        <v>101904534</v>
      </c>
      <c r="AO80" s="26">
        <v>99915508</v>
      </c>
      <c r="AP80" s="26">
        <v>97392046</v>
      </c>
      <c r="AQ80" s="26">
        <v>96040636</v>
      </c>
      <c r="AR80" s="26">
        <v>93308156</v>
      </c>
      <c r="AS80" s="26">
        <v>91085479</v>
      </c>
      <c r="AT80" s="26">
        <v>87369493</v>
      </c>
      <c r="AU80" s="26">
        <v>79788340</v>
      </c>
      <c r="AV80" s="26">
        <v>74675061</v>
      </c>
      <c r="AW80" s="26">
        <v>73743460</v>
      </c>
      <c r="AX80" s="26">
        <v>73755788</v>
      </c>
      <c r="AY80" s="26">
        <v>73783009</v>
      </c>
      <c r="AZ80" s="26">
        <v>74121807</v>
      </c>
      <c r="BA80" s="26">
        <v>74362365</v>
      </c>
      <c r="BB80" s="26">
        <v>74405496</v>
      </c>
      <c r="BC80" s="26">
        <v>74407948</v>
      </c>
      <c r="BD80" s="26">
        <v>74930188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10CA-DBDD-4DAD-9627-61CE4FEC251A}">
  <dimension ref="A1:AL55"/>
  <sheetViews>
    <sheetView workbookViewId="0">
      <selection activeCell="A36" sqref="A36"/>
    </sheetView>
  </sheetViews>
  <sheetFormatPr defaultRowHeight="14.5" x14ac:dyDescent="0.35"/>
  <cols>
    <col min="1" max="1" width="51" bestFit="1" customWidth="1"/>
    <col min="2" max="2" width="13.36328125" bestFit="1" customWidth="1"/>
    <col min="3" max="12" width="12.1796875" bestFit="1" customWidth="1"/>
    <col min="13" max="13" width="13.36328125" bestFit="1" customWidth="1"/>
    <col min="14" max="15" width="12.26953125" bestFit="1" customWidth="1"/>
    <col min="16" max="24" width="13.36328125" bestFit="1" customWidth="1"/>
    <col min="25" max="27" width="12.26953125" bestFit="1" customWidth="1"/>
    <col min="28" max="28" width="13" bestFit="1" customWidth="1"/>
    <col min="29" max="35" width="12.26953125" bestFit="1" customWidth="1"/>
    <col min="36" max="36" width="11.26953125" bestFit="1" customWidth="1"/>
    <col min="37" max="38" width="10.7265625" bestFit="1" customWidth="1"/>
  </cols>
  <sheetData>
    <row r="1" spans="1:38" x14ac:dyDescent="0.35">
      <c r="A1" t="s">
        <v>134</v>
      </c>
      <c r="B1" t="s">
        <v>135</v>
      </c>
      <c r="C1" s="27">
        <v>44377</v>
      </c>
      <c r="D1" s="27">
        <v>44012</v>
      </c>
      <c r="E1" s="27">
        <v>43646</v>
      </c>
      <c r="F1" s="27">
        <v>43281</v>
      </c>
      <c r="G1" s="27">
        <v>42916</v>
      </c>
      <c r="H1" s="27">
        <v>42551</v>
      </c>
      <c r="I1" s="27">
        <v>42185</v>
      </c>
      <c r="J1" s="27">
        <v>41820</v>
      </c>
      <c r="K1" s="27">
        <v>41455</v>
      </c>
      <c r="L1" s="27">
        <v>41090</v>
      </c>
      <c r="M1" s="27">
        <v>40724</v>
      </c>
      <c r="N1" s="27">
        <v>40359</v>
      </c>
      <c r="O1" s="27">
        <v>39994</v>
      </c>
      <c r="P1" s="27">
        <v>39629</v>
      </c>
      <c r="Q1" s="27">
        <v>39263</v>
      </c>
      <c r="R1" s="27">
        <v>38898</v>
      </c>
      <c r="S1" s="27">
        <v>38533</v>
      </c>
      <c r="T1" s="27">
        <v>38168</v>
      </c>
      <c r="U1" s="27">
        <v>37802</v>
      </c>
      <c r="V1" s="27">
        <v>37437</v>
      </c>
      <c r="W1" s="27">
        <v>37072</v>
      </c>
      <c r="X1" s="27">
        <v>36707</v>
      </c>
      <c r="Y1" s="27">
        <v>36341</v>
      </c>
      <c r="Z1" s="27">
        <v>35976</v>
      </c>
      <c r="AA1" s="27">
        <v>35611</v>
      </c>
      <c r="AB1" s="27">
        <v>35246</v>
      </c>
      <c r="AC1" s="27">
        <v>34880</v>
      </c>
      <c r="AD1" s="27">
        <v>34515</v>
      </c>
      <c r="AE1" s="27">
        <v>34150</v>
      </c>
      <c r="AF1" s="27">
        <v>33785</v>
      </c>
      <c r="AG1" s="27">
        <v>33419</v>
      </c>
      <c r="AH1" s="27">
        <v>33054</v>
      </c>
      <c r="AI1" s="27">
        <v>32689</v>
      </c>
      <c r="AJ1" s="27">
        <v>32324</v>
      </c>
      <c r="AK1" s="27">
        <v>31958</v>
      </c>
      <c r="AL1" s="27">
        <v>31593</v>
      </c>
    </row>
    <row r="2" spans="1:38" x14ac:dyDescent="0.35">
      <c r="A2" t="s">
        <v>136</v>
      </c>
      <c r="B2" s="26">
        <v>3639200000</v>
      </c>
      <c r="C2" s="26">
        <v>3337800000</v>
      </c>
      <c r="D2" s="26">
        <v>3078500000</v>
      </c>
      <c r="E2" s="26">
        <v>3217900000</v>
      </c>
      <c r="F2" s="26">
        <v>3135417000</v>
      </c>
      <c r="G2" s="26">
        <v>3150837000</v>
      </c>
      <c r="H2" s="26">
        <v>3257489000</v>
      </c>
      <c r="I2" s="26">
        <v>3002278000</v>
      </c>
      <c r="J2" s="26">
        <v>2905452000</v>
      </c>
      <c r="K2" s="26">
        <v>2846098000</v>
      </c>
      <c r="L2" s="26">
        <v>2820722000</v>
      </c>
      <c r="M2" s="26">
        <v>2761386000</v>
      </c>
      <c r="N2" s="26">
        <v>2858498000</v>
      </c>
      <c r="O2" s="26">
        <v>3620580000</v>
      </c>
      <c r="P2" s="26">
        <v>4235223000</v>
      </c>
      <c r="Q2" s="26">
        <v>4376904000</v>
      </c>
      <c r="R2" s="26">
        <v>4151291000</v>
      </c>
      <c r="S2" s="26">
        <v>3912850000</v>
      </c>
      <c r="T2" s="26">
        <v>3707486000</v>
      </c>
      <c r="U2" s="26">
        <v>3285394000</v>
      </c>
      <c r="V2" s="26">
        <v>2887111000</v>
      </c>
      <c r="W2" s="26">
        <v>2473656000</v>
      </c>
      <c r="X2" s="26">
        <v>2159837000</v>
      </c>
      <c r="Y2" s="26">
        <v>1870600000</v>
      </c>
      <c r="Z2" s="26">
        <v>1574400000</v>
      </c>
      <c r="AA2" s="26">
        <v>1335300000</v>
      </c>
      <c r="AB2" s="26">
        <v>1163000000</v>
      </c>
      <c r="AC2" s="26">
        <v>1042200000</v>
      </c>
      <c r="AD2" s="26">
        <v>878500000</v>
      </c>
      <c r="AE2" s="26">
        <v>652900000</v>
      </c>
      <c r="AF2" s="26">
        <v>519300000</v>
      </c>
      <c r="AG2" s="26">
        <v>426800000</v>
      </c>
      <c r="AH2" s="26">
        <v>347100000</v>
      </c>
      <c r="AI2" s="26">
        <v>284700000</v>
      </c>
      <c r="AJ2" s="26">
        <v>218300000</v>
      </c>
      <c r="AK2" s="26">
        <v>177200000</v>
      </c>
      <c r="AL2" s="26">
        <v>107000000</v>
      </c>
    </row>
    <row r="3" spans="1:38" x14ac:dyDescent="0.35">
      <c r="A3" t="s">
        <v>137</v>
      </c>
      <c r="B3" s="26">
        <v>3639200000</v>
      </c>
      <c r="C3" s="26">
        <v>3337800000</v>
      </c>
      <c r="D3" s="26">
        <v>3078500000</v>
      </c>
      <c r="E3" s="26">
        <v>3217900000</v>
      </c>
      <c r="F3" s="26">
        <v>3135417000</v>
      </c>
      <c r="G3" s="26">
        <v>3150837000</v>
      </c>
      <c r="H3" s="26">
        <v>3257489000</v>
      </c>
      <c r="I3" s="26">
        <v>3002278000</v>
      </c>
      <c r="J3" s="26">
        <v>2905452000</v>
      </c>
      <c r="K3" s="26">
        <v>2846098000</v>
      </c>
      <c r="L3" s="26">
        <v>2820722000</v>
      </c>
      <c r="M3" s="26">
        <v>2761386000</v>
      </c>
      <c r="N3" s="26">
        <v>2858498000</v>
      </c>
      <c r="O3" s="26">
        <v>3620580000</v>
      </c>
      <c r="P3" s="26">
        <v>4235223000</v>
      </c>
      <c r="Q3" s="26">
        <v>4376904000</v>
      </c>
      <c r="R3" s="26">
        <v>4151291000</v>
      </c>
      <c r="S3" s="26">
        <v>3912850000</v>
      </c>
      <c r="T3" s="26">
        <v>3707486000</v>
      </c>
      <c r="U3" s="26">
        <v>3285394000</v>
      </c>
      <c r="V3" s="26">
        <v>2887111000</v>
      </c>
      <c r="W3" s="26">
        <v>2473656000</v>
      </c>
      <c r="X3" s="26">
        <v>2159837000</v>
      </c>
      <c r="Y3" s="26">
        <v>1870600000</v>
      </c>
      <c r="Z3" s="26">
        <v>1574400000</v>
      </c>
      <c r="AA3" s="26">
        <v>1335300000</v>
      </c>
      <c r="AB3" s="26">
        <v>1163000000</v>
      </c>
      <c r="AC3" s="26">
        <v>1042200000</v>
      </c>
      <c r="AD3" s="26">
        <v>878500000</v>
      </c>
      <c r="AE3" s="26">
        <v>652900000</v>
      </c>
      <c r="AF3" s="26">
        <v>519300000</v>
      </c>
      <c r="AG3" s="26">
        <v>426800000</v>
      </c>
      <c r="AH3" s="26">
        <v>347100000</v>
      </c>
      <c r="AI3" s="26">
        <v>284700000</v>
      </c>
      <c r="AJ3" s="26">
        <v>218300000</v>
      </c>
      <c r="AK3" s="26">
        <v>177200000</v>
      </c>
      <c r="AL3" s="26">
        <v>107000000</v>
      </c>
    </row>
    <row r="4" spans="1:38" x14ac:dyDescent="0.35">
      <c r="A4" t="s">
        <v>138</v>
      </c>
      <c r="B4" s="26">
        <v>3106200000</v>
      </c>
      <c r="C4" s="26">
        <v>2834500000</v>
      </c>
      <c r="D4" s="26">
        <v>2669900000</v>
      </c>
      <c r="E4" s="26">
        <v>2695000000</v>
      </c>
      <c r="F4" s="26">
        <v>2587407000</v>
      </c>
      <c r="G4" s="26">
        <v>2582776000</v>
      </c>
      <c r="H4" s="26">
        <v>2638872000</v>
      </c>
      <c r="I4" s="26">
        <v>2407603000</v>
      </c>
      <c r="J4" s="26">
        <v>2345888000</v>
      </c>
      <c r="K4" s="26">
        <v>2306004000</v>
      </c>
      <c r="L4" s="26">
        <v>2311469000</v>
      </c>
      <c r="M4" s="26">
        <v>2283902000</v>
      </c>
      <c r="N4" s="26">
        <v>816015000</v>
      </c>
      <c r="O4" s="26">
        <v>1010515000</v>
      </c>
      <c r="P4" s="26">
        <v>1200763000</v>
      </c>
      <c r="Q4" s="26">
        <v>1222198000</v>
      </c>
      <c r="R4" s="26">
        <v>3425456000</v>
      </c>
      <c r="S4" s="26">
        <v>1100842000</v>
      </c>
      <c r="T4" s="26">
        <v>1024724000</v>
      </c>
      <c r="U4" s="26">
        <v>2728875000</v>
      </c>
      <c r="V4" s="26">
        <v>2388081000</v>
      </c>
      <c r="W4" s="26">
        <v>2033488000</v>
      </c>
      <c r="X4" s="26">
        <v>1771274000</v>
      </c>
      <c r="Y4" s="26">
        <v>1543700000</v>
      </c>
      <c r="Z4" s="26">
        <v>1292700000</v>
      </c>
      <c r="AA4" s="26">
        <v>1095300000</v>
      </c>
      <c r="AB4" s="26">
        <v>950800000</v>
      </c>
      <c r="AC4" s="26">
        <v>824400000</v>
      </c>
      <c r="AD4" s="26">
        <v>686700000</v>
      </c>
      <c r="AE4" s="26">
        <v>509900000</v>
      </c>
      <c r="AF4" s="26">
        <v>412100000</v>
      </c>
      <c r="AG4" s="26">
        <v>343500000</v>
      </c>
      <c r="AH4" s="26">
        <v>281900000</v>
      </c>
      <c r="AI4" s="26">
        <v>230700000</v>
      </c>
      <c r="AJ4" s="26">
        <v>61700000</v>
      </c>
      <c r="AK4" s="26">
        <v>50900000</v>
      </c>
      <c r="AL4" s="26">
        <v>29500000</v>
      </c>
    </row>
    <row r="5" spans="1:38" x14ac:dyDescent="0.35">
      <c r="A5" t="s">
        <v>139</v>
      </c>
      <c r="B5" s="26">
        <v>533000000</v>
      </c>
      <c r="C5" s="26">
        <v>503300000</v>
      </c>
      <c r="D5" s="26">
        <v>408600000</v>
      </c>
      <c r="E5" s="26">
        <v>522900000</v>
      </c>
      <c r="F5" s="26">
        <v>548010000</v>
      </c>
      <c r="G5" s="26">
        <v>568061000</v>
      </c>
      <c r="H5" s="26">
        <v>618617000</v>
      </c>
      <c r="I5" s="26">
        <v>594675000</v>
      </c>
      <c r="J5" s="26">
        <v>559564000</v>
      </c>
      <c r="K5" s="26">
        <v>540094000</v>
      </c>
      <c r="L5" s="26">
        <v>509253000</v>
      </c>
      <c r="M5" s="26">
        <v>477484000</v>
      </c>
      <c r="N5" s="26">
        <v>2042483000</v>
      </c>
      <c r="O5" s="26">
        <v>2610065000</v>
      </c>
      <c r="P5" s="26">
        <v>3034460000</v>
      </c>
      <c r="Q5" s="26">
        <v>3154706000</v>
      </c>
      <c r="R5" s="26">
        <v>725835000</v>
      </c>
      <c r="S5" s="26">
        <v>2812008000</v>
      </c>
      <c r="T5" s="26">
        <v>2682762000</v>
      </c>
      <c r="U5" s="26">
        <v>556519000</v>
      </c>
      <c r="V5" s="26">
        <v>499030000</v>
      </c>
      <c r="W5" s="26">
        <v>440168000</v>
      </c>
      <c r="X5" s="26">
        <v>388563000</v>
      </c>
      <c r="Y5" s="26">
        <v>326900000</v>
      </c>
      <c r="Z5" s="26">
        <v>281700000</v>
      </c>
      <c r="AA5" s="26">
        <v>240000000</v>
      </c>
      <c r="AB5" s="26">
        <v>212200000</v>
      </c>
      <c r="AC5" s="26">
        <v>217800000</v>
      </c>
      <c r="AD5" s="26">
        <v>191800000</v>
      </c>
      <c r="AE5" s="26">
        <v>143000000</v>
      </c>
      <c r="AF5" s="26">
        <v>107200000</v>
      </c>
      <c r="AG5" s="26">
        <v>83300000</v>
      </c>
      <c r="AH5" s="26">
        <v>65200000</v>
      </c>
      <c r="AI5" s="26">
        <v>54000000</v>
      </c>
      <c r="AJ5" s="26">
        <v>156600000</v>
      </c>
      <c r="AK5" s="26">
        <v>126300000</v>
      </c>
      <c r="AL5" s="26">
        <v>77500000</v>
      </c>
    </row>
    <row r="6" spans="1:38" x14ac:dyDescent="0.35">
      <c r="A6" t="s">
        <v>140</v>
      </c>
      <c r="B6" s="26">
        <v>298500000</v>
      </c>
      <c r="C6" s="26">
        <v>288000000</v>
      </c>
      <c r="D6" s="26">
        <v>298600000</v>
      </c>
      <c r="E6" s="26">
        <v>271100000</v>
      </c>
      <c r="F6" s="26">
        <v>293685000</v>
      </c>
      <c r="G6" s="26">
        <v>295938000</v>
      </c>
      <c r="H6" s="26">
        <v>287363000</v>
      </c>
      <c r="I6" s="26">
        <v>278215000</v>
      </c>
      <c r="J6" s="26">
        <v>268452000</v>
      </c>
      <c r="K6" s="26">
        <v>267461000</v>
      </c>
      <c r="L6" s="26">
        <v>270287000</v>
      </c>
      <c r="M6" s="26">
        <v>261281000</v>
      </c>
      <c r="N6" s="26">
        <v>1887983000</v>
      </c>
      <c r="O6" s="26">
        <v>2499831000</v>
      </c>
      <c r="P6" s="26">
        <v>2937790000</v>
      </c>
      <c r="Q6" s="26">
        <v>2816640000</v>
      </c>
      <c r="R6" s="26">
        <v>397286000</v>
      </c>
      <c r="S6" s="26">
        <v>2527279000</v>
      </c>
      <c r="T6" s="26">
        <v>2357249000</v>
      </c>
      <c r="U6" s="26">
        <v>289916000</v>
      </c>
      <c r="V6" s="26">
        <v>251522000</v>
      </c>
      <c r="W6" s="26">
        <v>209174000</v>
      </c>
      <c r="X6" s="26">
        <v>192894000</v>
      </c>
      <c r="Y6" s="26">
        <v>172700000</v>
      </c>
      <c r="Z6" s="26">
        <v>163800000</v>
      </c>
      <c r="AA6" s="26">
        <v>143200000</v>
      </c>
      <c r="AB6" s="26">
        <v>118900000</v>
      </c>
      <c r="AC6" s="26">
        <v>109000000</v>
      </c>
      <c r="AD6" s="26">
        <v>97200000</v>
      </c>
      <c r="AE6" s="26">
        <v>70900000</v>
      </c>
      <c r="AF6" s="26">
        <v>55900000</v>
      </c>
      <c r="AG6" s="26">
        <v>45000000</v>
      </c>
      <c r="AH6" s="26">
        <v>37100000</v>
      </c>
      <c r="AI6" s="26">
        <v>31700000</v>
      </c>
      <c r="AJ6" s="26">
        <v>141400000</v>
      </c>
      <c r="AK6" s="26">
        <v>113300000</v>
      </c>
      <c r="AL6" s="26">
        <v>70300000</v>
      </c>
    </row>
    <row r="7" spans="1:38" x14ac:dyDescent="0.35">
      <c r="A7" t="s">
        <v>141</v>
      </c>
      <c r="B7" s="26">
        <v>143900000</v>
      </c>
      <c r="C7" s="26">
        <v>134800000</v>
      </c>
      <c r="D7" s="26">
        <v>136300000</v>
      </c>
      <c r="E7" s="26">
        <v>149100000</v>
      </c>
      <c r="F7" s="26">
        <v>136012000</v>
      </c>
      <c r="G7" s="26">
        <v>132819000</v>
      </c>
      <c r="H7" s="26">
        <v>127593000</v>
      </c>
      <c r="I7" s="26">
        <v>133467000</v>
      </c>
      <c r="J7" s="26">
        <v>132094000</v>
      </c>
      <c r="K7" s="26">
        <v>134538000</v>
      </c>
      <c r="L7" s="26">
        <v>143388000</v>
      </c>
      <c r="M7" s="26">
        <v>132834000</v>
      </c>
      <c r="N7" s="26">
        <v>1723666000</v>
      </c>
      <c r="O7" s="26">
        <v>2203244000</v>
      </c>
      <c r="P7" s="26">
        <v>2568612000</v>
      </c>
      <c r="Q7" s="26">
        <v>2630215000</v>
      </c>
      <c r="R7" s="26">
        <v>207080000</v>
      </c>
      <c r="S7" s="26">
        <v>2336390000</v>
      </c>
      <c r="T7" s="26">
        <v>2181800000</v>
      </c>
      <c r="U7" s="26">
        <v>131763000</v>
      </c>
      <c r="V7" s="26">
        <v>121420000</v>
      </c>
      <c r="W7" s="26">
        <v>109110000</v>
      </c>
      <c r="X7" s="26">
        <v>100123000</v>
      </c>
      <c r="Y7" s="26">
        <v>90300000</v>
      </c>
      <c r="Z7" s="26">
        <v>77400000</v>
      </c>
      <c r="AA7" s="26">
        <v>64400000</v>
      </c>
      <c r="AB7" s="26">
        <v>54300000</v>
      </c>
      <c r="AC7" s="26">
        <v>50400000</v>
      </c>
      <c r="AD7" s="26">
        <v>45700000</v>
      </c>
      <c r="AE7" s="26">
        <v>34200000</v>
      </c>
      <c r="AF7" s="26">
        <v>28600000</v>
      </c>
      <c r="AG7" s="26">
        <v>23700000</v>
      </c>
      <c r="AH7" s="26">
        <v>19700000</v>
      </c>
      <c r="AI7" s="26">
        <v>16600000</v>
      </c>
      <c r="AJ7" s="26">
        <v>128000000</v>
      </c>
      <c r="AK7" s="26">
        <v>102100000</v>
      </c>
      <c r="AL7" s="26">
        <v>63600000</v>
      </c>
    </row>
    <row r="8" spans="1:38" x14ac:dyDescent="0.35">
      <c r="A8" t="s">
        <v>142</v>
      </c>
      <c r="B8" s="26">
        <v>143900000</v>
      </c>
      <c r="C8" s="26">
        <v>134800000</v>
      </c>
      <c r="D8" s="26">
        <v>136300000</v>
      </c>
      <c r="E8" s="26">
        <v>149100000</v>
      </c>
      <c r="F8" s="26">
        <v>136012000</v>
      </c>
      <c r="G8" s="26">
        <v>132819000</v>
      </c>
      <c r="H8" s="26">
        <v>127593000</v>
      </c>
      <c r="I8" s="26">
        <v>133467000</v>
      </c>
      <c r="J8" s="26">
        <v>132094000</v>
      </c>
      <c r="K8" s="26">
        <v>134538000</v>
      </c>
      <c r="L8" s="26">
        <v>143388000</v>
      </c>
      <c r="M8" s="26">
        <v>1674453000</v>
      </c>
    </row>
    <row r="9" spans="1:38" x14ac:dyDescent="0.35">
      <c r="A9" t="s">
        <v>143</v>
      </c>
      <c r="M9" s="26">
        <v>886559000</v>
      </c>
    </row>
    <row r="10" spans="1:38" x14ac:dyDescent="0.35">
      <c r="A10" t="s">
        <v>144</v>
      </c>
      <c r="B10" s="26">
        <v>143900000</v>
      </c>
      <c r="C10" s="26">
        <v>134800000</v>
      </c>
      <c r="D10" s="26">
        <v>136300000</v>
      </c>
      <c r="E10" s="26">
        <v>149100000</v>
      </c>
      <c r="F10" s="26">
        <v>136012000</v>
      </c>
      <c r="G10" s="26">
        <v>132819000</v>
      </c>
      <c r="H10" s="26">
        <v>127593000</v>
      </c>
      <c r="I10" s="26">
        <v>133467000</v>
      </c>
      <c r="J10" s="26">
        <v>132094000</v>
      </c>
      <c r="K10" s="26">
        <v>134538000</v>
      </c>
      <c r="L10" s="26">
        <v>143388000</v>
      </c>
      <c r="M10" s="26">
        <v>787894000</v>
      </c>
    </row>
    <row r="11" spans="1:38" x14ac:dyDescent="0.35">
      <c r="A11" t="s">
        <v>145</v>
      </c>
      <c r="C11" s="26">
        <v>150200000</v>
      </c>
      <c r="D11" s="26">
        <v>162300000</v>
      </c>
      <c r="E11" s="26">
        <v>148600000</v>
      </c>
      <c r="F11" s="26">
        <v>153324000</v>
      </c>
      <c r="G11" s="26">
        <v>158397000</v>
      </c>
      <c r="H11" s="26">
        <v>156368000</v>
      </c>
      <c r="I11" s="26">
        <v>145242000</v>
      </c>
      <c r="J11" s="26">
        <v>136081000</v>
      </c>
      <c r="K11" s="26">
        <v>131481000</v>
      </c>
      <c r="L11" s="26">
        <v>125054000</v>
      </c>
      <c r="M11" s="26">
        <v>128447000</v>
      </c>
      <c r="N11" s="26">
        <v>135832000</v>
      </c>
      <c r="O11" s="26">
        <v>161800000</v>
      </c>
      <c r="P11" s="26">
        <v>165229000</v>
      </c>
      <c r="Q11" s="26">
        <v>189162000</v>
      </c>
      <c r="R11" s="26">
        <v>190206000</v>
      </c>
      <c r="S11" s="26">
        <v>190889000</v>
      </c>
      <c r="T11" s="26">
        <v>175449000</v>
      </c>
      <c r="U11" s="26">
        <v>158153000</v>
      </c>
      <c r="V11" s="26">
        <v>130102000</v>
      </c>
      <c r="W11" s="26">
        <v>100064000</v>
      </c>
      <c r="X11" s="26">
        <v>92771000</v>
      </c>
      <c r="Y11" s="26">
        <v>82400000</v>
      </c>
      <c r="Z11" s="26">
        <v>86400000</v>
      </c>
      <c r="AA11" s="26">
        <v>78800000</v>
      </c>
      <c r="AB11" s="26">
        <v>64600000</v>
      </c>
      <c r="AC11" s="26">
        <v>58600000</v>
      </c>
      <c r="AD11" s="26">
        <v>51500000</v>
      </c>
      <c r="AE11" s="26">
        <v>36700000</v>
      </c>
      <c r="AF11" s="26">
        <v>27300000</v>
      </c>
      <c r="AG11" s="26">
        <v>21300000</v>
      </c>
      <c r="AH11" s="26">
        <v>17400000</v>
      </c>
      <c r="AI11" s="26">
        <v>15100000</v>
      </c>
      <c r="AJ11" s="26">
        <v>13400000</v>
      </c>
      <c r="AK11" s="26">
        <v>11200000</v>
      </c>
      <c r="AL11" s="26">
        <v>6700000</v>
      </c>
    </row>
    <row r="12" spans="1:38" x14ac:dyDescent="0.35">
      <c r="A12" t="s">
        <v>146</v>
      </c>
      <c r="C12" s="26">
        <v>150200000</v>
      </c>
      <c r="D12" s="26">
        <v>162300000</v>
      </c>
      <c r="E12" s="26">
        <v>148600000</v>
      </c>
      <c r="F12" s="26">
        <v>153324000</v>
      </c>
      <c r="G12" s="26">
        <v>158397000</v>
      </c>
      <c r="H12" s="26">
        <v>156368000</v>
      </c>
      <c r="I12" s="26">
        <v>145242000</v>
      </c>
      <c r="J12" s="26">
        <v>136081000</v>
      </c>
      <c r="K12" s="26">
        <v>131481000</v>
      </c>
      <c r="L12" s="26">
        <v>125054000</v>
      </c>
      <c r="M12" s="26">
        <v>128447000</v>
      </c>
      <c r="N12" s="26">
        <v>135832000</v>
      </c>
      <c r="O12" s="26">
        <v>161800000</v>
      </c>
      <c r="P12" s="26">
        <v>165229000</v>
      </c>
      <c r="Q12" s="26">
        <v>189162000</v>
      </c>
      <c r="R12" s="26">
        <v>190206000</v>
      </c>
      <c r="S12" s="26">
        <v>190889000</v>
      </c>
      <c r="T12" s="26">
        <v>175449000</v>
      </c>
      <c r="U12" s="26">
        <v>158153000</v>
      </c>
      <c r="V12" s="26">
        <v>130102000</v>
      </c>
      <c r="W12" s="26">
        <v>100064000</v>
      </c>
      <c r="X12" s="26">
        <v>92771000</v>
      </c>
      <c r="Y12" s="26">
        <v>82400000</v>
      </c>
      <c r="Z12" s="26">
        <v>86400000</v>
      </c>
      <c r="AA12" s="26">
        <v>78800000</v>
      </c>
      <c r="AB12" s="26">
        <v>64600000</v>
      </c>
      <c r="AC12" s="26">
        <v>58600000</v>
      </c>
      <c r="AD12" s="26">
        <v>51500000</v>
      </c>
      <c r="AE12" s="26">
        <v>36700000</v>
      </c>
      <c r="AF12" s="26">
        <v>27300000</v>
      </c>
      <c r="AG12" s="26">
        <v>21300000</v>
      </c>
      <c r="AH12" s="26">
        <v>17400000</v>
      </c>
      <c r="AI12" s="26">
        <v>15100000</v>
      </c>
      <c r="AJ12" s="26">
        <v>13400000</v>
      </c>
      <c r="AK12" s="26">
        <v>11200000</v>
      </c>
      <c r="AL12" s="26">
        <v>6700000</v>
      </c>
    </row>
    <row r="13" spans="1:38" x14ac:dyDescent="0.35">
      <c r="A13" t="s">
        <v>222</v>
      </c>
      <c r="C13" s="26">
        <v>150200000</v>
      </c>
      <c r="D13" s="26">
        <v>162300000</v>
      </c>
      <c r="E13" s="26">
        <v>148600000</v>
      </c>
      <c r="F13" s="26">
        <v>153324000</v>
      </c>
      <c r="G13" s="26">
        <v>158397000</v>
      </c>
      <c r="H13" s="26">
        <v>156368000</v>
      </c>
      <c r="I13" s="26">
        <v>145242000</v>
      </c>
      <c r="J13" s="26">
        <v>136081000</v>
      </c>
      <c r="K13" s="26">
        <v>131481000</v>
      </c>
      <c r="L13" s="26">
        <v>125054000</v>
      </c>
    </row>
    <row r="14" spans="1:38" x14ac:dyDescent="0.35">
      <c r="A14" t="s">
        <v>147</v>
      </c>
      <c r="B14" s="26">
        <v>4400000</v>
      </c>
      <c r="C14" s="26">
        <v>3000000</v>
      </c>
      <c r="D14" s="26">
        <v>5700000</v>
      </c>
      <c r="E14" s="26">
        <v>-26600000</v>
      </c>
      <c r="F14" s="26">
        <v>4349000</v>
      </c>
      <c r="G14" s="26">
        <v>4722000</v>
      </c>
      <c r="H14" s="26">
        <v>3402000</v>
      </c>
      <c r="I14" s="26">
        <v>-494000</v>
      </c>
      <c r="J14" s="26">
        <v>277000</v>
      </c>
      <c r="K14" s="26">
        <v>1442000</v>
      </c>
      <c r="L14" s="26">
        <v>1845000</v>
      </c>
      <c r="M14" s="26">
        <v>10783000</v>
      </c>
      <c r="N14" s="26">
        <v>28485000</v>
      </c>
      <c r="O14" s="26">
        <v>134787000</v>
      </c>
      <c r="P14" s="26">
        <v>203949000</v>
      </c>
      <c r="Q14" s="26">
        <v>-2737000</v>
      </c>
    </row>
    <row r="15" spans="1:38" x14ac:dyDescent="0.35">
      <c r="A15" t="s">
        <v>148</v>
      </c>
      <c r="B15" s="26">
        <v>234500000</v>
      </c>
      <c r="C15" s="26">
        <v>215300000</v>
      </c>
      <c r="D15" s="26">
        <v>110000000</v>
      </c>
      <c r="E15" s="26">
        <v>251800000</v>
      </c>
      <c r="F15" s="26">
        <v>254325000</v>
      </c>
      <c r="G15" s="26">
        <v>272123000</v>
      </c>
      <c r="H15" s="26">
        <v>331254000</v>
      </c>
      <c r="I15" s="26">
        <v>316460000</v>
      </c>
      <c r="J15" s="26">
        <v>291112000</v>
      </c>
      <c r="K15" s="26">
        <v>272633000</v>
      </c>
      <c r="L15" s="26">
        <v>238966000</v>
      </c>
      <c r="M15" s="26">
        <v>216203000</v>
      </c>
      <c r="N15" s="26">
        <v>154500000</v>
      </c>
      <c r="O15" s="26">
        <v>110234000</v>
      </c>
      <c r="P15" s="26">
        <v>96670000</v>
      </c>
      <c r="Q15" s="26">
        <v>338066000</v>
      </c>
      <c r="R15" s="26">
        <v>328549000</v>
      </c>
      <c r="S15" s="26">
        <v>284729000</v>
      </c>
      <c r="T15" s="26">
        <v>325513000</v>
      </c>
      <c r="U15" s="26">
        <v>266603000</v>
      </c>
      <c r="V15" s="26">
        <v>247508000</v>
      </c>
      <c r="W15" s="26">
        <v>230994000</v>
      </c>
      <c r="X15" s="26">
        <v>195669000</v>
      </c>
      <c r="Y15" s="26">
        <v>154200000</v>
      </c>
      <c r="Z15" s="26">
        <v>117900000</v>
      </c>
      <c r="AA15" s="26">
        <v>96800000</v>
      </c>
      <c r="AB15" s="26">
        <v>93300000</v>
      </c>
      <c r="AC15" s="26">
        <v>108800000</v>
      </c>
      <c r="AD15" s="26">
        <v>94600000</v>
      </c>
      <c r="AE15" s="26">
        <v>72100000</v>
      </c>
      <c r="AF15" s="26">
        <v>51300000</v>
      </c>
      <c r="AG15" s="26">
        <v>38300000</v>
      </c>
      <c r="AH15" s="26">
        <v>28100000</v>
      </c>
      <c r="AI15" s="26">
        <v>22300000</v>
      </c>
      <c r="AJ15" s="26">
        <v>15200000</v>
      </c>
      <c r="AK15" s="26">
        <v>13000000</v>
      </c>
      <c r="AL15" s="26">
        <v>7200000</v>
      </c>
    </row>
    <row r="16" spans="1:38" x14ac:dyDescent="0.35">
      <c r="A16" t="s">
        <v>149</v>
      </c>
      <c r="B16" s="26">
        <v>-50900000</v>
      </c>
      <c r="C16" s="26">
        <v>-56200000</v>
      </c>
      <c r="D16" s="26">
        <v>-59600000</v>
      </c>
      <c r="E16" s="26">
        <v>-61600000</v>
      </c>
      <c r="F16" s="26">
        <v>-58986000</v>
      </c>
      <c r="G16" s="26">
        <v>-49547000</v>
      </c>
      <c r="H16" s="26">
        <v>-32574000</v>
      </c>
      <c r="I16" s="26">
        <v>-29006000</v>
      </c>
      <c r="J16" s="26">
        <v>-28091000</v>
      </c>
      <c r="K16" s="26">
        <v>-29118000</v>
      </c>
      <c r="L16" s="26">
        <v>-26800000</v>
      </c>
      <c r="M16" s="26">
        <v>-28311000</v>
      </c>
      <c r="N16" s="26">
        <v>-28515000</v>
      </c>
      <c r="O16" s="26">
        <v>-33330000</v>
      </c>
    </row>
    <row r="17" spans="1:38" x14ac:dyDescent="0.35">
      <c r="A17" t="s">
        <v>150</v>
      </c>
      <c r="B17" s="26">
        <v>50900000</v>
      </c>
      <c r="C17" s="26">
        <v>56200000</v>
      </c>
      <c r="D17" s="26">
        <v>59600000</v>
      </c>
      <c r="E17" s="26">
        <v>61600000</v>
      </c>
      <c r="F17" s="26">
        <v>58986000</v>
      </c>
      <c r="G17" s="26">
        <v>49547000</v>
      </c>
      <c r="H17" s="26">
        <v>32574000</v>
      </c>
      <c r="I17" s="26">
        <v>29006000</v>
      </c>
      <c r="J17" s="26">
        <v>28091000</v>
      </c>
      <c r="K17" s="26">
        <v>29118000</v>
      </c>
      <c r="L17" s="26">
        <v>26800000</v>
      </c>
      <c r="M17" s="26">
        <v>28311000</v>
      </c>
      <c r="N17" s="26">
        <v>28515000</v>
      </c>
      <c r="O17" s="26">
        <v>33330000</v>
      </c>
    </row>
    <row r="18" spans="1:38" x14ac:dyDescent="0.35">
      <c r="A18" t="s">
        <v>151</v>
      </c>
      <c r="B18" s="26">
        <v>-14300000</v>
      </c>
      <c r="C18" s="26">
        <v>-13900000</v>
      </c>
      <c r="D18" s="26">
        <v>-45500000</v>
      </c>
      <c r="E18" s="26">
        <v>-18400000</v>
      </c>
      <c r="F18" s="26">
        <v>-25117000</v>
      </c>
      <c r="G18" s="26">
        <v>-14068000</v>
      </c>
      <c r="H18" s="26">
        <v>-12293000</v>
      </c>
      <c r="I18" s="26">
        <v>-3177000</v>
      </c>
      <c r="J18" s="26">
        <v>-46733000</v>
      </c>
      <c r="K18" s="26">
        <v>-13200000</v>
      </c>
      <c r="L18" s="26">
        <v>-3357000</v>
      </c>
      <c r="M18" s="26">
        <v>-4563000</v>
      </c>
      <c r="N18" s="26">
        <v>6001000</v>
      </c>
      <c r="O18" s="26">
        <v>9834000</v>
      </c>
      <c r="P18" s="26">
        <v>-199904000</v>
      </c>
      <c r="Q18" s="26">
        <v>14070000</v>
      </c>
      <c r="R18" s="26">
        <v>-294000</v>
      </c>
      <c r="S18" s="26">
        <v>-64948000</v>
      </c>
      <c r="T18" s="26">
        <v>-75979000</v>
      </c>
      <c r="U18" s="26">
        <v>-567000</v>
      </c>
      <c r="V18" s="26">
        <v>-2332000</v>
      </c>
      <c r="W18" s="26">
        <v>-459000</v>
      </c>
      <c r="X18" s="26">
        <v>-3381000</v>
      </c>
      <c r="Y18" s="26">
        <v>-14500000</v>
      </c>
      <c r="Z18" s="26">
        <v>-1400000</v>
      </c>
      <c r="AA18" s="26">
        <v>3600000</v>
      </c>
      <c r="AB18" s="26">
        <v>-36500000</v>
      </c>
      <c r="AC18" s="26">
        <v>3200000</v>
      </c>
      <c r="AD18" s="26">
        <v>1200000</v>
      </c>
      <c r="AE18" s="26">
        <v>3700000</v>
      </c>
      <c r="AF18" s="26">
        <v>3200000</v>
      </c>
      <c r="AG18" s="26">
        <v>1500000</v>
      </c>
      <c r="AH18" s="26">
        <v>1400000</v>
      </c>
      <c r="AI18" s="26">
        <v>1500000</v>
      </c>
      <c r="AJ18" s="26">
        <v>600000</v>
      </c>
    </row>
    <row r="19" spans="1:38" x14ac:dyDescent="0.35">
      <c r="A19" t="s">
        <v>223</v>
      </c>
      <c r="C19" s="26">
        <v>600000</v>
      </c>
      <c r="E19" s="26">
        <v>700000</v>
      </c>
      <c r="F19" s="26">
        <v>-1171000</v>
      </c>
    </row>
    <row r="20" spans="1:38" x14ac:dyDescent="0.35">
      <c r="A20" t="s">
        <v>152</v>
      </c>
      <c r="B20" s="26">
        <v>-9300000</v>
      </c>
      <c r="C20" s="26">
        <v>-12100000</v>
      </c>
      <c r="D20" s="26">
        <v>-38500000</v>
      </c>
      <c r="E20" s="26">
        <v>-14100000</v>
      </c>
      <c r="F20" s="26">
        <v>-25562000</v>
      </c>
      <c r="G20" s="26">
        <v>-15945000</v>
      </c>
      <c r="H20" s="26">
        <v>-13778000</v>
      </c>
      <c r="I20" s="26">
        <v>-5258000</v>
      </c>
      <c r="J20" s="26">
        <v>-48947000</v>
      </c>
      <c r="K20" s="26">
        <v>-15858000</v>
      </c>
      <c r="L20" s="26">
        <v>-7129000</v>
      </c>
      <c r="M20" s="26">
        <v>-4563000</v>
      </c>
      <c r="N20" s="26">
        <v>6001000</v>
      </c>
      <c r="O20" s="26">
        <v>9834000</v>
      </c>
      <c r="P20" s="26">
        <v>-199904000</v>
      </c>
      <c r="Q20" s="26">
        <v>14070000</v>
      </c>
      <c r="R20" s="26">
        <v>-294000</v>
      </c>
      <c r="S20" s="26">
        <v>-64948000</v>
      </c>
      <c r="T20" s="26">
        <v>-75979000</v>
      </c>
      <c r="U20" s="26">
        <v>-567000</v>
      </c>
      <c r="V20" s="26">
        <v>-2332000</v>
      </c>
      <c r="W20" s="26">
        <v>-459000</v>
      </c>
      <c r="X20" s="26">
        <v>-3381000</v>
      </c>
      <c r="Y20" s="26">
        <v>-14500000</v>
      </c>
      <c r="Z20" s="26">
        <v>-1400000</v>
      </c>
      <c r="AA20" s="26">
        <v>3600000</v>
      </c>
      <c r="AB20" s="26">
        <v>-36500000</v>
      </c>
      <c r="AC20" s="26">
        <v>3200000</v>
      </c>
      <c r="AD20" s="26">
        <v>1200000</v>
      </c>
      <c r="AE20" s="26">
        <v>3700000</v>
      </c>
      <c r="AF20" s="26">
        <v>3200000</v>
      </c>
      <c r="AG20" s="26">
        <v>1500000</v>
      </c>
      <c r="AH20" s="26">
        <v>1400000</v>
      </c>
      <c r="AI20" s="26">
        <v>1500000</v>
      </c>
      <c r="AJ20" s="26">
        <v>600000</v>
      </c>
    </row>
    <row r="21" spans="1:38" x14ac:dyDescent="0.35">
      <c r="A21" t="s">
        <v>224</v>
      </c>
      <c r="B21" s="26">
        <v>3800000</v>
      </c>
      <c r="C21" s="26">
        <v>2900000</v>
      </c>
      <c r="D21" s="26">
        <v>8100000</v>
      </c>
      <c r="E21" s="26">
        <v>10500000</v>
      </c>
      <c r="F21" s="26">
        <v>7828000</v>
      </c>
      <c r="G21" s="26">
        <v>13414000</v>
      </c>
      <c r="H21" s="26">
        <v>7784000</v>
      </c>
      <c r="I21" s="26">
        <v>4018000</v>
      </c>
      <c r="J21" s="26">
        <v>5553000</v>
      </c>
      <c r="K21" s="26">
        <v>5872000</v>
      </c>
      <c r="L21" s="26">
        <v>4655000</v>
      </c>
      <c r="Q21" s="26">
        <v>-6262000</v>
      </c>
      <c r="R21" s="26">
        <v>1950000</v>
      </c>
      <c r="S21" s="26">
        <v>63422000</v>
      </c>
      <c r="T21" s="26">
        <v>74237000</v>
      </c>
    </row>
    <row r="22" spans="1:38" x14ac:dyDescent="0.35">
      <c r="A22" t="s">
        <v>153</v>
      </c>
      <c r="B22" s="26">
        <v>500000</v>
      </c>
      <c r="C22" s="26">
        <v>3000000</v>
      </c>
      <c r="D22" s="26">
        <v>19100000</v>
      </c>
      <c r="E22" s="26">
        <v>10800000</v>
      </c>
      <c r="F22" s="26">
        <v>10930000</v>
      </c>
      <c r="G22" s="26">
        <v>5190000</v>
      </c>
      <c r="H22" s="26">
        <v>11043000</v>
      </c>
      <c r="I22" s="26">
        <v>2900000</v>
      </c>
      <c r="J22" s="26">
        <v>4502000</v>
      </c>
      <c r="K22" s="26">
        <v>5446000</v>
      </c>
      <c r="L22" s="26">
        <v>5780000</v>
      </c>
    </row>
    <row r="23" spans="1:38" x14ac:dyDescent="0.35">
      <c r="A23" t="s">
        <v>225</v>
      </c>
      <c r="G23">
        <v>0</v>
      </c>
      <c r="H23" s="26">
        <v>1000000</v>
      </c>
    </row>
    <row r="24" spans="1:38" x14ac:dyDescent="0.35">
      <c r="A24" t="s">
        <v>154</v>
      </c>
      <c r="B24" s="26">
        <v>5000000</v>
      </c>
      <c r="C24" s="26">
        <v>6200000</v>
      </c>
      <c r="D24" s="26">
        <v>11500000</v>
      </c>
      <c r="E24" s="26">
        <v>-300000</v>
      </c>
      <c r="F24" s="26">
        <v>7097000</v>
      </c>
      <c r="H24" s="26">
        <v>-3191000</v>
      </c>
      <c r="I24" s="26">
        <v>-2753000</v>
      </c>
      <c r="J24" s="26">
        <v>39500000</v>
      </c>
      <c r="K24" s="26">
        <v>15768000</v>
      </c>
      <c r="M24" s="26">
        <v>4563000</v>
      </c>
      <c r="Q24" s="26">
        <v>-7808000</v>
      </c>
      <c r="R24" s="26">
        <v>-1656000</v>
      </c>
      <c r="S24" s="26">
        <v>1526000</v>
      </c>
      <c r="T24" s="26">
        <v>1742000</v>
      </c>
    </row>
    <row r="25" spans="1:38" x14ac:dyDescent="0.35">
      <c r="A25" t="s">
        <v>226</v>
      </c>
      <c r="D25" s="26">
        <v>200000</v>
      </c>
      <c r="E25" s="26">
        <v>6900000</v>
      </c>
      <c r="F25" s="26">
        <v>293000</v>
      </c>
      <c r="G25" s="26">
        <v>2659000</v>
      </c>
      <c r="H25" s="26">
        <v>2858000</v>
      </c>
      <c r="I25" s="26">
        <v>-1093000</v>
      </c>
      <c r="J25" s="26">
        <v>608000</v>
      </c>
      <c r="K25" s="26">
        <v>11228000</v>
      </c>
      <c r="L25" s="26">
        <v>3306000</v>
      </c>
    </row>
    <row r="26" spans="1:38" x14ac:dyDescent="0.35">
      <c r="A26" t="s">
        <v>155</v>
      </c>
      <c r="C26" s="26">
        <v>-2400000</v>
      </c>
      <c r="D26" s="26">
        <v>-7000000</v>
      </c>
      <c r="E26" s="26">
        <v>-5000000</v>
      </c>
      <c r="F26" s="26">
        <v>1616000</v>
      </c>
      <c r="G26" s="26">
        <v>1877000</v>
      </c>
      <c r="H26" s="26">
        <v>1485000</v>
      </c>
      <c r="I26" s="26">
        <v>2081000</v>
      </c>
      <c r="J26" s="26">
        <v>2214000</v>
      </c>
      <c r="K26" s="26">
        <v>2658000</v>
      </c>
      <c r="L26" s="26">
        <v>3772000</v>
      </c>
    </row>
    <row r="27" spans="1:38" x14ac:dyDescent="0.35">
      <c r="A27" t="s">
        <v>156</v>
      </c>
      <c r="B27" s="26">
        <v>169300000</v>
      </c>
      <c r="C27" s="26">
        <v>145200000</v>
      </c>
      <c r="D27" s="26">
        <v>4900000</v>
      </c>
      <c r="E27" s="26">
        <v>171800000</v>
      </c>
      <c r="F27" s="26">
        <v>170222000</v>
      </c>
      <c r="G27" s="26">
        <v>208508000</v>
      </c>
      <c r="H27" s="26">
        <v>286387000</v>
      </c>
      <c r="I27" s="26">
        <v>284277000</v>
      </c>
      <c r="J27" s="26">
        <v>216288000</v>
      </c>
      <c r="K27" s="26">
        <v>230315000</v>
      </c>
      <c r="L27" s="26">
        <v>208809000</v>
      </c>
      <c r="M27" s="26">
        <v>183329000</v>
      </c>
      <c r="N27" s="26">
        <v>131986000</v>
      </c>
      <c r="O27" s="26">
        <v>86738000</v>
      </c>
      <c r="P27" s="26">
        <v>54854000</v>
      </c>
      <c r="Q27" s="26">
        <v>318470000</v>
      </c>
      <c r="R27" s="26">
        <v>305398000</v>
      </c>
      <c r="S27" s="26">
        <v>194413000</v>
      </c>
      <c r="T27" s="26">
        <v>237931000</v>
      </c>
      <c r="U27" s="26">
        <v>253587000</v>
      </c>
      <c r="V27" s="26">
        <v>231849000</v>
      </c>
      <c r="W27" s="26">
        <v>221927000</v>
      </c>
      <c r="X27" s="26">
        <v>181542000</v>
      </c>
      <c r="Y27" s="26">
        <v>130500000</v>
      </c>
      <c r="Z27" s="26">
        <v>105500000</v>
      </c>
      <c r="AA27" s="26">
        <v>91000000</v>
      </c>
      <c r="AB27" s="26">
        <v>52200000</v>
      </c>
      <c r="AC27" s="26">
        <v>111400000</v>
      </c>
      <c r="AD27" s="26">
        <v>95400000</v>
      </c>
      <c r="AE27" s="26">
        <v>75800000</v>
      </c>
      <c r="AF27" s="26">
        <v>54500000</v>
      </c>
      <c r="AG27" s="26">
        <v>39700000</v>
      </c>
      <c r="AH27" s="26">
        <v>27400000</v>
      </c>
      <c r="AI27" s="26">
        <v>20800000</v>
      </c>
      <c r="AJ27" s="26">
        <v>12400000</v>
      </c>
      <c r="AK27" s="26">
        <v>11300000</v>
      </c>
      <c r="AL27" s="26">
        <v>6600000</v>
      </c>
    </row>
    <row r="28" spans="1:38" x14ac:dyDescent="0.35">
      <c r="A28" t="s">
        <v>157</v>
      </c>
      <c r="B28" s="26">
        <v>19600000</v>
      </c>
      <c r="C28" s="26">
        <v>13600000</v>
      </c>
      <c r="D28" s="26">
        <v>-19500000</v>
      </c>
      <c r="E28" s="26">
        <v>16900000</v>
      </c>
      <c r="F28" s="26">
        <v>44340000</v>
      </c>
      <c r="G28" s="26">
        <v>57685000</v>
      </c>
      <c r="H28" s="26">
        <v>85642000</v>
      </c>
      <c r="I28" s="26">
        <v>87583000</v>
      </c>
      <c r="J28" s="26">
        <v>62249000</v>
      </c>
      <c r="K28" s="26">
        <v>66956000</v>
      </c>
      <c r="L28" s="26">
        <v>57577000</v>
      </c>
      <c r="M28" s="26">
        <v>42269000</v>
      </c>
      <c r="N28" s="26">
        <v>28264000</v>
      </c>
      <c r="O28" s="26">
        <v>7572000</v>
      </c>
      <c r="P28" s="26">
        <v>3132000</v>
      </c>
      <c r="Q28" s="26">
        <v>88421000</v>
      </c>
      <c r="R28" s="26">
        <v>91448000</v>
      </c>
      <c r="S28" s="26">
        <v>34194000</v>
      </c>
      <c r="T28" s="26">
        <v>83970000</v>
      </c>
      <c r="U28" s="26">
        <v>84951000</v>
      </c>
      <c r="V28" s="26">
        <v>79136000</v>
      </c>
      <c r="W28" s="26">
        <v>76779000</v>
      </c>
      <c r="X28" s="26">
        <v>63702000</v>
      </c>
      <c r="Y28" s="26">
        <v>45300000</v>
      </c>
      <c r="Z28" s="26">
        <v>36400000</v>
      </c>
      <c r="AA28" s="26">
        <v>30500000</v>
      </c>
      <c r="AB28" s="26">
        <v>17800000</v>
      </c>
      <c r="AC28" s="26">
        <v>38700000</v>
      </c>
      <c r="AD28" s="26">
        <v>33800000</v>
      </c>
      <c r="AE28" s="26">
        <v>26900000</v>
      </c>
      <c r="AF28" s="26">
        <v>18800000</v>
      </c>
      <c r="AG28" s="26">
        <v>13600000</v>
      </c>
      <c r="AH28" s="26">
        <v>9300000</v>
      </c>
      <c r="AI28" s="26">
        <v>6800000</v>
      </c>
      <c r="AJ28" s="26">
        <v>4300000</v>
      </c>
      <c r="AK28" s="26">
        <v>4800000</v>
      </c>
      <c r="AL28" s="26">
        <v>1800000</v>
      </c>
    </row>
    <row r="29" spans="1:38" x14ac:dyDescent="0.35">
      <c r="A29" t="s">
        <v>158</v>
      </c>
      <c r="B29" s="26">
        <v>149700000</v>
      </c>
      <c r="C29" s="26">
        <v>131600000</v>
      </c>
      <c r="D29" s="26">
        <v>24400000</v>
      </c>
      <c r="E29" s="26">
        <v>154900000</v>
      </c>
      <c r="F29" s="26">
        <v>125882000</v>
      </c>
      <c r="G29" s="26">
        <v>150823000</v>
      </c>
      <c r="H29" s="26">
        <v>200745000</v>
      </c>
      <c r="I29" s="26">
        <v>196694000</v>
      </c>
      <c r="J29" s="26">
        <v>154039000</v>
      </c>
      <c r="K29" s="26">
        <v>163359000</v>
      </c>
      <c r="L29" s="26">
        <v>151232000</v>
      </c>
      <c r="M29" s="26">
        <v>141060000</v>
      </c>
      <c r="N29" s="26">
        <v>137704000</v>
      </c>
      <c r="O29" s="26">
        <v>79166000</v>
      </c>
      <c r="P29" s="26">
        <v>51722000</v>
      </c>
      <c r="Q29" s="26">
        <v>230049000</v>
      </c>
      <c r="R29" s="26">
        <v>212395000</v>
      </c>
      <c r="S29" s="26">
        <v>160219000</v>
      </c>
      <c r="T29" s="26">
        <v>153961000</v>
      </c>
      <c r="U29" s="26">
        <v>168636000</v>
      </c>
      <c r="V29" s="26">
        <v>152713000</v>
      </c>
      <c r="W29" s="26">
        <v>145148000</v>
      </c>
      <c r="X29" s="26">
        <v>117840000</v>
      </c>
      <c r="Y29" s="26">
        <v>78800000</v>
      </c>
      <c r="Z29" s="26">
        <v>69100000</v>
      </c>
      <c r="AA29" s="26">
        <v>60500000</v>
      </c>
      <c r="AB29" s="26">
        <v>34400000</v>
      </c>
      <c r="AC29" s="26">
        <v>72700000</v>
      </c>
      <c r="AD29" s="26">
        <v>61600000</v>
      </c>
      <c r="AE29" s="26">
        <v>48900000</v>
      </c>
      <c r="AF29" s="26">
        <v>35700000</v>
      </c>
      <c r="AG29" s="26">
        <v>26100000</v>
      </c>
      <c r="AH29" s="26">
        <v>18100000</v>
      </c>
      <c r="AI29" s="26">
        <v>14000000</v>
      </c>
      <c r="AJ29" s="26">
        <v>8100000</v>
      </c>
      <c r="AK29" s="26">
        <v>6500000</v>
      </c>
      <c r="AL29" s="26">
        <v>4800000</v>
      </c>
    </row>
    <row r="30" spans="1:38" x14ac:dyDescent="0.35">
      <c r="A30" t="s">
        <v>159</v>
      </c>
      <c r="B30" s="26">
        <v>149700000</v>
      </c>
      <c r="C30" s="26">
        <v>131600000</v>
      </c>
      <c r="D30" s="26">
        <v>24400000</v>
      </c>
      <c r="E30" s="26">
        <v>154900000</v>
      </c>
      <c r="F30" s="26">
        <v>125882000</v>
      </c>
      <c r="G30" s="26">
        <v>150823000</v>
      </c>
      <c r="H30" s="26">
        <v>200745000</v>
      </c>
      <c r="I30" s="26">
        <v>196694000</v>
      </c>
      <c r="J30" s="26">
        <v>154039000</v>
      </c>
      <c r="K30" s="26">
        <v>163359000</v>
      </c>
      <c r="L30" s="26">
        <v>151232000</v>
      </c>
      <c r="M30" s="26">
        <v>141060000</v>
      </c>
      <c r="N30" s="26">
        <v>137704000</v>
      </c>
      <c r="O30" s="26">
        <v>79166000</v>
      </c>
      <c r="P30" s="26">
        <v>51722000</v>
      </c>
      <c r="Q30" s="26">
        <v>230049000</v>
      </c>
      <c r="R30" s="26">
        <v>212395000</v>
      </c>
      <c r="S30" s="26">
        <v>160219000</v>
      </c>
      <c r="T30" s="26">
        <v>153961000</v>
      </c>
      <c r="U30" s="26">
        <v>168636000</v>
      </c>
      <c r="V30" s="26">
        <v>152713000</v>
      </c>
      <c r="W30" s="26">
        <v>145148000</v>
      </c>
      <c r="X30" s="26">
        <v>117840000</v>
      </c>
      <c r="Y30" s="26">
        <v>78800000</v>
      </c>
      <c r="Z30" s="26">
        <v>69100000</v>
      </c>
      <c r="AA30" s="26">
        <v>60500000</v>
      </c>
      <c r="AB30" s="26">
        <v>34400000</v>
      </c>
      <c r="AC30" s="26">
        <v>72700000</v>
      </c>
      <c r="AD30" s="26">
        <v>61600000</v>
      </c>
      <c r="AE30" s="26">
        <v>48900000</v>
      </c>
      <c r="AF30" s="26">
        <v>35700000</v>
      </c>
      <c r="AG30" s="26">
        <v>26100000</v>
      </c>
      <c r="AH30" s="26">
        <v>18100000</v>
      </c>
      <c r="AI30" s="26">
        <v>14000000</v>
      </c>
      <c r="AJ30" s="26">
        <v>8100000</v>
      </c>
      <c r="AK30" s="26">
        <v>6500000</v>
      </c>
      <c r="AL30" s="26">
        <v>4800000</v>
      </c>
    </row>
    <row r="31" spans="1:38" x14ac:dyDescent="0.35">
      <c r="A31" t="s">
        <v>160</v>
      </c>
      <c r="B31" s="26">
        <v>149700000</v>
      </c>
      <c r="C31" s="26">
        <v>131600000</v>
      </c>
      <c r="D31" s="26">
        <v>24400000</v>
      </c>
      <c r="E31" s="26">
        <v>154900000</v>
      </c>
      <c r="F31" s="26">
        <v>125882000</v>
      </c>
      <c r="G31" s="26">
        <v>150823000</v>
      </c>
      <c r="H31" s="26">
        <v>200745000</v>
      </c>
      <c r="I31" s="26">
        <v>196694000</v>
      </c>
      <c r="J31" s="26">
        <v>154039000</v>
      </c>
      <c r="K31" s="26">
        <v>163359000</v>
      </c>
      <c r="L31" s="26">
        <v>151232000</v>
      </c>
      <c r="M31" s="26">
        <v>141060000</v>
      </c>
      <c r="N31" s="26">
        <v>137704000</v>
      </c>
      <c r="O31" s="26">
        <v>79166000</v>
      </c>
      <c r="P31" s="26">
        <v>51722000</v>
      </c>
      <c r="Q31" s="26">
        <v>230049000</v>
      </c>
      <c r="R31" s="26">
        <v>212395000</v>
      </c>
      <c r="S31" s="26">
        <v>160219000</v>
      </c>
      <c r="T31" s="26">
        <v>153961000</v>
      </c>
      <c r="U31" s="26">
        <v>168636000</v>
      </c>
      <c r="V31" s="26">
        <v>152713000</v>
      </c>
      <c r="W31" s="26">
        <v>145148000</v>
      </c>
      <c r="X31" s="26">
        <v>117840000</v>
      </c>
      <c r="Y31" s="26">
        <v>78800000</v>
      </c>
      <c r="Z31" s="26">
        <v>69100000</v>
      </c>
      <c r="AA31" s="26">
        <v>60500000</v>
      </c>
      <c r="AB31" s="26">
        <v>34400000</v>
      </c>
      <c r="AC31" s="26">
        <v>72700000</v>
      </c>
      <c r="AD31" s="26">
        <v>61600000</v>
      </c>
      <c r="AE31" s="26">
        <v>48900000</v>
      </c>
      <c r="AF31" s="26">
        <v>35700000</v>
      </c>
      <c r="AG31" s="26">
        <v>26100000</v>
      </c>
      <c r="AH31" s="26">
        <v>18100000</v>
      </c>
      <c r="AI31" s="26">
        <v>14000000</v>
      </c>
      <c r="AJ31" s="26">
        <v>8100000</v>
      </c>
      <c r="AK31" s="26">
        <v>6500000</v>
      </c>
      <c r="AL31" s="26">
        <v>4800000</v>
      </c>
    </row>
    <row r="32" spans="1:38" x14ac:dyDescent="0.35">
      <c r="A32" t="s">
        <v>161</v>
      </c>
      <c r="B32" s="26">
        <v>149700000</v>
      </c>
      <c r="C32" s="26">
        <v>131600000</v>
      </c>
      <c r="D32" s="26">
        <v>24400000</v>
      </c>
      <c r="E32" s="26">
        <v>154900000</v>
      </c>
      <c r="F32" s="26">
        <v>125882000</v>
      </c>
      <c r="G32" s="26">
        <v>150823000</v>
      </c>
      <c r="H32" s="26">
        <v>200745000</v>
      </c>
      <c r="I32" s="26">
        <v>196694000</v>
      </c>
      <c r="J32" s="26">
        <v>154039000</v>
      </c>
      <c r="K32" s="26">
        <v>163359000</v>
      </c>
      <c r="L32" s="26">
        <v>151232000</v>
      </c>
      <c r="M32" s="26">
        <v>141060000</v>
      </c>
      <c r="N32" s="26">
        <v>103722000</v>
      </c>
      <c r="O32" s="26">
        <v>79166000</v>
      </c>
      <c r="P32" s="26">
        <v>51722000</v>
      </c>
      <c r="Q32" s="26">
        <v>230049000</v>
      </c>
      <c r="R32" s="26">
        <v>213950000</v>
      </c>
      <c r="S32" s="26">
        <v>160219000</v>
      </c>
      <c r="T32" s="26">
        <v>153961000</v>
      </c>
      <c r="U32" s="26">
        <v>168636000</v>
      </c>
      <c r="V32" s="26">
        <v>152713000</v>
      </c>
      <c r="W32" s="26">
        <v>145148000</v>
      </c>
      <c r="X32" s="26">
        <v>117840000</v>
      </c>
      <c r="Y32" s="26">
        <v>85200000</v>
      </c>
      <c r="Z32" s="26">
        <v>69100000</v>
      </c>
      <c r="AA32" s="26">
        <v>60500000</v>
      </c>
      <c r="AB32" s="26">
        <v>34400000</v>
      </c>
      <c r="AC32" s="26">
        <v>72700000</v>
      </c>
      <c r="AD32" s="26">
        <v>61600000</v>
      </c>
      <c r="AE32" s="26">
        <v>48900000</v>
      </c>
      <c r="AF32" s="26">
        <v>35700000</v>
      </c>
      <c r="AG32" s="26">
        <v>26100000</v>
      </c>
      <c r="AH32" s="26">
        <v>18100000</v>
      </c>
      <c r="AI32" s="26">
        <v>14000000</v>
      </c>
      <c r="AJ32" s="26">
        <v>8100000</v>
      </c>
      <c r="AK32" s="26">
        <v>6500000</v>
      </c>
      <c r="AL32" s="26">
        <v>4800000</v>
      </c>
    </row>
    <row r="33" spans="1:38" x14ac:dyDescent="0.35">
      <c r="A33" t="s">
        <v>227</v>
      </c>
      <c r="L33">
        <v>0</v>
      </c>
      <c r="M33">
        <v>0</v>
      </c>
      <c r="N33" s="26">
        <v>33982000</v>
      </c>
      <c r="R33" s="26">
        <v>-1555000</v>
      </c>
    </row>
    <row r="34" spans="1:38" x14ac:dyDescent="0.35">
      <c r="A34" t="s">
        <v>228</v>
      </c>
      <c r="Y34" s="26">
        <v>-6400000</v>
      </c>
    </row>
    <row r="35" spans="1:38" x14ac:dyDescent="0.35">
      <c r="A35" t="s">
        <v>162</v>
      </c>
      <c r="B35" s="26">
        <v>149700000</v>
      </c>
      <c r="C35" s="26">
        <v>131600000</v>
      </c>
      <c r="D35" s="26">
        <v>24400000</v>
      </c>
      <c r="E35" s="26">
        <v>154900000</v>
      </c>
      <c r="F35" s="26">
        <v>125882000</v>
      </c>
      <c r="G35" s="26">
        <v>150823000</v>
      </c>
      <c r="H35" s="26">
        <v>200745000</v>
      </c>
      <c r="I35" s="26">
        <v>196694000</v>
      </c>
      <c r="J35" s="26">
        <v>154039000</v>
      </c>
      <c r="K35" s="26">
        <v>163359000</v>
      </c>
      <c r="L35" s="26">
        <v>151232000</v>
      </c>
      <c r="M35" s="26">
        <v>141060000</v>
      </c>
      <c r="N35" s="26">
        <v>137704000</v>
      </c>
      <c r="O35" s="26">
        <v>79166000</v>
      </c>
      <c r="P35" s="26">
        <v>51722000</v>
      </c>
      <c r="Q35" s="26">
        <v>230049000</v>
      </c>
      <c r="R35" s="26">
        <v>212395000</v>
      </c>
      <c r="S35" s="26">
        <v>160219000</v>
      </c>
      <c r="T35" s="26">
        <v>153961000</v>
      </c>
      <c r="U35" s="26">
        <v>168636000</v>
      </c>
      <c r="V35" s="26">
        <v>152713000</v>
      </c>
      <c r="W35" s="26">
        <v>145148000</v>
      </c>
      <c r="X35" s="26">
        <v>117840000</v>
      </c>
      <c r="Y35" s="26">
        <v>78800000</v>
      </c>
      <c r="Z35" s="26">
        <v>69100000</v>
      </c>
      <c r="AA35" s="26">
        <v>60500000</v>
      </c>
      <c r="AB35" s="26">
        <v>34400000</v>
      </c>
      <c r="AC35" s="26">
        <v>72700000</v>
      </c>
      <c r="AD35" s="26">
        <v>61600000</v>
      </c>
      <c r="AE35" s="26">
        <v>48900000</v>
      </c>
      <c r="AF35" s="26">
        <v>35700000</v>
      </c>
      <c r="AG35" s="26">
        <v>26100000</v>
      </c>
      <c r="AH35" s="26">
        <v>18100000</v>
      </c>
      <c r="AI35" s="26">
        <v>14000000</v>
      </c>
      <c r="AJ35" s="26">
        <v>8100000</v>
      </c>
      <c r="AK35" s="26">
        <v>6500000</v>
      </c>
      <c r="AL35" s="26">
        <v>4800000</v>
      </c>
    </row>
    <row r="36" spans="1:38" x14ac:dyDescent="0.35">
      <c r="A36" t="s">
        <v>163</v>
      </c>
      <c r="C36">
        <v>2.89</v>
      </c>
      <c r="D36">
        <v>0.64</v>
      </c>
      <c r="E36">
        <v>4.04</v>
      </c>
      <c r="F36">
        <v>2.75</v>
      </c>
      <c r="G36">
        <v>2.98</v>
      </c>
      <c r="H36">
        <v>3.47</v>
      </c>
      <c r="I36">
        <v>3.12</v>
      </c>
      <c r="J36">
        <v>2.33</v>
      </c>
      <c r="K36">
        <v>2.2799999999999998</v>
      </c>
      <c r="L36">
        <v>1.93</v>
      </c>
      <c r="M36">
        <v>1.55</v>
      </c>
      <c r="N36">
        <v>1.35</v>
      </c>
      <c r="O36">
        <v>0.78</v>
      </c>
      <c r="P36">
        <v>0.5</v>
      </c>
      <c r="Q36">
        <v>1.9</v>
      </c>
      <c r="R36">
        <v>1.647</v>
      </c>
      <c r="S36">
        <v>1.2070000000000001</v>
      </c>
      <c r="T36">
        <v>1.0669999999999999</v>
      </c>
      <c r="U36">
        <v>1.1599999999999999</v>
      </c>
      <c r="V36">
        <v>1.04</v>
      </c>
      <c r="W36">
        <v>0.97299999999999998</v>
      </c>
      <c r="X36">
        <v>0.8</v>
      </c>
      <c r="Y36">
        <v>0.53300000000000003</v>
      </c>
      <c r="Z36">
        <v>0.46700000000000003</v>
      </c>
      <c r="AA36">
        <v>0.36</v>
      </c>
      <c r="AB36">
        <v>0.19600000000000001</v>
      </c>
      <c r="AC36">
        <v>0.436</v>
      </c>
      <c r="AD36">
        <v>0.36899999999999999</v>
      </c>
      <c r="AE36">
        <v>0.307</v>
      </c>
      <c r="AF36">
        <v>0.22700000000000001</v>
      </c>
      <c r="AG36">
        <v>0.18</v>
      </c>
      <c r="AH36">
        <v>0.14699999999999999</v>
      </c>
      <c r="AI36">
        <v>0.12</v>
      </c>
      <c r="AJ36">
        <v>0.08</v>
      </c>
      <c r="AK36">
        <v>6.7000000000000004E-2</v>
      </c>
      <c r="AL36">
        <v>5.2999999999999999E-2</v>
      </c>
    </row>
    <row r="37" spans="1:38" x14ac:dyDescent="0.35">
      <c r="A37" t="s">
        <v>164</v>
      </c>
      <c r="C37">
        <v>2.83</v>
      </c>
      <c r="D37">
        <v>0.63</v>
      </c>
      <c r="E37">
        <v>3.96</v>
      </c>
      <c r="F37">
        <v>2.72</v>
      </c>
      <c r="G37">
        <v>2.94</v>
      </c>
      <c r="H37">
        <v>3.42</v>
      </c>
      <c r="I37">
        <v>3.05</v>
      </c>
      <c r="J37">
        <v>2.2599999999999998</v>
      </c>
      <c r="K37">
        <v>2.2000000000000002</v>
      </c>
      <c r="L37">
        <v>1.87</v>
      </c>
      <c r="M37">
        <v>1.53</v>
      </c>
      <c r="N37">
        <v>1.34</v>
      </c>
      <c r="O37">
        <v>0.77</v>
      </c>
      <c r="P37">
        <v>0.49</v>
      </c>
      <c r="Q37">
        <v>1.85</v>
      </c>
      <c r="R37">
        <v>1.62</v>
      </c>
      <c r="S37">
        <v>1.153</v>
      </c>
      <c r="T37">
        <v>1.0469999999999999</v>
      </c>
      <c r="U37">
        <v>1.133</v>
      </c>
      <c r="V37">
        <v>1.0129999999999999</v>
      </c>
      <c r="W37">
        <v>0.94699999999999995</v>
      </c>
      <c r="X37">
        <v>0.77800000000000002</v>
      </c>
      <c r="Y37">
        <v>0.51600000000000001</v>
      </c>
      <c r="Z37">
        <v>0.45300000000000001</v>
      </c>
      <c r="AA37">
        <v>0.35899999999999999</v>
      </c>
      <c r="AB37">
        <v>0.19600000000000001</v>
      </c>
      <c r="AC37">
        <v>0.436</v>
      </c>
      <c r="AD37">
        <v>0.36899999999999999</v>
      </c>
      <c r="AE37">
        <v>0.307</v>
      </c>
      <c r="AF37">
        <v>0.22700000000000001</v>
      </c>
      <c r="AG37">
        <v>0.18</v>
      </c>
      <c r="AH37">
        <v>0.14699999999999999</v>
      </c>
      <c r="AI37">
        <v>0.113</v>
      </c>
      <c r="AJ37">
        <v>0.08</v>
      </c>
      <c r="AK37">
        <v>6.7000000000000004E-2</v>
      </c>
      <c r="AL37">
        <v>5.2999999999999999E-2</v>
      </c>
    </row>
    <row r="38" spans="1:38" x14ac:dyDescent="0.35">
      <c r="A38" t="s">
        <v>165</v>
      </c>
      <c r="C38" s="26">
        <v>45500000</v>
      </c>
      <c r="D38" s="26">
        <v>38200000</v>
      </c>
      <c r="E38" s="26">
        <v>38300000</v>
      </c>
      <c r="F38" s="26">
        <v>45702000</v>
      </c>
      <c r="G38" s="26">
        <v>50638000</v>
      </c>
      <c r="H38" s="26">
        <v>57895000</v>
      </c>
      <c r="I38" s="26">
        <v>63072000</v>
      </c>
      <c r="J38" s="26">
        <v>66251000</v>
      </c>
      <c r="K38" s="26">
        <v>71788000</v>
      </c>
      <c r="L38" s="26">
        <v>78559000</v>
      </c>
      <c r="M38" s="26">
        <v>90807000</v>
      </c>
      <c r="N38" s="26">
        <v>102287000</v>
      </c>
      <c r="O38" s="26">
        <v>101852000</v>
      </c>
      <c r="P38" s="26">
        <v>103101000</v>
      </c>
      <c r="Q38" s="26">
        <v>121062000</v>
      </c>
      <c r="R38" s="26">
        <v>128766000</v>
      </c>
      <c r="S38" s="26">
        <v>132795000</v>
      </c>
      <c r="T38" s="26">
        <v>144108000</v>
      </c>
      <c r="U38" s="26">
        <v>145644000</v>
      </c>
      <c r="V38" s="26">
        <v>146793000</v>
      </c>
      <c r="W38" s="26">
        <v>148651500</v>
      </c>
      <c r="X38" s="26">
        <v>147669750</v>
      </c>
      <c r="Y38" s="26">
        <v>148333500</v>
      </c>
      <c r="Z38" s="26">
        <v>147973500</v>
      </c>
      <c r="AA38" s="26">
        <v>168300000</v>
      </c>
      <c r="AB38" s="26">
        <v>175279500</v>
      </c>
      <c r="AC38" s="26">
        <v>167136750</v>
      </c>
      <c r="AD38" s="26">
        <v>167787000</v>
      </c>
      <c r="AE38" s="26">
        <v>159376833</v>
      </c>
      <c r="AF38" s="26">
        <v>157421289</v>
      </c>
      <c r="AG38" s="26">
        <v>144927536</v>
      </c>
      <c r="AH38" s="26">
        <v>123347417</v>
      </c>
      <c r="AI38" s="26">
        <v>116608362</v>
      </c>
      <c r="AJ38" s="26">
        <v>101199400</v>
      </c>
      <c r="AK38" s="26">
        <v>97451274</v>
      </c>
      <c r="AL38" s="26">
        <v>89955022</v>
      </c>
    </row>
    <row r="39" spans="1:38" x14ac:dyDescent="0.35">
      <c r="A39" t="s">
        <v>166</v>
      </c>
      <c r="C39" s="26">
        <v>46600000</v>
      </c>
      <c r="D39" s="26">
        <v>38900000</v>
      </c>
      <c r="E39" s="26">
        <v>39100000</v>
      </c>
      <c r="F39" s="26">
        <v>46264000</v>
      </c>
      <c r="G39" s="26">
        <v>51250000</v>
      </c>
      <c r="H39" s="26">
        <v>58684000</v>
      </c>
      <c r="I39" s="26">
        <v>64404000</v>
      </c>
      <c r="J39" s="26">
        <v>68152000</v>
      </c>
      <c r="K39" s="26">
        <v>74158000</v>
      </c>
      <c r="L39" s="26">
        <v>80664000</v>
      </c>
      <c r="M39" s="26">
        <v>92320000</v>
      </c>
      <c r="N39" s="26">
        <v>103044000</v>
      </c>
      <c r="O39" s="26">
        <v>102713000</v>
      </c>
      <c r="P39" s="26">
        <v>104897000</v>
      </c>
      <c r="Q39" s="26">
        <v>124116000</v>
      </c>
      <c r="R39" s="26">
        <v>130933500</v>
      </c>
      <c r="S39" s="26">
        <v>141343500</v>
      </c>
      <c r="T39" s="26">
        <v>146908500</v>
      </c>
      <c r="U39" s="26">
        <v>148702500</v>
      </c>
      <c r="V39" s="26">
        <v>150847500</v>
      </c>
      <c r="W39" s="26">
        <v>153147000</v>
      </c>
      <c r="X39" s="26">
        <v>151672500</v>
      </c>
      <c r="Y39" s="26">
        <v>153276750</v>
      </c>
      <c r="Z39" s="26">
        <v>151762500</v>
      </c>
      <c r="AA39" s="26">
        <v>168606000</v>
      </c>
      <c r="AB39" s="26">
        <v>175581000</v>
      </c>
      <c r="AC39" s="26">
        <v>167276250</v>
      </c>
      <c r="AD39" s="26">
        <v>168003000</v>
      </c>
      <c r="AE39" s="26">
        <v>159376833</v>
      </c>
      <c r="AF39" s="26">
        <v>157421289</v>
      </c>
      <c r="AG39" s="26">
        <v>144927536</v>
      </c>
      <c r="AH39" s="26">
        <v>123347417</v>
      </c>
      <c r="AI39" s="26">
        <v>123467678</v>
      </c>
      <c r="AJ39" s="26">
        <v>101199400</v>
      </c>
      <c r="AK39" s="26">
        <v>97451274</v>
      </c>
      <c r="AL39" s="26">
        <v>89955022</v>
      </c>
    </row>
    <row r="40" spans="1:38" x14ac:dyDescent="0.35">
      <c r="A40" t="s">
        <v>167</v>
      </c>
      <c r="B40" s="26">
        <v>218200000</v>
      </c>
      <c r="C40" s="26">
        <v>199300000</v>
      </c>
      <c r="D40" s="26">
        <v>62600000</v>
      </c>
      <c r="E40" s="26">
        <v>-230700000</v>
      </c>
      <c r="F40" s="26">
        <v>226106000</v>
      </c>
      <c r="G40" s="26">
        <v>256178000</v>
      </c>
      <c r="H40" s="26">
        <v>317476000</v>
      </c>
      <c r="I40" s="26">
        <v>311202000</v>
      </c>
      <c r="J40" s="26">
        <v>242165000</v>
      </c>
      <c r="K40" s="26">
        <v>256775000</v>
      </c>
      <c r="L40" s="26">
        <v>231837000</v>
      </c>
    </row>
    <row r="41" spans="1:38" x14ac:dyDescent="0.35">
      <c r="A41" t="s">
        <v>168</v>
      </c>
      <c r="B41" s="26">
        <v>3404700000</v>
      </c>
      <c r="C41" s="26">
        <v>3122500000</v>
      </c>
      <c r="D41" s="26">
        <v>2968500000</v>
      </c>
      <c r="E41" s="26">
        <v>2966100000</v>
      </c>
      <c r="F41" s="26">
        <v>2881092000</v>
      </c>
      <c r="G41" s="26">
        <v>2878714000</v>
      </c>
      <c r="H41" s="26">
        <v>2926235000</v>
      </c>
      <c r="I41" s="26">
        <v>2685818000</v>
      </c>
      <c r="J41" s="26">
        <v>2614340000</v>
      </c>
      <c r="K41" s="26">
        <v>2573465000</v>
      </c>
      <c r="L41" s="26">
        <v>2581756000</v>
      </c>
      <c r="M41" s="26">
        <v>2545183000</v>
      </c>
      <c r="N41" s="26">
        <v>2703998000</v>
      </c>
      <c r="O41" s="26">
        <v>3510346000</v>
      </c>
      <c r="P41" s="26">
        <v>4138553000</v>
      </c>
      <c r="Q41" s="26">
        <v>4038838000</v>
      </c>
      <c r="R41" s="26">
        <v>3822742000</v>
      </c>
      <c r="S41" s="26">
        <v>3628121000</v>
      </c>
      <c r="T41" s="26">
        <v>3381973000</v>
      </c>
      <c r="U41" s="26">
        <v>3018791000</v>
      </c>
      <c r="V41" s="26">
        <v>2639603000</v>
      </c>
      <c r="W41" s="26">
        <v>2242662000</v>
      </c>
      <c r="X41" s="26">
        <v>1964168000</v>
      </c>
      <c r="Y41" s="26">
        <v>1716400000</v>
      </c>
      <c r="Z41" s="26">
        <v>1456500000</v>
      </c>
      <c r="AA41" s="26">
        <v>1238500000</v>
      </c>
      <c r="AB41" s="26">
        <v>1069700000</v>
      </c>
      <c r="AC41" s="26">
        <v>933400000</v>
      </c>
      <c r="AD41" s="26">
        <v>783900000</v>
      </c>
      <c r="AE41" s="26">
        <v>580800000</v>
      </c>
      <c r="AF41" s="26">
        <v>468000000</v>
      </c>
      <c r="AG41" s="26">
        <v>388500000</v>
      </c>
      <c r="AH41" s="26">
        <v>319000000</v>
      </c>
      <c r="AI41" s="26">
        <v>262400000</v>
      </c>
      <c r="AJ41" s="26">
        <v>203100000</v>
      </c>
      <c r="AK41" s="26">
        <v>164200000</v>
      </c>
      <c r="AL41" s="26">
        <v>99800000</v>
      </c>
    </row>
    <row r="42" spans="1:38" x14ac:dyDescent="0.35">
      <c r="A42" t="s">
        <v>171</v>
      </c>
      <c r="B42" s="26">
        <v>149700000</v>
      </c>
      <c r="C42" s="26">
        <v>131600000</v>
      </c>
      <c r="D42" s="26">
        <v>24400000</v>
      </c>
      <c r="E42" s="26">
        <v>154900000</v>
      </c>
      <c r="F42" s="26">
        <v>125882000</v>
      </c>
      <c r="G42" s="26">
        <v>150823000</v>
      </c>
      <c r="H42" s="26">
        <v>200745000</v>
      </c>
      <c r="I42" s="26">
        <v>196694000</v>
      </c>
      <c r="J42" s="26">
        <v>154039000</v>
      </c>
      <c r="K42" s="26">
        <v>163359000</v>
      </c>
      <c r="L42" s="26">
        <v>151232000</v>
      </c>
      <c r="M42" s="26">
        <v>141060000</v>
      </c>
      <c r="N42" s="26">
        <v>137704000</v>
      </c>
      <c r="O42" s="26">
        <v>79166000</v>
      </c>
      <c r="P42" s="26">
        <v>51722000</v>
      </c>
      <c r="Q42" s="26">
        <v>230049000</v>
      </c>
      <c r="R42" s="26">
        <v>212395000</v>
      </c>
      <c r="S42" s="26">
        <v>160219000</v>
      </c>
      <c r="T42" s="26">
        <v>153961000</v>
      </c>
      <c r="U42" s="26">
        <v>168636000</v>
      </c>
      <c r="V42" s="26">
        <v>152713000</v>
      </c>
      <c r="W42" s="26">
        <v>145148000</v>
      </c>
      <c r="X42" s="26">
        <v>117840000</v>
      </c>
      <c r="Y42" s="26">
        <v>85200000</v>
      </c>
      <c r="Z42" s="26">
        <v>69100000</v>
      </c>
      <c r="AA42" s="26">
        <v>60500000</v>
      </c>
      <c r="AB42" s="26">
        <v>34400000</v>
      </c>
      <c r="AC42" s="26">
        <v>72700000</v>
      </c>
      <c r="AD42" s="26">
        <v>61600000</v>
      </c>
      <c r="AE42" s="26">
        <v>48900000</v>
      </c>
      <c r="AF42" s="26">
        <v>35700000</v>
      </c>
      <c r="AG42" s="26">
        <v>26100000</v>
      </c>
      <c r="AH42" s="26">
        <v>18100000</v>
      </c>
      <c r="AI42" s="26">
        <v>14000000</v>
      </c>
      <c r="AJ42" s="26">
        <v>8100000</v>
      </c>
      <c r="AK42" s="26">
        <v>6500000</v>
      </c>
      <c r="AL42" s="26">
        <v>4800000</v>
      </c>
    </row>
    <row r="43" spans="1:38" x14ac:dyDescent="0.35">
      <c r="A43" t="s">
        <v>172</v>
      </c>
      <c r="B43" s="42">
        <v>157392793.85699999</v>
      </c>
      <c r="C43" s="26">
        <v>142019000</v>
      </c>
      <c r="D43" s="26">
        <v>52505000</v>
      </c>
      <c r="E43" s="26">
        <v>166986800</v>
      </c>
      <c r="F43" s="26">
        <v>145664420</v>
      </c>
      <c r="G43" s="26">
        <v>162351235</v>
      </c>
      <c r="H43" s="26">
        <v>210403378</v>
      </c>
      <c r="I43" s="26">
        <v>200332536</v>
      </c>
      <c r="J43" s="26">
        <v>188889264</v>
      </c>
      <c r="K43" s="26">
        <v>174602322</v>
      </c>
      <c r="L43" s="26">
        <v>156393396</v>
      </c>
      <c r="M43" s="42">
        <v>144570938.14899999</v>
      </c>
      <c r="N43" s="42">
        <v>99006077.689999998</v>
      </c>
      <c r="O43" s="42">
        <v>70190482.417999998</v>
      </c>
      <c r="P43" s="42">
        <v>240212077.07699999</v>
      </c>
      <c r="Q43" s="42">
        <v>219885438.50299999</v>
      </c>
      <c r="R43" s="42">
        <v>214155965.00299999</v>
      </c>
      <c r="S43" s="42">
        <v>213743731.433</v>
      </c>
      <c r="T43" s="42">
        <v>203125685.63999999</v>
      </c>
      <c r="U43" s="42">
        <v>169013056.442</v>
      </c>
      <c r="V43" s="42">
        <v>154249028.69100001</v>
      </c>
      <c r="W43" s="42">
        <v>145448202.01199999</v>
      </c>
      <c r="X43" s="42">
        <v>120034627.359</v>
      </c>
      <c r="Y43" s="42">
        <v>94666666.666999996</v>
      </c>
      <c r="Z43" s="42">
        <v>70016966.825000003</v>
      </c>
      <c r="AA43" s="42">
        <v>58106593.406999998</v>
      </c>
      <c r="AB43" s="42">
        <v>58453639.847000003</v>
      </c>
      <c r="AC43" s="42">
        <v>70611669.658999994</v>
      </c>
      <c r="AD43" s="42">
        <v>60825157.233000003</v>
      </c>
      <c r="AE43" s="42">
        <v>46513060.685999997</v>
      </c>
      <c r="AF43" s="42">
        <v>33603853.211000003</v>
      </c>
      <c r="AG43" s="42">
        <v>25113853.903999999</v>
      </c>
      <c r="AH43" s="42">
        <v>17175182.482000001</v>
      </c>
      <c r="AI43" s="42">
        <v>12990384.615</v>
      </c>
      <c r="AJ43" s="42">
        <v>7708064.5159999998</v>
      </c>
      <c r="AK43" s="26">
        <v>6500000</v>
      </c>
      <c r="AL43" s="26">
        <v>4800000</v>
      </c>
    </row>
    <row r="44" spans="1:38" x14ac:dyDescent="0.35">
      <c r="A44" t="s">
        <v>169</v>
      </c>
      <c r="B44" s="26">
        <v>50900000</v>
      </c>
      <c r="C44" s="26">
        <v>56200000</v>
      </c>
      <c r="D44" s="26">
        <v>59600000</v>
      </c>
      <c r="E44" s="26">
        <v>61600000</v>
      </c>
      <c r="F44" s="26">
        <v>58986000</v>
      </c>
      <c r="G44" s="26">
        <v>49547000</v>
      </c>
      <c r="H44" s="26">
        <v>32574000</v>
      </c>
      <c r="I44" s="26">
        <v>29006000</v>
      </c>
      <c r="J44" s="26">
        <v>28091000</v>
      </c>
      <c r="K44" s="26">
        <v>29118000</v>
      </c>
      <c r="L44" s="26">
        <v>26800000</v>
      </c>
      <c r="M44" s="26">
        <v>28311000</v>
      </c>
      <c r="N44" s="26">
        <v>28515000</v>
      </c>
      <c r="O44" s="26">
        <v>33330000</v>
      </c>
    </row>
    <row r="45" spans="1:38" x14ac:dyDescent="0.35">
      <c r="A45" t="s">
        <v>170</v>
      </c>
      <c r="B45" s="26">
        <v>-50900000</v>
      </c>
      <c r="C45" s="26">
        <v>-56200000</v>
      </c>
      <c r="D45" s="26">
        <v>-59600000</v>
      </c>
      <c r="E45" s="26">
        <v>-61600000</v>
      </c>
      <c r="F45" s="26">
        <v>-58986000</v>
      </c>
      <c r="G45" s="26">
        <v>-49547000</v>
      </c>
      <c r="H45" s="26">
        <v>-32574000</v>
      </c>
      <c r="I45" s="26">
        <v>-29006000</v>
      </c>
      <c r="J45" s="26">
        <v>-28091000</v>
      </c>
      <c r="K45" s="26">
        <v>-29118000</v>
      </c>
      <c r="L45" s="26">
        <v>-26800000</v>
      </c>
      <c r="M45" s="26">
        <v>-28311000</v>
      </c>
      <c r="N45" s="26">
        <v>-28515000</v>
      </c>
      <c r="O45" s="26">
        <v>-33330000</v>
      </c>
    </row>
    <row r="46" spans="1:38" x14ac:dyDescent="0.35">
      <c r="A46" t="s">
        <v>32</v>
      </c>
      <c r="B46" s="26">
        <v>220200000</v>
      </c>
      <c r="C46" s="26">
        <v>201400000</v>
      </c>
      <c r="D46" s="26">
        <v>64500000</v>
      </c>
      <c r="E46" s="26">
        <v>233400000</v>
      </c>
      <c r="F46" s="26">
        <v>229208000</v>
      </c>
      <c r="G46" s="26">
        <v>258055000</v>
      </c>
      <c r="H46" s="26">
        <v>318961000</v>
      </c>
      <c r="I46" s="26">
        <v>313283000</v>
      </c>
      <c r="J46" s="26">
        <v>244379000</v>
      </c>
      <c r="K46" s="26">
        <v>259433000</v>
      </c>
      <c r="L46" s="26">
        <v>235609000</v>
      </c>
      <c r="M46" s="26">
        <v>211640000</v>
      </c>
      <c r="N46" s="26">
        <v>160501000</v>
      </c>
      <c r="O46" s="26">
        <v>120068000</v>
      </c>
      <c r="P46" s="26">
        <v>96670000</v>
      </c>
      <c r="Q46" s="26">
        <v>338066000</v>
      </c>
      <c r="R46" s="26">
        <v>328549000</v>
      </c>
      <c r="S46" s="26">
        <v>284729000</v>
      </c>
      <c r="T46" s="26">
        <v>325513000</v>
      </c>
      <c r="U46" s="26">
        <v>266603000</v>
      </c>
      <c r="V46" s="26">
        <v>247508000</v>
      </c>
      <c r="W46" s="26">
        <v>230994000</v>
      </c>
      <c r="X46" s="26">
        <v>195669000</v>
      </c>
      <c r="Y46" s="26">
        <v>154200000</v>
      </c>
      <c r="Z46" s="26">
        <v>117900000</v>
      </c>
      <c r="AA46" s="26">
        <v>96800000</v>
      </c>
      <c r="AB46" s="26">
        <v>93300000</v>
      </c>
      <c r="AC46" s="26">
        <v>108800000</v>
      </c>
      <c r="AD46" s="26">
        <v>94600000</v>
      </c>
      <c r="AE46" s="26">
        <v>72100000</v>
      </c>
      <c r="AF46" s="26">
        <v>51300000</v>
      </c>
      <c r="AG46" s="26">
        <v>38300000</v>
      </c>
      <c r="AH46" s="26">
        <v>28100000</v>
      </c>
      <c r="AI46" s="26">
        <v>22300000</v>
      </c>
      <c r="AJ46" s="26">
        <v>15200000</v>
      </c>
      <c r="AK46" s="26">
        <v>13000000</v>
      </c>
      <c r="AL46" s="26">
        <v>7200000</v>
      </c>
    </row>
    <row r="47" spans="1:38" x14ac:dyDescent="0.35">
      <c r="A47" t="s">
        <v>130</v>
      </c>
      <c r="B47" s="26">
        <v>376700000</v>
      </c>
    </row>
    <row r="48" spans="1:38" x14ac:dyDescent="0.35">
      <c r="A48" t="s">
        <v>173</v>
      </c>
      <c r="B48" s="26">
        <v>3106200000</v>
      </c>
      <c r="C48" s="26">
        <v>2834500000</v>
      </c>
      <c r="D48" s="26">
        <v>2669900000</v>
      </c>
      <c r="E48" s="26">
        <v>2696000000</v>
      </c>
      <c r="F48" s="26">
        <v>2589339000</v>
      </c>
      <c r="G48" s="26">
        <v>2584764000</v>
      </c>
      <c r="H48" s="26">
        <v>2638872000</v>
      </c>
      <c r="I48" s="26">
        <v>2407603000</v>
      </c>
      <c r="J48" s="26">
        <v>2345888000</v>
      </c>
      <c r="K48" s="26">
        <v>2306004000</v>
      </c>
      <c r="L48" s="26">
        <v>2311469000</v>
      </c>
      <c r="M48" s="26">
        <v>2283902000</v>
      </c>
      <c r="N48" s="26">
        <v>816015000</v>
      </c>
      <c r="O48" s="26">
        <v>1010515000</v>
      </c>
      <c r="P48" s="26">
        <v>1200480000</v>
      </c>
      <c r="Q48" s="26">
        <v>1222328000</v>
      </c>
      <c r="R48" s="26">
        <v>3425495000</v>
      </c>
      <c r="S48" s="26">
        <v>1096477000</v>
      </c>
      <c r="T48" s="26">
        <v>1015406000</v>
      </c>
      <c r="U48" s="26">
        <v>2717154000</v>
      </c>
      <c r="V48" s="26">
        <v>2379829000</v>
      </c>
      <c r="W48" s="26">
        <v>2032181000</v>
      </c>
      <c r="X48" s="26">
        <v>1771274000</v>
      </c>
      <c r="Y48" s="26">
        <v>1543700000</v>
      </c>
      <c r="Z48" s="26">
        <v>1292700000</v>
      </c>
      <c r="AA48" s="26">
        <v>1095300000</v>
      </c>
      <c r="AB48" s="26">
        <v>950800000</v>
      </c>
      <c r="AC48" s="26">
        <v>824400000</v>
      </c>
      <c r="AD48" s="26">
        <v>686700000</v>
      </c>
      <c r="AE48" s="26">
        <v>509900000</v>
      </c>
      <c r="AF48" s="26">
        <v>412100000</v>
      </c>
      <c r="AG48" s="26">
        <v>343500000</v>
      </c>
      <c r="AH48" s="26">
        <v>281900000</v>
      </c>
      <c r="AI48" s="26">
        <v>230700000</v>
      </c>
      <c r="AJ48" s="26">
        <v>61700000</v>
      </c>
      <c r="AK48" s="26">
        <v>50900000</v>
      </c>
      <c r="AL48" s="26">
        <v>29500000</v>
      </c>
    </row>
    <row r="49" spans="1:38" x14ac:dyDescent="0.35">
      <c r="A49" t="s">
        <v>174</v>
      </c>
      <c r="B49" s="26">
        <v>156500000</v>
      </c>
      <c r="C49" s="26">
        <v>150200000</v>
      </c>
      <c r="D49" s="26">
        <v>162300000</v>
      </c>
      <c r="E49" s="26">
        <v>147600000</v>
      </c>
      <c r="F49" s="26">
        <v>151392000</v>
      </c>
      <c r="G49" s="26">
        <v>156409000</v>
      </c>
      <c r="H49" s="26">
        <v>156368000</v>
      </c>
      <c r="I49" s="26">
        <v>145242000</v>
      </c>
      <c r="J49" s="26">
        <v>136081000</v>
      </c>
      <c r="K49" s="26">
        <v>131481000</v>
      </c>
      <c r="L49" s="26">
        <v>125054000</v>
      </c>
      <c r="M49" s="26">
        <v>128447000</v>
      </c>
      <c r="N49" s="26">
        <v>135832000</v>
      </c>
      <c r="O49" s="26">
        <v>161800000</v>
      </c>
      <c r="P49" s="26">
        <v>165512000</v>
      </c>
      <c r="Q49" s="26">
        <v>189032000</v>
      </c>
      <c r="R49" s="26">
        <v>190167000</v>
      </c>
      <c r="S49" s="26">
        <v>195254000</v>
      </c>
      <c r="T49" s="26">
        <v>184767000</v>
      </c>
      <c r="U49" s="26">
        <v>169874000</v>
      </c>
      <c r="V49" s="26">
        <v>138354000</v>
      </c>
      <c r="W49" s="26">
        <v>101371000</v>
      </c>
      <c r="X49" s="26">
        <v>92771000</v>
      </c>
      <c r="Y49" s="26">
        <v>82400000</v>
      </c>
      <c r="Z49" s="26">
        <v>86400000</v>
      </c>
      <c r="AA49" s="26">
        <v>78800000</v>
      </c>
      <c r="AB49" s="26">
        <v>64600000</v>
      </c>
      <c r="AC49" s="26">
        <v>58600000</v>
      </c>
      <c r="AD49" s="26">
        <v>51500000</v>
      </c>
      <c r="AE49" s="26">
        <v>36700000</v>
      </c>
      <c r="AF49" s="26">
        <v>27300000</v>
      </c>
      <c r="AG49" s="26">
        <v>21300000</v>
      </c>
      <c r="AH49" s="26">
        <v>17400000</v>
      </c>
      <c r="AI49" s="26">
        <v>15100000</v>
      </c>
      <c r="AJ49" s="26">
        <v>13400000</v>
      </c>
      <c r="AK49" s="26">
        <v>11200000</v>
      </c>
      <c r="AL49" s="26">
        <v>6700000</v>
      </c>
    </row>
    <row r="50" spans="1:38" x14ac:dyDescent="0.35">
      <c r="A50" t="s">
        <v>175</v>
      </c>
      <c r="B50" s="26">
        <v>149700000</v>
      </c>
      <c r="C50" s="26">
        <v>131600000</v>
      </c>
      <c r="D50" s="26">
        <v>24400000</v>
      </c>
      <c r="E50" s="26">
        <v>154900000</v>
      </c>
      <c r="F50" s="26">
        <v>125882000</v>
      </c>
      <c r="G50" s="26">
        <v>150823000</v>
      </c>
      <c r="H50" s="26">
        <v>200745000</v>
      </c>
      <c r="I50" s="26">
        <v>196694000</v>
      </c>
      <c r="J50" s="26">
        <v>154039000</v>
      </c>
      <c r="K50" s="26">
        <v>163359000</v>
      </c>
      <c r="L50" s="26">
        <v>151232000</v>
      </c>
      <c r="M50" s="26">
        <v>141060000</v>
      </c>
      <c r="N50" s="26">
        <v>103722000</v>
      </c>
      <c r="O50" s="26">
        <v>79166000</v>
      </c>
      <c r="P50" s="26">
        <v>51722000</v>
      </c>
      <c r="Q50" s="26">
        <v>230049000</v>
      </c>
      <c r="R50" s="26">
        <v>213950000</v>
      </c>
      <c r="S50" s="26">
        <v>160219000</v>
      </c>
      <c r="T50" s="26">
        <v>153961000</v>
      </c>
      <c r="U50" s="26">
        <v>168636000</v>
      </c>
      <c r="V50" s="26">
        <v>152713000</v>
      </c>
      <c r="W50" s="26">
        <v>145148000</v>
      </c>
      <c r="X50" s="26">
        <v>117840000</v>
      </c>
      <c r="Y50" s="26">
        <v>85200000</v>
      </c>
      <c r="Z50" s="26">
        <v>69100000</v>
      </c>
      <c r="AA50" s="26">
        <v>60500000</v>
      </c>
      <c r="AB50" s="26">
        <v>34400000</v>
      </c>
      <c r="AC50" s="26">
        <v>72700000</v>
      </c>
      <c r="AD50" s="26">
        <v>61600000</v>
      </c>
      <c r="AE50" s="26">
        <v>48900000</v>
      </c>
      <c r="AF50" s="26">
        <v>35700000</v>
      </c>
      <c r="AG50" s="26">
        <v>26100000</v>
      </c>
      <c r="AH50" s="26">
        <v>18100000</v>
      </c>
      <c r="AI50" s="26">
        <v>14000000</v>
      </c>
      <c r="AJ50" s="26">
        <v>8100000</v>
      </c>
      <c r="AK50" s="26">
        <v>6500000</v>
      </c>
      <c r="AL50" s="26">
        <v>4800000</v>
      </c>
    </row>
    <row r="51" spans="1:38" x14ac:dyDescent="0.35">
      <c r="A51" t="s">
        <v>176</v>
      </c>
      <c r="B51" s="26">
        <v>-8700000</v>
      </c>
      <c r="C51" s="26">
        <v>-11500000</v>
      </c>
      <c r="D51" s="26">
        <v>-38500000</v>
      </c>
      <c r="E51" s="26">
        <v>-13400000</v>
      </c>
      <c r="F51" s="26">
        <v>-26733000</v>
      </c>
      <c r="G51" s="26">
        <v>-15945000</v>
      </c>
      <c r="H51" s="26">
        <v>-13778000</v>
      </c>
      <c r="I51" s="26">
        <v>-5258000</v>
      </c>
      <c r="J51" s="26">
        <v>-48947000</v>
      </c>
      <c r="K51" s="26">
        <v>-15858000</v>
      </c>
      <c r="L51" s="26">
        <v>-7129000</v>
      </c>
      <c r="M51" s="26">
        <v>-4563000</v>
      </c>
      <c r="N51" s="26">
        <v>6001000</v>
      </c>
      <c r="O51" s="26">
        <v>9834000</v>
      </c>
      <c r="P51" s="26">
        <v>-199904000</v>
      </c>
      <c r="Q51" s="26">
        <v>14070000</v>
      </c>
      <c r="R51" s="26">
        <v>-294000</v>
      </c>
      <c r="S51" s="26">
        <v>-64948000</v>
      </c>
      <c r="T51" s="26">
        <v>-75979000</v>
      </c>
      <c r="U51" s="26">
        <v>-567000</v>
      </c>
      <c r="V51" s="26">
        <v>-2332000</v>
      </c>
      <c r="W51" s="26">
        <v>-459000</v>
      </c>
      <c r="X51" s="26">
        <v>-3381000</v>
      </c>
      <c r="Y51" s="26">
        <v>-14500000</v>
      </c>
      <c r="Z51" s="26">
        <v>-1400000</v>
      </c>
      <c r="AA51" s="26">
        <v>3600000</v>
      </c>
      <c r="AB51" s="26">
        <v>-36500000</v>
      </c>
      <c r="AC51" s="26">
        <v>3200000</v>
      </c>
      <c r="AD51" s="26">
        <v>1200000</v>
      </c>
      <c r="AE51" s="26">
        <v>3700000</v>
      </c>
      <c r="AF51" s="26">
        <v>3200000</v>
      </c>
      <c r="AG51" s="26">
        <v>1500000</v>
      </c>
      <c r="AH51" s="26">
        <v>1400000</v>
      </c>
      <c r="AI51" s="26">
        <v>1500000</v>
      </c>
      <c r="AJ51" s="26">
        <v>600000</v>
      </c>
    </row>
    <row r="52" spans="1:38" x14ac:dyDescent="0.35">
      <c r="A52" t="s">
        <v>177</v>
      </c>
      <c r="B52" s="26">
        <v>-8700000</v>
      </c>
      <c r="C52" s="26">
        <v>-11500000</v>
      </c>
      <c r="D52" s="26">
        <v>-38500000</v>
      </c>
      <c r="E52" s="26">
        <v>-13400000</v>
      </c>
      <c r="F52" s="26">
        <v>-26733000</v>
      </c>
      <c r="G52" s="26">
        <v>-15945000</v>
      </c>
      <c r="H52" s="26">
        <v>-13778000</v>
      </c>
      <c r="I52" s="26">
        <v>-5258000</v>
      </c>
      <c r="J52" s="26">
        <v>-48947000</v>
      </c>
      <c r="K52" s="26">
        <v>-15858000</v>
      </c>
      <c r="L52" s="26">
        <v>-7129000</v>
      </c>
      <c r="M52" s="26">
        <v>-4563000</v>
      </c>
      <c r="N52" s="26">
        <v>6001000</v>
      </c>
      <c r="O52" s="26">
        <v>9834000</v>
      </c>
      <c r="P52" s="26">
        <v>-199904000</v>
      </c>
      <c r="Q52" s="26">
        <v>14070000</v>
      </c>
      <c r="R52" s="26">
        <v>-294000</v>
      </c>
      <c r="S52" s="26">
        <v>-64948000</v>
      </c>
      <c r="T52" s="26">
        <v>-75979000</v>
      </c>
      <c r="U52" s="26">
        <v>-567000</v>
      </c>
      <c r="V52" s="26">
        <v>-2332000</v>
      </c>
      <c r="W52" s="26">
        <v>-459000</v>
      </c>
      <c r="X52" s="26">
        <v>-3381000</v>
      </c>
      <c r="Y52" s="26">
        <v>-14500000</v>
      </c>
      <c r="Z52" s="26">
        <v>-1400000</v>
      </c>
      <c r="AA52" s="26">
        <v>3600000</v>
      </c>
      <c r="AB52" s="26">
        <v>-36500000</v>
      </c>
      <c r="AC52" s="26">
        <v>3200000</v>
      </c>
      <c r="AD52" s="26">
        <v>1200000</v>
      </c>
      <c r="AE52" s="26">
        <v>3700000</v>
      </c>
      <c r="AF52" s="26">
        <v>3200000</v>
      </c>
      <c r="AG52" s="26">
        <v>1500000</v>
      </c>
      <c r="AH52" s="26">
        <v>1400000</v>
      </c>
      <c r="AI52" s="26">
        <v>1500000</v>
      </c>
      <c r="AJ52" s="26">
        <v>600000</v>
      </c>
    </row>
    <row r="53" spans="1:38" x14ac:dyDescent="0.35">
      <c r="A53" t="s">
        <v>178</v>
      </c>
      <c r="B53" s="26">
        <v>385400000</v>
      </c>
      <c r="C53" s="26">
        <v>363100000</v>
      </c>
      <c r="D53" s="26">
        <v>265300000</v>
      </c>
      <c r="E53" s="26">
        <v>395400000</v>
      </c>
      <c r="F53" s="26">
        <v>409265000</v>
      </c>
      <c r="G53" s="26">
        <v>432397000</v>
      </c>
      <c r="H53" s="26">
        <v>489107000</v>
      </c>
      <c r="I53" s="26">
        <v>463783000</v>
      </c>
      <c r="J53" s="26">
        <v>429407000</v>
      </c>
      <c r="K53" s="26">
        <v>406772000</v>
      </c>
      <c r="L53" s="26">
        <v>367792000</v>
      </c>
      <c r="M53" s="26">
        <v>344650000</v>
      </c>
      <c r="N53" s="26">
        <v>290332000</v>
      </c>
      <c r="O53" s="26">
        <v>272034000</v>
      </c>
      <c r="P53" s="26">
        <v>462086000</v>
      </c>
      <c r="Q53" s="26">
        <v>513158000</v>
      </c>
      <c r="R53" s="26">
        <v>519049000</v>
      </c>
      <c r="S53" s="26">
        <v>544931000</v>
      </c>
      <c r="T53" s="26">
        <v>586259000</v>
      </c>
      <c r="U53" s="26">
        <v>437044000</v>
      </c>
      <c r="V53" s="26">
        <v>388194000</v>
      </c>
      <c r="W53" s="26">
        <v>332824000</v>
      </c>
      <c r="X53" s="26">
        <v>291821000</v>
      </c>
      <c r="Y53" s="26">
        <v>251100000</v>
      </c>
      <c r="Z53" s="26">
        <v>205700000</v>
      </c>
      <c r="AA53" s="26">
        <v>172000000</v>
      </c>
      <c r="AB53" s="26">
        <v>194400000</v>
      </c>
      <c r="AC53" s="26">
        <v>164200000</v>
      </c>
      <c r="AD53" s="26">
        <v>144900000</v>
      </c>
      <c r="AE53" s="26">
        <v>105100000</v>
      </c>
      <c r="AF53" s="26">
        <v>75400000</v>
      </c>
      <c r="AG53" s="26">
        <v>58100000</v>
      </c>
      <c r="AH53" s="26">
        <v>44100000</v>
      </c>
      <c r="AI53" s="26">
        <v>35900000</v>
      </c>
      <c r="AJ53" s="26">
        <v>28000000</v>
      </c>
      <c r="AK53" s="26">
        <v>24200000</v>
      </c>
      <c r="AL53" s="26">
        <v>13900000</v>
      </c>
    </row>
    <row r="54" spans="1:38" x14ac:dyDescent="0.35">
      <c r="A54" t="s">
        <v>179</v>
      </c>
      <c r="B54">
        <v>0.11600000000000001</v>
      </c>
      <c r="C54">
        <v>9.4E-2</v>
      </c>
      <c r="D54">
        <v>0.27</v>
      </c>
      <c r="E54">
        <v>9.8000000000000004E-2</v>
      </c>
      <c r="F54">
        <v>0.26</v>
      </c>
      <c r="G54">
        <v>0.27700000000000002</v>
      </c>
      <c r="H54">
        <v>0.29899999999999999</v>
      </c>
      <c r="I54">
        <v>0.308</v>
      </c>
      <c r="J54">
        <v>0.28799999999999998</v>
      </c>
      <c r="K54">
        <v>0.29099999999999998</v>
      </c>
      <c r="L54">
        <v>0.27600000000000002</v>
      </c>
      <c r="M54">
        <v>0.23100000000000001</v>
      </c>
      <c r="N54">
        <v>0.214</v>
      </c>
      <c r="O54">
        <v>8.6999999999999994E-2</v>
      </c>
      <c r="P54">
        <v>5.7000000000000002E-2</v>
      </c>
      <c r="Q54">
        <v>0.27800000000000002</v>
      </c>
      <c r="R54">
        <v>0.29899999999999999</v>
      </c>
      <c r="S54">
        <v>0.17599999999999999</v>
      </c>
      <c r="T54">
        <v>0.35299999999999998</v>
      </c>
      <c r="U54">
        <v>0.33500000000000002</v>
      </c>
      <c r="V54">
        <v>0.34100000000000003</v>
      </c>
      <c r="W54">
        <v>0.34599999999999997</v>
      </c>
      <c r="X54">
        <v>0.35099999999999998</v>
      </c>
      <c r="Y54">
        <v>0.34699999999999998</v>
      </c>
      <c r="Z54">
        <v>0.34499999999999997</v>
      </c>
      <c r="AA54">
        <v>0.33500000000000002</v>
      </c>
      <c r="AB54">
        <v>0.34100000000000003</v>
      </c>
      <c r="AC54">
        <v>0.34699999999999998</v>
      </c>
      <c r="AD54">
        <v>0.35399999999999998</v>
      </c>
      <c r="AE54">
        <v>0.35499999999999998</v>
      </c>
      <c r="AF54">
        <v>0.34499999999999997</v>
      </c>
      <c r="AG54">
        <v>0.34300000000000003</v>
      </c>
      <c r="AH54">
        <v>0.33900000000000002</v>
      </c>
      <c r="AI54">
        <v>0.32700000000000001</v>
      </c>
      <c r="AJ54">
        <v>0.34699999999999998</v>
      </c>
      <c r="AK54">
        <v>0.4</v>
      </c>
      <c r="AL54">
        <v>0.27300000000000002</v>
      </c>
    </row>
    <row r="55" spans="1:38" x14ac:dyDescent="0.35">
      <c r="A55" t="s">
        <v>180</v>
      </c>
      <c r="B55" s="42">
        <v>-1007206.143</v>
      </c>
      <c r="C55" s="26">
        <v>-1081000</v>
      </c>
      <c r="D55" s="26">
        <v>-10395000</v>
      </c>
      <c r="E55" s="26">
        <v>-1313200</v>
      </c>
      <c r="F55" s="26">
        <v>-6950580</v>
      </c>
      <c r="G55" s="26">
        <v>-4416765</v>
      </c>
      <c r="H55" s="26">
        <v>-4119622</v>
      </c>
      <c r="I55" s="26">
        <v>-1619464</v>
      </c>
      <c r="J55" s="26">
        <v>-14096736</v>
      </c>
      <c r="K55" s="26">
        <v>-4614678</v>
      </c>
      <c r="L55" s="26">
        <v>-1967604</v>
      </c>
      <c r="M55" s="42">
        <v>-1052061.851</v>
      </c>
      <c r="N55" s="42">
        <v>1285077.69</v>
      </c>
      <c r="O55" s="42">
        <v>858482.41799999995</v>
      </c>
      <c r="P55" s="42">
        <v>-11413922.923</v>
      </c>
      <c r="Q55" s="42">
        <v>3906438.503</v>
      </c>
      <c r="R55" s="42">
        <v>-88034.997000000003</v>
      </c>
      <c r="S55" s="42">
        <v>-11423268.567</v>
      </c>
      <c r="T55" s="42">
        <v>-26814314.359999999</v>
      </c>
      <c r="U55" s="42">
        <v>-189943.55799999999</v>
      </c>
      <c r="V55" s="42">
        <v>-795971.30900000001</v>
      </c>
      <c r="W55" s="42">
        <v>-158797.98800000001</v>
      </c>
      <c r="X55" s="42">
        <v>-1186372.6410000001</v>
      </c>
      <c r="Y55" s="42">
        <v>-5033333.3329999996</v>
      </c>
      <c r="Z55" s="42">
        <v>-483033.17499999999</v>
      </c>
      <c r="AA55" s="42">
        <v>1206593.4069999999</v>
      </c>
      <c r="AB55" s="42">
        <v>-12446360.153000001</v>
      </c>
      <c r="AC55" s="42">
        <v>1111669.659</v>
      </c>
      <c r="AD55" s="42">
        <v>425157.23300000001</v>
      </c>
      <c r="AE55" s="42">
        <v>1313060.686</v>
      </c>
      <c r="AF55" s="42">
        <v>1103853.2109999999</v>
      </c>
      <c r="AG55" s="42">
        <v>513853.90399999998</v>
      </c>
      <c r="AH55" s="42">
        <v>475182.48200000002</v>
      </c>
      <c r="AI55" s="42">
        <v>490384.61499999999</v>
      </c>
      <c r="AJ55" s="42">
        <v>208064.516</v>
      </c>
      <c r="AK55">
        <v>0</v>
      </c>
      <c r="AL5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09BF-C473-45AF-AE4A-1A6905EB051B}">
  <dimension ref="A1:AI71"/>
  <sheetViews>
    <sheetView topLeftCell="A31" workbookViewId="0">
      <selection activeCell="G23" sqref="G23"/>
    </sheetView>
  </sheetViews>
  <sheetFormatPr defaultRowHeight="14.5" x14ac:dyDescent="0.35"/>
  <cols>
    <col min="1" max="1" width="41.1796875" bestFit="1" customWidth="1"/>
    <col min="2" max="4" width="11.36328125" bestFit="1" customWidth="1"/>
    <col min="5" max="5" width="12.90625" bestFit="1" customWidth="1"/>
    <col min="6" max="6" width="12.1796875" bestFit="1" customWidth="1"/>
    <col min="7" max="32" width="11.36328125" bestFit="1" customWidth="1"/>
    <col min="33" max="35" width="10.36328125" bestFit="1" customWidth="1"/>
  </cols>
  <sheetData>
    <row r="1" spans="1:35" x14ac:dyDescent="0.35">
      <c r="A1" t="s">
        <v>134</v>
      </c>
      <c r="B1" t="s">
        <v>135</v>
      </c>
      <c r="C1" s="27">
        <v>44377</v>
      </c>
      <c r="D1" s="27">
        <v>44012</v>
      </c>
      <c r="E1" s="27">
        <v>43646</v>
      </c>
      <c r="F1" s="27">
        <v>43281</v>
      </c>
      <c r="G1" s="27">
        <v>42916</v>
      </c>
      <c r="H1" s="27">
        <v>42551</v>
      </c>
      <c r="I1" s="27">
        <v>42185</v>
      </c>
      <c r="J1" s="27">
        <v>41820</v>
      </c>
      <c r="K1" s="27">
        <v>41455</v>
      </c>
      <c r="L1" s="27">
        <v>41090</v>
      </c>
      <c r="M1" s="27">
        <v>40724</v>
      </c>
      <c r="N1" s="27">
        <v>40359</v>
      </c>
      <c r="O1" s="27">
        <v>39994</v>
      </c>
      <c r="P1" s="27">
        <v>39629</v>
      </c>
      <c r="Q1" s="27">
        <v>39263</v>
      </c>
      <c r="R1" s="27">
        <v>38898</v>
      </c>
      <c r="S1" s="27">
        <v>38533</v>
      </c>
      <c r="T1" s="27">
        <v>38168</v>
      </c>
      <c r="U1" s="27">
        <v>37802</v>
      </c>
      <c r="V1" s="27">
        <v>37437</v>
      </c>
      <c r="W1" s="27">
        <v>37072</v>
      </c>
      <c r="X1" s="27">
        <v>36707</v>
      </c>
      <c r="Y1" s="27">
        <v>36341</v>
      </c>
      <c r="Z1" s="27">
        <v>35976</v>
      </c>
      <c r="AA1" s="27">
        <v>35611</v>
      </c>
      <c r="AB1" s="27">
        <v>35246</v>
      </c>
      <c r="AC1" s="27">
        <v>34880</v>
      </c>
      <c r="AD1" s="27">
        <v>34515</v>
      </c>
      <c r="AE1" s="27">
        <v>34150</v>
      </c>
      <c r="AF1" s="27">
        <v>33785</v>
      </c>
      <c r="AG1" s="27">
        <v>33419</v>
      </c>
      <c r="AH1" s="27">
        <v>33054</v>
      </c>
      <c r="AI1" s="27">
        <v>32689</v>
      </c>
    </row>
    <row r="2" spans="1:35" x14ac:dyDescent="0.35">
      <c r="A2" t="s">
        <v>242</v>
      </c>
      <c r="B2" s="26">
        <v>347100000</v>
      </c>
      <c r="C2" s="26">
        <v>369700000</v>
      </c>
      <c r="D2" s="26">
        <v>245000000</v>
      </c>
      <c r="E2" s="26">
        <v>212700000</v>
      </c>
      <c r="F2" s="26">
        <v>284451000</v>
      </c>
      <c r="G2" s="26">
        <v>312886000</v>
      </c>
      <c r="H2" s="26">
        <v>394700000</v>
      </c>
      <c r="I2" s="26">
        <v>368611000</v>
      </c>
      <c r="J2" s="26">
        <v>359842000</v>
      </c>
      <c r="K2" s="26">
        <v>290688000</v>
      </c>
      <c r="L2" s="26">
        <v>303438000</v>
      </c>
      <c r="M2" s="26">
        <v>259988000</v>
      </c>
      <c r="N2" s="26">
        <v>336435000</v>
      </c>
      <c r="O2" s="26">
        <v>274535000</v>
      </c>
      <c r="P2" s="26">
        <v>361540000</v>
      </c>
      <c r="Q2" s="26">
        <v>484976000</v>
      </c>
      <c r="R2" s="26">
        <v>475547000</v>
      </c>
      <c r="S2" s="26">
        <v>443480000</v>
      </c>
      <c r="T2" s="26">
        <v>481223000</v>
      </c>
      <c r="U2" s="26">
        <v>448871000</v>
      </c>
      <c r="V2" s="26">
        <v>390033000</v>
      </c>
      <c r="W2" s="26">
        <v>246811000</v>
      </c>
      <c r="X2" s="26">
        <v>268994000</v>
      </c>
      <c r="Y2" s="26">
        <v>193200000</v>
      </c>
      <c r="Z2" s="26">
        <v>200900000</v>
      </c>
      <c r="AA2" s="26">
        <v>138300000</v>
      </c>
      <c r="AB2" s="26">
        <v>114900000</v>
      </c>
      <c r="AC2" s="26">
        <v>101600000</v>
      </c>
      <c r="AD2" s="26">
        <v>125500000</v>
      </c>
      <c r="AE2" s="26">
        <v>107200000</v>
      </c>
      <c r="AF2" s="26">
        <v>77900000</v>
      </c>
      <c r="AG2" s="26">
        <v>48100000</v>
      </c>
      <c r="AH2" s="26">
        <v>39700000</v>
      </c>
      <c r="AI2" s="26">
        <v>31400000</v>
      </c>
    </row>
    <row r="3" spans="1:35" x14ac:dyDescent="0.35">
      <c r="A3" t="s">
        <v>243</v>
      </c>
      <c r="B3" s="26">
        <v>347100000</v>
      </c>
      <c r="C3" s="26">
        <v>369700000</v>
      </c>
      <c r="D3" s="26">
        <v>245000000</v>
      </c>
      <c r="E3" s="26">
        <v>212700000</v>
      </c>
      <c r="F3" s="26">
        <v>284451000</v>
      </c>
      <c r="G3" s="26">
        <v>312886000</v>
      </c>
      <c r="H3" s="26">
        <v>394700000</v>
      </c>
      <c r="I3" s="26">
        <v>368611000</v>
      </c>
      <c r="J3" s="26">
        <v>359842000</v>
      </c>
      <c r="K3" s="26">
        <v>290688000</v>
      </c>
      <c r="L3" s="26">
        <v>303438000</v>
      </c>
      <c r="M3" s="26">
        <v>259988000</v>
      </c>
      <c r="N3" s="26">
        <v>297402000</v>
      </c>
      <c r="O3" s="26">
        <v>274535000</v>
      </c>
      <c r="P3" s="26">
        <v>361540000</v>
      </c>
      <c r="Q3" s="26">
        <v>484976000</v>
      </c>
      <c r="R3" s="26">
        <v>468950000</v>
      </c>
      <c r="S3" s="26">
        <v>443480000</v>
      </c>
      <c r="T3" s="26">
        <v>481223000</v>
      </c>
      <c r="U3" s="26">
        <v>448871000</v>
      </c>
      <c r="V3" s="26">
        <v>390033000</v>
      </c>
      <c r="W3" s="26">
        <v>246811000</v>
      </c>
      <c r="X3" s="26">
        <v>268994000</v>
      </c>
      <c r="Y3" s="26">
        <v>193200000</v>
      </c>
      <c r="Z3" s="26">
        <v>200900000</v>
      </c>
      <c r="AA3" s="26">
        <v>138300000</v>
      </c>
      <c r="AB3" s="26">
        <v>114900000</v>
      </c>
      <c r="AC3" s="26">
        <v>101600000</v>
      </c>
      <c r="AD3" s="26">
        <v>125500000</v>
      </c>
      <c r="AE3" s="26">
        <v>107200000</v>
      </c>
      <c r="AF3" s="26">
        <v>77900000</v>
      </c>
      <c r="AG3" s="26">
        <v>48100000</v>
      </c>
      <c r="AH3" s="26">
        <v>39700000</v>
      </c>
      <c r="AI3" s="26">
        <v>31400000</v>
      </c>
    </row>
    <row r="4" spans="1:35" x14ac:dyDescent="0.35">
      <c r="A4" t="s">
        <v>244</v>
      </c>
      <c r="B4" s="26">
        <v>149700000</v>
      </c>
      <c r="C4" s="26">
        <v>131600000</v>
      </c>
      <c r="D4" s="26">
        <v>24400000</v>
      </c>
      <c r="E4" s="26">
        <v>154900000</v>
      </c>
      <c r="F4" s="26">
        <v>125882000</v>
      </c>
      <c r="G4" s="26">
        <v>150823000</v>
      </c>
      <c r="H4" s="26">
        <v>200745000</v>
      </c>
      <c r="I4" s="26">
        <v>196694000</v>
      </c>
      <c r="J4" s="26">
        <v>154039000</v>
      </c>
      <c r="K4" s="26">
        <v>163359000</v>
      </c>
      <c r="L4" s="26">
        <v>151232000</v>
      </c>
      <c r="M4" s="26">
        <v>141060000</v>
      </c>
      <c r="N4" s="26">
        <v>103722000</v>
      </c>
      <c r="O4" s="26">
        <v>79166000</v>
      </c>
      <c r="P4" s="26">
        <v>51722000</v>
      </c>
      <c r="Q4" s="26">
        <v>230049000</v>
      </c>
      <c r="R4" s="26">
        <v>212395000</v>
      </c>
      <c r="S4" s="26">
        <v>160219000</v>
      </c>
      <c r="T4" s="26">
        <v>153961000</v>
      </c>
      <c r="U4" s="26">
        <v>168636000</v>
      </c>
      <c r="V4" s="26">
        <v>152713000</v>
      </c>
      <c r="W4" s="26">
        <v>145148000</v>
      </c>
      <c r="X4" s="26">
        <v>117840000</v>
      </c>
      <c r="Y4" s="26">
        <v>85200000</v>
      </c>
      <c r="Z4" s="26">
        <v>69100000</v>
      </c>
      <c r="AA4" s="26">
        <v>60500000</v>
      </c>
      <c r="AB4" s="26">
        <v>34400000</v>
      </c>
      <c r="AC4" s="26">
        <v>72700000</v>
      </c>
      <c r="AD4" s="26">
        <v>61600000</v>
      </c>
      <c r="AE4" s="26">
        <v>48900000</v>
      </c>
      <c r="AF4" s="26">
        <v>35700000</v>
      </c>
      <c r="AG4" s="26">
        <v>26100000</v>
      </c>
      <c r="AH4" s="26">
        <v>18100000</v>
      </c>
      <c r="AI4" s="26">
        <v>14000000</v>
      </c>
    </row>
    <row r="5" spans="1:35" x14ac:dyDescent="0.35">
      <c r="A5" t="s">
        <v>245</v>
      </c>
      <c r="B5" s="26">
        <v>2600000</v>
      </c>
      <c r="C5" s="26">
        <v>1800000</v>
      </c>
      <c r="D5" s="26">
        <v>1200000</v>
      </c>
      <c r="E5" s="26">
        <v>-33100000</v>
      </c>
      <c r="F5" s="26">
        <v>1932000</v>
      </c>
      <c r="G5" s="26">
        <v>-376000</v>
      </c>
      <c r="H5" s="26">
        <v>-484000</v>
      </c>
      <c r="I5" s="26">
        <v>4155000</v>
      </c>
      <c r="J5" s="26">
        <v>4833000</v>
      </c>
      <c r="K5" s="26">
        <v>-6054000</v>
      </c>
      <c r="L5" s="26">
        <v>1840000</v>
      </c>
      <c r="M5" s="26">
        <v>-2203000</v>
      </c>
      <c r="N5" s="26">
        <v>-4878000</v>
      </c>
      <c r="O5" s="26">
        <v>37178000</v>
      </c>
      <c r="P5" s="26">
        <v>-29682000</v>
      </c>
      <c r="Q5" s="26">
        <v>-21207000</v>
      </c>
      <c r="R5" s="26">
        <v>-17328000</v>
      </c>
      <c r="S5" s="26">
        <v>52394000</v>
      </c>
      <c r="T5" s="26">
        <v>71785000</v>
      </c>
      <c r="U5" s="26">
        <v>29148000</v>
      </c>
      <c r="V5" s="26">
        <v>8723000</v>
      </c>
      <c r="W5" s="26">
        <v>387000</v>
      </c>
      <c r="AB5" s="26">
        <v>40700000</v>
      </c>
      <c r="AC5" s="26">
        <v>400000</v>
      </c>
      <c r="AD5" s="26">
        <v>-1500000</v>
      </c>
      <c r="AH5" s="26">
        <v>-100000</v>
      </c>
    </row>
    <row r="6" spans="1:35" x14ac:dyDescent="0.35">
      <c r="A6" t="s">
        <v>246</v>
      </c>
      <c r="D6">
        <v>0</v>
      </c>
      <c r="E6">
        <v>0</v>
      </c>
      <c r="F6" s="26">
        <v>330000</v>
      </c>
      <c r="G6" s="26">
        <v>1000</v>
      </c>
      <c r="H6" s="26">
        <v>-571000</v>
      </c>
      <c r="I6" s="26">
        <v>-368000</v>
      </c>
      <c r="J6" s="26">
        <v>-328000</v>
      </c>
      <c r="K6" s="26">
        <v>851000</v>
      </c>
      <c r="L6" s="26">
        <v>1350000</v>
      </c>
      <c r="M6" s="26">
        <v>-1802000</v>
      </c>
    </row>
    <row r="7" spans="1:35" x14ac:dyDescent="0.35">
      <c r="A7" t="s">
        <v>247</v>
      </c>
      <c r="B7" s="26">
        <v>156500000</v>
      </c>
      <c r="C7" s="26">
        <v>150200000</v>
      </c>
      <c r="D7" s="26">
        <v>162300000</v>
      </c>
      <c r="E7" s="26">
        <v>147600000</v>
      </c>
      <c r="F7" s="26">
        <v>151392000</v>
      </c>
      <c r="G7" s="26">
        <v>156409000</v>
      </c>
      <c r="H7" s="26">
        <v>156368000</v>
      </c>
      <c r="I7" s="26">
        <v>145242000</v>
      </c>
      <c r="J7" s="26">
        <v>136081000</v>
      </c>
      <c r="K7" s="26">
        <v>131481000</v>
      </c>
      <c r="L7" s="26">
        <v>125054000</v>
      </c>
      <c r="M7" s="26">
        <v>128447000</v>
      </c>
      <c r="N7" s="26">
        <v>135832000</v>
      </c>
      <c r="O7" s="26">
        <v>161800000</v>
      </c>
      <c r="P7" s="26">
        <v>165512000</v>
      </c>
      <c r="Q7" s="26">
        <v>189032000</v>
      </c>
      <c r="R7" s="26">
        <v>190167000</v>
      </c>
      <c r="S7" s="26">
        <v>195254000</v>
      </c>
      <c r="T7" s="26">
        <v>184767000</v>
      </c>
      <c r="U7" s="26">
        <v>169874000</v>
      </c>
      <c r="V7" s="26">
        <v>138354000</v>
      </c>
      <c r="W7" s="26">
        <v>101371000</v>
      </c>
      <c r="X7" s="26">
        <v>92771000</v>
      </c>
      <c r="Y7" s="26">
        <v>82400000</v>
      </c>
      <c r="Z7" s="26">
        <v>86400000</v>
      </c>
      <c r="AA7" s="26">
        <v>78800000</v>
      </c>
      <c r="AB7" s="26">
        <v>64600000</v>
      </c>
      <c r="AC7" s="26">
        <v>58600000</v>
      </c>
      <c r="AD7" s="26">
        <v>51500000</v>
      </c>
      <c r="AE7" s="26">
        <v>36700000</v>
      </c>
      <c r="AF7" s="26">
        <v>27300000</v>
      </c>
      <c r="AG7" s="26">
        <v>21300000</v>
      </c>
      <c r="AH7" s="26">
        <v>17400000</v>
      </c>
      <c r="AI7" s="26">
        <v>15100000</v>
      </c>
    </row>
    <row r="8" spans="1:35" x14ac:dyDescent="0.35">
      <c r="A8" s="82" t="s">
        <v>248</v>
      </c>
      <c r="B8" s="83">
        <v>156500000</v>
      </c>
      <c r="C8" s="26">
        <v>150200000</v>
      </c>
      <c r="D8" s="26">
        <v>162300000</v>
      </c>
      <c r="E8" s="26">
        <v>147600000</v>
      </c>
      <c r="F8" s="26">
        <v>151392000</v>
      </c>
      <c r="G8" s="26">
        <v>156409000</v>
      </c>
      <c r="H8" s="26">
        <v>156368000</v>
      </c>
      <c r="I8" s="26">
        <v>145242000</v>
      </c>
      <c r="J8" s="26">
        <v>136081000</v>
      </c>
      <c r="K8" s="26">
        <v>131481000</v>
      </c>
      <c r="L8" s="26">
        <v>125054000</v>
      </c>
      <c r="M8" s="26">
        <v>128447000</v>
      </c>
      <c r="N8" s="26">
        <v>135832000</v>
      </c>
      <c r="O8" s="26">
        <v>161800000</v>
      </c>
      <c r="P8" s="26">
        <v>165512000</v>
      </c>
      <c r="Q8" s="26">
        <v>189032000</v>
      </c>
      <c r="R8" s="26">
        <v>190167000</v>
      </c>
      <c r="S8" s="26">
        <v>195254000</v>
      </c>
      <c r="T8" s="26">
        <v>184767000</v>
      </c>
      <c r="U8" s="26">
        <v>169874000</v>
      </c>
      <c r="V8" s="26">
        <v>138354000</v>
      </c>
      <c r="W8" s="26">
        <v>101371000</v>
      </c>
      <c r="X8" s="26">
        <v>92771000</v>
      </c>
      <c r="Y8" s="26">
        <v>82400000</v>
      </c>
      <c r="Z8" s="26">
        <v>86400000</v>
      </c>
      <c r="AA8" s="26">
        <v>78800000</v>
      </c>
      <c r="AB8" s="26">
        <v>64600000</v>
      </c>
      <c r="AC8" s="26">
        <v>58600000</v>
      </c>
      <c r="AD8" s="26">
        <v>51500000</v>
      </c>
      <c r="AE8" s="26">
        <v>36700000</v>
      </c>
      <c r="AF8" s="26">
        <v>27300000</v>
      </c>
      <c r="AG8" s="26">
        <v>21300000</v>
      </c>
      <c r="AH8" s="26">
        <v>17400000</v>
      </c>
      <c r="AI8" s="26">
        <v>15100000</v>
      </c>
    </row>
    <row r="9" spans="1:35" x14ac:dyDescent="0.35">
      <c r="A9" t="s">
        <v>249</v>
      </c>
      <c r="P9" s="26">
        <v>165229000</v>
      </c>
      <c r="Q9" s="26">
        <v>189162000</v>
      </c>
      <c r="R9" s="26">
        <v>190206000</v>
      </c>
      <c r="S9" s="26">
        <v>190889000</v>
      </c>
      <c r="T9" s="26">
        <v>175449000</v>
      </c>
      <c r="U9" s="26">
        <v>158153000</v>
      </c>
      <c r="V9" s="26">
        <v>130102000</v>
      </c>
      <c r="W9" s="26">
        <v>100064000</v>
      </c>
    </row>
    <row r="10" spans="1:35" x14ac:dyDescent="0.35">
      <c r="A10" t="s">
        <v>250</v>
      </c>
      <c r="P10" s="26">
        <v>283000</v>
      </c>
      <c r="Q10" s="26">
        <v>-130000</v>
      </c>
      <c r="R10" s="26">
        <v>-39000</v>
      </c>
      <c r="S10" s="26">
        <v>4365000</v>
      </c>
      <c r="T10" s="26">
        <v>9318000</v>
      </c>
      <c r="U10" s="26">
        <v>11721000</v>
      </c>
      <c r="V10" s="26">
        <v>8252000</v>
      </c>
      <c r="W10" s="26">
        <v>1307000</v>
      </c>
    </row>
    <row r="11" spans="1:35" x14ac:dyDescent="0.35">
      <c r="A11" t="s">
        <v>251</v>
      </c>
      <c r="P11" s="26">
        <v>283000</v>
      </c>
      <c r="Q11" s="26">
        <v>-130000</v>
      </c>
      <c r="R11" s="26">
        <v>-39000</v>
      </c>
      <c r="S11" s="26">
        <v>4365000</v>
      </c>
      <c r="T11" s="26">
        <v>9318000</v>
      </c>
      <c r="U11" s="26">
        <v>11721000</v>
      </c>
      <c r="V11" s="26">
        <v>8252000</v>
      </c>
      <c r="W11" s="26">
        <v>1307000</v>
      </c>
    </row>
    <row r="12" spans="1:35" x14ac:dyDescent="0.35">
      <c r="A12" t="s">
        <v>252</v>
      </c>
      <c r="F12" s="26">
        <v>3421000</v>
      </c>
      <c r="G12" s="26">
        <v>-22704000</v>
      </c>
      <c r="H12" s="26">
        <v>21523000</v>
      </c>
      <c r="I12" s="26">
        <v>13140000</v>
      </c>
      <c r="J12" s="26">
        <v>-23041000</v>
      </c>
      <c r="K12" s="26">
        <v>-4793000</v>
      </c>
      <c r="L12" s="26">
        <v>11808000</v>
      </c>
      <c r="M12" s="26">
        <v>15277000</v>
      </c>
      <c r="N12" s="26">
        <v>-25516000</v>
      </c>
      <c r="O12" s="26">
        <v>47654000</v>
      </c>
      <c r="P12" s="26">
        <v>-68064000</v>
      </c>
      <c r="Q12" s="26">
        <v>-18823000</v>
      </c>
      <c r="R12" s="26">
        <v>-34219000</v>
      </c>
      <c r="S12" s="26">
        <v>-14852000</v>
      </c>
      <c r="T12" s="26">
        <v>3329000</v>
      </c>
      <c r="U12" s="26">
        <v>39194000</v>
      </c>
      <c r="V12" s="26">
        <v>24166000</v>
      </c>
      <c r="W12" s="26">
        <v>3213000</v>
      </c>
      <c r="X12" s="26">
        <v>1985000</v>
      </c>
      <c r="Y12" s="26">
        <v>2000000</v>
      </c>
      <c r="Z12" s="26">
        <v>-1200000</v>
      </c>
      <c r="AA12" s="26">
        <v>4700000</v>
      </c>
      <c r="AB12" s="26">
        <v>-8300000</v>
      </c>
      <c r="AC12" s="26">
        <v>1600000</v>
      </c>
      <c r="AD12" s="26">
        <v>-2300000</v>
      </c>
      <c r="AE12" s="26">
        <v>-6000000</v>
      </c>
      <c r="AF12" s="26">
        <v>3600000</v>
      </c>
      <c r="AG12" s="26">
        <v>1700000</v>
      </c>
      <c r="AH12" s="26">
        <v>2400000</v>
      </c>
      <c r="AI12" s="26">
        <v>1500000</v>
      </c>
    </row>
    <row r="13" spans="1:35" x14ac:dyDescent="0.35">
      <c r="A13" t="s">
        <v>253</v>
      </c>
      <c r="F13" s="26">
        <v>3421000</v>
      </c>
      <c r="G13" s="26">
        <v>-22704000</v>
      </c>
      <c r="H13" s="26">
        <v>21523000</v>
      </c>
      <c r="I13" s="26">
        <v>13140000</v>
      </c>
      <c r="J13" s="26">
        <v>-23041000</v>
      </c>
      <c r="K13" s="26">
        <v>-4793000</v>
      </c>
      <c r="L13" s="26">
        <v>11808000</v>
      </c>
      <c r="M13" s="26">
        <v>15277000</v>
      </c>
      <c r="N13" s="26">
        <v>-25516000</v>
      </c>
      <c r="O13" s="26">
        <v>47654000</v>
      </c>
      <c r="P13" s="26">
        <v>-68064000</v>
      </c>
      <c r="Q13" s="26">
        <v>-18823000</v>
      </c>
      <c r="R13" s="26">
        <v>-34219000</v>
      </c>
      <c r="S13" s="26">
        <v>-14852000</v>
      </c>
      <c r="T13" s="26">
        <v>3329000</v>
      </c>
      <c r="U13" s="26">
        <v>39194000</v>
      </c>
      <c r="V13" s="26">
        <v>24166000</v>
      </c>
      <c r="W13" s="26">
        <v>3213000</v>
      </c>
      <c r="X13" s="26">
        <v>1985000</v>
      </c>
      <c r="Y13" s="26">
        <v>2000000</v>
      </c>
      <c r="Z13" s="26">
        <v>-1200000</v>
      </c>
      <c r="AA13" s="26">
        <v>4700000</v>
      </c>
      <c r="AB13" s="26">
        <v>-8300000</v>
      </c>
      <c r="AC13" s="26">
        <v>1600000</v>
      </c>
      <c r="AD13" s="26">
        <v>-2300000</v>
      </c>
      <c r="AE13" s="26">
        <v>-6000000</v>
      </c>
      <c r="AF13" s="26">
        <v>3600000</v>
      </c>
      <c r="AG13" s="26">
        <v>1700000</v>
      </c>
      <c r="AH13" s="26">
        <v>2400000</v>
      </c>
      <c r="AI13" s="26">
        <v>1500000</v>
      </c>
    </row>
    <row r="14" spans="1:35" x14ac:dyDescent="0.35">
      <c r="A14" t="s">
        <v>254</v>
      </c>
      <c r="M14" s="26">
        <v>8427000</v>
      </c>
      <c r="N14" s="26">
        <v>31766000</v>
      </c>
      <c r="O14" s="26">
        <v>91791000</v>
      </c>
    </row>
    <row r="15" spans="1:35" x14ac:dyDescent="0.35">
      <c r="A15" t="s">
        <v>255</v>
      </c>
      <c r="H15">
        <v>0</v>
      </c>
      <c r="I15">
        <v>0</v>
      </c>
      <c r="J15" s="26">
        <v>39500000</v>
      </c>
    </row>
    <row r="16" spans="1:35" x14ac:dyDescent="0.35">
      <c r="A16" t="s">
        <v>256</v>
      </c>
      <c r="B16" s="26">
        <v>19400000</v>
      </c>
      <c r="C16" s="26">
        <v>16400000</v>
      </c>
      <c r="D16" s="26">
        <v>14800000</v>
      </c>
      <c r="E16" s="26">
        <v>16400000</v>
      </c>
      <c r="F16" s="26">
        <v>14245000</v>
      </c>
      <c r="G16" s="26">
        <v>14568000</v>
      </c>
      <c r="H16" s="26">
        <v>15159000</v>
      </c>
      <c r="I16" s="26">
        <v>14802000</v>
      </c>
      <c r="J16" s="26">
        <v>16074000</v>
      </c>
      <c r="K16" s="26">
        <v>15909000</v>
      </c>
      <c r="L16" s="26">
        <v>13461000</v>
      </c>
      <c r="M16" s="26">
        <v>12789000</v>
      </c>
      <c r="N16" s="26">
        <v>15595000</v>
      </c>
      <c r="O16" s="26">
        <v>18054000</v>
      </c>
    </row>
    <row r="17" spans="1:35" x14ac:dyDescent="0.35">
      <c r="A17" t="s">
        <v>257</v>
      </c>
      <c r="B17" s="26">
        <v>15500000</v>
      </c>
      <c r="C17" s="26">
        <v>13500000</v>
      </c>
      <c r="D17" s="26">
        <v>31700000</v>
      </c>
      <c r="E17" s="26">
        <v>29500000</v>
      </c>
      <c r="F17" s="26">
        <v>24772000</v>
      </c>
      <c r="G17" s="26">
        <v>17421000</v>
      </c>
      <c r="H17" s="26">
        <v>19363000</v>
      </c>
      <c r="I17" s="26">
        <v>5886000</v>
      </c>
      <c r="J17" s="26">
        <v>9240000</v>
      </c>
      <c r="K17" s="26">
        <v>11788000</v>
      </c>
      <c r="L17" s="26">
        <v>11195000</v>
      </c>
      <c r="M17" s="26">
        <v>405000</v>
      </c>
      <c r="N17" s="26">
        <v>2523000</v>
      </c>
      <c r="O17" s="26">
        <v>-823000</v>
      </c>
      <c r="P17" s="26">
        <v>245103000</v>
      </c>
      <c r="Q17" s="26">
        <v>43682000</v>
      </c>
      <c r="R17" s="26">
        <v>32200000</v>
      </c>
      <c r="Z17" s="26">
        <v>-200000</v>
      </c>
      <c r="AA17" s="26">
        <v>200000</v>
      </c>
      <c r="AB17" s="26">
        <v>2200000</v>
      </c>
      <c r="AD17" s="26">
        <v>100000</v>
      </c>
      <c r="AE17" s="26">
        <v>100000</v>
      </c>
      <c r="AH17" s="26">
        <v>100000</v>
      </c>
      <c r="AI17" s="26">
        <v>100000</v>
      </c>
    </row>
    <row r="18" spans="1:35" x14ac:dyDescent="0.35">
      <c r="A18" s="82" t="s">
        <v>258</v>
      </c>
      <c r="B18" s="83">
        <v>3400000</v>
      </c>
      <c r="C18" s="83">
        <v>56200000</v>
      </c>
      <c r="D18" s="83">
        <v>10600000</v>
      </c>
      <c r="E18" s="26">
        <v>-102600000</v>
      </c>
      <c r="F18" s="26">
        <v>-37193000</v>
      </c>
      <c r="G18" s="26">
        <v>-3255000</v>
      </c>
      <c r="H18" s="26">
        <v>-17974000</v>
      </c>
      <c r="I18" s="26">
        <v>-11308000</v>
      </c>
      <c r="J18" s="26">
        <v>23116000</v>
      </c>
      <c r="K18" s="26">
        <v>-21002000</v>
      </c>
      <c r="L18" s="26">
        <v>-11152000</v>
      </c>
      <c r="M18" s="26">
        <v>-44214000</v>
      </c>
      <c r="N18" s="26">
        <v>38358000</v>
      </c>
      <c r="O18" s="26">
        <v>-160285000</v>
      </c>
      <c r="P18" s="26">
        <v>-3051000</v>
      </c>
      <c r="Q18" s="26">
        <v>62243000</v>
      </c>
      <c r="R18" s="26">
        <v>85735000</v>
      </c>
      <c r="S18" s="26">
        <v>50465000</v>
      </c>
      <c r="T18" s="26">
        <v>67381000</v>
      </c>
      <c r="U18" s="26">
        <v>42019000</v>
      </c>
      <c r="V18" s="26">
        <v>66077000</v>
      </c>
      <c r="W18" s="26">
        <v>-3308000</v>
      </c>
      <c r="X18" s="26">
        <v>56398000</v>
      </c>
      <c r="Y18" s="26">
        <v>23600000</v>
      </c>
      <c r="Z18" s="26">
        <v>46800000</v>
      </c>
      <c r="AA18" s="26">
        <v>-5900000</v>
      </c>
      <c r="AB18" s="26">
        <v>-18700000</v>
      </c>
      <c r="AC18" s="26">
        <v>-31700000</v>
      </c>
      <c r="AD18" s="26">
        <v>16100000</v>
      </c>
      <c r="AE18" s="26">
        <v>27500000</v>
      </c>
      <c r="AF18" s="26">
        <v>11300000</v>
      </c>
      <c r="AG18" s="26">
        <v>-1000000</v>
      </c>
      <c r="AH18" s="26">
        <v>1800000</v>
      </c>
      <c r="AI18" s="26">
        <v>700000</v>
      </c>
    </row>
    <row r="19" spans="1:35" x14ac:dyDescent="0.35">
      <c r="A19" t="s">
        <v>259</v>
      </c>
      <c r="B19" s="26">
        <v>9800000</v>
      </c>
      <c r="C19" s="26">
        <v>4800000</v>
      </c>
      <c r="D19" s="26">
        <v>-16600000</v>
      </c>
      <c r="E19" s="26">
        <v>-3000000</v>
      </c>
      <c r="F19" s="26">
        <v>-3281000</v>
      </c>
      <c r="G19" s="26">
        <v>3487000</v>
      </c>
      <c r="H19" s="26">
        <v>-3682000</v>
      </c>
      <c r="I19" s="26">
        <v>1932000</v>
      </c>
      <c r="J19" s="26">
        <v>-5372000</v>
      </c>
      <c r="K19" s="26">
        <v>5398000</v>
      </c>
      <c r="L19" s="26">
        <v>608000</v>
      </c>
      <c r="M19" s="26">
        <v>1255000</v>
      </c>
      <c r="N19" s="26">
        <v>6083000</v>
      </c>
      <c r="O19" s="26">
        <v>322000</v>
      </c>
      <c r="P19" s="26">
        <v>-972000</v>
      </c>
      <c r="Q19" s="26">
        <v>3394000</v>
      </c>
      <c r="R19" s="26">
        <v>-8948000</v>
      </c>
      <c r="S19" s="26">
        <v>-5984000</v>
      </c>
      <c r="T19" s="26">
        <v>-2515000</v>
      </c>
      <c r="U19" s="26">
        <v>-8956000</v>
      </c>
      <c r="V19" s="26">
        <v>6138000</v>
      </c>
      <c r="W19" s="26">
        <v>-7439000</v>
      </c>
      <c r="X19" s="26">
        <v>1109000</v>
      </c>
      <c r="Y19" s="26">
        <v>-1900000</v>
      </c>
      <c r="Z19" s="26">
        <v>-400000</v>
      </c>
      <c r="AA19" s="26">
        <v>-4700000</v>
      </c>
      <c r="AB19" s="26">
        <v>4800000</v>
      </c>
      <c r="AC19" s="26">
        <v>-5300000</v>
      </c>
      <c r="AD19" s="26">
        <v>-6600000</v>
      </c>
      <c r="AE19" s="26">
        <v>-800000</v>
      </c>
      <c r="AF19" s="26">
        <v>300000</v>
      </c>
      <c r="AG19" s="26">
        <v>-1100000</v>
      </c>
      <c r="AH19" s="26">
        <v>600000</v>
      </c>
      <c r="AI19" s="26">
        <v>200000</v>
      </c>
    </row>
    <row r="20" spans="1:35" x14ac:dyDescent="0.35">
      <c r="A20" t="s">
        <v>260</v>
      </c>
      <c r="B20" s="26">
        <v>-11400000</v>
      </c>
      <c r="C20" s="26">
        <v>-9900000</v>
      </c>
      <c r="D20" s="26">
        <v>4100000</v>
      </c>
      <c r="E20" s="26">
        <v>-3000000</v>
      </c>
      <c r="F20" s="26">
        <v>-3281000</v>
      </c>
      <c r="G20" s="26">
        <v>3487000</v>
      </c>
      <c r="H20" s="26">
        <v>-3682000</v>
      </c>
      <c r="I20" s="26">
        <v>1932000</v>
      </c>
      <c r="J20" s="26">
        <v>-5372000</v>
      </c>
      <c r="K20" s="26">
        <v>5398000</v>
      </c>
      <c r="L20" s="26">
        <v>608000</v>
      </c>
      <c r="M20" s="26">
        <v>1255000</v>
      </c>
      <c r="N20" s="26">
        <v>6083000</v>
      </c>
      <c r="O20" s="26">
        <v>322000</v>
      </c>
    </row>
    <row r="21" spans="1:35" x14ac:dyDescent="0.35">
      <c r="A21" t="s">
        <v>261</v>
      </c>
      <c r="B21" s="26">
        <v>-6400000</v>
      </c>
      <c r="C21" s="26">
        <v>-3200000</v>
      </c>
      <c r="D21" s="26">
        <v>-4000000</v>
      </c>
      <c r="E21" s="26">
        <v>400000</v>
      </c>
      <c r="F21" s="26">
        <v>-1219000</v>
      </c>
      <c r="G21" s="26">
        <v>-1558000</v>
      </c>
      <c r="H21" s="26">
        <v>11000</v>
      </c>
      <c r="I21" s="26">
        <v>475000</v>
      </c>
      <c r="J21" s="26">
        <v>912000</v>
      </c>
      <c r="K21" s="26">
        <v>908000</v>
      </c>
      <c r="L21" s="26">
        <v>-15000</v>
      </c>
      <c r="M21" s="26">
        <v>1341000</v>
      </c>
      <c r="N21" s="26">
        <v>6544000</v>
      </c>
      <c r="O21" s="26">
        <v>-2578000</v>
      </c>
      <c r="P21" s="26">
        <v>-6640000</v>
      </c>
      <c r="Q21" s="26">
        <v>3229000</v>
      </c>
      <c r="R21" s="26">
        <v>8474000</v>
      </c>
      <c r="S21" s="26">
        <v>-12630000</v>
      </c>
      <c r="T21" s="26">
        <v>-14047000</v>
      </c>
      <c r="U21" s="26">
        <v>-2635000</v>
      </c>
      <c r="V21" s="26">
        <v>2863000</v>
      </c>
      <c r="W21" s="26">
        <v>-9732000</v>
      </c>
      <c r="X21" s="26">
        <v>-1398000</v>
      </c>
      <c r="Y21" s="26">
        <v>-1300000</v>
      </c>
      <c r="Z21" s="26">
        <v>-700000</v>
      </c>
      <c r="AA21" s="26">
        <v>-1900000</v>
      </c>
      <c r="AB21" s="26">
        <v>-1200000</v>
      </c>
      <c r="AC21" s="26">
        <v>-2100000</v>
      </c>
      <c r="AD21" s="26">
        <v>-1200000</v>
      </c>
      <c r="AE21" s="26">
        <v>-1300000</v>
      </c>
      <c r="AF21" s="26">
        <v>-1100000</v>
      </c>
      <c r="AG21" s="26">
        <v>-700000</v>
      </c>
      <c r="AH21" s="26">
        <v>900000</v>
      </c>
      <c r="AI21" s="26">
        <v>-1200000</v>
      </c>
    </row>
    <row r="22" spans="1:35" x14ac:dyDescent="0.35">
      <c r="A22" t="s">
        <v>262</v>
      </c>
      <c r="B22" s="26">
        <v>-6800000</v>
      </c>
      <c r="C22" s="26">
        <v>300000</v>
      </c>
      <c r="D22" s="26">
        <v>7200000</v>
      </c>
      <c r="E22" s="26">
        <v>-3000000</v>
      </c>
      <c r="F22" s="26">
        <v>-1694000</v>
      </c>
      <c r="G22" s="26">
        <v>-1694000</v>
      </c>
      <c r="H22" s="26">
        <v>-13130000</v>
      </c>
      <c r="I22" s="26">
        <v>4368000</v>
      </c>
      <c r="J22" s="26">
        <v>1827000</v>
      </c>
      <c r="K22" s="26">
        <v>82000</v>
      </c>
      <c r="L22" s="26">
        <v>352000</v>
      </c>
      <c r="M22" s="26">
        <v>1044000</v>
      </c>
      <c r="N22" s="26">
        <v>1847000</v>
      </c>
      <c r="O22" s="26">
        <v>2956000</v>
      </c>
      <c r="P22" s="26">
        <v>1454000</v>
      </c>
      <c r="Q22" s="26">
        <v>25541000</v>
      </c>
      <c r="R22" s="26">
        <v>-3773000</v>
      </c>
      <c r="S22" s="26">
        <v>-3804000</v>
      </c>
      <c r="T22" s="26">
        <v>2182000</v>
      </c>
      <c r="U22" s="26">
        <v>557000</v>
      </c>
      <c r="V22" s="26">
        <v>-3467000</v>
      </c>
      <c r="W22" s="26">
        <v>-2112000</v>
      </c>
    </row>
    <row r="23" spans="1:35" x14ac:dyDescent="0.35">
      <c r="A23" t="s">
        <v>263</v>
      </c>
      <c r="B23" s="26">
        <v>37700000</v>
      </c>
      <c r="C23" s="26">
        <v>84600000</v>
      </c>
      <c r="D23" s="26">
        <v>-4000000</v>
      </c>
      <c r="E23" s="26">
        <v>-17700000</v>
      </c>
      <c r="F23" s="26">
        <v>-15879000</v>
      </c>
      <c r="G23" s="26">
        <v>-12450000</v>
      </c>
      <c r="H23" s="26">
        <v>-5868000</v>
      </c>
      <c r="I23" s="26">
        <v>-15194000</v>
      </c>
      <c r="J23" s="26">
        <v>32460000</v>
      </c>
      <c r="K23" s="26">
        <v>-18585000</v>
      </c>
      <c r="L23" s="26">
        <v>-8883000</v>
      </c>
      <c r="M23" s="26">
        <v>-40669000</v>
      </c>
      <c r="N23" s="26">
        <v>34354000</v>
      </c>
      <c r="O23" s="26">
        <v>-160635000</v>
      </c>
      <c r="P23" s="26">
        <v>13320000</v>
      </c>
      <c r="Q23" s="26">
        <v>-1978000</v>
      </c>
      <c r="R23" s="26">
        <v>18120000</v>
      </c>
      <c r="S23" s="26">
        <v>27301000</v>
      </c>
      <c r="T23" s="26">
        <v>-11273000</v>
      </c>
      <c r="U23" s="26">
        <v>-10350000</v>
      </c>
      <c r="V23" s="26">
        <v>38808000</v>
      </c>
      <c r="W23" s="26">
        <v>1709000</v>
      </c>
      <c r="X23" s="26">
        <v>41198000</v>
      </c>
      <c r="Y23" s="26">
        <v>8100000</v>
      </c>
      <c r="Z23" s="26">
        <v>25500000</v>
      </c>
      <c r="AA23" s="26">
        <v>19000000</v>
      </c>
      <c r="AB23" s="26">
        <v>1500000</v>
      </c>
      <c r="AC23" s="26">
        <v>-11900000</v>
      </c>
      <c r="AD23" s="26">
        <v>21500000</v>
      </c>
      <c r="AE23" s="26">
        <v>24700000</v>
      </c>
      <c r="AF23" s="26">
        <v>9000000</v>
      </c>
      <c r="AG23" s="26">
        <v>1000000</v>
      </c>
      <c r="AH23" s="26">
        <v>3900000</v>
      </c>
      <c r="AI23" s="26">
        <v>3600000</v>
      </c>
    </row>
    <row r="24" spans="1:35" x14ac:dyDescent="0.35">
      <c r="A24" t="s">
        <v>264</v>
      </c>
      <c r="B24" s="26">
        <v>19400000</v>
      </c>
      <c r="C24" s="26">
        <v>21100000</v>
      </c>
      <c r="D24" s="26">
        <v>9800000</v>
      </c>
      <c r="E24" s="26">
        <v>-16800000</v>
      </c>
      <c r="F24" s="26">
        <v>-13308000</v>
      </c>
      <c r="G24" s="26">
        <v>-6931000</v>
      </c>
      <c r="H24" s="26">
        <v>4145000</v>
      </c>
      <c r="I24" s="26">
        <v>7401000</v>
      </c>
      <c r="J24" s="26">
        <v>17843000</v>
      </c>
      <c r="K24" s="26">
        <v>-8590000</v>
      </c>
      <c r="L24" s="26">
        <v>8314000</v>
      </c>
      <c r="M24" s="26">
        <v>-25491000</v>
      </c>
      <c r="N24" s="26">
        <v>41837000</v>
      </c>
      <c r="O24" s="26">
        <v>-92398000</v>
      </c>
    </row>
    <row r="25" spans="1:35" x14ac:dyDescent="0.35">
      <c r="A25" t="s">
        <v>265</v>
      </c>
      <c r="E25" s="26">
        <v>-12700000</v>
      </c>
      <c r="F25" s="26">
        <v>-14877000</v>
      </c>
      <c r="G25" s="26">
        <v>-9915000</v>
      </c>
      <c r="H25" s="26">
        <v>9928000</v>
      </c>
      <c r="I25" s="26">
        <v>6284000</v>
      </c>
      <c r="J25" s="26">
        <v>14087000</v>
      </c>
      <c r="K25" s="26">
        <v>749000</v>
      </c>
      <c r="L25" s="26">
        <v>-3874000</v>
      </c>
      <c r="M25" s="26">
        <v>-3976000</v>
      </c>
      <c r="N25" s="26">
        <v>51800000</v>
      </c>
      <c r="O25" s="26">
        <v>-48886000</v>
      </c>
    </row>
    <row r="26" spans="1:35" x14ac:dyDescent="0.35">
      <c r="A26" t="s">
        <v>266</v>
      </c>
      <c r="E26" s="26">
        <v>-12700000</v>
      </c>
      <c r="F26" s="26">
        <v>-14877000</v>
      </c>
      <c r="G26" s="26">
        <v>-9915000</v>
      </c>
      <c r="H26" s="26">
        <v>9928000</v>
      </c>
      <c r="I26" s="26">
        <v>6284000</v>
      </c>
      <c r="J26" s="26">
        <v>14087000</v>
      </c>
      <c r="K26" s="26">
        <v>749000</v>
      </c>
      <c r="L26" s="26">
        <v>-3874000</v>
      </c>
      <c r="M26" s="26">
        <v>-3976000</v>
      </c>
      <c r="N26" s="26">
        <v>51800000</v>
      </c>
      <c r="O26" s="26">
        <v>-48886000</v>
      </c>
    </row>
    <row r="27" spans="1:35" x14ac:dyDescent="0.35">
      <c r="A27" t="s">
        <v>267</v>
      </c>
      <c r="B27" s="26">
        <v>19400000</v>
      </c>
      <c r="C27" s="26">
        <v>21100000</v>
      </c>
      <c r="D27" s="26">
        <v>9800000</v>
      </c>
      <c r="E27" s="26">
        <v>-4100000</v>
      </c>
      <c r="F27" s="26">
        <v>1569000</v>
      </c>
      <c r="G27" s="26">
        <v>2984000</v>
      </c>
      <c r="H27" s="26">
        <v>-5783000</v>
      </c>
      <c r="I27" s="26">
        <v>1117000</v>
      </c>
      <c r="J27" s="26">
        <v>3756000</v>
      </c>
      <c r="K27" s="26">
        <v>-9339000</v>
      </c>
      <c r="L27" s="26">
        <v>12188000</v>
      </c>
      <c r="M27" s="26">
        <v>-21515000</v>
      </c>
      <c r="N27" s="26">
        <v>-9963000</v>
      </c>
      <c r="O27" s="26">
        <v>-43512000</v>
      </c>
    </row>
    <row r="28" spans="1:35" x14ac:dyDescent="0.35">
      <c r="A28" t="s">
        <v>268</v>
      </c>
      <c r="B28" s="26">
        <v>18300000</v>
      </c>
      <c r="C28" s="26">
        <v>63500000</v>
      </c>
      <c r="D28" s="26">
        <v>-13800000</v>
      </c>
      <c r="E28" s="26">
        <v>-900000</v>
      </c>
      <c r="F28" s="26">
        <v>-2571000</v>
      </c>
      <c r="G28" s="26">
        <v>-5519000</v>
      </c>
      <c r="H28" s="26">
        <v>-10013000</v>
      </c>
      <c r="I28" s="26">
        <v>-22595000</v>
      </c>
      <c r="J28" s="26">
        <v>14617000</v>
      </c>
      <c r="K28" s="26">
        <v>-9995000</v>
      </c>
      <c r="L28" s="26">
        <v>-17197000</v>
      </c>
      <c r="M28" s="26">
        <v>-15178000</v>
      </c>
      <c r="N28" s="26">
        <v>-7483000</v>
      </c>
      <c r="O28" s="26">
        <v>-68237000</v>
      </c>
    </row>
    <row r="29" spans="1:35" x14ac:dyDescent="0.35">
      <c r="A29" t="s">
        <v>269</v>
      </c>
      <c r="B29" s="26">
        <v>-9900000</v>
      </c>
      <c r="C29" s="26">
        <v>-28100000</v>
      </c>
      <c r="D29" s="26">
        <v>3700000</v>
      </c>
      <c r="E29" s="26">
        <v>900000</v>
      </c>
      <c r="F29" s="26">
        <v>255000</v>
      </c>
      <c r="G29" s="26">
        <v>308000</v>
      </c>
      <c r="H29" s="26">
        <v>72000</v>
      </c>
      <c r="I29" s="26">
        <v>-2140000</v>
      </c>
      <c r="J29" s="26">
        <v>-3397000</v>
      </c>
      <c r="K29" s="26">
        <v>-4115000</v>
      </c>
      <c r="L29" s="26">
        <v>489000</v>
      </c>
      <c r="S29" s="26">
        <v>-3377000</v>
      </c>
      <c r="T29" s="26">
        <v>-3146000</v>
      </c>
      <c r="U29" s="26">
        <v>2474000</v>
      </c>
      <c r="V29" s="26">
        <v>2965000</v>
      </c>
      <c r="W29" s="26">
        <v>-5156000</v>
      </c>
      <c r="X29" s="26">
        <v>-4403000</v>
      </c>
      <c r="Y29" s="26">
        <v>4600000</v>
      </c>
      <c r="Z29" s="26">
        <v>-3600000</v>
      </c>
      <c r="AA29" s="26">
        <v>-28100000</v>
      </c>
      <c r="AB29" s="26">
        <v>-25800000</v>
      </c>
      <c r="AC29" s="26">
        <v>-18500000</v>
      </c>
      <c r="AD29" s="26">
        <v>-16800000</v>
      </c>
      <c r="AE29" s="26">
        <v>-12900000</v>
      </c>
      <c r="AF29" s="26">
        <v>-10500000</v>
      </c>
      <c r="AG29" s="26">
        <v>-7300000</v>
      </c>
      <c r="AH29" s="26">
        <v>-6700000</v>
      </c>
      <c r="AI29" s="26">
        <v>-6300000</v>
      </c>
    </row>
    <row r="30" spans="1:35" x14ac:dyDescent="0.35">
      <c r="A30" t="s">
        <v>270</v>
      </c>
      <c r="B30" s="26">
        <v>-25400000</v>
      </c>
      <c r="C30" s="26">
        <v>13800000</v>
      </c>
      <c r="D30" s="26">
        <v>9400000</v>
      </c>
      <c r="E30" s="26">
        <v>5700000</v>
      </c>
      <c r="F30" s="26">
        <v>-8041000</v>
      </c>
      <c r="G30" s="26">
        <v>4499000</v>
      </c>
      <c r="H30" s="26">
        <v>4623000</v>
      </c>
      <c r="I30" s="26">
        <v>-749000</v>
      </c>
      <c r="J30" s="26">
        <v>-3314000</v>
      </c>
      <c r="K30" s="26">
        <v>-4690000</v>
      </c>
      <c r="L30" s="26">
        <v>-3703000</v>
      </c>
      <c r="P30" s="26">
        <v>-20458000</v>
      </c>
      <c r="Q30" s="26">
        <v>18000000</v>
      </c>
      <c r="R30" s="26">
        <v>66010000</v>
      </c>
      <c r="S30" s="26">
        <v>48959000</v>
      </c>
      <c r="T30" s="26">
        <v>96180000</v>
      </c>
      <c r="U30" s="26">
        <v>60929000</v>
      </c>
      <c r="V30" s="26">
        <v>18770000</v>
      </c>
      <c r="W30" s="26">
        <v>19422000</v>
      </c>
      <c r="X30" s="26">
        <v>19892000</v>
      </c>
      <c r="Y30" s="26">
        <v>14100000</v>
      </c>
      <c r="Z30" s="26">
        <v>26000000</v>
      </c>
      <c r="AA30" s="26">
        <v>9800000</v>
      </c>
      <c r="AB30" s="26">
        <v>2000000</v>
      </c>
      <c r="AC30" s="26">
        <v>6100000</v>
      </c>
      <c r="AD30" s="26">
        <v>19200000</v>
      </c>
      <c r="AE30" s="26">
        <v>17800000</v>
      </c>
      <c r="AF30" s="26">
        <v>13600000</v>
      </c>
      <c r="AG30" s="26">
        <v>7100000</v>
      </c>
      <c r="AH30" s="26">
        <v>3100000</v>
      </c>
      <c r="AI30" s="26">
        <v>4400000</v>
      </c>
    </row>
    <row r="31" spans="1:35" x14ac:dyDescent="0.35">
      <c r="A31" t="s">
        <v>271</v>
      </c>
      <c r="B31" s="26">
        <v>4400000</v>
      </c>
      <c r="C31" s="26">
        <v>-16000000</v>
      </c>
      <c r="D31" s="26">
        <v>14900000</v>
      </c>
      <c r="E31" s="26">
        <v>-85900000</v>
      </c>
      <c r="F31" s="26">
        <v>-7334000</v>
      </c>
      <c r="G31" s="26">
        <v>4153000</v>
      </c>
      <c r="H31" s="26">
        <v>4695000</v>
      </c>
      <c r="I31" s="26">
        <v>-2889000</v>
      </c>
      <c r="J31" s="26">
        <v>-6711000</v>
      </c>
      <c r="K31" s="26">
        <v>-8805000</v>
      </c>
      <c r="L31" s="26">
        <v>-3214000</v>
      </c>
      <c r="M31" s="26">
        <v>-7185000</v>
      </c>
      <c r="N31" s="26">
        <v>-10470000</v>
      </c>
      <c r="O31" s="26">
        <v>-350000</v>
      </c>
      <c r="P31" s="26">
        <v>10245000</v>
      </c>
      <c r="Q31" s="26">
        <v>14057000</v>
      </c>
      <c r="R31" s="26">
        <v>5852000</v>
      </c>
    </row>
    <row r="32" spans="1:35" x14ac:dyDescent="0.35">
      <c r="A32" t="s">
        <v>272</v>
      </c>
      <c r="L32">
        <v>0</v>
      </c>
      <c r="M32">
        <v>0</v>
      </c>
      <c r="N32" s="26">
        <v>39033000</v>
      </c>
      <c r="R32" s="26">
        <v>6597000</v>
      </c>
    </row>
    <row r="33" spans="1:35" x14ac:dyDescent="0.35">
      <c r="A33" t="s">
        <v>273</v>
      </c>
      <c r="B33" s="26">
        <v>-214500000</v>
      </c>
      <c r="C33" s="26">
        <v>-90900000</v>
      </c>
      <c r="D33" s="26">
        <v>-194000000</v>
      </c>
      <c r="E33" s="26">
        <v>321300000</v>
      </c>
      <c r="F33" s="26">
        <v>-77794000</v>
      </c>
      <c r="G33" s="26">
        <v>-99416000</v>
      </c>
      <c r="H33" s="26">
        <v>-214109000</v>
      </c>
      <c r="I33" s="26">
        <v>-138312000</v>
      </c>
      <c r="J33" s="26">
        <v>-160178000</v>
      </c>
      <c r="K33" s="26">
        <v>-137844000</v>
      </c>
      <c r="L33" s="26">
        <v>-123404000</v>
      </c>
      <c r="M33" s="26">
        <v>-64561000</v>
      </c>
      <c r="N33" s="26">
        <v>163471000</v>
      </c>
      <c r="O33" s="26">
        <v>-10708000</v>
      </c>
      <c r="P33" s="26">
        <v>-188197000</v>
      </c>
      <c r="Q33" s="26">
        <v>-243572000</v>
      </c>
      <c r="R33" s="26">
        <v>-265294000</v>
      </c>
      <c r="S33" s="26">
        <v>-111102000</v>
      </c>
      <c r="T33" s="26">
        <v>-285880000</v>
      </c>
      <c r="U33" s="26">
        <v>-320903000</v>
      </c>
      <c r="V33" s="26">
        <v>-439157000</v>
      </c>
      <c r="W33" s="26">
        <v>-298895000</v>
      </c>
      <c r="X33" s="26">
        <v>-166351000</v>
      </c>
      <c r="Y33" s="26">
        <v>-204900000</v>
      </c>
      <c r="Z33" s="26">
        <v>-56300000</v>
      </c>
      <c r="AA33" s="26">
        <v>-164800000</v>
      </c>
      <c r="AB33" s="26">
        <v>-149900000</v>
      </c>
      <c r="AC33" s="26">
        <v>-173700000</v>
      </c>
      <c r="AD33" s="26">
        <v>-134300000</v>
      </c>
      <c r="AE33" s="26">
        <v>-124300000</v>
      </c>
      <c r="AF33" s="26">
        <v>-100300000</v>
      </c>
      <c r="AG33" s="26">
        <v>-81500000</v>
      </c>
      <c r="AH33" s="26">
        <v>-54000000</v>
      </c>
      <c r="AI33" s="26">
        <v>-32600000</v>
      </c>
    </row>
    <row r="34" spans="1:35" x14ac:dyDescent="0.35">
      <c r="A34" t="s">
        <v>274</v>
      </c>
      <c r="B34" s="26">
        <v>-214500000</v>
      </c>
      <c r="C34" s="26">
        <v>-90900000</v>
      </c>
      <c r="D34" s="26">
        <v>-194000000</v>
      </c>
      <c r="E34" s="26">
        <v>321300000</v>
      </c>
      <c r="F34" s="26">
        <v>-77794000</v>
      </c>
      <c r="G34" s="26">
        <v>-99416000</v>
      </c>
      <c r="H34" s="26">
        <v>-214109000</v>
      </c>
      <c r="I34" s="26">
        <v>-138312000</v>
      </c>
      <c r="J34" s="26">
        <v>-160178000</v>
      </c>
      <c r="K34" s="26">
        <v>-137844000</v>
      </c>
      <c r="L34" s="26">
        <v>-123404000</v>
      </c>
      <c r="M34" s="26">
        <v>-64561000</v>
      </c>
      <c r="N34" s="26">
        <v>-4527000</v>
      </c>
      <c r="O34" s="26">
        <v>-10708000</v>
      </c>
      <c r="P34" s="26">
        <v>-142633000</v>
      </c>
      <c r="Q34" s="26">
        <v>-243572000</v>
      </c>
      <c r="R34" s="26">
        <v>-328139000</v>
      </c>
      <c r="S34" s="26">
        <v>-111102000</v>
      </c>
      <c r="T34" s="26">
        <v>-285880000</v>
      </c>
      <c r="U34" s="26">
        <v>-320903000</v>
      </c>
      <c r="V34" s="26">
        <v>-439157000</v>
      </c>
      <c r="W34" s="26">
        <v>-298895000</v>
      </c>
      <c r="X34" s="26">
        <v>-166351000</v>
      </c>
      <c r="Y34" s="26">
        <v>-204900000</v>
      </c>
      <c r="Z34" s="26">
        <v>-56300000</v>
      </c>
      <c r="AA34" s="26">
        <v>-164800000</v>
      </c>
      <c r="AB34" s="26">
        <v>-149900000</v>
      </c>
      <c r="AC34" s="26">
        <v>-173700000</v>
      </c>
      <c r="AD34" s="26">
        <v>-134300000</v>
      </c>
      <c r="AE34" s="26">
        <v>-124300000</v>
      </c>
      <c r="AF34" s="26">
        <v>-100300000</v>
      </c>
      <c r="AG34" s="26">
        <v>-81500000</v>
      </c>
      <c r="AH34" s="26">
        <v>-54000000</v>
      </c>
      <c r="AI34" s="26">
        <v>-32600000</v>
      </c>
    </row>
    <row r="35" spans="1:35" x14ac:dyDescent="0.35">
      <c r="A35" t="s">
        <v>275</v>
      </c>
      <c r="B35" s="26">
        <v>-110500000</v>
      </c>
      <c r="C35" s="26">
        <v>-94000000</v>
      </c>
      <c r="D35" s="26">
        <v>-104500000</v>
      </c>
      <c r="E35" s="26">
        <v>318300000</v>
      </c>
      <c r="F35" s="26">
        <v>-101281000</v>
      </c>
      <c r="G35" s="26">
        <v>-102573000</v>
      </c>
      <c r="H35" s="26">
        <v>-112788000</v>
      </c>
      <c r="I35" s="26">
        <v>-140262000</v>
      </c>
      <c r="J35" s="26">
        <v>-161066000</v>
      </c>
      <c r="K35" s="26">
        <v>-131531000</v>
      </c>
      <c r="L35" s="26">
        <v>-125226000</v>
      </c>
      <c r="M35" s="26">
        <v>-70361000</v>
      </c>
      <c r="N35" s="26">
        <v>-60879000</v>
      </c>
      <c r="O35" s="26">
        <v>-93613000</v>
      </c>
      <c r="P35" s="26">
        <v>-142633000</v>
      </c>
      <c r="Q35" s="26">
        <v>-249566000</v>
      </c>
      <c r="R35" s="26">
        <v>-306145000</v>
      </c>
      <c r="S35" s="26">
        <v>-290427000</v>
      </c>
      <c r="T35" s="26">
        <v>-283628000</v>
      </c>
      <c r="U35" s="26">
        <v>-326525000</v>
      </c>
      <c r="V35" s="26">
        <v>-431543000</v>
      </c>
      <c r="W35" s="26">
        <v>-297427000</v>
      </c>
      <c r="X35" s="26">
        <v>-165397000</v>
      </c>
      <c r="Y35" s="26">
        <v>-181100000</v>
      </c>
      <c r="Z35" s="26">
        <v>-169800000</v>
      </c>
      <c r="AA35" s="26">
        <v>-191200000</v>
      </c>
      <c r="AB35" s="26">
        <v>-187100000</v>
      </c>
      <c r="AC35" s="26">
        <v>-181800000</v>
      </c>
      <c r="AD35" s="26">
        <v>-110800000</v>
      </c>
      <c r="AE35" s="26">
        <v>-120700000</v>
      </c>
      <c r="AF35" s="26">
        <v>-91100000</v>
      </c>
      <c r="AG35" s="26">
        <v>-58200000</v>
      </c>
      <c r="AH35" s="26">
        <v>-56100000</v>
      </c>
      <c r="AI35" s="26">
        <v>-34800000</v>
      </c>
    </row>
    <row r="36" spans="1:35" x14ac:dyDescent="0.35">
      <c r="A36" t="s">
        <v>276</v>
      </c>
      <c r="B36" s="26">
        <v>-131000000</v>
      </c>
      <c r="C36" s="26">
        <v>-94000000</v>
      </c>
      <c r="D36" s="26">
        <v>-104500000</v>
      </c>
      <c r="E36" s="26">
        <v>-167600000</v>
      </c>
      <c r="F36" s="26">
        <v>-101281000</v>
      </c>
      <c r="G36" s="26">
        <v>-102573000</v>
      </c>
      <c r="H36" s="26">
        <v>-112788000</v>
      </c>
      <c r="I36" s="26">
        <v>-140262000</v>
      </c>
      <c r="J36" s="26">
        <v>-161066000</v>
      </c>
      <c r="K36" s="26">
        <v>-131531000</v>
      </c>
      <c r="L36" s="26">
        <v>-125226000</v>
      </c>
      <c r="M36" s="26">
        <v>-70361000</v>
      </c>
      <c r="N36" s="26">
        <v>-60879000</v>
      </c>
      <c r="O36" s="26">
        <v>-93613000</v>
      </c>
      <c r="P36" s="26">
        <v>-270413000</v>
      </c>
      <c r="Q36" s="26">
        <v>-430532000</v>
      </c>
      <c r="R36" s="26">
        <v>-354607000</v>
      </c>
      <c r="S36" s="26">
        <v>-334911000</v>
      </c>
      <c r="T36" s="26">
        <v>-305863000</v>
      </c>
      <c r="U36" s="26">
        <v>-326525000</v>
      </c>
      <c r="V36" s="26">
        <v>-431543000</v>
      </c>
      <c r="W36" s="26">
        <v>-297427000</v>
      </c>
      <c r="X36" s="26">
        <v>-165397000</v>
      </c>
      <c r="Y36" s="26">
        <v>-181100000</v>
      </c>
      <c r="Z36" s="26">
        <v>-169800000</v>
      </c>
      <c r="AA36" s="26">
        <v>-191200000</v>
      </c>
      <c r="AB36" s="26">
        <v>-187100000</v>
      </c>
      <c r="AC36" s="26">
        <v>-183900000</v>
      </c>
      <c r="AD36" s="26">
        <v>-115000000</v>
      </c>
      <c r="AE36" s="26">
        <v>-120700000</v>
      </c>
      <c r="AF36" s="26">
        <v>-91100000</v>
      </c>
      <c r="AG36" s="26">
        <v>-58200000</v>
      </c>
      <c r="AH36" s="26">
        <v>-56100000</v>
      </c>
      <c r="AI36" s="26">
        <v>-34800000</v>
      </c>
    </row>
    <row r="37" spans="1:35" x14ac:dyDescent="0.35">
      <c r="A37" t="s">
        <v>277</v>
      </c>
      <c r="B37" s="26">
        <v>20500000</v>
      </c>
      <c r="C37">
        <v>0</v>
      </c>
      <c r="D37">
        <v>0</v>
      </c>
      <c r="E37" s="26">
        <v>485900000</v>
      </c>
      <c r="M37" s="26">
        <v>8696000</v>
      </c>
      <c r="P37" s="26">
        <v>127780000</v>
      </c>
      <c r="Q37" s="26">
        <v>180966000</v>
      </c>
      <c r="R37" s="26">
        <v>48462000</v>
      </c>
      <c r="S37" s="26">
        <v>44484000</v>
      </c>
      <c r="T37" s="26">
        <v>22235000</v>
      </c>
      <c r="AC37" s="26">
        <v>2100000</v>
      </c>
      <c r="AD37" s="26">
        <v>4200000</v>
      </c>
    </row>
    <row r="38" spans="1:35" x14ac:dyDescent="0.35">
      <c r="A38" t="s">
        <v>278</v>
      </c>
      <c r="B38" s="26">
        <v>-104500000</v>
      </c>
      <c r="C38">
        <v>0</v>
      </c>
      <c r="D38" s="26">
        <v>-94600000</v>
      </c>
      <c r="E38" s="26">
        <v>-3100000</v>
      </c>
      <c r="G38">
        <v>0</v>
      </c>
      <c r="H38" s="26">
        <v>-105577000</v>
      </c>
      <c r="I38">
        <v>0</v>
      </c>
      <c r="J38">
        <v>0</v>
      </c>
      <c r="K38" s="26">
        <v>-24622000</v>
      </c>
      <c r="L38" s="26">
        <v>-6290000</v>
      </c>
      <c r="N38">
        <v>0</v>
      </c>
      <c r="O38">
        <v>0</v>
      </c>
      <c r="R38" s="26">
        <v>-23095000</v>
      </c>
    </row>
    <row r="39" spans="1:35" x14ac:dyDescent="0.35">
      <c r="A39" t="s">
        <v>279</v>
      </c>
      <c r="B39" s="26">
        <v>-104500000</v>
      </c>
      <c r="C39">
        <v>0</v>
      </c>
      <c r="D39" s="26">
        <v>-94600000</v>
      </c>
      <c r="E39" s="26">
        <v>-3100000</v>
      </c>
      <c r="G39">
        <v>0</v>
      </c>
      <c r="H39" s="26">
        <v>-105577000</v>
      </c>
      <c r="I39">
        <v>0</v>
      </c>
      <c r="J39">
        <v>0</v>
      </c>
      <c r="K39" s="26">
        <v>-24622000</v>
      </c>
      <c r="L39" s="26">
        <v>-6290000</v>
      </c>
      <c r="N39">
        <v>0</v>
      </c>
      <c r="O39">
        <v>0</v>
      </c>
    </row>
    <row r="40" spans="1:35" x14ac:dyDescent="0.35">
      <c r="A40" t="s">
        <v>280</v>
      </c>
      <c r="M40" s="26">
        <v>-2896000</v>
      </c>
      <c r="N40">
        <v>0</v>
      </c>
      <c r="O40" s="26">
        <v>-4612000</v>
      </c>
      <c r="Q40" s="26">
        <v>5994000</v>
      </c>
      <c r="R40" s="26">
        <v>1101000</v>
      </c>
      <c r="S40" s="26">
        <v>179325000</v>
      </c>
      <c r="Y40" s="26">
        <v>100000</v>
      </c>
      <c r="Z40" s="26">
        <v>24000000</v>
      </c>
      <c r="AA40" s="26">
        <v>42300000</v>
      </c>
      <c r="AB40" s="26">
        <v>-36300000</v>
      </c>
      <c r="AC40" s="26">
        <v>8300000</v>
      </c>
      <c r="AD40" s="26">
        <v>-16500000</v>
      </c>
      <c r="AE40" s="26">
        <v>-2700000</v>
      </c>
      <c r="AF40" s="26">
        <v>-8600000</v>
      </c>
      <c r="AG40" s="26">
        <v>-24400000</v>
      </c>
      <c r="AH40" s="26">
        <v>3700000</v>
      </c>
      <c r="AI40" s="26">
        <v>1700000</v>
      </c>
    </row>
    <row r="41" spans="1:35" x14ac:dyDescent="0.35">
      <c r="A41" t="s">
        <v>281</v>
      </c>
      <c r="M41" s="26">
        <v>-2896000</v>
      </c>
      <c r="N41">
        <v>0</v>
      </c>
      <c r="O41" s="26">
        <v>-4612000</v>
      </c>
      <c r="AA41" s="26">
        <v>-38500000</v>
      </c>
      <c r="AB41" s="26">
        <v>-61400000</v>
      </c>
      <c r="AC41" s="26">
        <v>-15200000</v>
      </c>
      <c r="AD41" s="26">
        <v>-59000000</v>
      </c>
      <c r="AE41" s="26">
        <v>-62800000</v>
      </c>
      <c r="AF41" s="26">
        <v>-45000000</v>
      </c>
      <c r="AG41" s="26">
        <v>-24400000</v>
      </c>
    </row>
    <row r="42" spans="1:35" x14ac:dyDescent="0.35">
      <c r="A42" t="s">
        <v>282</v>
      </c>
      <c r="O42">
        <v>0</v>
      </c>
      <c r="Q42" s="26">
        <v>5994000</v>
      </c>
      <c r="R42" s="26">
        <v>1101000</v>
      </c>
      <c r="S42" s="26">
        <v>179325000</v>
      </c>
      <c r="Y42" s="26">
        <v>100000</v>
      </c>
      <c r="Z42" s="26">
        <v>24000000</v>
      </c>
      <c r="AA42" s="26">
        <v>80800000</v>
      </c>
      <c r="AB42" s="26">
        <v>25100000</v>
      </c>
      <c r="AC42" s="26">
        <v>23500000</v>
      </c>
      <c r="AD42" s="26">
        <v>42500000</v>
      </c>
      <c r="AE42" s="26">
        <v>60100000</v>
      </c>
      <c r="AF42" s="26">
        <v>36400000</v>
      </c>
      <c r="AH42" s="26">
        <v>3700000</v>
      </c>
      <c r="AI42" s="26">
        <v>1700000</v>
      </c>
    </row>
    <row r="43" spans="1:35" x14ac:dyDescent="0.35">
      <c r="A43" t="s">
        <v>283</v>
      </c>
      <c r="C43" s="26">
        <v>3100000</v>
      </c>
      <c r="D43" s="26">
        <v>5100000</v>
      </c>
      <c r="E43" s="26">
        <v>6100000</v>
      </c>
      <c r="F43" s="26">
        <v>23487000</v>
      </c>
      <c r="G43" s="26">
        <v>3157000</v>
      </c>
      <c r="H43" s="26">
        <v>4256000</v>
      </c>
      <c r="I43" s="26">
        <v>1950000</v>
      </c>
      <c r="J43" s="26">
        <v>888000</v>
      </c>
      <c r="K43" s="26">
        <v>18309000</v>
      </c>
      <c r="L43" s="26">
        <v>8112000</v>
      </c>
      <c r="M43" s="26">
        <v>8696000</v>
      </c>
      <c r="N43" s="26">
        <v>56352000</v>
      </c>
      <c r="O43" s="26">
        <v>87517000</v>
      </c>
      <c r="T43" s="26">
        <v>-2252000</v>
      </c>
      <c r="U43" s="26">
        <v>5622000</v>
      </c>
      <c r="V43" s="26">
        <v>-7614000</v>
      </c>
      <c r="W43" s="26">
        <v>-1468000</v>
      </c>
      <c r="X43" s="26">
        <v>-954000</v>
      </c>
      <c r="Y43" s="26">
        <v>-23900000</v>
      </c>
      <c r="Z43" s="26">
        <v>89500000</v>
      </c>
      <c r="AA43" s="26">
        <v>-15900000</v>
      </c>
      <c r="AB43" s="26">
        <v>73500000</v>
      </c>
      <c r="AC43" s="26">
        <v>-200000</v>
      </c>
      <c r="AD43" s="26">
        <v>-7000000</v>
      </c>
      <c r="AE43" s="26">
        <v>-900000</v>
      </c>
      <c r="AF43" s="26">
        <v>-600000</v>
      </c>
      <c r="AG43" s="26">
        <v>1100000</v>
      </c>
      <c r="AH43" s="26">
        <v>-1600000</v>
      </c>
      <c r="AI43" s="26">
        <v>500000</v>
      </c>
    </row>
    <row r="44" spans="1:35" x14ac:dyDescent="0.35">
      <c r="A44" t="s">
        <v>284</v>
      </c>
      <c r="L44">
        <v>0</v>
      </c>
      <c r="M44">
        <v>0</v>
      </c>
      <c r="N44" s="26">
        <v>167998000</v>
      </c>
      <c r="P44" s="26">
        <v>-45564000</v>
      </c>
      <c r="R44" s="26">
        <v>62845000</v>
      </c>
    </row>
    <row r="45" spans="1:35" x14ac:dyDescent="0.35">
      <c r="A45" t="s">
        <v>285</v>
      </c>
      <c r="B45" s="26">
        <v>-181100000</v>
      </c>
      <c r="C45" s="26">
        <v>-298800000</v>
      </c>
      <c r="D45" s="26">
        <v>-20500000</v>
      </c>
      <c r="E45" s="26">
        <v>-531500000</v>
      </c>
      <c r="F45" s="26">
        <v>-204849000</v>
      </c>
      <c r="G45" s="26">
        <v>-235852000</v>
      </c>
      <c r="H45" s="26">
        <v>-204266000</v>
      </c>
      <c r="I45" s="26">
        <v>-232863000</v>
      </c>
      <c r="J45" s="26">
        <v>-201346000</v>
      </c>
      <c r="K45" s="26">
        <v>-152580000</v>
      </c>
      <c r="L45" s="26">
        <v>-202919000</v>
      </c>
      <c r="M45" s="26">
        <v>-458063000</v>
      </c>
      <c r="N45" s="26">
        <v>-249438000</v>
      </c>
      <c r="O45" s="26">
        <v>-224385000</v>
      </c>
      <c r="P45" s="26">
        <v>-203452000</v>
      </c>
      <c r="Q45" s="26">
        <v>-211618000</v>
      </c>
      <c r="R45" s="26">
        <v>-196497000</v>
      </c>
      <c r="S45" s="26">
        <v>-337562000</v>
      </c>
      <c r="T45" s="26">
        <v>-2073000</v>
      </c>
      <c r="U45" s="26">
        <v>-104567000</v>
      </c>
      <c r="V45" s="26">
        <v>45903000</v>
      </c>
      <c r="W45" s="26">
        <v>53053000</v>
      </c>
      <c r="X45" s="26">
        <v>-102897000</v>
      </c>
      <c r="Y45" s="26">
        <v>14900000</v>
      </c>
      <c r="Z45" s="26">
        <v>-136700000</v>
      </c>
      <c r="AA45" s="26">
        <v>22600000</v>
      </c>
      <c r="AB45" s="26">
        <v>17100000</v>
      </c>
      <c r="AC45" s="26">
        <v>107100000</v>
      </c>
      <c r="AD45" s="26">
        <v>100000</v>
      </c>
      <c r="AE45" s="26">
        <v>12500000</v>
      </c>
      <c r="AF45" s="26">
        <v>8500000</v>
      </c>
      <c r="AG45" s="26">
        <v>32800000</v>
      </c>
      <c r="AH45" s="26">
        <v>17300000</v>
      </c>
      <c r="AI45" s="26">
        <v>-400000</v>
      </c>
    </row>
    <row r="46" spans="1:35" x14ac:dyDescent="0.35">
      <c r="A46" t="s">
        <v>286</v>
      </c>
      <c r="B46" s="26">
        <v>-181100000</v>
      </c>
      <c r="C46" s="26">
        <v>-298800000</v>
      </c>
      <c r="D46" s="26">
        <v>-20500000</v>
      </c>
      <c r="E46" s="26">
        <v>-531500000</v>
      </c>
      <c r="F46" s="26">
        <v>-204849000</v>
      </c>
      <c r="G46" s="26">
        <v>-235852000</v>
      </c>
      <c r="H46" s="26">
        <v>-204266000</v>
      </c>
      <c r="I46" s="26">
        <v>-232863000</v>
      </c>
      <c r="J46" s="26">
        <v>-201346000</v>
      </c>
      <c r="K46" s="26">
        <v>-152580000</v>
      </c>
      <c r="L46" s="26">
        <v>-202919000</v>
      </c>
      <c r="M46" s="26">
        <v>-458063000</v>
      </c>
      <c r="N46" s="26">
        <v>-249438000</v>
      </c>
      <c r="O46" s="26">
        <v>-224385000</v>
      </c>
      <c r="P46" s="26">
        <v>-203452000</v>
      </c>
      <c r="Q46" s="26">
        <v>-211618000</v>
      </c>
      <c r="R46" s="26">
        <v>-196497000</v>
      </c>
      <c r="S46" s="26">
        <v>-337562000</v>
      </c>
      <c r="T46" s="26">
        <v>-2073000</v>
      </c>
      <c r="U46" s="26">
        <v>-104567000</v>
      </c>
      <c r="V46" s="26">
        <v>45903000</v>
      </c>
      <c r="W46" s="26">
        <v>53053000</v>
      </c>
      <c r="X46" s="26">
        <v>-102897000</v>
      </c>
      <c r="Y46" s="26">
        <v>14900000</v>
      </c>
      <c r="Z46" s="26">
        <v>-136700000</v>
      </c>
      <c r="AA46" s="26">
        <v>22600000</v>
      </c>
      <c r="AB46" s="26">
        <v>17100000</v>
      </c>
      <c r="AC46" s="26">
        <v>107100000</v>
      </c>
      <c r="AD46" s="26">
        <v>100000</v>
      </c>
      <c r="AE46" s="26">
        <v>12500000</v>
      </c>
      <c r="AF46" s="26">
        <v>8500000</v>
      </c>
      <c r="AG46" s="26">
        <v>32800000</v>
      </c>
      <c r="AH46" s="26">
        <v>17300000</v>
      </c>
      <c r="AI46" s="26">
        <v>-400000</v>
      </c>
    </row>
    <row r="47" spans="1:35" x14ac:dyDescent="0.35">
      <c r="A47" t="s">
        <v>287</v>
      </c>
      <c r="B47" s="26">
        <v>-124400000</v>
      </c>
      <c r="C47" s="26">
        <v>-321600000</v>
      </c>
      <c r="D47" s="26">
        <v>-68200000</v>
      </c>
      <c r="E47" s="26">
        <v>-306500000</v>
      </c>
      <c r="F47" s="26">
        <v>167689000</v>
      </c>
      <c r="G47" s="26">
        <v>208168000</v>
      </c>
      <c r="H47" s="26">
        <v>143098000</v>
      </c>
      <c r="I47" s="26">
        <v>114573000</v>
      </c>
      <c r="J47" s="26">
        <v>53479000</v>
      </c>
      <c r="K47" s="26">
        <v>193148000</v>
      </c>
      <c r="L47" s="26">
        <v>91251000</v>
      </c>
      <c r="M47" s="26">
        <v>-16127000</v>
      </c>
      <c r="N47" s="26">
        <v>-194657000</v>
      </c>
      <c r="O47" s="26">
        <v>-180492000</v>
      </c>
      <c r="P47" s="26">
        <v>74639000</v>
      </c>
      <c r="Q47" s="26">
        <v>325209000</v>
      </c>
      <c r="R47" s="26">
        <v>78719000</v>
      </c>
      <c r="S47" s="26">
        <v>-238464000</v>
      </c>
      <c r="T47" s="26">
        <v>278955000</v>
      </c>
      <c r="U47" s="26">
        <v>-80390000</v>
      </c>
      <c r="V47" s="26">
        <v>144180000</v>
      </c>
      <c r="W47" s="26">
        <v>79966000</v>
      </c>
      <c r="X47" s="26">
        <v>-72835000</v>
      </c>
      <c r="Y47" s="26">
        <v>35900000</v>
      </c>
      <c r="Z47" s="26">
        <v>-133400000</v>
      </c>
      <c r="AA47" s="26">
        <v>169700000</v>
      </c>
      <c r="AB47" s="26">
        <v>13500000</v>
      </c>
      <c r="AC47" s="26">
        <v>98600000</v>
      </c>
      <c r="AD47" s="26">
        <v>-3800000</v>
      </c>
      <c r="AE47" s="26">
        <v>-200000</v>
      </c>
      <c r="AF47" s="26">
        <v>-600000</v>
      </c>
      <c r="AG47" s="26">
        <v>-16300000</v>
      </c>
      <c r="AH47" s="26">
        <v>15200000</v>
      </c>
      <c r="AI47" s="26">
        <v>-3800000</v>
      </c>
    </row>
    <row r="48" spans="1:35" x14ac:dyDescent="0.35">
      <c r="A48" t="s">
        <v>288</v>
      </c>
      <c r="B48" s="26">
        <v>-21900000</v>
      </c>
      <c r="C48" s="26">
        <v>-20000000</v>
      </c>
      <c r="D48" s="26">
        <v>-17800000</v>
      </c>
      <c r="E48" s="26">
        <v>-9500000</v>
      </c>
      <c r="F48" s="26">
        <v>-260311000</v>
      </c>
      <c r="G48" s="26">
        <v>346168000</v>
      </c>
      <c r="H48" s="26">
        <v>-3402000</v>
      </c>
      <c r="I48" s="26">
        <v>-189177000</v>
      </c>
      <c r="J48" s="26">
        <v>-26521000</v>
      </c>
      <c r="K48" s="26">
        <v>233148000</v>
      </c>
      <c r="L48" s="26">
        <v>51251000</v>
      </c>
      <c r="M48" s="26">
        <v>-16127000</v>
      </c>
      <c r="N48" s="26">
        <v>-194657000</v>
      </c>
      <c r="O48" s="26">
        <v>-180492000</v>
      </c>
    </row>
    <row r="49" spans="1:35" x14ac:dyDescent="0.35">
      <c r="A49" t="s">
        <v>289</v>
      </c>
      <c r="C49" s="26">
        <v>43400000</v>
      </c>
      <c r="D49" s="26">
        <v>808400000</v>
      </c>
      <c r="E49">
        <v>0</v>
      </c>
      <c r="F49" s="26">
        <v>1016000000</v>
      </c>
      <c r="G49" s="26">
        <v>350000000</v>
      </c>
      <c r="H49" s="26">
        <v>256500000</v>
      </c>
      <c r="I49">
        <v>0</v>
      </c>
      <c r="J49">
        <v>0</v>
      </c>
      <c r="K49" s="26">
        <v>549528000</v>
      </c>
      <c r="L49" s="26">
        <v>70000000</v>
      </c>
      <c r="M49">
        <v>0</v>
      </c>
      <c r="N49" s="26">
        <v>196389000</v>
      </c>
      <c r="O49">
        <v>0</v>
      </c>
    </row>
    <row r="50" spans="1:35" x14ac:dyDescent="0.35">
      <c r="A50" t="s">
        <v>290</v>
      </c>
      <c r="B50" s="26">
        <v>-21900000</v>
      </c>
      <c r="C50" s="26">
        <v>-20000000</v>
      </c>
      <c r="D50" s="26">
        <v>-17800000</v>
      </c>
      <c r="E50" s="26">
        <v>-9500000</v>
      </c>
      <c r="F50" s="26">
        <v>-260311000</v>
      </c>
      <c r="G50" s="26">
        <v>-3832000</v>
      </c>
      <c r="H50" s="26">
        <v>-3402000</v>
      </c>
      <c r="I50" s="26">
        <v>-189177000</v>
      </c>
      <c r="J50" s="26">
        <v>-26521000</v>
      </c>
      <c r="K50" s="26">
        <v>-316380000</v>
      </c>
      <c r="L50" s="26">
        <v>-18749000</v>
      </c>
      <c r="M50" s="26">
        <v>-16127000</v>
      </c>
      <c r="N50" s="26">
        <v>-391046000</v>
      </c>
      <c r="O50" s="26">
        <v>-180492000</v>
      </c>
    </row>
    <row r="51" spans="1:35" x14ac:dyDescent="0.35">
      <c r="A51" t="s">
        <v>291</v>
      </c>
      <c r="B51" s="26">
        <v>-102500000</v>
      </c>
      <c r="C51" s="26">
        <v>-301600000</v>
      </c>
      <c r="D51" s="26">
        <v>-50400000</v>
      </c>
      <c r="E51" s="26">
        <v>-297000000</v>
      </c>
      <c r="F51" s="26">
        <v>428000000</v>
      </c>
      <c r="G51" s="26">
        <v>-138000000</v>
      </c>
      <c r="H51" s="26">
        <v>146500000</v>
      </c>
      <c r="I51" s="26">
        <v>303750000</v>
      </c>
      <c r="J51" s="26">
        <v>80000000</v>
      </c>
      <c r="K51" s="26">
        <v>-40000000</v>
      </c>
      <c r="L51" s="26">
        <v>40000000</v>
      </c>
      <c r="M51">
        <v>0</v>
      </c>
    </row>
    <row r="52" spans="1:35" x14ac:dyDescent="0.35">
      <c r="A52" t="s">
        <v>292</v>
      </c>
      <c r="B52" s="26">
        <v>502500000</v>
      </c>
      <c r="C52" s="26">
        <v>43400000</v>
      </c>
      <c r="D52" s="26">
        <v>808400000</v>
      </c>
      <c r="E52" s="26">
        <v>853000000</v>
      </c>
      <c r="F52" s="26">
        <v>1016000000</v>
      </c>
      <c r="G52" s="26">
        <v>250000000</v>
      </c>
      <c r="H52" s="26">
        <v>256500000</v>
      </c>
      <c r="I52" s="26">
        <v>480750000</v>
      </c>
      <c r="J52" s="26">
        <v>120000000</v>
      </c>
      <c r="K52" s="26">
        <v>110000000</v>
      </c>
      <c r="L52" s="26">
        <v>40000000</v>
      </c>
    </row>
    <row r="53" spans="1:35" x14ac:dyDescent="0.35">
      <c r="A53" t="s">
        <v>293</v>
      </c>
      <c r="B53" s="26">
        <v>-605000000</v>
      </c>
      <c r="C53" s="26">
        <v>-345000000</v>
      </c>
      <c r="D53" s="26">
        <v>-858800000</v>
      </c>
      <c r="E53" s="26">
        <v>-1150000000</v>
      </c>
      <c r="F53" s="26">
        <v>-588000000</v>
      </c>
      <c r="G53" s="26">
        <v>-388000000</v>
      </c>
      <c r="H53" s="26">
        <v>-110000000</v>
      </c>
      <c r="I53" s="26">
        <v>-177000000</v>
      </c>
      <c r="J53" s="26">
        <v>-40000000</v>
      </c>
      <c r="K53" s="26">
        <v>-150000000</v>
      </c>
      <c r="M53">
        <v>0</v>
      </c>
    </row>
    <row r="54" spans="1:35" x14ac:dyDescent="0.35">
      <c r="A54" t="s">
        <v>294</v>
      </c>
      <c r="B54" s="26">
        <v>-52400000</v>
      </c>
      <c r="C54" s="26">
        <v>26500000</v>
      </c>
      <c r="D54" s="26">
        <v>116100000</v>
      </c>
      <c r="E54" s="26">
        <v>-164700000</v>
      </c>
      <c r="F54" s="26">
        <v>-300918000</v>
      </c>
      <c r="G54" s="26">
        <v>-365256000</v>
      </c>
      <c r="H54" s="26">
        <v>-278758000</v>
      </c>
      <c r="I54" s="26">
        <v>-289996000</v>
      </c>
      <c r="J54" s="26">
        <v>-210302000</v>
      </c>
      <c r="K54" s="26">
        <v>-292194000</v>
      </c>
      <c r="L54" s="26">
        <v>-243875000</v>
      </c>
      <c r="M54" s="26">
        <v>-389042000</v>
      </c>
      <c r="N54" s="26">
        <v>-20472000</v>
      </c>
      <c r="O54" s="26">
        <v>911000</v>
      </c>
      <c r="P54" s="26">
        <v>-235507000</v>
      </c>
      <c r="Q54" s="26">
        <v>-503060000</v>
      </c>
      <c r="R54" s="26">
        <v>-251906000</v>
      </c>
      <c r="S54" s="26">
        <v>-99098000</v>
      </c>
      <c r="T54" s="26">
        <v>-281028000</v>
      </c>
      <c r="U54" s="26">
        <v>-24177000</v>
      </c>
      <c r="V54" s="26">
        <v>-98277000</v>
      </c>
      <c r="W54" s="26">
        <v>-26913000</v>
      </c>
      <c r="X54" s="26">
        <v>-30062000</v>
      </c>
      <c r="Y54" s="26">
        <v>-21000000</v>
      </c>
      <c r="Z54" s="26">
        <v>-3400000</v>
      </c>
      <c r="AA54" s="26">
        <v>-147100000</v>
      </c>
      <c r="AB54" s="26">
        <v>3700000</v>
      </c>
      <c r="AC54" s="26">
        <v>8500000</v>
      </c>
      <c r="AD54" s="26">
        <v>3800000</v>
      </c>
      <c r="AE54" s="26">
        <v>12700000</v>
      </c>
      <c r="AF54" s="26">
        <v>9100000</v>
      </c>
      <c r="AG54" s="26">
        <v>49400000</v>
      </c>
      <c r="AH54" s="26">
        <v>2000000</v>
      </c>
      <c r="AI54" s="26">
        <v>3500000</v>
      </c>
    </row>
    <row r="55" spans="1:35" x14ac:dyDescent="0.35">
      <c r="A55" t="s">
        <v>295</v>
      </c>
      <c r="B55" s="26">
        <v>22600000</v>
      </c>
      <c r="C55" s="26">
        <v>30700000</v>
      </c>
      <c r="D55" s="26">
        <v>148500000</v>
      </c>
      <c r="E55" s="26">
        <v>3000000</v>
      </c>
      <c r="F55" s="26">
        <v>2321000</v>
      </c>
      <c r="G55" s="26">
        <v>5621000</v>
      </c>
      <c r="H55" s="26">
        <v>6147000</v>
      </c>
      <c r="I55" s="26">
        <v>16259000</v>
      </c>
      <c r="J55" s="26">
        <v>29295000</v>
      </c>
      <c r="K55" s="26">
        <v>41190000</v>
      </c>
      <c r="L55" s="26">
        <v>43416000</v>
      </c>
      <c r="M55" s="26">
        <v>33057000</v>
      </c>
      <c r="N55" s="26">
        <v>2396000</v>
      </c>
      <c r="O55" s="26">
        <v>4650000</v>
      </c>
      <c r="P55" s="26">
        <v>5277000</v>
      </c>
      <c r="Q55" s="26">
        <v>66287000</v>
      </c>
      <c r="R55" s="26">
        <v>53808000</v>
      </c>
      <c r="S55" s="26">
        <v>71112000</v>
      </c>
      <c r="T55" s="26">
        <v>41587000</v>
      </c>
      <c r="U55" s="26">
        <v>40300000</v>
      </c>
      <c r="V55" s="26">
        <v>37792000</v>
      </c>
      <c r="W55" s="26">
        <v>38665000</v>
      </c>
      <c r="X55" s="26">
        <v>30645000</v>
      </c>
      <c r="Y55" s="26">
        <v>27100000</v>
      </c>
      <c r="Z55" s="26">
        <v>13700000</v>
      </c>
      <c r="AA55" s="26">
        <v>3300000</v>
      </c>
      <c r="AB55" s="26">
        <v>3700000</v>
      </c>
      <c r="AC55" s="26">
        <v>8500000</v>
      </c>
      <c r="AD55" s="26">
        <v>3800000</v>
      </c>
      <c r="AE55" s="26">
        <v>12700000</v>
      </c>
      <c r="AF55" s="26">
        <v>9100000</v>
      </c>
      <c r="AG55" s="26">
        <v>49400000</v>
      </c>
      <c r="AH55" s="26">
        <v>2000000</v>
      </c>
      <c r="AI55" s="26">
        <v>3500000</v>
      </c>
    </row>
    <row r="56" spans="1:35" x14ac:dyDescent="0.35">
      <c r="A56" t="s">
        <v>296</v>
      </c>
      <c r="B56" s="26">
        <v>-75000000</v>
      </c>
      <c r="C56" s="26">
        <v>-4200000</v>
      </c>
      <c r="D56" s="26">
        <v>-32400000</v>
      </c>
      <c r="E56" s="26">
        <v>-167700000</v>
      </c>
      <c r="F56" s="26">
        <v>-303239000</v>
      </c>
      <c r="G56" s="26">
        <v>-370877000</v>
      </c>
      <c r="H56" s="26">
        <v>-284905000</v>
      </c>
      <c r="I56" s="26">
        <v>-306255000</v>
      </c>
      <c r="J56" s="26">
        <v>-239597000</v>
      </c>
      <c r="K56" s="26">
        <v>-333384000</v>
      </c>
      <c r="L56" s="26">
        <v>-287291000</v>
      </c>
      <c r="M56" s="26">
        <v>-422099000</v>
      </c>
      <c r="N56" s="26">
        <v>-22868000</v>
      </c>
      <c r="O56" s="26">
        <v>-3739000</v>
      </c>
      <c r="P56" s="26">
        <v>-240784000</v>
      </c>
      <c r="Q56" s="26">
        <v>-569347000</v>
      </c>
      <c r="R56" s="26">
        <v>-305714000</v>
      </c>
      <c r="S56" s="26">
        <v>-170210000</v>
      </c>
      <c r="T56" s="26">
        <v>-322615000</v>
      </c>
      <c r="U56" s="26">
        <v>-64477000</v>
      </c>
      <c r="V56" s="26">
        <v>-136069000</v>
      </c>
      <c r="W56" s="26">
        <v>-65578000</v>
      </c>
      <c r="X56" s="26">
        <v>-60707000</v>
      </c>
      <c r="Y56" s="26">
        <v>-48100000</v>
      </c>
      <c r="Z56" s="26">
        <v>-17100000</v>
      </c>
      <c r="AA56" s="26">
        <v>-150400000</v>
      </c>
    </row>
    <row r="57" spans="1:35" x14ac:dyDescent="0.35">
      <c r="A57" t="s">
        <v>297</v>
      </c>
      <c r="B57" s="26">
        <v>-1200000</v>
      </c>
      <c r="C57" s="26">
        <v>-1500000</v>
      </c>
      <c r="D57" s="26">
        <v>-57400000</v>
      </c>
      <c r="E57" s="26">
        <v>-60300000</v>
      </c>
      <c r="F57" s="26">
        <v>-70009000</v>
      </c>
      <c r="G57" s="26">
        <v>-70771000</v>
      </c>
      <c r="H57" s="26">
        <v>-74066000</v>
      </c>
      <c r="I57" s="26">
        <v>-70832000</v>
      </c>
      <c r="J57" s="26">
        <v>-63395000</v>
      </c>
      <c r="K57" s="26">
        <v>-56343000</v>
      </c>
      <c r="L57" s="26">
        <v>-50081000</v>
      </c>
      <c r="M57" s="26">
        <v>-53185000</v>
      </c>
      <c r="N57" s="26">
        <v>-34448000</v>
      </c>
      <c r="O57" s="26">
        <v>-45355000</v>
      </c>
      <c r="P57" s="26">
        <v>-42914000</v>
      </c>
      <c r="Q57" s="26">
        <v>-40906000</v>
      </c>
      <c r="R57" s="26">
        <v>-25417000</v>
      </c>
    </row>
    <row r="58" spans="1:35" x14ac:dyDescent="0.35">
      <c r="A58" t="s">
        <v>298</v>
      </c>
      <c r="D58" s="26">
        <v>-57400000</v>
      </c>
      <c r="E58" s="26">
        <v>-60300000</v>
      </c>
      <c r="F58" s="26">
        <v>-70009000</v>
      </c>
      <c r="G58" s="26">
        <v>-70771000</v>
      </c>
      <c r="H58" s="26">
        <v>-74066000</v>
      </c>
      <c r="I58" s="26">
        <v>-70832000</v>
      </c>
      <c r="J58" s="26">
        <v>-63395000</v>
      </c>
      <c r="K58" s="26">
        <v>-56343000</v>
      </c>
      <c r="L58" s="26">
        <v>-50081000</v>
      </c>
      <c r="M58" s="26">
        <v>-53185000</v>
      </c>
    </row>
    <row r="59" spans="1:35" x14ac:dyDescent="0.35">
      <c r="A59" t="s">
        <v>299</v>
      </c>
      <c r="B59" s="26">
        <v>-3100000</v>
      </c>
      <c r="C59" s="26">
        <v>-2200000</v>
      </c>
      <c r="D59" s="26">
        <v>-11000000</v>
      </c>
      <c r="F59" s="26">
        <v>-1611000</v>
      </c>
      <c r="G59" s="26">
        <v>-7993000</v>
      </c>
      <c r="H59" s="26">
        <v>5460000</v>
      </c>
      <c r="I59" s="26">
        <v>13392000</v>
      </c>
      <c r="J59" s="26">
        <v>18872000</v>
      </c>
      <c r="K59" s="26">
        <v>2809000</v>
      </c>
      <c r="L59" s="26">
        <v>-214000</v>
      </c>
      <c r="M59" s="26">
        <v>291000</v>
      </c>
      <c r="N59" s="26">
        <v>139000</v>
      </c>
      <c r="O59" s="26">
        <v>551000</v>
      </c>
      <c r="P59" s="26">
        <v>330000</v>
      </c>
      <c r="Q59" s="26">
        <v>7139000</v>
      </c>
      <c r="R59" s="26">
        <v>2107000</v>
      </c>
      <c r="Z59" s="26">
        <v>100000</v>
      </c>
      <c r="AB59" s="26">
        <v>-100000</v>
      </c>
      <c r="AD59" s="26">
        <v>100000</v>
      </c>
      <c r="AG59" s="26">
        <v>-300000</v>
      </c>
      <c r="AH59" s="26">
        <v>100000</v>
      </c>
      <c r="AI59" s="26">
        <v>-100000</v>
      </c>
    </row>
    <row r="60" spans="1:35" x14ac:dyDescent="0.35">
      <c r="A60" t="s">
        <v>300</v>
      </c>
      <c r="B60" s="26">
        <v>15600000</v>
      </c>
      <c r="C60" s="26">
        <v>23900000</v>
      </c>
      <c r="D60" s="26">
        <v>43900000</v>
      </c>
      <c r="E60" s="26">
        <v>13400000</v>
      </c>
      <c r="F60" s="26">
        <v>10872000</v>
      </c>
      <c r="G60" s="26">
        <v>9064000</v>
      </c>
      <c r="H60" s="26">
        <v>31446000</v>
      </c>
      <c r="I60" s="26">
        <v>55121000</v>
      </c>
      <c r="J60" s="26">
        <v>57685000</v>
      </c>
      <c r="K60" s="26">
        <v>59367000</v>
      </c>
      <c r="L60" s="26">
        <v>59103000</v>
      </c>
      <c r="M60" s="26">
        <v>81988000</v>
      </c>
      <c r="N60" s="26">
        <v>344624000</v>
      </c>
      <c r="O60" s="26">
        <v>94156000</v>
      </c>
      <c r="P60" s="26">
        <v>54714000</v>
      </c>
      <c r="Q60" s="26">
        <v>85237000</v>
      </c>
      <c r="R60" s="26">
        <v>55615000</v>
      </c>
      <c r="S60" s="26">
        <v>42253000</v>
      </c>
      <c r="T60" s="26">
        <v>226762000</v>
      </c>
      <c r="U60" s="26">
        <v>33492000</v>
      </c>
      <c r="V60" s="26">
        <v>10091000</v>
      </c>
      <c r="W60" s="26">
        <v>13312000</v>
      </c>
      <c r="X60" s="26">
        <v>12343000</v>
      </c>
      <c r="Y60" s="26">
        <v>12600000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</row>
    <row r="61" spans="1:35" x14ac:dyDescent="0.35">
      <c r="A61" t="s">
        <v>301</v>
      </c>
      <c r="B61" s="26">
        <v>-48500000</v>
      </c>
      <c r="C61" s="26">
        <v>-20000000</v>
      </c>
      <c r="D61" s="26">
        <v>30500000</v>
      </c>
      <c r="E61" s="26">
        <v>2500000</v>
      </c>
      <c r="F61" s="26">
        <v>1808000</v>
      </c>
      <c r="G61" s="26">
        <v>-22382000</v>
      </c>
      <c r="H61" s="26">
        <v>-23675000</v>
      </c>
      <c r="I61" s="26">
        <v>-2564000</v>
      </c>
      <c r="J61" s="26">
        <v>-1682000</v>
      </c>
      <c r="K61" s="26">
        <v>264000</v>
      </c>
      <c r="L61" s="26">
        <v>-22885000</v>
      </c>
      <c r="M61" s="26">
        <v>-262636000</v>
      </c>
      <c r="N61" s="26">
        <v>250468000</v>
      </c>
      <c r="O61" s="26">
        <v>39442000</v>
      </c>
      <c r="P61" s="26">
        <v>-30109000</v>
      </c>
      <c r="Q61" s="26">
        <v>29786000</v>
      </c>
      <c r="R61" s="26">
        <v>13756000</v>
      </c>
      <c r="S61" s="26">
        <v>-5184000</v>
      </c>
      <c r="T61" s="26">
        <v>193270000</v>
      </c>
      <c r="U61" s="26">
        <v>23401000</v>
      </c>
      <c r="V61" s="26">
        <v>-3221000</v>
      </c>
      <c r="W61" s="26">
        <v>969000</v>
      </c>
      <c r="X61" s="26">
        <v>-254000</v>
      </c>
      <c r="Y61" s="26">
        <v>3200000</v>
      </c>
      <c r="Z61" s="26">
        <v>7900000</v>
      </c>
      <c r="AA61" s="26">
        <v>-3900000</v>
      </c>
      <c r="AB61" s="26">
        <v>-17900000</v>
      </c>
      <c r="AC61" s="26">
        <v>35000000</v>
      </c>
      <c r="AD61" s="26">
        <v>-8700000</v>
      </c>
      <c r="AE61" s="26">
        <v>-4600000</v>
      </c>
      <c r="AF61" s="26">
        <v>-13900000</v>
      </c>
      <c r="AG61" s="26">
        <v>-600000</v>
      </c>
      <c r="AH61" s="26">
        <v>3000000</v>
      </c>
      <c r="AI61" s="26">
        <v>-1600000</v>
      </c>
    </row>
    <row r="62" spans="1:35" x14ac:dyDescent="0.35">
      <c r="A62" t="s">
        <v>302</v>
      </c>
      <c r="B62" s="26">
        <v>64100000</v>
      </c>
      <c r="C62" s="26">
        <v>43900000</v>
      </c>
      <c r="D62" s="26">
        <v>13400000</v>
      </c>
      <c r="E62" s="26">
        <v>10900000</v>
      </c>
      <c r="F62" s="26">
        <v>9064000</v>
      </c>
      <c r="G62" s="26">
        <v>31446000</v>
      </c>
      <c r="H62" s="26">
        <v>55121000</v>
      </c>
      <c r="I62" s="26">
        <v>57685000</v>
      </c>
      <c r="J62" s="26">
        <v>59367000</v>
      </c>
      <c r="K62" s="26">
        <v>59103000</v>
      </c>
      <c r="L62" s="26">
        <v>81988000</v>
      </c>
      <c r="M62" s="26">
        <v>344624000</v>
      </c>
      <c r="N62" s="26">
        <v>94156000</v>
      </c>
      <c r="O62" s="26">
        <v>54714000</v>
      </c>
      <c r="P62" s="26">
        <v>84823000</v>
      </c>
      <c r="Q62" s="26">
        <v>55451000</v>
      </c>
      <c r="R62" s="26">
        <v>41859000</v>
      </c>
      <c r="S62" s="26">
        <v>47437000</v>
      </c>
      <c r="T62" s="26">
        <v>33492000</v>
      </c>
      <c r="U62" s="26">
        <v>10091000</v>
      </c>
      <c r="V62" s="26">
        <v>13312000</v>
      </c>
      <c r="W62" s="26">
        <v>12343000</v>
      </c>
      <c r="X62" s="26">
        <v>12597000</v>
      </c>
      <c r="Y62" s="26">
        <v>9400000</v>
      </c>
      <c r="Z62" s="26">
        <v>23200000</v>
      </c>
      <c r="AA62" s="26">
        <v>27100000</v>
      </c>
      <c r="AB62" s="26">
        <v>44900000</v>
      </c>
      <c r="AC62" s="26">
        <v>3700000</v>
      </c>
      <c r="AD62" s="26">
        <v>12400000</v>
      </c>
      <c r="AE62" s="26">
        <v>10100000</v>
      </c>
      <c r="AF62" s="26">
        <v>23900000</v>
      </c>
      <c r="AG62" s="26">
        <v>7100000</v>
      </c>
      <c r="AH62" s="26">
        <v>4100000</v>
      </c>
      <c r="AI62" s="26">
        <v>5700000</v>
      </c>
    </row>
    <row r="63" spans="1:35" x14ac:dyDescent="0.35">
      <c r="A63" t="s">
        <v>303</v>
      </c>
      <c r="Z63" s="26">
        <v>-31100000</v>
      </c>
      <c r="AA63" s="26">
        <v>-23200000</v>
      </c>
      <c r="AB63" s="26">
        <v>-27000000</v>
      </c>
      <c r="AC63" s="26">
        <v>-38700000</v>
      </c>
      <c r="AD63" s="26">
        <v>-3700000</v>
      </c>
      <c r="AE63" s="26">
        <v>-5500000</v>
      </c>
      <c r="AF63" s="26">
        <v>-10000000</v>
      </c>
      <c r="AG63" s="26">
        <v>-6500000</v>
      </c>
      <c r="AH63" s="26">
        <v>-7100000</v>
      </c>
      <c r="AI63" s="26">
        <v>-4100000</v>
      </c>
    </row>
    <row r="64" spans="1:35" x14ac:dyDescent="0.35">
      <c r="A64" t="s">
        <v>304</v>
      </c>
      <c r="G64" s="26">
        <v>89035000</v>
      </c>
      <c r="H64" s="26">
        <v>45743000</v>
      </c>
      <c r="I64" s="26">
        <v>50437000</v>
      </c>
      <c r="J64" s="26">
        <v>48379000</v>
      </c>
      <c r="K64" s="26">
        <v>60291000</v>
      </c>
      <c r="L64" s="26">
        <v>47514000</v>
      </c>
    </row>
    <row r="65" spans="1:35" x14ac:dyDescent="0.35">
      <c r="A65" t="s">
        <v>305</v>
      </c>
      <c r="G65" s="26">
        <v>39767000</v>
      </c>
      <c r="H65" s="26">
        <v>28989000</v>
      </c>
      <c r="I65" s="26">
        <v>26190000</v>
      </c>
      <c r="J65" s="26">
        <v>25476000</v>
      </c>
      <c r="K65" s="26">
        <v>41504000</v>
      </c>
      <c r="L65" s="26">
        <v>24455000</v>
      </c>
    </row>
    <row r="66" spans="1:35" x14ac:dyDescent="0.35">
      <c r="A66" t="s">
        <v>306</v>
      </c>
      <c r="B66" s="26">
        <v>-131000000</v>
      </c>
      <c r="C66" s="26">
        <v>-94000000</v>
      </c>
      <c r="D66" s="26">
        <v>-104500000</v>
      </c>
      <c r="E66" s="26">
        <v>-167600000</v>
      </c>
      <c r="F66" s="26">
        <v>-101281000</v>
      </c>
      <c r="G66" s="26">
        <v>-102573000</v>
      </c>
      <c r="H66" s="26">
        <v>-112788000</v>
      </c>
      <c r="I66" s="26">
        <v>-140262000</v>
      </c>
      <c r="J66" s="26">
        <v>-161066000</v>
      </c>
      <c r="K66" s="26">
        <v>-131531000</v>
      </c>
      <c r="L66" s="26">
        <v>-125226000</v>
      </c>
      <c r="M66" s="26">
        <v>-70361000</v>
      </c>
      <c r="N66" s="26">
        <v>-60879000</v>
      </c>
      <c r="O66" s="26">
        <v>-93613000</v>
      </c>
      <c r="P66" s="26">
        <v>-270413000</v>
      </c>
      <c r="Q66" s="26">
        <v>-430532000</v>
      </c>
      <c r="R66" s="26">
        <v>-354607000</v>
      </c>
      <c r="S66" s="26">
        <v>-334911000</v>
      </c>
      <c r="T66" s="26">
        <v>-305863000</v>
      </c>
      <c r="U66" s="26">
        <v>-326525000</v>
      </c>
      <c r="V66" s="26">
        <v>-431543000</v>
      </c>
      <c r="W66" s="26">
        <v>-297427000</v>
      </c>
      <c r="X66" s="26">
        <v>-165397000</v>
      </c>
      <c r="Y66" s="26">
        <v>-181100000</v>
      </c>
      <c r="Z66" s="26">
        <v>-169800000</v>
      </c>
      <c r="AA66" s="26">
        <v>-191200000</v>
      </c>
      <c r="AB66" s="26">
        <v>-187100000</v>
      </c>
      <c r="AC66" s="26">
        <v>-183900000</v>
      </c>
      <c r="AD66" s="26">
        <v>-115000000</v>
      </c>
      <c r="AE66" s="26">
        <v>-120700000</v>
      </c>
      <c r="AF66" s="26">
        <v>-91100000</v>
      </c>
      <c r="AG66" s="26">
        <v>-58200000</v>
      </c>
      <c r="AH66" s="26">
        <v>-56100000</v>
      </c>
      <c r="AI66" s="26">
        <v>-34800000</v>
      </c>
    </row>
    <row r="67" spans="1:35" x14ac:dyDescent="0.35">
      <c r="A67" t="s">
        <v>307</v>
      </c>
      <c r="B67" s="26">
        <v>22600000</v>
      </c>
      <c r="C67" s="26">
        <v>30700000</v>
      </c>
      <c r="D67" s="26">
        <v>148500000</v>
      </c>
      <c r="E67" s="26">
        <v>3000000</v>
      </c>
      <c r="F67" s="26">
        <v>2321000</v>
      </c>
      <c r="G67" s="26">
        <v>5621000</v>
      </c>
      <c r="H67" s="26">
        <v>6147000</v>
      </c>
      <c r="I67" s="26">
        <v>16259000</v>
      </c>
      <c r="J67" s="26">
        <v>29295000</v>
      </c>
      <c r="K67" s="26">
        <v>41190000</v>
      </c>
      <c r="L67" s="26">
        <v>43416000</v>
      </c>
      <c r="M67" s="26">
        <v>33057000</v>
      </c>
      <c r="N67" s="26">
        <v>2396000</v>
      </c>
      <c r="O67" s="26">
        <v>4650000</v>
      </c>
      <c r="P67" s="26">
        <v>5277000</v>
      </c>
      <c r="Q67" s="26">
        <v>66287000</v>
      </c>
      <c r="R67" s="26">
        <v>53808000</v>
      </c>
      <c r="S67" s="26">
        <v>71112000</v>
      </c>
      <c r="T67" s="26">
        <v>41587000</v>
      </c>
      <c r="U67" s="26">
        <v>40300000</v>
      </c>
      <c r="V67" s="26">
        <v>37792000</v>
      </c>
      <c r="W67" s="26">
        <v>38665000</v>
      </c>
      <c r="X67" s="26">
        <v>30645000</v>
      </c>
      <c r="Y67" s="26">
        <v>27100000</v>
      </c>
      <c r="Z67" s="26">
        <v>13700000</v>
      </c>
      <c r="AA67" s="26">
        <v>3300000</v>
      </c>
      <c r="AB67" s="26">
        <v>3700000</v>
      </c>
      <c r="AC67" s="26">
        <v>8500000</v>
      </c>
      <c r="AD67" s="26">
        <v>3800000</v>
      </c>
      <c r="AE67" s="26">
        <v>12700000</v>
      </c>
      <c r="AF67" s="26">
        <v>9100000</v>
      </c>
      <c r="AG67" s="26">
        <v>49400000</v>
      </c>
      <c r="AH67" s="26">
        <v>2000000</v>
      </c>
      <c r="AI67" s="26">
        <v>3500000</v>
      </c>
    </row>
    <row r="68" spans="1:35" x14ac:dyDescent="0.35">
      <c r="A68" t="s">
        <v>308</v>
      </c>
      <c r="B68" s="26">
        <v>502500000</v>
      </c>
      <c r="C68" s="26">
        <v>43400000</v>
      </c>
      <c r="D68" s="26">
        <v>808400000</v>
      </c>
      <c r="E68" s="26">
        <v>853000000</v>
      </c>
      <c r="F68" s="26">
        <v>1016000000</v>
      </c>
      <c r="G68" s="26">
        <v>600000000</v>
      </c>
      <c r="H68" s="26">
        <v>256500000</v>
      </c>
      <c r="I68" s="26">
        <v>480750000</v>
      </c>
      <c r="J68" s="26">
        <v>120000000</v>
      </c>
      <c r="K68" s="26">
        <v>659528000</v>
      </c>
      <c r="L68" s="26">
        <v>110000000</v>
      </c>
      <c r="M68">
        <v>0</v>
      </c>
      <c r="N68" s="26">
        <v>196389000</v>
      </c>
      <c r="O68">
        <v>0</v>
      </c>
    </row>
    <row r="69" spans="1:35" x14ac:dyDescent="0.35">
      <c r="A69" t="s">
        <v>309</v>
      </c>
      <c r="B69" s="26">
        <v>-626900000</v>
      </c>
      <c r="C69" s="26">
        <v>-365000000</v>
      </c>
      <c r="D69" s="26">
        <v>-876600000</v>
      </c>
      <c r="E69" s="26">
        <v>-1159500000</v>
      </c>
      <c r="F69" s="26">
        <v>-848311000</v>
      </c>
      <c r="G69" s="26">
        <v>-391832000</v>
      </c>
      <c r="H69" s="26">
        <v>-113402000</v>
      </c>
      <c r="I69" s="26">
        <v>-366177000</v>
      </c>
      <c r="J69" s="26">
        <v>-66521000</v>
      </c>
      <c r="K69" s="26">
        <v>-466380000</v>
      </c>
      <c r="L69" s="26">
        <v>-18749000</v>
      </c>
      <c r="M69" s="26">
        <v>-16127000</v>
      </c>
      <c r="N69" s="26">
        <v>-391046000</v>
      </c>
      <c r="O69" s="26">
        <v>-180492000</v>
      </c>
    </row>
    <row r="70" spans="1:35" x14ac:dyDescent="0.35">
      <c r="A70" t="s">
        <v>310</v>
      </c>
      <c r="B70" s="26">
        <v>-75000000</v>
      </c>
      <c r="C70" s="26">
        <v>-4200000</v>
      </c>
      <c r="D70" s="26">
        <v>-32400000</v>
      </c>
      <c r="E70" s="26">
        <v>-167700000</v>
      </c>
      <c r="F70" s="26">
        <v>-303239000</v>
      </c>
      <c r="G70" s="26">
        <v>-370877000</v>
      </c>
      <c r="H70" s="26">
        <v>-284905000</v>
      </c>
      <c r="I70" s="26">
        <v>-306255000</v>
      </c>
      <c r="J70" s="26">
        <v>-239597000</v>
      </c>
      <c r="K70" s="26">
        <v>-333384000</v>
      </c>
      <c r="L70" s="26">
        <v>-287291000</v>
      </c>
      <c r="M70" s="26">
        <v>-422099000</v>
      </c>
      <c r="N70" s="26">
        <v>-22868000</v>
      </c>
      <c r="O70" s="26">
        <v>-3739000</v>
      </c>
      <c r="P70" s="26">
        <v>-240784000</v>
      </c>
      <c r="Q70" s="26">
        <v>-569347000</v>
      </c>
      <c r="R70" s="26">
        <v>-305714000</v>
      </c>
      <c r="S70" s="26">
        <v>-170210000</v>
      </c>
      <c r="T70" s="26">
        <v>-322615000</v>
      </c>
      <c r="U70" s="26">
        <v>-64477000</v>
      </c>
      <c r="V70" s="26">
        <v>-136069000</v>
      </c>
      <c r="W70" s="26">
        <v>-65578000</v>
      </c>
      <c r="X70" s="26">
        <v>-60707000</v>
      </c>
      <c r="Y70" s="26">
        <v>-48100000</v>
      </c>
      <c r="Z70" s="26">
        <v>-17100000</v>
      </c>
      <c r="AA70" s="26">
        <v>-150400000</v>
      </c>
    </row>
    <row r="71" spans="1:35" x14ac:dyDescent="0.35">
      <c r="A71" t="s">
        <v>311</v>
      </c>
      <c r="B71" s="26">
        <v>216100000</v>
      </c>
      <c r="C71" s="26">
        <v>275700000</v>
      </c>
      <c r="D71" s="26">
        <v>140500000</v>
      </c>
      <c r="E71" s="26">
        <v>45100000</v>
      </c>
      <c r="F71" s="26">
        <v>183170000</v>
      </c>
      <c r="G71" s="26">
        <v>210313000</v>
      </c>
      <c r="H71" s="26">
        <v>281912000</v>
      </c>
      <c r="I71" s="26">
        <v>228349000</v>
      </c>
      <c r="J71" s="26">
        <v>198776000</v>
      </c>
      <c r="K71" s="26">
        <v>159157000</v>
      </c>
      <c r="L71" s="26">
        <v>178212000</v>
      </c>
      <c r="M71" s="26">
        <v>189627000</v>
      </c>
      <c r="N71" s="26">
        <v>275556000</v>
      </c>
      <c r="O71" s="26">
        <v>180922000</v>
      </c>
      <c r="P71" s="26">
        <v>91127000</v>
      </c>
      <c r="Q71" s="26">
        <v>54444000</v>
      </c>
      <c r="R71" s="26">
        <v>120940000</v>
      </c>
      <c r="S71" s="26">
        <v>108569000</v>
      </c>
      <c r="T71" s="26">
        <v>175360000</v>
      </c>
      <c r="U71" s="26">
        <v>122346000</v>
      </c>
      <c r="V71" s="26">
        <v>-41510000</v>
      </c>
      <c r="W71" s="26">
        <v>-50616000</v>
      </c>
      <c r="X71" s="26">
        <v>103597000</v>
      </c>
      <c r="Y71" s="26">
        <v>12100000</v>
      </c>
      <c r="Z71" s="26">
        <v>31100000</v>
      </c>
      <c r="AA71" s="26">
        <v>-52900000</v>
      </c>
      <c r="AB71" s="26">
        <v>-72200000</v>
      </c>
      <c r="AC71" s="26">
        <v>-82300000</v>
      </c>
      <c r="AD71" s="26">
        <v>10500000</v>
      </c>
      <c r="AE71" s="26">
        <v>-13500000</v>
      </c>
      <c r="AF71" s="26">
        <v>-13200000</v>
      </c>
      <c r="AG71" s="26">
        <v>-10100000</v>
      </c>
      <c r="AH71" s="26">
        <v>-16400000</v>
      </c>
      <c r="AI71" s="26">
        <v>-3400000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</vt:lpstr>
      <vt:lpstr>ANSWER</vt:lpstr>
      <vt:lpstr>BALANCE SHEET YAHOO</vt:lpstr>
      <vt:lpstr>INCOME YAHOO</vt:lpstr>
      <vt:lpstr>CASH FLOW YAHOO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2021-12-02T02:53:11Z</dcterms:created>
  <dcterms:modified xsi:type="dcterms:W3CDTF">2022-05-03T12:31:42Z</dcterms:modified>
</cp:coreProperties>
</file>