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cdrou\Documents\Baruch CAPS\Intern'l Accounting\"/>
    </mc:Choice>
  </mc:AlternateContent>
  <xr:revisionPtr revIDLastSave="0" documentId="13_ncr:1_{20AC2E68-4803-41C1-B666-6B220668FF41}" xr6:coauthVersionLast="32" xr6:coauthVersionMax="32" xr10:uidLastSave="{00000000-0000-0000-0000-000000000000}"/>
  <bookViews>
    <workbookView xWindow="0" yWindow="0" windowWidth="17916" windowHeight="6666" xr2:uid="{ECEAD419-890E-44AE-A9D8-D5D4C4BCD2FB}"/>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7" i="1" l="1"/>
  <c r="I261" i="1" l="1"/>
  <c r="I260" i="1"/>
  <c r="I262" i="1" s="1"/>
  <c r="H260" i="1"/>
  <c r="I258" i="1"/>
  <c r="D264" i="1"/>
  <c r="D265" i="1" s="1"/>
  <c r="C263" i="1"/>
  <c r="C265" i="1" s="1"/>
  <c r="C259" i="1"/>
  <c r="F252" i="1"/>
  <c r="G250" i="1"/>
  <c r="F249" i="1"/>
  <c r="F243" i="1"/>
  <c r="G244" i="1" s="1"/>
  <c r="G236" i="1"/>
  <c r="F235" i="1"/>
  <c r="G226" i="1"/>
  <c r="F225" i="1"/>
  <c r="F224" i="1"/>
  <c r="G219" i="1"/>
  <c r="G253" i="1" l="1"/>
  <c r="M206" i="1"/>
  <c r="M211" i="1" s="1"/>
  <c r="L206" i="1"/>
  <c r="F201" i="1"/>
  <c r="F197" i="1"/>
  <c r="F198" i="1"/>
  <c r="F199" i="1"/>
  <c r="F200" i="1"/>
  <c r="F196" i="1"/>
  <c r="D201" i="1"/>
  <c r="I208" i="1"/>
  <c r="I207" i="1"/>
  <c r="I206" i="1"/>
  <c r="I211" i="1" s="1"/>
  <c r="H208" i="1"/>
  <c r="H207" i="1"/>
  <c r="H206" i="1"/>
  <c r="G208" i="1"/>
  <c r="G207" i="1"/>
  <c r="G206" i="1"/>
  <c r="E211" i="1"/>
  <c r="E207" i="1"/>
  <c r="E208" i="1"/>
  <c r="E206" i="1"/>
  <c r="D207" i="1"/>
  <c r="D208" i="1"/>
  <c r="D206" i="1"/>
  <c r="C208" i="1"/>
  <c r="C207" i="1"/>
  <c r="C206" i="1"/>
  <c r="H165" i="1"/>
  <c r="H190" i="1" s="1"/>
  <c r="H179" i="1"/>
  <c r="H176" i="1"/>
  <c r="K176" i="1" s="1"/>
  <c r="K177" i="1" s="1"/>
  <c r="H164" i="1"/>
  <c r="H160" i="1"/>
  <c r="I153" i="1"/>
  <c r="I176" i="1"/>
  <c r="I179" i="1"/>
  <c r="I190" i="1" s="1"/>
  <c r="I185" i="1"/>
  <c r="K185" i="1" s="1"/>
  <c r="H186" i="1"/>
  <c r="H187" i="1"/>
  <c r="K187" i="1" s="1"/>
  <c r="H185" i="1"/>
  <c r="F168" i="1"/>
  <c r="K186" i="1"/>
  <c r="K181" i="1"/>
  <c r="K179" i="1"/>
  <c r="K174" i="1"/>
  <c r="K175" i="1"/>
  <c r="K173" i="1"/>
  <c r="K162" i="1"/>
  <c r="K157" i="1"/>
  <c r="K168" i="1" s="1"/>
  <c r="K166" i="1"/>
  <c r="K165" i="1"/>
  <c r="K164" i="1"/>
  <c r="K161" i="1"/>
  <c r="K160" i="1"/>
  <c r="K156" i="1"/>
  <c r="K155" i="1"/>
  <c r="K154" i="1"/>
  <c r="K153" i="1"/>
  <c r="E134" i="1"/>
  <c r="E127" i="1"/>
  <c r="E129" i="1"/>
  <c r="E128" i="1"/>
  <c r="E121" i="1"/>
  <c r="E120" i="1"/>
  <c r="E113" i="1"/>
  <c r="E114" i="1"/>
  <c r="E112" i="1"/>
  <c r="E110" i="1"/>
  <c r="E111" i="1"/>
  <c r="E115" i="1" s="1"/>
  <c r="E109" i="1"/>
  <c r="E105" i="1"/>
  <c r="E104" i="1"/>
  <c r="E103" i="1"/>
  <c r="E122" i="1"/>
  <c r="K182" i="1" l="1"/>
  <c r="K188" i="1"/>
  <c r="E130" i="1"/>
  <c r="E106" i="1"/>
  <c r="E117" i="1" s="1"/>
  <c r="E124" i="1" s="1"/>
  <c r="A206" i="1"/>
  <c r="C197" i="1"/>
  <c r="C198" i="1" s="1"/>
  <c r="C199" i="1" s="1"/>
  <c r="C200" i="1" s="1"/>
  <c r="A210" i="1" s="1"/>
  <c r="F186" i="1"/>
  <c r="F187" i="1"/>
  <c r="F185" i="1"/>
  <c r="F181" i="1"/>
  <c r="F179" i="1"/>
  <c r="F174" i="1"/>
  <c r="F175" i="1"/>
  <c r="F176" i="1"/>
  <c r="F173" i="1"/>
  <c r="K150" i="1"/>
  <c r="F157" i="1"/>
  <c r="E147" i="1"/>
  <c r="E101" i="1"/>
  <c r="D96" i="1"/>
  <c r="E93" i="1"/>
  <c r="L84" i="1"/>
  <c r="D84" i="1"/>
  <c r="D90" i="1" s="1"/>
  <c r="E83" i="1"/>
  <c r="E84" i="1" s="1"/>
  <c r="E90" i="1" s="1"/>
  <c r="L76" i="1"/>
  <c r="E70" i="1"/>
  <c r="E69" i="1"/>
  <c r="D69" i="1"/>
  <c r="D71" i="1" s="1"/>
  <c r="L68" i="1"/>
  <c r="E63" i="1"/>
  <c r="D63" i="1"/>
  <c r="L62" i="1"/>
  <c r="L57" i="1"/>
  <c r="K190" i="1" l="1"/>
  <c r="E132" i="1"/>
  <c r="E136" i="1" s="1"/>
  <c r="K144" i="1"/>
  <c r="K143" i="1" s="1"/>
  <c r="A209" i="1"/>
  <c r="A208" i="1"/>
  <c r="A207" i="1"/>
  <c r="F160" i="1"/>
  <c r="F162" i="1" s="1"/>
  <c r="F167" i="1" s="1"/>
  <c r="F177" i="1"/>
  <c r="F182" i="1" s="1"/>
  <c r="F188" i="1"/>
  <c r="L70" i="1"/>
  <c r="L78" i="1" s="1"/>
  <c r="L82" i="1" s="1"/>
  <c r="L86" i="1" s="1"/>
  <c r="L88" i="1" s="1"/>
  <c r="L90" i="1" s="1"/>
  <c r="D75" i="1"/>
  <c r="E71" i="1"/>
  <c r="E75" i="1" s="1"/>
  <c r="D98" i="1"/>
  <c r="F190" i="1" l="1"/>
  <c r="E95" i="1"/>
  <c r="E96" i="1" s="1"/>
  <c r="E98" i="1" s="1"/>
  <c r="K147" i="1" l="1"/>
</calcChain>
</file>

<file path=xl/sharedStrings.xml><?xml version="1.0" encoding="utf-8"?>
<sst xmlns="http://schemas.openxmlformats.org/spreadsheetml/2006/main" count="253" uniqueCount="189">
  <si>
    <t>MIDTERM EXAM</t>
  </si>
  <si>
    <t>International Accountancy</t>
  </si>
  <si>
    <t>SECTION I - BASIC QUESTIONS (30 POINTS)</t>
  </si>
  <si>
    <t>ANSWER 1:</t>
  </si>
  <si>
    <t>NAME:</t>
  </si>
  <si>
    <t>ANSWER 2:</t>
  </si>
  <si>
    <t>ANSWER 3:</t>
  </si>
  <si>
    <t>ANSWER 4:</t>
  </si>
  <si>
    <t>A major difference between IFRS and GAAP accounting is the methodology used to assess the accounting process. What are the differences in what US GAAP and the IFRS are focus on when it comes to the accounting process methodology?</t>
  </si>
  <si>
    <t>QUESTION 1 (5 points):</t>
  </si>
  <si>
    <t>What is one major difference between IFRS and US GAAP when it comes to Inventory cost measurment?</t>
  </si>
  <si>
    <t>Discuss the diffrences between GAAP and IFRS when it comes to Intgible assets fair market value.</t>
  </si>
  <si>
    <t>List 3 reasons why is important to converge GAAP to IFRS</t>
  </si>
  <si>
    <t>QUESTION 5 (5 points):</t>
  </si>
  <si>
    <t>List 3 chalenges converting the accounting standards from GAAP to IFRS</t>
  </si>
  <si>
    <t>ANSWER 5:</t>
  </si>
  <si>
    <t>QUESTION 6 (5 points):</t>
  </si>
  <si>
    <t>ANSWER 6:</t>
  </si>
  <si>
    <t>Briefly discuss major differences in the presententation of financial statements (Balance Sheet and Income Statement) between GAAp and IFRS</t>
  </si>
  <si>
    <t>ANSWER 7:</t>
  </si>
  <si>
    <t>Briefly discuss major differences between GAAP and IFRS when it comes to Inventory write-offs and methods used to value such write-offs</t>
  </si>
  <si>
    <t>QUESTION 3 (5 points):</t>
  </si>
  <si>
    <t>QUESTION 7 (5 points):</t>
  </si>
  <si>
    <t>Balance Sheet (000's)</t>
  </si>
  <si>
    <t>Income Statement (000's)</t>
  </si>
  <si>
    <t>Current Assets</t>
  </si>
  <si>
    <t>Revenues by Geography</t>
  </si>
  <si>
    <t xml:space="preserve"> Cash</t>
  </si>
  <si>
    <t xml:space="preserve">  U.S.</t>
  </si>
  <si>
    <t xml:space="preserve"> Accounts Receivable</t>
  </si>
  <si>
    <t xml:space="preserve">  Europe</t>
  </si>
  <si>
    <t xml:space="preserve"> Inventories</t>
  </si>
  <si>
    <t xml:space="preserve">  Asia</t>
  </si>
  <si>
    <t xml:space="preserve"> Prepaid Expenses</t>
  </si>
  <si>
    <t>Total Revenue</t>
  </si>
  <si>
    <t>Total Current Assets</t>
  </si>
  <si>
    <t>Cost of Revenues by Geography</t>
  </si>
  <si>
    <t>Property and Equipment</t>
  </si>
  <si>
    <t xml:space="preserve"> Land</t>
  </si>
  <si>
    <t xml:space="preserve"> Building</t>
  </si>
  <si>
    <t xml:space="preserve"> Furniture &amp; Equipment</t>
  </si>
  <si>
    <t>Total Cost of Revenue</t>
  </si>
  <si>
    <t>Total Gross P&amp;E</t>
  </si>
  <si>
    <t>Less Accumulated Depreciaition</t>
  </si>
  <si>
    <t>Gross Profit</t>
  </si>
  <si>
    <t>Net P&amp;E</t>
  </si>
  <si>
    <t>Operating Expenses</t>
  </si>
  <si>
    <t>Long-Term Investments</t>
  </si>
  <si>
    <t xml:space="preserve"> Administrative &amp; General</t>
  </si>
  <si>
    <t xml:space="preserve"> Marketing Expenses</t>
  </si>
  <si>
    <t>Total Assets</t>
  </si>
  <si>
    <t xml:space="preserve"> Other Operating Expenses</t>
  </si>
  <si>
    <t>Total Operating Expenses</t>
  </si>
  <si>
    <t>Liabilities and Owners Equity</t>
  </si>
  <si>
    <t>EBITDA</t>
  </si>
  <si>
    <t>Current Liabilities</t>
  </si>
  <si>
    <t xml:space="preserve"> Accounts Payable</t>
  </si>
  <si>
    <t>Depreciation</t>
  </si>
  <si>
    <t xml:space="preserve"> Accrued Income Taxes</t>
  </si>
  <si>
    <t xml:space="preserve"> Accrued Expenses</t>
  </si>
  <si>
    <t>EBIT</t>
  </si>
  <si>
    <t xml:space="preserve"> Current Portion of Long Term Debt</t>
  </si>
  <si>
    <t>Total Current Liabilities</t>
  </si>
  <si>
    <t>Interest Expense</t>
  </si>
  <si>
    <t>Long-Term Debt:</t>
  </si>
  <si>
    <t>EBT</t>
  </si>
  <si>
    <t>Deferred Income Taxes</t>
  </si>
  <si>
    <t>Taxes</t>
  </si>
  <si>
    <t>Total Liabilties</t>
  </si>
  <si>
    <t>Net Income</t>
  </si>
  <si>
    <t>Owners' Equity</t>
  </si>
  <si>
    <t xml:space="preserve"> Common Stock</t>
  </si>
  <si>
    <t xml:space="preserve"> Paid-in-Capital</t>
  </si>
  <si>
    <t xml:space="preserve"> Retained Earnings</t>
  </si>
  <si>
    <t>Total Owners' Equity</t>
  </si>
  <si>
    <t>Total Liabilities &amp; Owner's Equity</t>
  </si>
  <si>
    <t>Cash Flow Statement (000's)</t>
  </si>
  <si>
    <t>Cash Income</t>
  </si>
  <si>
    <t>Working Capital Activities</t>
  </si>
  <si>
    <t xml:space="preserve">  Change in Accounts Receivable</t>
  </si>
  <si>
    <t xml:space="preserve">  Change in Inventory</t>
  </si>
  <si>
    <t xml:space="preserve">  Change in Prepaid Expenses</t>
  </si>
  <si>
    <t xml:space="preserve">  Change in Accounts Payable</t>
  </si>
  <si>
    <t xml:space="preserve">  Change in Accrued Income Taxes</t>
  </si>
  <si>
    <t xml:space="preserve">  Change in Accrued Expenses</t>
  </si>
  <si>
    <t>Total Change in Working Capital</t>
  </si>
  <si>
    <t>Operating Cash Flow (OCF)</t>
  </si>
  <si>
    <t>Investment Activities</t>
  </si>
  <si>
    <t xml:space="preserve">  Capital Expenditures</t>
  </si>
  <si>
    <t xml:space="preserve">  Investments (Change)</t>
  </si>
  <si>
    <t>Total Investment Activities</t>
  </si>
  <si>
    <t>Cash Available Before Financing Activities</t>
  </si>
  <si>
    <t>Financing Activities</t>
  </si>
  <si>
    <t xml:space="preserve">   ST Debt Payments</t>
  </si>
  <si>
    <t xml:space="preserve">   LT Payments</t>
  </si>
  <si>
    <t>Total Financing Activities</t>
  </si>
  <si>
    <t>Free Cash Flow</t>
  </si>
  <si>
    <t>Beginning Cash</t>
  </si>
  <si>
    <t>Ending Cash</t>
  </si>
  <si>
    <t>Prepare the Cash Flow Statement Below for 2017</t>
  </si>
  <si>
    <t xml:space="preserve">  Depreciation</t>
  </si>
  <si>
    <t xml:space="preserve">  Deffered Taxes</t>
  </si>
  <si>
    <t xml:space="preserve">   Equity Distribution/Contribution</t>
  </si>
  <si>
    <t>QUESTION 8 (25 points):</t>
  </si>
  <si>
    <t>Transaction Sources and Uses ($ mm)</t>
  </si>
  <si>
    <t>Sources:</t>
  </si>
  <si>
    <t>Uses:</t>
  </si>
  <si>
    <t>Use of Cash</t>
  </si>
  <si>
    <t>Purchase of Equity</t>
  </si>
  <si>
    <t>Refinance Existing Debt</t>
  </si>
  <si>
    <t>Transaction Fees &amp; Expenses</t>
  </si>
  <si>
    <t>Equity</t>
  </si>
  <si>
    <t>Total Sources</t>
  </si>
  <si>
    <t>Proforma</t>
  </si>
  <si>
    <t>DR</t>
  </si>
  <si>
    <t>CR</t>
  </si>
  <si>
    <t xml:space="preserve"> Other C/A</t>
  </si>
  <si>
    <t>Capitalized Fees</t>
  </si>
  <si>
    <t>Goodwill</t>
  </si>
  <si>
    <t>Total Long Term Assets</t>
  </si>
  <si>
    <t xml:space="preserve"> Other Accrued Expenses</t>
  </si>
  <si>
    <t xml:space="preserve"> Other Equity Owner's Equity</t>
  </si>
  <si>
    <t>Show the Debit and Credit entries and build the Proforma Balance Sheet for the following LBO</t>
  </si>
  <si>
    <t xml:space="preserve"> Current Portion of Long Term Debt / Revolver</t>
  </si>
  <si>
    <t xml:space="preserve"> Total</t>
  </si>
  <si>
    <t>(</t>
  </si>
  <si>
    <t>Renovation of Building (PP&amp;E)</t>
  </si>
  <si>
    <t>QUESTION 9 (20 points):</t>
  </si>
  <si>
    <t>Revolving Credit (Short Term Debt)</t>
  </si>
  <si>
    <t>Term Loan (Long Term Debt)</t>
  </si>
  <si>
    <t>Pre-Trans.</t>
  </si>
  <si>
    <t>QUESTION 10 (10 points):</t>
  </si>
  <si>
    <t>UNITS BOUGHT</t>
  </si>
  <si>
    <t>COST PER UNIT</t>
  </si>
  <si>
    <t>TOTAL COST</t>
  </si>
  <si>
    <t>FIFO</t>
  </si>
  <si>
    <t>LIFO</t>
  </si>
  <si>
    <t>AVERAGE COST</t>
  </si>
  <si>
    <t>Dates</t>
  </si>
  <si>
    <t>DATES</t>
  </si>
  <si>
    <t>Units Sold</t>
  </si>
  <si>
    <t>Cost per Unit Sold</t>
  </si>
  <si>
    <t>Total 
COGS</t>
  </si>
  <si>
    <t>Cost per 
Unit Sold</t>
  </si>
  <si>
    <t>Calculate the Cost of Goods Sold assuming that today you sold 5,500 units.</t>
  </si>
  <si>
    <t>Total</t>
  </si>
  <si>
    <t>2017 Under GAAP</t>
  </si>
  <si>
    <t>Date</t>
  </si>
  <si>
    <t>Description</t>
  </si>
  <si>
    <t>Debit</t>
  </si>
  <si>
    <t>Credit</t>
  </si>
  <si>
    <t>2017 Under IFRS</t>
  </si>
  <si>
    <t>CONVERSION FROM GAAP TO IFRS</t>
  </si>
  <si>
    <t>2017 workpaper entries to convert to IFRS</t>
  </si>
  <si>
    <t>INCOME STATEMENT TREATEMENT</t>
  </si>
  <si>
    <t>BALANCE SHEET TREATMENT</t>
  </si>
  <si>
    <t>GAAP</t>
  </si>
  <si>
    <t>IFRS</t>
  </si>
  <si>
    <t>Deferred R&amp;D cost</t>
  </si>
  <si>
    <t>R&amp;D Expense</t>
  </si>
  <si>
    <t>2017 Amortization</t>
  </si>
  <si>
    <t>Amortization</t>
  </si>
  <si>
    <t>NBV 2017</t>
  </si>
  <si>
    <t>Difference</t>
  </si>
  <si>
    <t>2016 Under GAAP</t>
  </si>
  <si>
    <t>2016 Under IFRS</t>
  </si>
  <si>
    <t>2016 workpaper entries to convert to IFRS</t>
  </si>
  <si>
    <t>2016 Amortization</t>
  </si>
  <si>
    <t>NBV 2016</t>
  </si>
  <si>
    <t>Celerity Inc. incurred research and development costs of $4 million in 2016, which 30% met the criteria under IAS 38 indicating that an intangible asset had been created. The new product was brought to market in 2017 and is expected to generate revenues over the next 4 years. Celerity Inc needs to prepare financials under IFRS ignoring taxes.
1. Prepare the journal entries under GAAP ad IFRS for 2016 and 2017
2. Record the Income Statement and Balance Sheets under GAAP and IFRS</t>
  </si>
  <si>
    <t>QUESTION 11 (15 points):</t>
  </si>
  <si>
    <t>SECTION II- SPREADSHEET SECTION (65 POINTS)</t>
  </si>
  <si>
    <t>QUESTION 2 (2 points):</t>
  </si>
  <si>
    <t>QUESTION 4 (3 points):</t>
  </si>
  <si>
    <t>A major difference between IFRS and GAAP accounting is the methodology used to assess the accounting process. GAAP focuses on research and is rule-based, whereas IFRS looks at the overall patterns and is based on principle. 
With GAAP accounting, there’s little room for exceptions or interpretation, as all transactions must abide by a specific set of rules. With a principle-based accounting method, such as the IFRS, there’s potential for different interpretations of the same tax-related situations.</t>
  </si>
  <si>
    <t>When it comes to intangible assets, such as research and development or advertising costs, IFRS accounting really shines as a principle-based method. It takes into account whether an asset will have a future economic benefit as a way of assessing the value. Intangible assets measured under GAAP are recognized at the fair market value and nothing more.</t>
  </si>
  <si>
    <t>Economic Globalization, International trade and foreign direct investment
Globalization of Stock Markets
Growth of Multinationals (MNEs)
Patterns of Share Ownership (Managers vs Owners)
Tax Driven Decisions</t>
  </si>
  <si>
    <t xml:space="preserve">Culture
Legal Systems
Providers of Finance
Taxation
Tax Driven Decisions
Conservatism and Accruals – setting up classifications in accounting, 
</t>
  </si>
  <si>
    <t xml:space="preserve">Under GAAP, a company is allowed to use the Last In, First Out (LIFO) method for inventory estimates. However, under IFRS, the LIFO method for inventory is not allowed. The Last In, First Out valuation for inventory does not reflect an accurate flow of inventory in most cases, and thus results in reports of unusually low income levels. 
</t>
  </si>
  <si>
    <t>In addition to having different methods for tracking inventory, IFRS and GAAP accounting also differ when it comes to inventory write-down reversals. GAAP specifies that if the market value of the asset increases, the amount of the write-down cannot be reversed. Under IFRS, however, in this same situation, the amount of the write-down can be reversed. In other words, GAAP is overly cautious of inventory reversal and does not reflect any positive changes in the marketplace.</t>
  </si>
  <si>
    <r>
      <rPr>
        <b/>
        <u/>
        <sz val="11"/>
        <color theme="1"/>
        <rFont val="Calibri"/>
        <family val="2"/>
        <scheme val="minor"/>
      </rPr>
      <t>Income Statements</t>
    </r>
    <r>
      <rPr>
        <b/>
        <sz val="11"/>
        <color theme="1"/>
        <rFont val="Calibri"/>
        <family val="2"/>
        <scheme val="minor"/>
      </rPr>
      <t xml:space="preserve">
Under IFRS, extraordinary or unusual items are included in the income statement and not segregated. Meanwhile, under GAAP, they are separated and shown below the net income portion of the income statement.
</t>
    </r>
    <r>
      <rPr>
        <b/>
        <u/>
        <sz val="11"/>
        <color theme="1"/>
        <rFont val="Calibri"/>
        <family val="2"/>
        <scheme val="minor"/>
      </rPr>
      <t>Classification of Liabilities</t>
    </r>
    <r>
      <rPr>
        <b/>
        <sz val="11"/>
        <color theme="1"/>
        <rFont val="Calibri"/>
        <family val="2"/>
        <scheme val="minor"/>
      </rPr>
      <t xml:space="preserve">
The classification of debts under GAAP is split between current liabilities, where a company expects to settle a debt within 12 months, and noncurrent liabilities, which are debts that will not be repaid within 12 months. With IFRS, there is no differentiation made between the classification of liabilities, as all debts are considered noncurrent on the balance sheet.
</t>
    </r>
    <r>
      <rPr>
        <b/>
        <u/>
        <sz val="11"/>
        <color theme="1"/>
        <rFont val="Calibri"/>
        <family val="2"/>
        <scheme val="minor"/>
      </rPr>
      <t>Fixed Assets</t>
    </r>
    <r>
      <rPr>
        <b/>
        <sz val="11"/>
        <color theme="1"/>
        <rFont val="Calibri"/>
        <family val="2"/>
        <scheme val="minor"/>
      </rPr>
      <t xml:space="preserve">
When it comes to fixed assets, such as property, furniture and equipment, companies using GAAP accounting must value these assets using the cost model. The cost model takes into account the historical value of an asset minus any accumulated depreciation. IFRS allows a different model for fixed assets called the revaluation model, which is based on the fair value at the current date minus any accumulated depreciation and impairment losses.</t>
    </r>
  </si>
  <si>
    <t>Research and Development Expense</t>
  </si>
  <si>
    <t>Cash</t>
  </si>
  <si>
    <t>Deferred Development Cost</t>
  </si>
  <si>
    <t>No journal required</t>
  </si>
  <si>
    <t>Amortization Expenses</t>
  </si>
  <si>
    <t>Retained Earnings</t>
  </si>
  <si>
    <t>Amortization Expenses ($400K / 5 years)</t>
  </si>
  <si>
    <t>Deferred Development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</si>
</sst>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20"/>
      <color theme="1"/>
      <name val="Calibri"/>
      <family val="2"/>
      <scheme val="minor"/>
    </font>
    <font>
      <sz val="10"/>
      <name val="Arial"/>
      <family val="2"/>
    </font>
    <font>
      <b/>
      <sz val="12"/>
      <name val="Arial"/>
      <family val="2"/>
    </font>
    <font>
      <b/>
      <sz val="10"/>
      <name val="Arial"/>
      <family val="2"/>
    </font>
    <font>
      <sz val="10"/>
      <color indexed="12"/>
      <name val="Arial"/>
      <family val="2"/>
    </font>
    <font>
      <b/>
      <sz val="11"/>
      <name val="Arial"/>
      <family val="2"/>
    </font>
    <font>
      <sz val="11"/>
      <name val="Arial"/>
      <family val="2"/>
    </font>
    <font>
      <b/>
      <sz val="12"/>
      <color theme="0"/>
      <name val="Arial"/>
      <family val="2"/>
    </font>
    <font>
      <sz val="10"/>
      <color theme="0"/>
      <name val="Arial"/>
      <family val="2"/>
    </font>
    <font>
      <sz val="12"/>
      <name val="Arial"/>
      <family val="2"/>
    </font>
    <font>
      <b/>
      <sz val="10"/>
      <color theme="0"/>
      <name val="Arial"/>
      <family val="2"/>
    </font>
    <font>
      <sz val="11"/>
      <name val="Calibri"/>
      <family val="2"/>
      <scheme val="minor"/>
    </font>
    <font>
      <b/>
      <u val="singleAccounting"/>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164" fontId="0" fillId="0" borderId="0" xfId="1" applyNumberFormat="1" applyFont="1"/>
    <xf numFmtId="164" fontId="0" fillId="0" borderId="0" xfId="1" applyNumberFormat="1" applyFont="1" applyBorder="1"/>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3" fillId="0" borderId="0" xfId="0" applyFont="1" applyAlignment="1">
      <alignment vertical="top"/>
    </xf>
    <xf numFmtId="0" fontId="7" fillId="2" borderId="2" xfId="0" applyFont="1"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7" fillId="0" borderId="0" xfId="0" applyFont="1" applyAlignment="1">
      <alignment vertical="top"/>
    </xf>
    <xf numFmtId="0" fontId="8" fillId="5" borderId="5" xfId="0" applyFont="1" applyFill="1" applyBorder="1" applyAlignment="1">
      <alignment vertical="top"/>
    </xf>
    <xf numFmtId="0" fontId="0" fillId="5" borderId="6" xfId="0" applyFill="1" applyBorder="1" applyAlignment="1">
      <alignment vertical="top"/>
    </xf>
    <xf numFmtId="0" fontId="0" fillId="5" borderId="7" xfId="0" applyFill="1" applyBorder="1" applyAlignment="1">
      <alignment vertical="top"/>
    </xf>
    <xf numFmtId="0" fontId="0" fillId="5" borderId="4" xfId="0" applyFill="1" applyBorder="1" applyAlignment="1">
      <alignment vertical="top"/>
    </xf>
    <xf numFmtId="0" fontId="9" fillId="5" borderId="0" xfId="0" applyFont="1" applyFill="1" applyBorder="1" applyAlignment="1">
      <alignment vertical="top"/>
    </xf>
    <xf numFmtId="0" fontId="9" fillId="5" borderId="8" xfId="0" applyFont="1" applyFill="1" applyBorder="1" applyAlignment="1">
      <alignment vertical="top"/>
    </xf>
    <xf numFmtId="0" fontId="9" fillId="5" borderId="9" xfId="0" applyFont="1" applyFill="1" applyBorder="1" applyAlignment="1">
      <alignment vertical="top"/>
    </xf>
    <xf numFmtId="0" fontId="9" fillId="6" borderId="4" xfId="0" applyFont="1" applyFill="1" applyBorder="1" applyAlignment="1">
      <alignment vertical="top"/>
    </xf>
    <xf numFmtId="0" fontId="0" fillId="6" borderId="0" xfId="0" applyFill="1" applyBorder="1" applyAlignment="1">
      <alignment vertical="top"/>
    </xf>
    <xf numFmtId="0" fontId="0" fillId="6" borderId="10" xfId="0" applyFill="1" applyBorder="1" applyAlignment="1">
      <alignment vertical="top"/>
    </xf>
    <xf numFmtId="0" fontId="0" fillId="6" borderId="4" xfId="0" applyFill="1" applyBorder="1" applyAlignment="1">
      <alignment vertical="top"/>
    </xf>
    <xf numFmtId="41" fontId="10" fillId="6" borderId="0" xfId="1" applyNumberFormat="1" applyFont="1" applyFill="1" applyBorder="1" applyAlignment="1">
      <alignment vertical="top"/>
    </xf>
    <xf numFmtId="41" fontId="10" fillId="6" borderId="10" xfId="1" applyNumberFormat="1" applyFont="1" applyFill="1" applyBorder="1" applyAlignment="1">
      <alignment vertical="top"/>
    </xf>
    <xf numFmtId="41" fontId="10" fillId="6" borderId="8" xfId="1" applyNumberFormat="1" applyFont="1" applyFill="1" applyBorder="1" applyAlignment="1">
      <alignment vertical="top"/>
    </xf>
    <xf numFmtId="41" fontId="10" fillId="6" borderId="9" xfId="1" applyNumberFormat="1" applyFont="1" applyFill="1" applyBorder="1" applyAlignment="1">
      <alignment vertical="top"/>
    </xf>
    <xf numFmtId="41" fontId="0" fillId="6" borderId="0" xfId="1" applyNumberFormat="1" applyFont="1" applyFill="1" applyBorder="1" applyAlignment="1">
      <alignment vertical="top"/>
    </xf>
    <xf numFmtId="41" fontId="0" fillId="6" borderId="10" xfId="1" applyNumberFormat="1" applyFont="1" applyFill="1" applyBorder="1" applyAlignment="1">
      <alignment vertical="top"/>
    </xf>
    <xf numFmtId="41" fontId="0" fillId="6" borderId="9" xfId="1" applyNumberFormat="1" applyFont="1" applyFill="1" applyBorder="1" applyAlignment="1">
      <alignment vertical="top"/>
    </xf>
    <xf numFmtId="41" fontId="0" fillId="6" borderId="11" xfId="1" applyNumberFormat="1" applyFont="1" applyFill="1" applyBorder="1" applyAlignment="1">
      <alignment vertical="top"/>
    </xf>
    <xf numFmtId="41" fontId="0" fillId="6" borderId="12" xfId="1" applyNumberFormat="1" applyFont="1" applyFill="1" applyBorder="1" applyAlignment="1">
      <alignment vertical="top"/>
    </xf>
    <xf numFmtId="41" fontId="0" fillId="6" borderId="8" xfId="1" applyNumberFormat="1" applyFont="1" applyFill="1" applyBorder="1" applyAlignment="1">
      <alignment vertical="top"/>
    </xf>
    <xf numFmtId="9" fontId="0" fillId="6" borderId="0" xfId="3" applyFont="1" applyFill="1" applyBorder="1" applyAlignment="1">
      <alignment vertical="top"/>
    </xf>
    <xf numFmtId="0" fontId="0" fillId="6" borderId="13" xfId="0" applyFill="1" applyBorder="1" applyAlignment="1">
      <alignment vertical="top"/>
    </xf>
    <xf numFmtId="41" fontId="0" fillId="6" borderId="14" xfId="1" applyNumberFormat="1" applyFont="1" applyFill="1" applyBorder="1" applyAlignment="1">
      <alignment vertical="top"/>
    </xf>
    <xf numFmtId="41" fontId="0" fillId="6" borderId="15" xfId="1" applyNumberFormat="1" applyFont="1" applyFill="1" applyBorder="1" applyAlignment="1">
      <alignment vertical="top"/>
    </xf>
    <xf numFmtId="0" fontId="0" fillId="6" borderId="14" xfId="0" applyFill="1" applyBorder="1" applyAlignment="1">
      <alignment vertical="top"/>
    </xf>
    <xf numFmtId="0" fontId="0" fillId="6" borderId="15" xfId="0" applyFill="1" applyBorder="1" applyAlignment="1">
      <alignment vertical="top"/>
    </xf>
    <xf numFmtId="0" fontId="0" fillId="0" borderId="0" xfId="0" applyBorder="1" applyAlignment="1">
      <alignment vertical="top"/>
    </xf>
    <xf numFmtId="41" fontId="0" fillId="0" borderId="0" xfId="1" applyNumberFormat="1" applyFont="1" applyBorder="1" applyAlignment="1">
      <alignment vertical="top"/>
    </xf>
    <xf numFmtId="0" fontId="8" fillId="5" borderId="0" xfId="0" applyFont="1" applyFill="1" applyAlignment="1">
      <alignment vertical="top"/>
    </xf>
    <xf numFmtId="0" fontId="0" fillId="5" borderId="0" xfId="0" applyFill="1" applyAlignment="1">
      <alignment vertical="top"/>
    </xf>
    <xf numFmtId="41" fontId="9" fillId="0" borderId="16" xfId="1" applyNumberFormat="1" applyFont="1" applyBorder="1" applyAlignment="1">
      <alignment vertical="top"/>
    </xf>
    <xf numFmtId="41" fontId="9" fillId="0" borderId="17" xfId="1" applyNumberFormat="1" applyFont="1" applyBorder="1" applyAlignment="1">
      <alignment vertical="top"/>
    </xf>
    <xf numFmtId="41" fontId="9" fillId="0" borderId="0" xfId="1" applyNumberFormat="1" applyFont="1" applyBorder="1" applyAlignment="1">
      <alignment vertical="top"/>
    </xf>
    <xf numFmtId="0" fontId="9" fillId="0" borderId="0" xfId="0" applyFont="1" applyAlignment="1">
      <alignment vertical="top"/>
    </xf>
    <xf numFmtId="43" fontId="9" fillId="0" borderId="16" xfId="1" applyNumberFormat="1" applyFont="1" applyBorder="1" applyAlignment="1">
      <alignment vertical="top"/>
    </xf>
    <xf numFmtId="41" fontId="0" fillId="0" borderId="0" xfId="0" applyNumberFormat="1" applyAlignment="1">
      <alignment vertical="top"/>
    </xf>
    <xf numFmtId="0" fontId="13" fillId="4" borderId="0" xfId="0" applyFont="1" applyFill="1" applyAlignment="1">
      <alignment vertical="top"/>
    </xf>
    <xf numFmtId="0" fontId="14" fillId="4" borderId="0" xfId="0" applyFont="1" applyFill="1" applyAlignment="1">
      <alignment vertical="top"/>
    </xf>
    <xf numFmtId="164" fontId="18" fillId="6" borderId="0" xfId="1" applyNumberFormat="1" applyFont="1" applyFill="1" applyBorder="1" applyAlignment="1">
      <alignment vertical="top"/>
    </xf>
    <xf numFmtId="164" fontId="0" fillId="6" borderId="0" xfId="1" applyNumberFormat="1" applyFont="1" applyFill="1" applyBorder="1" applyAlignment="1">
      <alignment vertical="top"/>
    </xf>
    <xf numFmtId="164" fontId="0" fillId="6" borderId="11" xfId="1" applyNumberFormat="1" applyFont="1" applyFill="1" applyBorder="1" applyAlignment="1">
      <alignment vertical="top"/>
    </xf>
    <xf numFmtId="164" fontId="7" fillId="0" borderId="0" xfId="0" applyNumberFormat="1" applyFont="1" applyBorder="1" applyAlignment="1">
      <alignment vertical="top"/>
    </xf>
    <xf numFmtId="0" fontId="15" fillId="0" borderId="0" xfId="0" applyFont="1" applyAlignment="1">
      <alignment vertical="top"/>
    </xf>
    <xf numFmtId="0" fontId="16" fillId="4" borderId="0" xfId="0" applyFont="1" applyFill="1" applyAlignment="1">
      <alignment horizontal="center" vertical="top"/>
    </xf>
    <xf numFmtId="0" fontId="16" fillId="4" borderId="0" xfId="0" applyFont="1" applyFill="1" applyBorder="1" applyAlignment="1">
      <alignment vertical="top"/>
    </xf>
    <xf numFmtId="0" fontId="16" fillId="4" borderId="0" xfId="0" applyFont="1" applyFill="1" applyAlignment="1">
      <alignment vertical="top"/>
    </xf>
    <xf numFmtId="0" fontId="16" fillId="4" borderId="8" xfId="0" applyFont="1" applyFill="1" applyBorder="1" applyAlignment="1">
      <alignment vertical="top"/>
    </xf>
    <xf numFmtId="0" fontId="16" fillId="4" borderId="8" xfId="0" applyFont="1" applyFill="1" applyBorder="1" applyAlignment="1">
      <alignment horizontal="center" vertical="top"/>
    </xf>
    <xf numFmtId="0" fontId="14" fillId="4" borderId="0" xfId="0" applyFont="1" applyFill="1" applyAlignment="1">
      <alignment horizontal="center" vertical="top"/>
    </xf>
    <xf numFmtId="164" fontId="0" fillId="0" borderId="16" xfId="1" applyNumberFormat="1" applyFont="1" applyBorder="1" applyAlignment="1">
      <alignment vertical="top"/>
    </xf>
    <xf numFmtId="41" fontId="17" fillId="0" borderId="16" xfId="1" applyNumberFormat="1" applyFont="1" applyBorder="1" applyAlignment="1">
      <alignment vertical="top"/>
    </xf>
    <xf numFmtId="41" fontId="7" fillId="0" borderId="16" xfId="1" applyNumberFormat="1" applyFont="1" applyBorder="1" applyAlignment="1">
      <alignment vertical="top"/>
    </xf>
    <xf numFmtId="41" fontId="0" fillId="0" borderId="16" xfId="1" applyNumberFormat="1" applyFont="1" applyBorder="1" applyAlignment="1">
      <alignment vertical="top"/>
    </xf>
    <xf numFmtId="41" fontId="0" fillId="0" borderId="0" xfId="1" applyNumberFormat="1" applyFont="1" applyAlignment="1">
      <alignment vertical="top"/>
    </xf>
    <xf numFmtId="41" fontId="17" fillId="0" borderId="0" xfId="1" applyNumberFormat="1" applyFont="1" applyAlignment="1">
      <alignment vertical="top"/>
    </xf>
    <xf numFmtId="164" fontId="0" fillId="0" borderId="0" xfId="1" applyNumberFormat="1" applyFont="1" applyAlignment="1">
      <alignment vertical="top"/>
    </xf>
    <xf numFmtId="0" fontId="0" fillId="0" borderId="0" xfId="0" applyAlignment="1">
      <alignment horizontal="center" vertical="top"/>
    </xf>
    <xf numFmtId="0" fontId="3" fillId="3" borderId="18" xfId="0" applyFont="1" applyFill="1" applyBorder="1" applyAlignment="1">
      <alignment horizontal="center" vertical="top" wrapText="1"/>
    </xf>
    <xf numFmtId="0" fontId="3" fillId="3" borderId="21" xfId="0" applyFont="1" applyFill="1" applyBorder="1" applyAlignment="1">
      <alignment horizontal="center" vertical="top" wrapText="1"/>
    </xf>
    <xf numFmtId="14" fontId="0" fillId="0" borderId="0" xfId="0" applyNumberFormat="1" applyAlignment="1">
      <alignment horizontal="center" vertical="top"/>
    </xf>
    <xf numFmtId="14" fontId="0" fillId="6" borderId="16" xfId="1" applyNumberFormat="1" applyFont="1" applyFill="1" applyBorder="1" applyAlignment="1">
      <alignment vertical="top"/>
    </xf>
    <xf numFmtId="164" fontId="0" fillId="6" borderId="16" xfId="1" applyNumberFormat="1" applyFont="1" applyFill="1" applyBorder="1" applyAlignment="1">
      <alignment vertical="top"/>
    </xf>
    <xf numFmtId="44" fontId="0" fillId="6" borderId="16" xfId="2" applyFont="1" applyFill="1" applyBorder="1" applyAlignment="1">
      <alignment vertical="top"/>
    </xf>
    <xf numFmtId="0" fontId="0" fillId="0" borderId="16" xfId="0" applyBorder="1" applyAlignment="1">
      <alignment vertical="top"/>
    </xf>
    <xf numFmtId="0" fontId="0" fillId="0" borderId="0" xfId="0" applyAlignment="1">
      <alignment horizontal="right" vertical="top"/>
    </xf>
    <xf numFmtId="0" fontId="2" fillId="4" borderId="0" xfId="0" applyFont="1" applyFill="1" applyAlignment="1">
      <alignment horizontal="center" vertical="top"/>
    </xf>
    <xf numFmtId="0" fontId="2" fillId="4" borderId="0" xfId="0" applyFont="1" applyFill="1" applyAlignment="1">
      <alignment vertical="top"/>
    </xf>
    <xf numFmtId="0" fontId="4" fillId="4" borderId="0" xfId="0" applyFont="1" applyFill="1" applyAlignment="1">
      <alignment vertical="top"/>
    </xf>
    <xf numFmtId="0" fontId="3" fillId="3" borderId="0" xfId="0" applyFont="1" applyFill="1" applyAlignment="1">
      <alignment horizontal="center" vertical="top"/>
    </xf>
    <xf numFmtId="0" fontId="3" fillId="3" borderId="0" xfId="0" applyFont="1" applyFill="1" applyAlignment="1">
      <alignment horizontal="center" vertical="top" wrapText="1"/>
    </xf>
    <xf numFmtId="0" fontId="0" fillId="0" borderId="16" xfId="0" applyBorder="1" applyAlignment="1">
      <alignment horizontal="center" vertical="top"/>
    </xf>
    <xf numFmtId="44" fontId="0" fillId="0" borderId="16" xfId="2" applyFont="1" applyBorder="1" applyAlignment="1">
      <alignment horizontal="center" vertical="top"/>
    </xf>
    <xf numFmtId="0" fontId="0" fillId="0" borderId="17" xfId="0" applyBorder="1" applyAlignment="1">
      <alignment horizontal="center" vertical="top"/>
    </xf>
    <xf numFmtId="164" fontId="0" fillId="0" borderId="17" xfId="0" applyNumberFormat="1" applyBorder="1" applyAlignment="1">
      <alignment vertical="top"/>
    </xf>
    <xf numFmtId="0" fontId="3" fillId="3" borderId="16" xfId="0" applyFont="1" applyFill="1" applyBorder="1" applyAlignment="1">
      <alignment vertical="top"/>
    </xf>
    <xf numFmtId="164" fontId="0" fillId="0" borderId="0" xfId="1" applyNumberFormat="1" applyFont="1" applyBorder="1" applyAlignment="1">
      <alignment vertical="top"/>
    </xf>
    <xf numFmtId="0" fontId="3" fillId="3" borderId="18" xfId="0" applyFont="1" applyFill="1" applyBorder="1" applyAlignment="1">
      <alignment vertical="top"/>
    </xf>
    <xf numFmtId="0" fontId="3" fillId="0" borderId="14" xfId="0" applyFont="1" applyBorder="1" applyAlignment="1">
      <alignment vertical="top"/>
    </xf>
    <xf numFmtId="0" fontId="3" fillId="3" borderId="18" xfId="0" applyFont="1" applyFill="1" applyBorder="1" applyAlignment="1">
      <alignment horizontal="center" vertical="top"/>
    </xf>
    <xf numFmtId="164" fontId="0" fillId="0" borderId="16" xfId="0" applyNumberFormat="1" applyBorder="1" applyAlignment="1">
      <alignment horizontal="center" vertical="top"/>
    </xf>
    <xf numFmtId="164" fontId="0" fillId="0" borderId="20" xfId="0" applyNumberFormat="1" applyBorder="1" applyAlignment="1">
      <alignment vertical="top"/>
    </xf>
    <xf numFmtId="164" fontId="0" fillId="0" borderId="16" xfId="0" applyNumberFormat="1" applyBorder="1" applyAlignment="1">
      <alignment vertical="top"/>
    </xf>
    <xf numFmtId="164" fontId="0" fillId="0" borderId="16" xfId="1" applyNumberFormat="1" applyFont="1" applyBorder="1" applyAlignment="1">
      <alignment horizontal="center" vertical="top"/>
    </xf>
    <xf numFmtId="16" fontId="0" fillId="0" borderId="0" xfId="0" applyNumberFormat="1"/>
    <xf numFmtId="164" fontId="0" fillId="0" borderId="11" xfId="1" applyNumberFormat="1" applyFont="1" applyBorder="1"/>
    <xf numFmtId="164" fontId="0" fillId="0" borderId="18" xfId="1" applyNumberFormat="1" applyFont="1" applyBorder="1"/>
    <xf numFmtId="0" fontId="3" fillId="3" borderId="1" xfId="0" applyFont="1" applyFill="1" applyBorder="1" applyAlignment="1">
      <alignmen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2" fillId="4" borderId="0" xfId="0" applyFont="1" applyFill="1" applyAlignment="1">
      <alignment horizontal="center" vertical="top"/>
    </xf>
    <xf numFmtId="0" fontId="4" fillId="4" borderId="0" xfId="0" applyFont="1" applyFill="1" applyAlignment="1">
      <alignment horizontal="center" vertical="top"/>
    </xf>
    <xf numFmtId="0" fontId="11" fillId="2" borderId="1" xfId="0" applyFont="1" applyFill="1" applyBorder="1" applyAlignment="1">
      <alignment vertical="top" wrapText="1"/>
    </xf>
    <xf numFmtId="0" fontId="12" fillId="2" borderId="2"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3" fillId="3" borderId="19" xfId="0" applyFont="1" applyFill="1" applyBorder="1" applyAlignment="1">
      <alignment vertical="top"/>
    </xf>
    <xf numFmtId="0" fontId="0" fillId="0" borderId="18" xfId="0" applyBorder="1" applyAlignment="1">
      <alignment vertical="top"/>
    </xf>
    <xf numFmtId="0" fontId="0" fillId="0" borderId="22" xfId="0" applyBorder="1" applyAlignment="1">
      <alignment vertical="top"/>
    </xf>
    <xf numFmtId="0" fontId="3" fillId="3" borderId="16" xfId="0" applyFont="1" applyFill="1" applyBorder="1" applyAlignment="1">
      <alignment vertical="top"/>
    </xf>
    <xf numFmtId="0" fontId="0" fillId="0" borderId="16" xfId="0" applyBorder="1" applyAlignment="1">
      <alignment vertical="top"/>
    </xf>
    <xf numFmtId="0" fontId="3" fillId="3" borderId="18" xfId="0" applyFont="1" applyFill="1" applyBorder="1" applyAlignment="1">
      <alignment vertical="top"/>
    </xf>
    <xf numFmtId="0" fontId="0" fillId="0" borderId="0" xfId="0"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A15F-2D48-47A1-99BB-C3F56EA9B4B4}">
  <dimension ref="A1:M266"/>
  <sheetViews>
    <sheetView tabSelected="1" topLeftCell="A150" workbookViewId="0">
      <selection activeCell="K168" sqref="K168"/>
    </sheetView>
  </sheetViews>
  <sheetFormatPr defaultRowHeight="14.4" x14ac:dyDescent="0.55000000000000004"/>
  <cols>
    <col min="1" max="1" width="11.26171875" style="4" customWidth="1"/>
    <col min="2" max="2" width="8.83984375" style="4"/>
    <col min="3" max="3" width="11.15625" style="4" customWidth="1"/>
    <col min="4" max="5" width="10.734375" style="4" customWidth="1"/>
    <col min="6" max="6" width="11.9453125" style="4" customWidth="1"/>
    <col min="7" max="8" width="10.83984375" style="4" customWidth="1"/>
    <col min="9" max="9" width="9.7890625" style="4" bestFit="1" customWidth="1"/>
    <col min="10" max="10" width="9.26171875" style="4" customWidth="1"/>
    <col min="11" max="11" width="11.1015625" style="4" customWidth="1"/>
    <col min="12" max="12" width="11.3671875" style="4" customWidth="1"/>
    <col min="13" max="16384" width="8.83984375" style="4"/>
  </cols>
  <sheetData>
    <row r="1" spans="1:13" ht="25.8" x14ac:dyDescent="0.55000000000000004">
      <c r="A1" s="3" t="s">
        <v>0</v>
      </c>
    </row>
    <row r="2" spans="1:13" x14ac:dyDescent="0.55000000000000004">
      <c r="A2" s="4" t="s">
        <v>1</v>
      </c>
    </row>
    <row r="3" spans="1:13" ht="14.7" thickBot="1" x14ac:dyDescent="0.6"/>
    <row r="4" spans="1:13" ht="26.1" thickBot="1" x14ac:dyDescent="0.6">
      <c r="A4" s="5" t="s">
        <v>4</v>
      </c>
      <c r="B4" s="110"/>
      <c r="C4" s="111"/>
      <c r="D4" s="111"/>
      <c r="E4" s="111"/>
      <c r="F4" s="111"/>
      <c r="G4" s="111"/>
      <c r="H4" s="111"/>
      <c r="I4" s="111"/>
      <c r="J4" s="111"/>
      <c r="K4" s="111"/>
      <c r="L4" s="111"/>
      <c r="M4" s="112"/>
    </row>
    <row r="6" spans="1:13" x14ac:dyDescent="0.55000000000000004">
      <c r="A6" s="104" t="s">
        <v>2</v>
      </c>
      <c r="B6" s="105"/>
      <c r="C6" s="105"/>
      <c r="D6" s="105"/>
      <c r="E6" s="105"/>
      <c r="F6" s="105"/>
      <c r="G6" s="105"/>
      <c r="H6" s="105"/>
      <c r="I6" s="105"/>
      <c r="J6" s="105"/>
      <c r="K6" s="105"/>
      <c r="L6" s="105"/>
      <c r="M6" s="105"/>
    </row>
    <row r="8" spans="1:13" ht="14.7" thickBot="1" x14ac:dyDescent="0.6">
      <c r="A8" s="6" t="s">
        <v>9</v>
      </c>
      <c r="B8" s="6"/>
      <c r="C8" s="6"/>
      <c r="D8" s="6"/>
      <c r="E8" s="6"/>
      <c r="F8" s="6"/>
      <c r="G8" s="6"/>
      <c r="H8" s="6"/>
      <c r="I8" s="6"/>
      <c r="J8" s="6"/>
      <c r="K8" s="6"/>
      <c r="L8" s="6"/>
      <c r="M8" s="6"/>
    </row>
    <row r="9" spans="1:13" ht="38.700000000000003" customHeight="1" thickBot="1" x14ac:dyDescent="0.6">
      <c r="A9" s="98" t="s">
        <v>8</v>
      </c>
      <c r="B9" s="99"/>
      <c r="C9" s="99"/>
      <c r="D9" s="99"/>
      <c r="E9" s="99"/>
      <c r="F9" s="99"/>
      <c r="G9" s="99"/>
      <c r="H9" s="99"/>
      <c r="I9" s="99"/>
      <c r="J9" s="99"/>
      <c r="K9" s="99"/>
      <c r="L9" s="99"/>
      <c r="M9" s="100"/>
    </row>
    <row r="10" spans="1:13" x14ac:dyDescent="0.55000000000000004">
      <c r="A10" s="6"/>
      <c r="B10" s="6"/>
      <c r="C10" s="6"/>
      <c r="D10" s="6"/>
      <c r="E10" s="6"/>
      <c r="F10" s="6"/>
      <c r="G10" s="6"/>
      <c r="H10" s="6"/>
      <c r="I10" s="6"/>
      <c r="J10" s="6"/>
      <c r="K10" s="6"/>
      <c r="L10" s="6"/>
      <c r="M10" s="6"/>
    </row>
    <row r="11" spans="1:13" ht="14.7" thickBot="1" x14ac:dyDescent="0.6">
      <c r="A11" s="6" t="s">
        <v>3</v>
      </c>
      <c r="B11" s="6"/>
      <c r="C11" s="6"/>
      <c r="D11" s="6"/>
      <c r="E11" s="6"/>
      <c r="F11" s="6"/>
      <c r="G11" s="6"/>
      <c r="H11" s="6"/>
      <c r="I11" s="6"/>
      <c r="J11" s="6"/>
      <c r="K11" s="6"/>
      <c r="L11" s="6"/>
      <c r="M11" s="6"/>
    </row>
    <row r="12" spans="1:13" ht="99" customHeight="1" thickBot="1" x14ac:dyDescent="0.6">
      <c r="A12" s="101" t="s">
        <v>174</v>
      </c>
      <c r="B12" s="102"/>
      <c r="C12" s="102"/>
      <c r="D12" s="102"/>
      <c r="E12" s="102"/>
      <c r="F12" s="102"/>
      <c r="G12" s="102"/>
      <c r="H12" s="102"/>
      <c r="I12" s="102"/>
      <c r="J12" s="102"/>
      <c r="K12" s="102"/>
      <c r="L12" s="102"/>
      <c r="M12" s="103"/>
    </row>
    <row r="13" spans="1:13" x14ac:dyDescent="0.55000000000000004">
      <c r="A13" s="6"/>
      <c r="B13" s="6"/>
      <c r="C13" s="6"/>
      <c r="D13" s="6"/>
      <c r="E13" s="6"/>
      <c r="F13" s="6"/>
      <c r="G13" s="6"/>
      <c r="H13" s="6"/>
      <c r="I13" s="6"/>
      <c r="J13" s="6"/>
      <c r="K13" s="6"/>
      <c r="L13" s="6"/>
      <c r="M13" s="6"/>
    </row>
    <row r="14" spans="1:13" ht="14.7" thickBot="1" x14ac:dyDescent="0.6">
      <c r="A14" s="6" t="s">
        <v>172</v>
      </c>
      <c r="B14" s="6"/>
      <c r="C14" s="6"/>
      <c r="D14" s="6"/>
      <c r="E14" s="6"/>
      <c r="F14" s="6"/>
      <c r="G14" s="6"/>
      <c r="H14" s="6"/>
      <c r="I14" s="6"/>
      <c r="J14" s="6"/>
      <c r="K14" s="6"/>
      <c r="L14" s="6"/>
      <c r="M14" s="6"/>
    </row>
    <row r="15" spans="1:13" ht="18.600000000000001" customHeight="1" thickBot="1" x14ac:dyDescent="0.6">
      <c r="A15" s="98" t="s">
        <v>10</v>
      </c>
      <c r="B15" s="99"/>
      <c r="C15" s="99"/>
      <c r="D15" s="99"/>
      <c r="E15" s="99"/>
      <c r="F15" s="99"/>
      <c r="G15" s="99"/>
      <c r="H15" s="99"/>
      <c r="I15" s="99"/>
      <c r="J15" s="99"/>
      <c r="K15" s="99"/>
      <c r="L15" s="99"/>
      <c r="M15" s="100"/>
    </row>
    <row r="16" spans="1:13" x14ac:dyDescent="0.55000000000000004">
      <c r="A16" s="6"/>
      <c r="B16" s="6"/>
      <c r="C16" s="6"/>
      <c r="D16" s="6"/>
      <c r="E16" s="6"/>
      <c r="F16" s="6"/>
      <c r="G16" s="6"/>
      <c r="H16" s="6"/>
      <c r="I16" s="6"/>
      <c r="J16" s="6"/>
      <c r="K16" s="6"/>
      <c r="L16" s="6"/>
      <c r="M16" s="6"/>
    </row>
    <row r="17" spans="1:13" ht="14.7" thickBot="1" x14ac:dyDescent="0.6">
      <c r="A17" s="6" t="s">
        <v>5</v>
      </c>
      <c r="B17" s="6"/>
      <c r="C17" s="6"/>
      <c r="D17" s="6"/>
      <c r="E17" s="6"/>
      <c r="F17" s="6"/>
      <c r="G17" s="6"/>
      <c r="H17" s="6"/>
      <c r="I17" s="6"/>
      <c r="J17" s="6"/>
      <c r="K17" s="6"/>
      <c r="L17" s="6"/>
      <c r="M17" s="6"/>
    </row>
    <row r="18" spans="1:13" ht="99" customHeight="1" thickBot="1" x14ac:dyDescent="0.6">
      <c r="A18" s="101" t="s">
        <v>178</v>
      </c>
      <c r="B18" s="102"/>
      <c r="C18" s="102"/>
      <c r="D18" s="102"/>
      <c r="E18" s="102"/>
      <c r="F18" s="102"/>
      <c r="G18" s="102"/>
      <c r="H18" s="102"/>
      <c r="I18" s="102"/>
      <c r="J18" s="102"/>
      <c r="K18" s="102"/>
      <c r="L18" s="102"/>
      <c r="M18" s="103"/>
    </row>
    <row r="19" spans="1:13" x14ac:dyDescent="0.55000000000000004">
      <c r="A19" s="6"/>
      <c r="B19" s="6"/>
      <c r="C19" s="6"/>
      <c r="D19" s="6"/>
      <c r="E19" s="6"/>
      <c r="F19" s="6"/>
      <c r="G19" s="6"/>
      <c r="H19" s="6"/>
      <c r="I19" s="6"/>
      <c r="J19" s="6"/>
      <c r="K19" s="6"/>
      <c r="L19" s="6"/>
      <c r="M19" s="6"/>
    </row>
    <row r="20" spans="1:13" ht="14.7" thickBot="1" x14ac:dyDescent="0.6">
      <c r="A20" s="6" t="s">
        <v>21</v>
      </c>
      <c r="B20" s="6"/>
      <c r="C20" s="6"/>
      <c r="D20" s="6"/>
      <c r="E20" s="6"/>
      <c r="F20" s="6"/>
      <c r="G20" s="6"/>
      <c r="H20" s="6"/>
      <c r="I20" s="6"/>
      <c r="J20" s="6"/>
      <c r="K20" s="6"/>
      <c r="L20" s="6"/>
      <c r="M20" s="6"/>
    </row>
    <row r="21" spans="1:13" ht="14.7" thickBot="1" x14ac:dyDescent="0.6">
      <c r="A21" s="98" t="s">
        <v>11</v>
      </c>
      <c r="B21" s="99"/>
      <c r="C21" s="99"/>
      <c r="D21" s="99"/>
      <c r="E21" s="99"/>
      <c r="F21" s="99"/>
      <c r="G21" s="99"/>
      <c r="H21" s="99"/>
      <c r="I21" s="99"/>
      <c r="J21" s="99"/>
      <c r="K21" s="99"/>
      <c r="L21" s="99"/>
      <c r="M21" s="100"/>
    </row>
    <row r="22" spans="1:13" x14ac:dyDescent="0.55000000000000004">
      <c r="A22" s="6"/>
      <c r="B22" s="6"/>
      <c r="C22" s="6"/>
      <c r="D22" s="6"/>
      <c r="E22" s="6"/>
      <c r="F22" s="6"/>
      <c r="G22" s="6"/>
      <c r="H22" s="6"/>
      <c r="I22" s="6"/>
      <c r="J22" s="6"/>
      <c r="K22" s="6"/>
      <c r="L22" s="6"/>
      <c r="M22" s="6"/>
    </row>
    <row r="23" spans="1:13" ht="14.7" thickBot="1" x14ac:dyDescent="0.6">
      <c r="A23" s="6" t="s">
        <v>6</v>
      </c>
      <c r="B23" s="6"/>
      <c r="C23" s="6"/>
      <c r="D23" s="6"/>
      <c r="E23" s="6"/>
      <c r="F23" s="6"/>
      <c r="G23" s="6"/>
      <c r="H23" s="6"/>
      <c r="I23" s="6"/>
      <c r="J23" s="6"/>
      <c r="K23" s="6"/>
      <c r="L23" s="6"/>
      <c r="M23" s="6"/>
    </row>
    <row r="24" spans="1:13" ht="99" customHeight="1" thickBot="1" x14ac:dyDescent="0.6">
      <c r="A24" s="101" t="s">
        <v>175</v>
      </c>
      <c r="B24" s="102"/>
      <c r="C24" s="102"/>
      <c r="D24" s="102"/>
      <c r="E24" s="102"/>
      <c r="F24" s="102"/>
      <c r="G24" s="102"/>
      <c r="H24" s="102"/>
      <c r="I24" s="102"/>
      <c r="J24" s="102"/>
      <c r="K24" s="102"/>
      <c r="L24" s="102"/>
      <c r="M24" s="103"/>
    </row>
    <row r="25" spans="1:13" x14ac:dyDescent="0.55000000000000004">
      <c r="A25" s="6"/>
      <c r="B25" s="6"/>
      <c r="C25" s="6"/>
      <c r="D25" s="6"/>
      <c r="E25" s="6"/>
      <c r="F25" s="6"/>
      <c r="G25" s="6"/>
      <c r="H25" s="6"/>
      <c r="I25" s="6"/>
      <c r="J25" s="6"/>
      <c r="K25" s="6"/>
      <c r="L25" s="6"/>
      <c r="M25" s="6"/>
    </row>
    <row r="26" spans="1:13" ht="14.7" thickBot="1" x14ac:dyDescent="0.6">
      <c r="A26" s="6" t="s">
        <v>173</v>
      </c>
      <c r="B26" s="6"/>
      <c r="C26" s="6"/>
      <c r="D26" s="6"/>
      <c r="E26" s="6"/>
      <c r="F26" s="6"/>
      <c r="G26" s="6"/>
      <c r="H26" s="6"/>
      <c r="I26" s="6"/>
      <c r="J26" s="6"/>
      <c r="K26" s="6"/>
      <c r="L26" s="6"/>
      <c r="M26" s="6"/>
    </row>
    <row r="27" spans="1:13" ht="14.7" thickBot="1" x14ac:dyDescent="0.6">
      <c r="A27" s="98" t="s">
        <v>12</v>
      </c>
      <c r="B27" s="99"/>
      <c r="C27" s="99"/>
      <c r="D27" s="99"/>
      <c r="E27" s="99"/>
      <c r="F27" s="99"/>
      <c r="G27" s="99"/>
      <c r="H27" s="99"/>
      <c r="I27" s="99"/>
      <c r="J27" s="99"/>
      <c r="K27" s="99"/>
      <c r="L27" s="99"/>
      <c r="M27" s="100"/>
    </row>
    <row r="28" spans="1:13" x14ac:dyDescent="0.55000000000000004">
      <c r="A28" s="6"/>
      <c r="B28" s="6"/>
      <c r="C28" s="6"/>
      <c r="D28" s="6"/>
      <c r="E28" s="6"/>
      <c r="F28" s="6"/>
      <c r="G28" s="6"/>
      <c r="H28" s="6"/>
      <c r="I28" s="6"/>
      <c r="J28" s="6"/>
      <c r="K28" s="6"/>
      <c r="L28" s="6"/>
      <c r="M28" s="6"/>
    </row>
    <row r="29" spans="1:13" ht="14.7" thickBot="1" x14ac:dyDescent="0.6">
      <c r="A29" s="6" t="s">
        <v>7</v>
      </c>
      <c r="B29" s="6"/>
      <c r="C29" s="6"/>
      <c r="D29" s="6"/>
      <c r="E29" s="6"/>
      <c r="F29" s="6"/>
      <c r="G29" s="6"/>
      <c r="H29" s="6"/>
      <c r="I29" s="6"/>
      <c r="J29" s="6"/>
      <c r="K29" s="6"/>
      <c r="L29" s="6"/>
      <c r="M29" s="6"/>
    </row>
    <row r="30" spans="1:13" ht="99" customHeight="1" thickBot="1" x14ac:dyDescent="0.6">
      <c r="A30" s="101" t="s">
        <v>176</v>
      </c>
      <c r="B30" s="102"/>
      <c r="C30" s="102"/>
      <c r="D30" s="102"/>
      <c r="E30" s="102"/>
      <c r="F30" s="102"/>
      <c r="G30" s="102"/>
      <c r="H30" s="102"/>
      <c r="I30" s="102"/>
      <c r="J30" s="102"/>
      <c r="K30" s="102"/>
      <c r="L30" s="102"/>
      <c r="M30" s="103"/>
    </row>
    <row r="31" spans="1:13" x14ac:dyDescent="0.55000000000000004">
      <c r="A31" s="6"/>
      <c r="B31" s="6"/>
      <c r="C31" s="6"/>
      <c r="D31" s="6"/>
      <c r="E31" s="6"/>
      <c r="F31" s="6"/>
      <c r="G31" s="6"/>
      <c r="H31" s="6"/>
      <c r="I31" s="6"/>
      <c r="J31" s="6"/>
      <c r="K31" s="6"/>
      <c r="L31" s="6"/>
      <c r="M31" s="6"/>
    </row>
    <row r="32" spans="1:13" ht="14.7" thickBot="1" x14ac:dyDescent="0.6">
      <c r="A32" s="6" t="s">
        <v>13</v>
      </c>
      <c r="B32" s="6"/>
      <c r="C32" s="6"/>
      <c r="D32" s="6"/>
      <c r="E32" s="6"/>
      <c r="F32" s="6"/>
      <c r="G32" s="6"/>
      <c r="H32" s="6"/>
      <c r="I32" s="6"/>
      <c r="J32" s="6"/>
      <c r="K32" s="6"/>
      <c r="L32" s="6"/>
      <c r="M32" s="6"/>
    </row>
    <row r="33" spans="1:13" ht="14.7" thickBot="1" x14ac:dyDescent="0.6">
      <c r="A33" s="98" t="s">
        <v>14</v>
      </c>
      <c r="B33" s="99"/>
      <c r="C33" s="99"/>
      <c r="D33" s="99"/>
      <c r="E33" s="99"/>
      <c r="F33" s="99"/>
      <c r="G33" s="99"/>
      <c r="H33" s="99"/>
      <c r="I33" s="99"/>
      <c r="J33" s="99"/>
      <c r="K33" s="99"/>
      <c r="L33" s="99"/>
      <c r="M33" s="100"/>
    </row>
    <row r="34" spans="1:13" x14ac:dyDescent="0.55000000000000004">
      <c r="A34" s="6"/>
      <c r="B34" s="6"/>
      <c r="C34" s="6"/>
      <c r="D34" s="6"/>
      <c r="E34" s="6"/>
      <c r="F34" s="6"/>
      <c r="G34" s="6"/>
      <c r="H34" s="6"/>
      <c r="I34" s="6"/>
      <c r="J34" s="6"/>
      <c r="K34" s="6"/>
      <c r="L34" s="6"/>
      <c r="M34" s="6"/>
    </row>
    <row r="35" spans="1:13" ht="14.7" thickBot="1" x14ac:dyDescent="0.6">
      <c r="A35" s="6" t="s">
        <v>15</v>
      </c>
      <c r="B35" s="6"/>
      <c r="C35" s="6"/>
      <c r="D35" s="6"/>
      <c r="E35" s="6"/>
      <c r="F35" s="6"/>
      <c r="G35" s="6"/>
      <c r="H35" s="6"/>
      <c r="I35" s="6"/>
      <c r="J35" s="6"/>
      <c r="K35" s="6"/>
      <c r="L35" s="6"/>
      <c r="M35" s="6"/>
    </row>
    <row r="36" spans="1:13" ht="99" customHeight="1" thickBot="1" x14ac:dyDescent="0.6">
      <c r="A36" s="101" t="s">
        <v>177</v>
      </c>
      <c r="B36" s="102"/>
      <c r="C36" s="102"/>
      <c r="D36" s="102"/>
      <c r="E36" s="102"/>
      <c r="F36" s="102"/>
      <c r="G36" s="102"/>
      <c r="H36" s="102"/>
      <c r="I36" s="102"/>
      <c r="J36" s="102"/>
      <c r="K36" s="102"/>
      <c r="L36" s="102"/>
      <c r="M36" s="103"/>
    </row>
    <row r="37" spans="1:13" x14ac:dyDescent="0.55000000000000004">
      <c r="A37" s="6"/>
      <c r="B37" s="6"/>
      <c r="C37" s="6"/>
      <c r="D37" s="6"/>
      <c r="E37" s="6"/>
      <c r="F37" s="6"/>
      <c r="G37" s="6"/>
      <c r="H37" s="6"/>
      <c r="I37" s="6"/>
      <c r="J37" s="6"/>
      <c r="K37" s="6"/>
      <c r="L37" s="6"/>
      <c r="M37" s="6"/>
    </row>
    <row r="38" spans="1:13" x14ac:dyDescent="0.55000000000000004">
      <c r="A38" s="6"/>
      <c r="B38" s="6"/>
      <c r="C38" s="6"/>
      <c r="D38" s="6"/>
      <c r="E38" s="6"/>
      <c r="F38" s="6"/>
      <c r="G38" s="6"/>
      <c r="H38" s="6"/>
      <c r="I38" s="6"/>
      <c r="J38" s="6"/>
      <c r="K38" s="6"/>
      <c r="L38" s="6"/>
      <c r="M38" s="6"/>
    </row>
    <row r="39" spans="1:13" ht="14.7" thickBot="1" x14ac:dyDescent="0.6">
      <c r="A39" s="6" t="s">
        <v>16</v>
      </c>
      <c r="B39" s="6"/>
      <c r="C39" s="6"/>
      <c r="D39" s="6"/>
      <c r="E39" s="6"/>
      <c r="F39" s="6"/>
      <c r="G39" s="6"/>
      <c r="H39" s="6"/>
      <c r="I39" s="6"/>
      <c r="J39" s="6"/>
      <c r="K39" s="6"/>
      <c r="L39" s="6"/>
      <c r="M39" s="6"/>
    </row>
    <row r="40" spans="1:13" ht="14.7" thickBot="1" x14ac:dyDescent="0.6">
      <c r="A40" s="98" t="s">
        <v>18</v>
      </c>
      <c r="B40" s="99"/>
      <c r="C40" s="99"/>
      <c r="D40" s="99"/>
      <c r="E40" s="99"/>
      <c r="F40" s="99"/>
      <c r="G40" s="99"/>
      <c r="H40" s="99"/>
      <c r="I40" s="99"/>
      <c r="J40" s="99"/>
      <c r="K40" s="99"/>
      <c r="L40" s="99"/>
      <c r="M40" s="100"/>
    </row>
    <row r="41" spans="1:13" x14ac:dyDescent="0.55000000000000004">
      <c r="A41" s="6"/>
      <c r="B41" s="6"/>
      <c r="C41" s="6"/>
      <c r="D41" s="6"/>
      <c r="E41" s="6"/>
      <c r="F41" s="6"/>
      <c r="G41" s="6"/>
      <c r="H41" s="6"/>
      <c r="I41" s="6"/>
      <c r="J41" s="6"/>
      <c r="K41" s="6"/>
      <c r="L41" s="6"/>
      <c r="M41" s="6"/>
    </row>
    <row r="42" spans="1:13" ht="14.7" thickBot="1" x14ac:dyDescent="0.6">
      <c r="A42" s="6" t="s">
        <v>17</v>
      </c>
      <c r="B42" s="6"/>
      <c r="C42" s="6"/>
      <c r="D42" s="6"/>
      <c r="E42" s="6"/>
      <c r="F42" s="6"/>
      <c r="G42" s="6"/>
      <c r="H42" s="6"/>
      <c r="I42" s="6"/>
      <c r="J42" s="6"/>
      <c r="K42" s="6"/>
      <c r="L42" s="6"/>
      <c r="M42" s="6"/>
    </row>
    <row r="43" spans="1:13" ht="168" customHeight="1" thickBot="1" x14ac:dyDescent="0.6">
      <c r="A43" s="101" t="s">
        <v>180</v>
      </c>
      <c r="B43" s="102"/>
      <c r="C43" s="102"/>
      <c r="D43" s="102"/>
      <c r="E43" s="102"/>
      <c r="F43" s="102"/>
      <c r="G43" s="102"/>
      <c r="H43" s="102"/>
      <c r="I43" s="102"/>
      <c r="J43" s="102"/>
      <c r="K43" s="102"/>
      <c r="L43" s="102"/>
      <c r="M43" s="103"/>
    </row>
    <row r="44" spans="1:13" x14ac:dyDescent="0.55000000000000004">
      <c r="A44" s="6"/>
      <c r="B44" s="6"/>
      <c r="C44" s="6"/>
      <c r="D44" s="6"/>
      <c r="E44" s="6"/>
      <c r="F44" s="6"/>
      <c r="G44" s="6"/>
      <c r="H44" s="6"/>
      <c r="I44" s="6"/>
      <c r="J44" s="6"/>
      <c r="K44" s="6"/>
      <c r="L44" s="6"/>
      <c r="M44" s="6"/>
    </row>
    <row r="45" spans="1:13" ht="14.7" thickBot="1" x14ac:dyDescent="0.6">
      <c r="A45" s="6" t="s">
        <v>22</v>
      </c>
      <c r="B45" s="6"/>
      <c r="C45" s="6"/>
      <c r="D45" s="6"/>
      <c r="E45" s="6"/>
      <c r="F45" s="6"/>
      <c r="G45" s="6"/>
      <c r="H45" s="6"/>
      <c r="I45" s="6"/>
      <c r="J45" s="6"/>
      <c r="K45" s="6"/>
      <c r="L45" s="6"/>
      <c r="M45" s="6"/>
    </row>
    <row r="46" spans="1:13" ht="14.7" thickBot="1" x14ac:dyDescent="0.6">
      <c r="A46" s="98" t="s">
        <v>20</v>
      </c>
      <c r="B46" s="99"/>
      <c r="C46" s="99"/>
      <c r="D46" s="99"/>
      <c r="E46" s="99"/>
      <c r="F46" s="99"/>
      <c r="G46" s="99"/>
      <c r="H46" s="99"/>
      <c r="I46" s="99"/>
      <c r="J46" s="99"/>
      <c r="K46" s="99"/>
      <c r="L46" s="99"/>
      <c r="M46" s="100"/>
    </row>
    <row r="47" spans="1:13" x14ac:dyDescent="0.55000000000000004">
      <c r="A47" s="6"/>
      <c r="B47" s="6"/>
      <c r="C47" s="6"/>
      <c r="D47" s="6"/>
      <c r="E47" s="6"/>
      <c r="F47" s="6"/>
      <c r="G47" s="6"/>
      <c r="H47" s="6"/>
      <c r="I47" s="6"/>
      <c r="J47" s="6"/>
      <c r="K47" s="6"/>
      <c r="L47" s="6"/>
      <c r="M47" s="6"/>
    </row>
    <row r="48" spans="1:13" ht="14.7" thickBot="1" x14ac:dyDescent="0.6">
      <c r="A48" s="6" t="s">
        <v>19</v>
      </c>
      <c r="B48" s="6"/>
      <c r="C48" s="6"/>
      <c r="D48" s="6"/>
      <c r="E48" s="6"/>
      <c r="F48" s="6"/>
      <c r="G48" s="6"/>
      <c r="H48" s="6"/>
      <c r="I48" s="6"/>
      <c r="J48" s="6"/>
      <c r="K48" s="6"/>
      <c r="L48" s="6"/>
      <c r="M48" s="6"/>
    </row>
    <row r="49" spans="1:13" ht="116.1" customHeight="1" thickBot="1" x14ac:dyDescent="0.6">
      <c r="A49" s="101" t="s">
        <v>179</v>
      </c>
      <c r="B49" s="102"/>
      <c r="C49" s="102"/>
      <c r="D49" s="102"/>
      <c r="E49" s="102"/>
      <c r="F49" s="102"/>
      <c r="G49" s="102"/>
      <c r="H49" s="102"/>
      <c r="I49" s="102"/>
      <c r="J49" s="102"/>
      <c r="K49" s="102"/>
      <c r="L49" s="102"/>
      <c r="M49" s="103"/>
    </row>
    <row r="50" spans="1:13" x14ac:dyDescent="0.55000000000000004">
      <c r="A50" s="6"/>
      <c r="B50" s="6"/>
      <c r="C50" s="6"/>
      <c r="D50" s="6"/>
      <c r="E50" s="6"/>
      <c r="F50" s="6"/>
      <c r="G50" s="6"/>
      <c r="H50" s="6"/>
      <c r="I50" s="6"/>
      <c r="J50" s="6"/>
      <c r="K50" s="6"/>
      <c r="L50" s="6"/>
      <c r="M50" s="6"/>
    </row>
    <row r="51" spans="1:13" x14ac:dyDescent="0.55000000000000004">
      <c r="A51" s="104" t="s">
        <v>171</v>
      </c>
      <c r="B51" s="105"/>
      <c r="C51" s="105"/>
      <c r="D51" s="105"/>
      <c r="E51" s="105"/>
      <c r="F51" s="105"/>
      <c r="G51" s="105"/>
      <c r="H51" s="105"/>
      <c r="I51" s="105"/>
      <c r="J51" s="105"/>
      <c r="K51" s="105"/>
      <c r="L51" s="105"/>
      <c r="M51" s="105"/>
    </row>
    <row r="52" spans="1:13" x14ac:dyDescent="0.55000000000000004">
      <c r="A52" s="6"/>
      <c r="B52" s="6"/>
      <c r="C52" s="6"/>
      <c r="D52" s="6"/>
      <c r="E52" s="6"/>
      <c r="F52" s="6"/>
      <c r="G52" s="6"/>
      <c r="H52" s="6"/>
      <c r="I52" s="6"/>
      <c r="J52" s="6"/>
      <c r="K52" s="6"/>
      <c r="L52" s="6"/>
      <c r="M52" s="6"/>
    </row>
    <row r="53" spans="1:13" ht="14.7" thickBot="1" x14ac:dyDescent="0.6">
      <c r="A53" s="6" t="s">
        <v>103</v>
      </c>
      <c r="B53" s="6"/>
      <c r="C53" s="6"/>
      <c r="D53" s="6"/>
      <c r="E53" s="6"/>
      <c r="F53" s="6"/>
      <c r="G53" s="6"/>
      <c r="H53" s="6"/>
      <c r="I53" s="6"/>
      <c r="J53" s="6"/>
      <c r="K53" s="6"/>
      <c r="L53" s="6"/>
      <c r="M53" s="6"/>
    </row>
    <row r="54" spans="1:13" ht="14.7" thickBot="1" x14ac:dyDescent="0.6">
      <c r="A54" s="106" t="s">
        <v>99</v>
      </c>
      <c r="B54" s="107"/>
      <c r="C54" s="107"/>
      <c r="D54" s="107"/>
      <c r="E54" s="107"/>
      <c r="F54" s="107"/>
      <c r="G54" s="107"/>
      <c r="H54" s="107"/>
      <c r="I54" s="7"/>
      <c r="J54" s="8"/>
      <c r="K54" s="8"/>
      <c r="L54" s="8"/>
      <c r="M54" s="9"/>
    </row>
    <row r="55" spans="1:13" ht="14.7" thickBot="1" x14ac:dyDescent="0.6">
      <c r="A55" s="10"/>
      <c r="B55" s="10"/>
      <c r="C55" s="10"/>
      <c r="D55" s="10"/>
      <c r="E55" s="10"/>
      <c r="F55" s="10"/>
      <c r="G55" s="10"/>
      <c r="H55" s="10"/>
      <c r="I55" s="10"/>
    </row>
    <row r="56" spans="1:13" ht="15" x14ac:dyDescent="0.55000000000000004">
      <c r="A56" s="11" t="s">
        <v>23</v>
      </c>
      <c r="B56" s="12"/>
      <c r="C56" s="12"/>
      <c r="D56" s="12"/>
      <c r="E56" s="13"/>
      <c r="G56" s="11" t="s">
        <v>24</v>
      </c>
      <c r="H56" s="12"/>
      <c r="I56" s="12"/>
      <c r="J56" s="12"/>
      <c r="K56" s="12"/>
      <c r="L56" s="13"/>
    </row>
    <row r="57" spans="1:13" x14ac:dyDescent="0.55000000000000004">
      <c r="A57" s="14"/>
      <c r="B57" s="15"/>
      <c r="C57" s="15"/>
      <c r="D57" s="16">
        <v>2016</v>
      </c>
      <c r="E57" s="17">
        <v>2017</v>
      </c>
      <c r="G57" s="14"/>
      <c r="H57" s="15"/>
      <c r="I57" s="15"/>
      <c r="J57" s="15"/>
      <c r="K57" s="16"/>
      <c r="L57" s="17">
        <f>+E57</f>
        <v>2017</v>
      </c>
    </row>
    <row r="58" spans="1:13" x14ac:dyDescent="0.55000000000000004">
      <c r="A58" s="18" t="s">
        <v>25</v>
      </c>
      <c r="B58" s="19"/>
      <c r="C58" s="19"/>
      <c r="D58" s="19"/>
      <c r="E58" s="20"/>
      <c r="G58" s="18" t="s">
        <v>26</v>
      </c>
      <c r="H58" s="19"/>
      <c r="I58" s="19"/>
      <c r="J58" s="19"/>
      <c r="K58" s="19"/>
      <c r="L58" s="20"/>
    </row>
    <row r="59" spans="1:13" x14ac:dyDescent="0.55000000000000004">
      <c r="A59" s="21" t="s">
        <v>27</v>
      </c>
      <c r="B59" s="22"/>
      <c r="C59" s="22"/>
      <c r="D59" s="22">
        <v>67500</v>
      </c>
      <c r="E59" s="23">
        <v>86100</v>
      </c>
      <c r="G59" s="21" t="s">
        <v>28</v>
      </c>
      <c r="H59" s="22"/>
      <c r="I59" s="22"/>
      <c r="J59" s="22"/>
      <c r="K59" s="22"/>
      <c r="L59" s="23">
        <v>1400000</v>
      </c>
    </row>
    <row r="60" spans="1:13" x14ac:dyDescent="0.55000000000000004">
      <c r="A60" s="21" t="s">
        <v>29</v>
      </c>
      <c r="B60" s="22"/>
      <c r="C60" s="22"/>
      <c r="D60" s="22">
        <v>67500</v>
      </c>
      <c r="E60" s="23">
        <v>87000</v>
      </c>
      <c r="G60" s="21" t="s">
        <v>30</v>
      </c>
      <c r="H60" s="22"/>
      <c r="I60" s="22"/>
      <c r="J60" s="22"/>
      <c r="K60" s="22"/>
      <c r="L60" s="23">
        <v>210000</v>
      </c>
    </row>
    <row r="61" spans="1:13" x14ac:dyDescent="0.55000000000000004">
      <c r="A61" s="21" t="s">
        <v>31</v>
      </c>
      <c r="B61" s="22"/>
      <c r="C61" s="22"/>
      <c r="D61" s="22">
        <v>52500</v>
      </c>
      <c r="E61" s="23">
        <v>65000</v>
      </c>
      <c r="G61" s="21" t="s">
        <v>32</v>
      </c>
      <c r="H61" s="22"/>
      <c r="I61" s="22"/>
      <c r="J61" s="22"/>
      <c r="K61" s="24"/>
      <c r="L61" s="25">
        <v>75000</v>
      </c>
    </row>
    <row r="62" spans="1:13" x14ac:dyDescent="0.55000000000000004">
      <c r="A62" s="21" t="s">
        <v>33</v>
      </c>
      <c r="B62" s="22"/>
      <c r="C62" s="22"/>
      <c r="D62" s="24">
        <v>15000</v>
      </c>
      <c r="E62" s="25">
        <v>13000</v>
      </c>
      <c r="G62" s="21" t="s">
        <v>34</v>
      </c>
      <c r="H62" s="26"/>
      <c r="I62" s="26"/>
      <c r="J62" s="26"/>
      <c r="K62" s="26"/>
      <c r="L62" s="27">
        <f>SUM(L59:L61)</f>
        <v>1685000</v>
      </c>
    </row>
    <row r="63" spans="1:13" x14ac:dyDescent="0.55000000000000004">
      <c r="A63" s="21" t="s">
        <v>35</v>
      </c>
      <c r="B63" s="26"/>
      <c r="C63" s="26"/>
      <c r="D63" s="26">
        <f>SUM(D59:D62)</f>
        <v>202500</v>
      </c>
      <c r="E63" s="27">
        <f>SUM(E59:E62)</f>
        <v>251100</v>
      </c>
      <c r="G63" s="21"/>
      <c r="H63" s="26"/>
      <c r="I63" s="26"/>
      <c r="J63" s="26"/>
      <c r="K63" s="26"/>
      <c r="L63" s="27"/>
    </row>
    <row r="64" spans="1:13" x14ac:dyDescent="0.55000000000000004">
      <c r="A64" s="21"/>
      <c r="B64" s="26"/>
      <c r="C64" s="26"/>
      <c r="D64" s="26"/>
      <c r="E64" s="27"/>
      <c r="G64" s="18" t="s">
        <v>36</v>
      </c>
      <c r="H64" s="26"/>
      <c r="I64" s="26"/>
      <c r="J64" s="26"/>
      <c r="K64" s="26"/>
      <c r="L64" s="27"/>
    </row>
    <row r="65" spans="1:12" x14ac:dyDescent="0.55000000000000004">
      <c r="A65" s="18" t="s">
        <v>37</v>
      </c>
      <c r="B65" s="26"/>
      <c r="C65" s="26"/>
      <c r="D65" s="26"/>
      <c r="E65" s="27"/>
      <c r="G65" s="21" t="s">
        <v>28</v>
      </c>
      <c r="H65" s="22"/>
      <c r="I65" s="22"/>
      <c r="J65" s="22"/>
      <c r="K65" s="22"/>
      <c r="L65" s="23">
        <v>405000</v>
      </c>
    </row>
    <row r="66" spans="1:12" x14ac:dyDescent="0.55000000000000004">
      <c r="A66" s="21" t="s">
        <v>38</v>
      </c>
      <c r="B66" s="22"/>
      <c r="C66" s="22"/>
      <c r="D66" s="22">
        <v>3750000</v>
      </c>
      <c r="E66" s="27">
        <v>3750000</v>
      </c>
      <c r="G66" s="21" t="s">
        <v>30</v>
      </c>
      <c r="H66" s="22"/>
      <c r="I66" s="22"/>
      <c r="J66" s="22"/>
      <c r="K66" s="22"/>
      <c r="L66" s="23">
        <v>172500</v>
      </c>
    </row>
    <row r="67" spans="1:12" x14ac:dyDescent="0.55000000000000004">
      <c r="A67" s="21" t="s">
        <v>39</v>
      </c>
      <c r="B67" s="22"/>
      <c r="C67" s="22"/>
      <c r="D67" s="22">
        <v>675000</v>
      </c>
      <c r="E67" s="23">
        <v>800000</v>
      </c>
      <c r="G67" s="21" t="s">
        <v>32</v>
      </c>
      <c r="H67" s="22"/>
      <c r="I67" s="22"/>
      <c r="J67" s="22"/>
      <c r="K67" s="24"/>
      <c r="L67" s="25">
        <v>52500</v>
      </c>
    </row>
    <row r="68" spans="1:12" x14ac:dyDescent="0.55000000000000004">
      <c r="A68" s="21" t="s">
        <v>40</v>
      </c>
      <c r="B68" s="22"/>
      <c r="C68" s="22"/>
      <c r="D68" s="24">
        <v>75000</v>
      </c>
      <c r="E68" s="25">
        <v>100000</v>
      </c>
      <c r="G68" s="21" t="s">
        <v>41</v>
      </c>
      <c r="H68" s="26"/>
      <c r="I68" s="26"/>
      <c r="J68" s="26"/>
      <c r="K68" s="26"/>
      <c r="L68" s="27">
        <f>SUM(L65:L67)</f>
        <v>630000</v>
      </c>
    </row>
    <row r="69" spans="1:12" x14ac:dyDescent="0.55000000000000004">
      <c r="A69" s="21" t="s">
        <v>42</v>
      </c>
      <c r="B69" s="26"/>
      <c r="C69" s="26"/>
      <c r="D69" s="26">
        <f>SUM(D66:D68)</f>
        <v>4500000</v>
      </c>
      <c r="E69" s="27">
        <f>SUM(E66:E68)</f>
        <v>4650000</v>
      </c>
      <c r="G69" s="21"/>
      <c r="H69" s="26"/>
      <c r="I69" s="26"/>
      <c r="J69" s="26"/>
      <c r="K69" s="26"/>
      <c r="L69" s="27"/>
    </row>
    <row r="70" spans="1:12" x14ac:dyDescent="0.55000000000000004">
      <c r="A70" s="21" t="s">
        <v>43</v>
      </c>
      <c r="B70" s="22"/>
      <c r="C70" s="22"/>
      <c r="D70" s="24">
        <v>-450000</v>
      </c>
      <c r="E70" s="28">
        <f>+D70-L80</f>
        <v>-550000</v>
      </c>
      <c r="G70" s="21" t="s">
        <v>44</v>
      </c>
      <c r="H70" s="26"/>
      <c r="I70" s="26"/>
      <c r="J70" s="26"/>
      <c r="K70" s="26"/>
      <c r="L70" s="27">
        <f>+L62-L68</f>
        <v>1055000</v>
      </c>
    </row>
    <row r="71" spans="1:12" x14ac:dyDescent="0.55000000000000004">
      <c r="A71" s="21" t="s">
        <v>45</v>
      </c>
      <c r="B71" s="26"/>
      <c r="C71" s="26"/>
      <c r="D71" s="26">
        <f>+D69+D70</f>
        <v>4050000</v>
      </c>
      <c r="E71" s="27">
        <f>+E70+E69</f>
        <v>4100000</v>
      </c>
      <c r="G71" s="21"/>
      <c r="H71" s="26"/>
      <c r="I71" s="26"/>
      <c r="J71" s="26"/>
      <c r="K71" s="26"/>
      <c r="L71" s="27"/>
    </row>
    <row r="72" spans="1:12" x14ac:dyDescent="0.55000000000000004">
      <c r="A72" s="21"/>
      <c r="B72" s="26"/>
      <c r="C72" s="26"/>
      <c r="D72" s="26"/>
      <c r="E72" s="27"/>
      <c r="G72" s="18" t="s">
        <v>46</v>
      </c>
      <c r="H72" s="26"/>
      <c r="I72" s="26"/>
      <c r="J72" s="26"/>
      <c r="K72" s="26"/>
      <c r="L72" s="27"/>
    </row>
    <row r="73" spans="1:12" x14ac:dyDescent="0.55000000000000004">
      <c r="A73" s="21" t="s">
        <v>47</v>
      </c>
      <c r="B73" s="22"/>
      <c r="C73" s="22"/>
      <c r="D73" s="22">
        <v>300000</v>
      </c>
      <c r="E73" s="23">
        <v>400000</v>
      </c>
      <c r="G73" s="21" t="s">
        <v>48</v>
      </c>
      <c r="H73" s="22"/>
      <c r="I73" s="22"/>
      <c r="J73" s="22"/>
      <c r="K73" s="22"/>
      <c r="L73" s="23">
        <v>247500</v>
      </c>
    </row>
    <row r="74" spans="1:12" x14ac:dyDescent="0.55000000000000004">
      <c r="A74" s="21"/>
      <c r="B74" s="26"/>
      <c r="C74" s="26"/>
      <c r="D74" s="26"/>
      <c r="E74" s="27"/>
      <c r="G74" s="21" t="s">
        <v>49</v>
      </c>
      <c r="H74" s="22"/>
      <c r="I74" s="22"/>
      <c r="J74" s="22"/>
      <c r="K74" s="22"/>
      <c r="L74" s="23">
        <v>120000</v>
      </c>
    </row>
    <row r="75" spans="1:12" ht="14.7" thickBot="1" x14ac:dyDescent="0.6">
      <c r="A75" s="21" t="s">
        <v>50</v>
      </c>
      <c r="B75" s="26"/>
      <c r="C75" s="26"/>
      <c r="D75" s="29">
        <f>+D73+D71+D63</f>
        <v>4552500</v>
      </c>
      <c r="E75" s="30">
        <f>+E73+E71+E63</f>
        <v>4751100</v>
      </c>
      <c r="G75" s="21" t="s">
        <v>51</v>
      </c>
      <c r="H75" s="22"/>
      <c r="I75" s="22"/>
      <c r="J75" s="22"/>
      <c r="K75" s="24"/>
      <c r="L75" s="25">
        <v>18000</v>
      </c>
    </row>
    <row r="76" spans="1:12" ht="14.7" thickTop="1" x14ac:dyDescent="0.55000000000000004">
      <c r="A76" s="21"/>
      <c r="B76" s="26"/>
      <c r="C76" s="26"/>
      <c r="D76" s="26"/>
      <c r="E76" s="27"/>
      <c r="G76" s="21" t="s">
        <v>52</v>
      </c>
      <c r="H76" s="26"/>
      <c r="I76" s="26"/>
      <c r="J76" s="26"/>
      <c r="K76" s="26"/>
      <c r="L76" s="27">
        <f>SUM(L73:L75)</f>
        <v>385500</v>
      </c>
    </row>
    <row r="77" spans="1:12" x14ac:dyDescent="0.55000000000000004">
      <c r="A77" s="18" t="s">
        <v>53</v>
      </c>
      <c r="B77" s="26"/>
      <c r="C77" s="26"/>
      <c r="D77" s="26"/>
      <c r="E77" s="27"/>
      <c r="G77" s="21"/>
      <c r="H77" s="26"/>
      <c r="I77" s="26"/>
      <c r="J77" s="26"/>
      <c r="K77" s="31"/>
      <c r="L77" s="28"/>
    </row>
    <row r="78" spans="1:12" x14ac:dyDescent="0.55000000000000004">
      <c r="A78" s="21"/>
      <c r="B78" s="26"/>
      <c r="C78" s="26"/>
      <c r="D78" s="26"/>
      <c r="E78" s="27"/>
      <c r="G78" s="18" t="s">
        <v>54</v>
      </c>
      <c r="H78" s="26"/>
      <c r="I78" s="26"/>
      <c r="J78" s="26"/>
      <c r="K78" s="31"/>
      <c r="L78" s="28">
        <f>+L70-L76</f>
        <v>669500</v>
      </c>
    </row>
    <row r="79" spans="1:12" x14ac:dyDescent="0.55000000000000004">
      <c r="A79" s="18" t="s">
        <v>55</v>
      </c>
      <c r="B79" s="26"/>
      <c r="C79" s="26"/>
      <c r="D79" s="26"/>
      <c r="E79" s="27"/>
      <c r="G79" s="21"/>
      <c r="H79" s="26"/>
      <c r="I79" s="26"/>
      <c r="J79" s="26"/>
      <c r="K79" s="26"/>
      <c r="L79" s="27"/>
    </row>
    <row r="80" spans="1:12" x14ac:dyDescent="0.55000000000000004">
      <c r="A80" s="21" t="s">
        <v>56</v>
      </c>
      <c r="B80" s="22"/>
      <c r="C80" s="22"/>
      <c r="D80" s="22">
        <v>52500</v>
      </c>
      <c r="E80" s="23">
        <v>65000</v>
      </c>
      <c r="G80" s="18" t="s">
        <v>57</v>
      </c>
      <c r="H80" s="22"/>
      <c r="I80" s="22"/>
      <c r="J80" s="22"/>
      <c r="K80" s="22"/>
      <c r="L80" s="23">
        <v>100000</v>
      </c>
    </row>
    <row r="81" spans="1:12" x14ac:dyDescent="0.55000000000000004">
      <c r="A81" s="21" t="s">
        <v>58</v>
      </c>
      <c r="B81" s="22"/>
      <c r="C81" s="22"/>
      <c r="D81" s="22">
        <v>18000</v>
      </c>
      <c r="E81" s="23">
        <v>21000</v>
      </c>
      <c r="G81" s="21"/>
      <c r="H81" s="26"/>
      <c r="I81" s="26"/>
      <c r="J81" s="26"/>
      <c r="K81" s="26"/>
      <c r="L81" s="27"/>
    </row>
    <row r="82" spans="1:12" x14ac:dyDescent="0.55000000000000004">
      <c r="A82" s="21" t="s">
        <v>59</v>
      </c>
      <c r="B82" s="22"/>
      <c r="C82" s="22"/>
      <c r="D82" s="22">
        <v>15000</v>
      </c>
      <c r="E82" s="23">
        <v>10000</v>
      </c>
      <c r="G82" s="18" t="s">
        <v>60</v>
      </c>
      <c r="H82" s="26"/>
      <c r="I82" s="26"/>
      <c r="J82" s="26"/>
      <c r="K82" s="26"/>
      <c r="L82" s="27">
        <f>+L78-L80</f>
        <v>569500</v>
      </c>
    </row>
    <row r="83" spans="1:12" x14ac:dyDescent="0.55000000000000004">
      <c r="A83" s="21" t="s">
        <v>61</v>
      </c>
      <c r="B83" s="22"/>
      <c r="C83" s="22"/>
      <c r="D83" s="24">
        <v>30000</v>
      </c>
      <c r="E83" s="25">
        <f>+D83</f>
        <v>30000</v>
      </c>
      <c r="G83" s="21"/>
      <c r="H83" s="26"/>
      <c r="I83" s="26"/>
      <c r="J83" s="26"/>
      <c r="K83" s="26"/>
      <c r="L83" s="27"/>
    </row>
    <row r="84" spans="1:12" x14ac:dyDescent="0.55000000000000004">
      <c r="A84" s="21" t="s">
        <v>62</v>
      </c>
      <c r="B84" s="26"/>
      <c r="C84" s="26"/>
      <c r="D84" s="26">
        <f>SUM(D80:D83)</f>
        <v>115500</v>
      </c>
      <c r="E84" s="27">
        <f>SUM(E80:E83)</f>
        <v>126000</v>
      </c>
      <c r="G84" s="18" t="s">
        <v>63</v>
      </c>
      <c r="H84" s="26"/>
      <c r="I84" s="26"/>
      <c r="J84" s="26"/>
      <c r="K84" s="26"/>
      <c r="L84" s="27">
        <f>+E86*0.08</f>
        <v>136000</v>
      </c>
    </row>
    <row r="85" spans="1:12" x14ac:dyDescent="0.55000000000000004">
      <c r="A85" s="21"/>
      <c r="B85" s="26"/>
      <c r="C85" s="26"/>
      <c r="D85" s="26"/>
      <c r="E85" s="27"/>
      <c r="G85" s="21"/>
      <c r="H85" s="26"/>
      <c r="I85" s="26"/>
      <c r="J85" s="26"/>
      <c r="K85" s="31"/>
      <c r="L85" s="28"/>
    </row>
    <row r="86" spans="1:12" x14ac:dyDescent="0.55000000000000004">
      <c r="A86" s="21" t="s">
        <v>64</v>
      </c>
      <c r="B86" s="22"/>
      <c r="C86" s="22"/>
      <c r="D86" s="22">
        <v>1800000</v>
      </c>
      <c r="E86" s="23">
        <v>1700000</v>
      </c>
      <c r="G86" s="21" t="s">
        <v>65</v>
      </c>
      <c r="H86" s="26"/>
      <c r="I86" s="26"/>
      <c r="J86" s="26"/>
      <c r="K86" s="26"/>
      <c r="L86" s="27">
        <f>+L82-L84</f>
        <v>433500</v>
      </c>
    </row>
    <row r="87" spans="1:12" x14ac:dyDescent="0.55000000000000004">
      <c r="A87" s="21"/>
      <c r="B87" s="26"/>
      <c r="C87" s="26"/>
      <c r="D87" s="26"/>
      <c r="E87" s="27"/>
      <c r="G87" s="21"/>
      <c r="H87" s="26"/>
      <c r="I87" s="26"/>
      <c r="J87" s="26"/>
      <c r="K87" s="26"/>
      <c r="L87" s="27"/>
    </row>
    <row r="88" spans="1:12" x14ac:dyDescent="0.55000000000000004">
      <c r="A88" s="21" t="s">
        <v>66</v>
      </c>
      <c r="B88" s="22"/>
      <c r="C88" s="22"/>
      <c r="D88" s="22">
        <v>18000</v>
      </c>
      <c r="E88" s="23">
        <v>16000</v>
      </c>
      <c r="G88" s="18" t="s">
        <v>67</v>
      </c>
      <c r="H88" s="32"/>
      <c r="I88" s="32"/>
      <c r="J88" s="32"/>
      <c r="K88" s="26"/>
      <c r="L88" s="27">
        <f>+L86*0.4</f>
        <v>173400</v>
      </c>
    </row>
    <row r="89" spans="1:12" x14ac:dyDescent="0.55000000000000004">
      <c r="A89" s="21"/>
      <c r="B89" s="26"/>
      <c r="C89" s="26"/>
      <c r="D89" s="31"/>
      <c r="E89" s="28"/>
      <c r="G89" s="21"/>
      <c r="H89" s="26"/>
      <c r="I89" s="26"/>
      <c r="J89" s="26"/>
      <c r="K89" s="26"/>
      <c r="L89" s="27"/>
    </row>
    <row r="90" spans="1:12" ht="14.7" thickBot="1" x14ac:dyDescent="0.6">
      <c r="A90" s="21" t="s">
        <v>68</v>
      </c>
      <c r="B90" s="26"/>
      <c r="C90" s="26"/>
      <c r="D90" s="26">
        <f>+D88+D86+D84</f>
        <v>1933500</v>
      </c>
      <c r="E90" s="27">
        <f>+E88+E86+E84</f>
        <v>1842000</v>
      </c>
      <c r="G90" s="21" t="s">
        <v>69</v>
      </c>
      <c r="H90" s="26"/>
      <c r="I90" s="26"/>
      <c r="J90" s="26"/>
      <c r="K90" s="29"/>
      <c r="L90" s="30">
        <f>+L86-L88</f>
        <v>260100</v>
      </c>
    </row>
    <row r="91" spans="1:12" ht="14.7" thickTop="1" x14ac:dyDescent="0.55000000000000004">
      <c r="A91" s="21"/>
      <c r="B91" s="26"/>
      <c r="C91" s="26"/>
      <c r="D91" s="26"/>
      <c r="E91" s="27"/>
      <c r="G91" s="21"/>
      <c r="H91" s="19"/>
      <c r="I91" s="19"/>
      <c r="J91" s="19"/>
      <c r="K91" s="19"/>
      <c r="L91" s="20"/>
    </row>
    <row r="92" spans="1:12" x14ac:dyDescent="0.55000000000000004">
      <c r="A92" s="18" t="s">
        <v>70</v>
      </c>
      <c r="B92" s="26"/>
      <c r="C92" s="26"/>
      <c r="D92" s="26"/>
      <c r="E92" s="27"/>
      <c r="G92" s="21"/>
      <c r="H92" s="19"/>
      <c r="I92" s="19"/>
      <c r="J92" s="19"/>
      <c r="K92" s="19"/>
      <c r="L92" s="20"/>
    </row>
    <row r="93" spans="1:12" x14ac:dyDescent="0.55000000000000004">
      <c r="A93" s="21" t="s">
        <v>71</v>
      </c>
      <c r="B93" s="22"/>
      <c r="C93" s="22"/>
      <c r="D93" s="22">
        <v>1500000</v>
      </c>
      <c r="E93" s="23">
        <f>+D93</f>
        <v>1500000</v>
      </c>
      <c r="G93" s="21"/>
      <c r="H93" s="19"/>
      <c r="I93" s="19"/>
      <c r="J93" s="19"/>
      <c r="K93" s="19"/>
      <c r="L93" s="20"/>
    </row>
    <row r="94" spans="1:12" x14ac:dyDescent="0.55000000000000004">
      <c r="A94" s="21" t="s">
        <v>72</v>
      </c>
      <c r="B94" s="22"/>
      <c r="C94" s="22"/>
      <c r="D94" s="22">
        <v>0</v>
      </c>
      <c r="E94" s="23">
        <v>30000</v>
      </c>
      <c r="G94" s="21"/>
      <c r="H94" s="19"/>
      <c r="I94" s="19"/>
      <c r="J94" s="19"/>
      <c r="K94" s="19"/>
      <c r="L94" s="20"/>
    </row>
    <row r="95" spans="1:12" x14ac:dyDescent="0.55000000000000004">
      <c r="A95" s="21" t="s">
        <v>73</v>
      </c>
      <c r="B95" s="26"/>
      <c r="C95" s="26"/>
      <c r="D95" s="31">
        <v>1119000</v>
      </c>
      <c r="E95" s="28">
        <f>+D95+L90</f>
        <v>1379100</v>
      </c>
      <c r="G95" s="21"/>
      <c r="H95" s="19"/>
      <c r="I95" s="19"/>
      <c r="J95" s="19"/>
      <c r="K95" s="19"/>
      <c r="L95" s="20"/>
    </row>
    <row r="96" spans="1:12" x14ac:dyDescent="0.55000000000000004">
      <c r="A96" s="21" t="s">
        <v>74</v>
      </c>
      <c r="B96" s="26"/>
      <c r="C96" s="26"/>
      <c r="D96" s="26">
        <f>SUM(D93:D95)</f>
        <v>2619000</v>
      </c>
      <c r="E96" s="27">
        <f>SUM(E92:E95)</f>
        <v>2909100</v>
      </c>
      <c r="G96" s="21"/>
      <c r="H96" s="19"/>
      <c r="I96" s="19"/>
      <c r="J96" s="19"/>
      <c r="K96" s="19"/>
      <c r="L96" s="20"/>
    </row>
    <row r="97" spans="1:12" x14ac:dyDescent="0.55000000000000004">
      <c r="A97" s="21"/>
      <c r="B97" s="26"/>
      <c r="C97" s="26"/>
      <c r="D97" s="26"/>
      <c r="E97" s="27"/>
      <c r="G97" s="21"/>
      <c r="H97" s="19"/>
      <c r="I97" s="19"/>
      <c r="J97" s="19"/>
      <c r="K97" s="19"/>
      <c r="L97" s="20"/>
    </row>
    <row r="98" spans="1:12" ht="14.7" thickBot="1" x14ac:dyDescent="0.6">
      <c r="A98" s="21" t="s">
        <v>75</v>
      </c>
      <c r="B98" s="26"/>
      <c r="C98" s="26"/>
      <c r="D98" s="29">
        <f>+D96+D90</f>
        <v>4552500</v>
      </c>
      <c r="E98" s="30">
        <f>+E96+E90</f>
        <v>4751100</v>
      </c>
      <c r="G98" s="21"/>
      <c r="H98" s="19"/>
      <c r="I98" s="19"/>
      <c r="J98" s="19"/>
      <c r="K98" s="19"/>
      <c r="L98" s="20"/>
    </row>
    <row r="99" spans="1:12" ht="15" thickTop="1" thickBot="1" x14ac:dyDescent="0.6">
      <c r="A99" s="33"/>
      <c r="B99" s="34"/>
      <c r="C99" s="34"/>
      <c r="D99" s="34"/>
      <c r="E99" s="35"/>
      <c r="G99" s="33"/>
      <c r="H99" s="36"/>
      <c r="I99" s="36"/>
      <c r="J99" s="36"/>
      <c r="K99" s="36"/>
      <c r="L99" s="37"/>
    </row>
    <row r="100" spans="1:12" x14ac:dyDescent="0.55000000000000004">
      <c r="A100" s="38"/>
      <c r="B100" s="39"/>
      <c r="D100" s="39"/>
      <c r="E100" s="39"/>
      <c r="F100" s="39"/>
    </row>
    <row r="101" spans="1:12" ht="15" x14ac:dyDescent="0.55000000000000004">
      <c r="A101" s="40" t="s">
        <v>76</v>
      </c>
      <c r="B101" s="41"/>
      <c r="C101" s="41"/>
      <c r="D101" s="15"/>
      <c r="E101" s="16">
        <f>+E57</f>
        <v>2017</v>
      </c>
    </row>
    <row r="102" spans="1:12" x14ac:dyDescent="0.55000000000000004">
      <c r="D102" s="39"/>
      <c r="E102" s="39"/>
    </row>
    <row r="103" spans="1:12" ht="20.25" customHeight="1" x14ac:dyDescent="0.55000000000000004">
      <c r="A103" s="4" t="s">
        <v>69</v>
      </c>
      <c r="D103" s="39"/>
      <c r="E103" s="42">
        <f>+L90</f>
        <v>260100</v>
      </c>
    </row>
    <row r="104" spans="1:12" ht="20.25" customHeight="1" x14ac:dyDescent="0.55000000000000004">
      <c r="A104" s="4" t="s">
        <v>100</v>
      </c>
      <c r="D104" s="39"/>
      <c r="E104" s="42">
        <f>+L80</f>
        <v>100000</v>
      </c>
    </row>
    <row r="105" spans="1:12" ht="20.25" customHeight="1" x14ac:dyDescent="0.55000000000000004">
      <c r="A105" s="4" t="s">
        <v>101</v>
      </c>
      <c r="D105" s="39"/>
      <c r="E105" s="42">
        <f>+E88-D88</f>
        <v>-2000</v>
      </c>
    </row>
    <row r="106" spans="1:12" ht="20.25" customHeight="1" thickBot="1" x14ac:dyDescent="0.6">
      <c r="A106" s="4" t="s">
        <v>77</v>
      </c>
      <c r="D106" s="39"/>
      <c r="E106" s="43">
        <f>SUM(E103:E105)</f>
        <v>358100</v>
      </c>
    </row>
    <row r="107" spans="1:12" ht="18.75" customHeight="1" thickTop="1" x14ac:dyDescent="0.55000000000000004">
      <c r="D107" s="39"/>
      <c r="E107" s="44"/>
      <c r="F107" s="39"/>
    </row>
    <row r="108" spans="1:12" ht="18.75" customHeight="1" x14ac:dyDescent="0.55000000000000004">
      <c r="A108" s="45" t="s">
        <v>78</v>
      </c>
      <c r="D108" s="39"/>
      <c r="E108" s="44"/>
      <c r="F108" s="39"/>
    </row>
    <row r="109" spans="1:12" ht="21" customHeight="1" x14ac:dyDescent="0.55000000000000004">
      <c r="A109" s="4" t="s">
        <v>79</v>
      </c>
      <c r="D109" s="39"/>
      <c r="E109" s="46">
        <f>+D60-E60</f>
        <v>-19500</v>
      </c>
    </row>
    <row r="110" spans="1:12" ht="21" customHeight="1" x14ac:dyDescent="0.55000000000000004">
      <c r="A110" s="4" t="s">
        <v>80</v>
      </c>
      <c r="D110" s="39"/>
      <c r="E110" s="46">
        <f t="shared" ref="E110:E111" si="0">+D61-E61</f>
        <v>-12500</v>
      </c>
    </row>
    <row r="111" spans="1:12" ht="21" customHeight="1" x14ac:dyDescent="0.55000000000000004">
      <c r="A111" s="4" t="s">
        <v>81</v>
      </c>
      <c r="D111" s="39"/>
      <c r="E111" s="46">
        <f t="shared" si="0"/>
        <v>2000</v>
      </c>
    </row>
    <row r="112" spans="1:12" ht="21" customHeight="1" x14ac:dyDescent="0.55000000000000004">
      <c r="A112" s="4" t="s">
        <v>82</v>
      </c>
      <c r="D112" s="39"/>
      <c r="E112" s="46">
        <f>+E80-D80</f>
        <v>12500</v>
      </c>
    </row>
    <row r="113" spans="1:9" ht="21" customHeight="1" x14ac:dyDescent="0.55000000000000004">
      <c r="A113" s="4" t="s">
        <v>83</v>
      </c>
      <c r="D113" s="39"/>
      <c r="E113" s="46">
        <f t="shared" ref="E113:E114" si="1">+E81-D81</f>
        <v>3000</v>
      </c>
    </row>
    <row r="114" spans="1:9" ht="21" customHeight="1" x14ac:dyDescent="0.55000000000000004">
      <c r="A114" s="4" t="s">
        <v>84</v>
      </c>
      <c r="D114" s="39"/>
      <c r="E114" s="46">
        <f t="shared" si="1"/>
        <v>-5000</v>
      </c>
    </row>
    <row r="115" spans="1:9" ht="21" customHeight="1" x14ac:dyDescent="0.55000000000000004">
      <c r="A115" s="4" t="s">
        <v>85</v>
      </c>
      <c r="D115" s="39"/>
      <c r="E115" s="42">
        <f>SUM(E109:E114)</f>
        <v>-19500</v>
      </c>
    </row>
    <row r="116" spans="1:9" ht="18.75" customHeight="1" x14ac:dyDescent="0.55000000000000004">
      <c r="D116" s="39"/>
      <c r="E116" s="44"/>
      <c r="F116" s="39"/>
    </row>
    <row r="117" spans="1:9" ht="18.75" customHeight="1" thickBot="1" x14ac:dyDescent="0.6">
      <c r="A117" s="4" t="s">
        <v>86</v>
      </c>
      <c r="D117" s="39"/>
      <c r="E117" s="43">
        <f>+E106+E115</f>
        <v>338600</v>
      </c>
    </row>
    <row r="118" spans="1:9" ht="18.75" customHeight="1" thickTop="1" x14ac:dyDescent="0.55000000000000004">
      <c r="D118" s="39"/>
      <c r="E118" s="39"/>
      <c r="F118" s="39"/>
      <c r="G118" s="39"/>
      <c r="H118" s="39"/>
      <c r="I118" s="39"/>
    </row>
    <row r="119" spans="1:9" ht="18.75" customHeight="1" x14ac:dyDescent="0.55000000000000004">
      <c r="A119" s="45" t="s">
        <v>87</v>
      </c>
      <c r="D119" s="39"/>
      <c r="E119" s="39"/>
      <c r="F119" s="39"/>
      <c r="G119" s="39"/>
      <c r="H119" s="39"/>
      <c r="I119" s="39"/>
    </row>
    <row r="120" spans="1:9" ht="21" customHeight="1" x14ac:dyDescent="0.55000000000000004">
      <c r="A120" s="4" t="s">
        <v>88</v>
      </c>
      <c r="D120" s="39"/>
      <c r="E120" s="42">
        <f>+D69-E69</f>
        <v>-150000</v>
      </c>
    </row>
    <row r="121" spans="1:9" ht="21" customHeight="1" x14ac:dyDescent="0.55000000000000004">
      <c r="A121" s="4" t="s">
        <v>89</v>
      </c>
      <c r="D121" s="39"/>
      <c r="E121" s="42">
        <f>+D73-E73</f>
        <v>-100000</v>
      </c>
    </row>
    <row r="122" spans="1:9" ht="21" customHeight="1" x14ac:dyDescent="0.55000000000000004">
      <c r="A122" s="4" t="s">
        <v>90</v>
      </c>
      <c r="D122" s="39"/>
      <c r="E122" s="42">
        <f>SUM(E120:E121)</f>
        <v>-250000</v>
      </c>
    </row>
    <row r="123" spans="1:9" ht="18.75" customHeight="1" x14ac:dyDescent="0.55000000000000004">
      <c r="D123" s="39"/>
      <c r="E123" s="44"/>
      <c r="F123" s="39"/>
      <c r="G123" s="39"/>
      <c r="H123" s="39"/>
      <c r="I123" s="39"/>
    </row>
    <row r="124" spans="1:9" ht="18.75" customHeight="1" thickBot="1" x14ac:dyDescent="0.6">
      <c r="A124" s="4" t="s">
        <v>91</v>
      </c>
      <c r="D124" s="39"/>
      <c r="E124" s="43">
        <f>+E117+E122</f>
        <v>88600</v>
      </c>
    </row>
    <row r="125" spans="1:9" ht="18.75" customHeight="1" thickTop="1" x14ac:dyDescent="0.55000000000000004">
      <c r="D125" s="39"/>
      <c r="E125" s="44"/>
      <c r="F125" s="39"/>
    </row>
    <row r="126" spans="1:9" ht="18.75" customHeight="1" x14ac:dyDescent="0.55000000000000004">
      <c r="A126" s="45" t="s">
        <v>92</v>
      </c>
      <c r="D126" s="39"/>
      <c r="E126" s="44"/>
      <c r="F126" s="39"/>
    </row>
    <row r="127" spans="1:9" ht="21" customHeight="1" x14ac:dyDescent="0.55000000000000004">
      <c r="A127" s="4" t="s">
        <v>93</v>
      </c>
      <c r="D127" s="39"/>
      <c r="E127" s="42">
        <f>+E83-D83</f>
        <v>0</v>
      </c>
    </row>
    <row r="128" spans="1:9" ht="21" customHeight="1" x14ac:dyDescent="0.55000000000000004">
      <c r="A128" s="4" t="s">
        <v>94</v>
      </c>
      <c r="D128" s="39"/>
      <c r="E128" s="42">
        <f>+E86-D86</f>
        <v>-100000</v>
      </c>
    </row>
    <row r="129" spans="1:13" ht="21" customHeight="1" x14ac:dyDescent="0.55000000000000004">
      <c r="A129" s="4" t="s">
        <v>102</v>
      </c>
      <c r="D129" s="39"/>
      <c r="E129" s="42">
        <f>+E94-D94</f>
        <v>30000</v>
      </c>
    </row>
    <row r="130" spans="1:13" ht="21" customHeight="1" x14ac:dyDescent="0.55000000000000004">
      <c r="A130" s="4" t="s">
        <v>95</v>
      </c>
      <c r="D130" s="39"/>
      <c r="E130" s="42">
        <f>SUM(E127:E129)</f>
        <v>-70000</v>
      </c>
    </row>
    <row r="131" spans="1:13" ht="18.75" customHeight="1" x14ac:dyDescent="0.55000000000000004">
      <c r="D131" s="39"/>
      <c r="E131" s="44"/>
      <c r="F131" s="39"/>
    </row>
    <row r="132" spans="1:13" ht="21" customHeight="1" thickBot="1" x14ac:dyDescent="0.6">
      <c r="A132" s="45" t="s">
        <v>96</v>
      </c>
      <c r="D132" s="39"/>
      <c r="E132" s="43">
        <f>+E117+E122+E130</f>
        <v>18600</v>
      </c>
    </row>
    <row r="133" spans="1:13" ht="18.75" customHeight="1" thickTop="1" x14ac:dyDescent="0.55000000000000004">
      <c r="D133" s="39"/>
      <c r="E133" s="44"/>
      <c r="F133" s="39"/>
      <c r="K133" s="4" t="s">
        <v>125</v>
      </c>
    </row>
    <row r="134" spans="1:13" ht="21" customHeight="1" x14ac:dyDescent="0.55000000000000004">
      <c r="A134" s="4" t="s">
        <v>97</v>
      </c>
      <c r="D134" s="39"/>
      <c r="E134" s="42">
        <f>+D59</f>
        <v>67500</v>
      </c>
    </row>
    <row r="135" spans="1:13" ht="18.75" customHeight="1" x14ac:dyDescent="0.55000000000000004">
      <c r="D135" s="39"/>
      <c r="E135" s="44"/>
      <c r="F135" s="39"/>
    </row>
    <row r="136" spans="1:13" ht="21" customHeight="1" thickBot="1" x14ac:dyDescent="0.6">
      <c r="A136" s="4" t="s">
        <v>98</v>
      </c>
      <c r="D136" s="39"/>
      <c r="E136" s="43">
        <f>+E132+E134</f>
        <v>86100</v>
      </c>
      <c r="G136" s="47"/>
    </row>
    <row r="137" spans="1:13" ht="14.7" thickTop="1" x14ac:dyDescent="0.55000000000000004">
      <c r="A137" s="6"/>
      <c r="B137" s="6"/>
      <c r="C137" s="6"/>
      <c r="D137" s="6"/>
      <c r="E137" s="6"/>
      <c r="F137" s="6"/>
      <c r="G137" s="6"/>
      <c r="H137" s="6"/>
      <c r="I137" s="6"/>
      <c r="J137" s="6"/>
      <c r="K137" s="6"/>
      <c r="L137" s="6"/>
      <c r="M137" s="6"/>
    </row>
    <row r="138" spans="1:13" ht="14.7" thickBot="1" x14ac:dyDescent="0.6">
      <c r="A138" s="6" t="s">
        <v>127</v>
      </c>
      <c r="B138" s="6"/>
      <c r="C138" s="6"/>
      <c r="D138" s="6"/>
      <c r="E138" s="6"/>
      <c r="F138" s="6"/>
      <c r="G138" s="6"/>
      <c r="H138" s="6"/>
      <c r="I138" s="6"/>
      <c r="J138" s="6"/>
      <c r="K138" s="6"/>
      <c r="L138" s="6"/>
      <c r="M138" s="6"/>
    </row>
    <row r="139" spans="1:13" ht="15.6" customHeight="1" thickBot="1" x14ac:dyDescent="0.6">
      <c r="A139" s="106" t="s">
        <v>122</v>
      </c>
      <c r="B139" s="107"/>
      <c r="C139" s="107"/>
      <c r="D139" s="107"/>
      <c r="E139" s="107"/>
      <c r="F139" s="107"/>
      <c r="G139" s="107"/>
      <c r="H139" s="107"/>
      <c r="I139" s="108"/>
      <c r="J139" s="108"/>
      <c r="K139" s="108"/>
      <c r="L139" s="108"/>
      <c r="M139" s="109"/>
    </row>
    <row r="140" spans="1:13" x14ac:dyDescent="0.55000000000000004">
      <c r="A140" s="6"/>
      <c r="B140" s="6"/>
      <c r="C140" s="6"/>
      <c r="D140" s="6"/>
      <c r="E140" s="6"/>
      <c r="F140" s="6"/>
      <c r="G140" s="6"/>
      <c r="H140" s="6"/>
      <c r="I140" s="6"/>
      <c r="J140" s="6"/>
      <c r="K140" s="6"/>
      <c r="L140" s="6"/>
      <c r="M140" s="6"/>
    </row>
    <row r="141" spans="1:13" ht="15" x14ac:dyDescent="0.55000000000000004">
      <c r="A141" s="48" t="s">
        <v>104</v>
      </c>
      <c r="B141" s="49"/>
      <c r="C141" s="49"/>
      <c r="D141" s="49"/>
      <c r="E141" s="49"/>
      <c r="F141" s="49"/>
      <c r="G141" s="49"/>
      <c r="H141" s="49"/>
      <c r="I141" s="49"/>
      <c r="J141" s="49"/>
      <c r="K141" s="49"/>
    </row>
    <row r="142" spans="1:13" ht="16.2" x14ac:dyDescent="0.55000000000000004">
      <c r="A142" s="50" t="s">
        <v>105</v>
      </c>
      <c r="B142" s="51"/>
      <c r="C142" s="51"/>
      <c r="D142" s="51"/>
      <c r="E142" s="51"/>
      <c r="F142" s="51"/>
      <c r="G142" s="50" t="s">
        <v>106</v>
      </c>
      <c r="H142" s="51"/>
      <c r="I142" s="51"/>
      <c r="J142" s="51"/>
      <c r="K142" s="51"/>
    </row>
    <row r="143" spans="1:13" x14ac:dyDescent="0.55000000000000004">
      <c r="A143" s="51" t="s">
        <v>107</v>
      </c>
      <c r="B143" s="51"/>
      <c r="C143" s="51"/>
      <c r="D143" s="51"/>
      <c r="E143" s="51">
        <v>20000</v>
      </c>
      <c r="F143" s="51"/>
      <c r="G143" s="51" t="s">
        <v>108</v>
      </c>
      <c r="H143" s="51"/>
      <c r="I143" s="51"/>
      <c r="J143" s="51"/>
      <c r="K143" s="51">
        <f>+E147-SUM(K144:K146)</f>
        <v>4200000</v>
      </c>
    </row>
    <row r="144" spans="1:13" x14ac:dyDescent="0.55000000000000004">
      <c r="A144" s="51" t="s">
        <v>128</v>
      </c>
      <c r="B144" s="51"/>
      <c r="C144" s="51"/>
      <c r="D144" s="51"/>
      <c r="E144" s="51">
        <v>10000</v>
      </c>
      <c r="F144" s="51"/>
      <c r="G144" s="51" t="s">
        <v>109</v>
      </c>
      <c r="H144" s="51"/>
      <c r="I144" s="51"/>
      <c r="J144" s="51"/>
      <c r="K144" s="51">
        <f>+F179+F176</f>
        <v>1830000</v>
      </c>
    </row>
    <row r="145" spans="1:12" x14ac:dyDescent="0.55000000000000004">
      <c r="A145" s="51" t="s">
        <v>129</v>
      </c>
      <c r="B145" s="51"/>
      <c r="C145" s="51"/>
      <c r="D145" s="51"/>
      <c r="E145" s="51">
        <v>3000000</v>
      </c>
      <c r="F145" s="51"/>
      <c r="G145" s="51" t="s">
        <v>126</v>
      </c>
      <c r="H145" s="51"/>
      <c r="I145" s="51"/>
      <c r="J145" s="51"/>
      <c r="K145" s="51">
        <v>500000</v>
      </c>
    </row>
    <row r="146" spans="1:12" x14ac:dyDescent="0.55000000000000004">
      <c r="A146" s="51" t="s">
        <v>111</v>
      </c>
      <c r="B146" s="51"/>
      <c r="C146" s="51"/>
      <c r="D146" s="51"/>
      <c r="E146" s="51">
        <v>4000000</v>
      </c>
      <c r="F146" s="51"/>
      <c r="G146" s="51" t="s">
        <v>110</v>
      </c>
      <c r="H146" s="51"/>
      <c r="I146" s="51"/>
      <c r="J146" s="51"/>
      <c r="K146" s="51">
        <v>500000</v>
      </c>
    </row>
    <row r="147" spans="1:12" ht="14.7" thickBot="1" x14ac:dyDescent="0.6">
      <c r="A147" s="51" t="s">
        <v>112</v>
      </c>
      <c r="B147" s="51"/>
      <c r="C147" s="51"/>
      <c r="D147" s="51"/>
      <c r="E147" s="52">
        <f>SUM(E143:E146)</f>
        <v>7030000</v>
      </c>
      <c r="F147" s="51"/>
      <c r="G147" s="51"/>
      <c r="H147" s="51"/>
      <c r="I147" s="51"/>
      <c r="J147" s="51"/>
      <c r="K147" s="52">
        <f>SUM(K143:K146)</f>
        <v>7030000</v>
      </c>
    </row>
    <row r="148" spans="1:12" ht="14.7" thickTop="1" x14ac:dyDescent="0.55000000000000004">
      <c r="A148" s="10"/>
      <c r="B148" s="10"/>
      <c r="C148" s="53"/>
      <c r="D148" s="10"/>
      <c r="E148" s="10"/>
      <c r="F148" s="10"/>
      <c r="G148" s="10"/>
      <c r="H148" s="10"/>
      <c r="I148" s="10"/>
    </row>
    <row r="149" spans="1:12" ht="15" x14ac:dyDescent="0.55000000000000004">
      <c r="A149" s="54"/>
      <c r="F149" s="55" t="s">
        <v>130</v>
      </c>
      <c r="K149" s="55" t="s">
        <v>113</v>
      </c>
    </row>
    <row r="150" spans="1:12" ht="17.25" customHeight="1" x14ac:dyDescent="0.55000000000000004">
      <c r="A150" s="48" t="s">
        <v>23</v>
      </c>
      <c r="B150" s="56"/>
      <c r="C150" s="57"/>
      <c r="D150" s="57"/>
      <c r="E150" s="57"/>
      <c r="F150" s="58">
        <v>2017</v>
      </c>
      <c r="G150" s="49"/>
      <c r="H150" s="59" t="s">
        <v>114</v>
      </c>
      <c r="I150" s="59" t="s">
        <v>115</v>
      </c>
      <c r="J150" s="60"/>
      <c r="K150" s="59">
        <f>+F150</f>
        <v>2017</v>
      </c>
    </row>
    <row r="151" spans="1:12" x14ac:dyDescent="0.55000000000000004">
      <c r="A151" s="51"/>
      <c r="B151" s="51"/>
      <c r="C151" s="51"/>
      <c r="D151" s="51"/>
      <c r="E151" s="51"/>
      <c r="F151" s="51"/>
      <c r="G151" s="51"/>
      <c r="H151" s="51"/>
      <c r="I151" s="51"/>
      <c r="J151" s="51"/>
      <c r="K151" s="51"/>
    </row>
    <row r="152" spans="1:12" x14ac:dyDescent="0.55000000000000004">
      <c r="A152" s="51" t="s">
        <v>25</v>
      </c>
      <c r="B152" s="51"/>
      <c r="C152" s="51"/>
      <c r="D152" s="51"/>
      <c r="E152" s="51"/>
      <c r="F152" s="51"/>
      <c r="G152" s="51"/>
      <c r="H152" s="51"/>
      <c r="I152" s="51"/>
      <c r="J152" s="51"/>
      <c r="K152" s="51"/>
    </row>
    <row r="153" spans="1:12" x14ac:dyDescent="0.55000000000000004">
      <c r="A153" s="51" t="s">
        <v>27</v>
      </c>
      <c r="B153" s="51"/>
      <c r="C153" s="51"/>
      <c r="D153" s="51"/>
      <c r="E153" s="51"/>
      <c r="F153" s="51">
        <v>67500</v>
      </c>
      <c r="G153" s="51"/>
      <c r="H153" s="61"/>
      <c r="I153" s="61">
        <f>+E143</f>
        <v>20000</v>
      </c>
      <c r="J153" s="51"/>
      <c r="K153" s="62">
        <f>+F153+H153-I153</f>
        <v>47500</v>
      </c>
    </row>
    <row r="154" spans="1:12" x14ac:dyDescent="0.55000000000000004">
      <c r="A154" s="51" t="s">
        <v>29</v>
      </c>
      <c r="B154" s="51"/>
      <c r="C154" s="51"/>
      <c r="D154" s="51"/>
      <c r="E154" s="51"/>
      <c r="F154" s="51">
        <v>67500</v>
      </c>
      <c r="G154" s="51"/>
      <c r="H154" s="61"/>
      <c r="I154" s="61"/>
      <c r="J154" s="51"/>
      <c r="K154" s="62">
        <f t="shared" ref="K154:K156" si="2">+F154+H154-I154</f>
        <v>67500</v>
      </c>
    </row>
    <row r="155" spans="1:12" x14ac:dyDescent="0.55000000000000004">
      <c r="A155" s="51" t="s">
        <v>31</v>
      </c>
      <c r="B155" s="51"/>
      <c r="C155" s="51"/>
      <c r="D155" s="51"/>
      <c r="E155" s="51"/>
      <c r="F155" s="51">
        <v>52500</v>
      </c>
      <c r="G155" s="51"/>
      <c r="H155" s="61"/>
      <c r="I155" s="61"/>
      <c r="J155" s="51"/>
      <c r="K155" s="62">
        <f t="shared" si="2"/>
        <v>52500</v>
      </c>
    </row>
    <row r="156" spans="1:12" x14ac:dyDescent="0.55000000000000004">
      <c r="A156" s="51" t="s">
        <v>116</v>
      </c>
      <c r="B156" s="51"/>
      <c r="C156" s="51"/>
      <c r="D156" s="51"/>
      <c r="E156" s="51"/>
      <c r="F156" s="51">
        <v>15000</v>
      </c>
      <c r="G156" s="51"/>
      <c r="H156" s="61"/>
      <c r="I156" s="61"/>
      <c r="J156" s="51"/>
      <c r="K156" s="62">
        <f t="shared" si="2"/>
        <v>15000</v>
      </c>
    </row>
    <row r="157" spans="1:12" ht="14.7" thickBot="1" x14ac:dyDescent="0.6">
      <c r="A157" s="51" t="s">
        <v>35</v>
      </c>
      <c r="B157" s="51"/>
      <c r="C157" s="51"/>
      <c r="D157" s="51"/>
      <c r="E157" s="51"/>
      <c r="F157" s="52">
        <f>SUM(F153:F156)</f>
        <v>202500</v>
      </c>
      <c r="G157" s="51"/>
      <c r="H157" s="61"/>
      <c r="I157" s="61"/>
      <c r="J157" s="51"/>
      <c r="K157" s="64">
        <f>SUM(K153:K156)</f>
        <v>182500</v>
      </c>
    </row>
    <row r="158" spans="1:12" ht="14.7" thickTop="1" x14ac:dyDescent="0.55000000000000004">
      <c r="A158" s="51"/>
      <c r="B158" s="51"/>
      <c r="C158" s="51"/>
      <c r="D158" s="51"/>
      <c r="E158" s="51"/>
      <c r="F158" s="51"/>
      <c r="G158" s="51"/>
      <c r="H158" s="51"/>
      <c r="I158" s="51"/>
      <c r="J158" s="51"/>
      <c r="K158" s="51"/>
      <c r="L158" s="65"/>
    </row>
    <row r="159" spans="1:12" x14ac:dyDescent="0.55000000000000004">
      <c r="A159" s="51" t="s">
        <v>37</v>
      </c>
      <c r="B159" s="51"/>
      <c r="C159" s="51"/>
      <c r="D159" s="51"/>
      <c r="E159" s="51"/>
      <c r="F159" s="51"/>
      <c r="G159" s="51"/>
      <c r="H159" s="51"/>
      <c r="I159" s="51"/>
      <c r="J159" s="51"/>
      <c r="K159" s="51"/>
      <c r="L159" s="65"/>
    </row>
    <row r="160" spans="1:12" x14ac:dyDescent="0.55000000000000004">
      <c r="A160" s="51" t="s">
        <v>42</v>
      </c>
      <c r="B160" s="51"/>
      <c r="C160" s="51"/>
      <c r="D160" s="51"/>
      <c r="E160" s="51"/>
      <c r="F160" s="51">
        <f>+D69</f>
        <v>4500000</v>
      </c>
      <c r="G160" s="51"/>
      <c r="H160" s="61">
        <f>+K145</f>
        <v>500000</v>
      </c>
      <c r="I160" s="61"/>
      <c r="J160" s="51"/>
      <c r="K160" s="62">
        <f t="shared" ref="K160:K161" si="3">+F160+H160-I160</f>
        <v>5000000</v>
      </c>
    </row>
    <row r="161" spans="1:12" x14ac:dyDescent="0.55000000000000004">
      <c r="A161" s="51" t="s">
        <v>43</v>
      </c>
      <c r="B161" s="51"/>
      <c r="C161" s="51"/>
      <c r="D161" s="51"/>
      <c r="E161" s="51"/>
      <c r="F161" s="51">
        <v>-450000</v>
      </c>
      <c r="G161" s="51"/>
      <c r="H161" s="61"/>
      <c r="I161" s="61"/>
      <c r="J161" s="51"/>
      <c r="K161" s="62">
        <f t="shared" si="3"/>
        <v>-450000</v>
      </c>
    </row>
    <row r="162" spans="1:12" ht="14.7" thickBot="1" x14ac:dyDescent="0.6">
      <c r="A162" s="51" t="s">
        <v>45</v>
      </c>
      <c r="B162" s="51"/>
      <c r="C162" s="51"/>
      <c r="D162" s="51"/>
      <c r="E162" s="51"/>
      <c r="F162" s="52">
        <f>+F160+F161</f>
        <v>4050000</v>
      </c>
      <c r="G162" s="51"/>
      <c r="H162" s="61"/>
      <c r="I162" s="61"/>
      <c r="J162" s="51"/>
      <c r="K162" s="64">
        <f>SUM(K160:K161)</f>
        <v>4550000</v>
      </c>
    </row>
    <row r="163" spans="1:12" ht="14.7" thickTop="1" x14ac:dyDescent="0.55000000000000004">
      <c r="A163" s="51"/>
      <c r="B163" s="51"/>
      <c r="C163" s="51"/>
      <c r="D163" s="51"/>
      <c r="E163" s="51"/>
      <c r="F163" s="51"/>
      <c r="G163" s="51"/>
      <c r="H163" s="51"/>
      <c r="I163" s="51"/>
      <c r="J163" s="51"/>
      <c r="K163" s="51"/>
      <c r="L163" s="65"/>
    </row>
    <row r="164" spans="1:12" x14ac:dyDescent="0.55000000000000004">
      <c r="A164" s="51" t="s">
        <v>117</v>
      </c>
      <c r="B164" s="51"/>
      <c r="C164" s="51"/>
      <c r="D164" s="51"/>
      <c r="E164" s="51"/>
      <c r="F164" s="51">
        <v>0</v>
      </c>
      <c r="G164" s="51"/>
      <c r="H164" s="61">
        <f>+K146</f>
        <v>500000</v>
      </c>
      <c r="I164" s="61"/>
      <c r="J164" s="51"/>
      <c r="K164" s="62">
        <f t="shared" ref="K164:K167" si="4">+F164+H164-I164</f>
        <v>500000</v>
      </c>
    </row>
    <row r="165" spans="1:12" x14ac:dyDescent="0.55000000000000004">
      <c r="A165" s="51" t="s">
        <v>118</v>
      </c>
      <c r="B165" s="51"/>
      <c r="C165" s="51"/>
      <c r="D165" s="51"/>
      <c r="E165" s="51"/>
      <c r="F165" s="51">
        <v>0</v>
      </c>
      <c r="G165" s="51"/>
      <c r="H165" s="61">
        <f>+I190-SUM(H153:H164)-SUM(H166:H188)</f>
        <v>1581000</v>
      </c>
      <c r="I165" s="61"/>
      <c r="J165" s="51"/>
      <c r="K165" s="62">
        <f t="shared" si="4"/>
        <v>1581000</v>
      </c>
    </row>
    <row r="166" spans="1:12" x14ac:dyDescent="0.55000000000000004">
      <c r="A166" s="51" t="s">
        <v>47</v>
      </c>
      <c r="B166" s="51"/>
      <c r="C166" s="51"/>
      <c r="D166" s="51"/>
      <c r="E166" s="51"/>
      <c r="F166" s="51">
        <v>300000</v>
      </c>
      <c r="G166" s="51"/>
      <c r="H166" s="61"/>
      <c r="I166" s="61"/>
      <c r="J166" s="51"/>
      <c r="K166" s="62">
        <f t="shared" si="4"/>
        <v>300000</v>
      </c>
    </row>
    <row r="167" spans="1:12" x14ac:dyDescent="0.55000000000000004">
      <c r="A167" s="51" t="s">
        <v>119</v>
      </c>
      <c r="B167" s="51"/>
      <c r="C167" s="51"/>
      <c r="D167" s="51"/>
      <c r="E167" s="51"/>
      <c r="F167" s="51">
        <f>SUM(F162:F166)</f>
        <v>4350000</v>
      </c>
      <c r="G167" s="51"/>
      <c r="H167" s="61"/>
      <c r="I167" s="61"/>
      <c r="J167" s="51"/>
      <c r="K167" s="62">
        <f>SUM(K162:K166)</f>
        <v>6931000</v>
      </c>
    </row>
    <row r="168" spans="1:12" ht="14.7" thickBot="1" x14ac:dyDescent="0.6">
      <c r="A168" s="51" t="s">
        <v>50</v>
      </c>
      <c r="B168" s="51"/>
      <c r="C168" s="51"/>
      <c r="D168" s="51"/>
      <c r="E168" s="51"/>
      <c r="F168" s="52">
        <f>+F167+F157</f>
        <v>4552500</v>
      </c>
      <c r="G168" s="51"/>
      <c r="H168" s="61"/>
      <c r="I168" s="61"/>
      <c r="J168" s="51"/>
      <c r="K168" s="64">
        <f>+K167+K157</f>
        <v>7113500</v>
      </c>
    </row>
    <row r="169" spans="1:12" ht="14.7" thickTop="1" x14ac:dyDescent="0.55000000000000004">
      <c r="A169" s="51"/>
      <c r="B169" s="51"/>
      <c r="C169" s="51"/>
      <c r="D169" s="51"/>
      <c r="E169" s="51"/>
      <c r="F169" s="51"/>
      <c r="G169" s="51"/>
      <c r="H169" s="51"/>
      <c r="I169" s="51"/>
      <c r="J169" s="51"/>
      <c r="K169" s="51"/>
      <c r="L169" s="65"/>
    </row>
    <row r="170" spans="1:12" x14ac:dyDescent="0.55000000000000004">
      <c r="A170" s="51" t="s">
        <v>53</v>
      </c>
      <c r="B170" s="51"/>
      <c r="C170" s="51"/>
      <c r="D170" s="51"/>
      <c r="E170" s="51"/>
      <c r="F170" s="51"/>
      <c r="G170" s="51"/>
      <c r="H170" s="51"/>
      <c r="I170" s="51"/>
      <c r="J170" s="51"/>
      <c r="K170" s="51"/>
      <c r="L170" s="65"/>
    </row>
    <row r="171" spans="1:12" x14ac:dyDescent="0.55000000000000004">
      <c r="A171" s="51"/>
      <c r="B171" s="51"/>
      <c r="C171" s="51"/>
      <c r="D171" s="51"/>
      <c r="E171" s="51"/>
      <c r="F171" s="51"/>
      <c r="G171" s="51"/>
      <c r="H171" s="51"/>
      <c r="I171" s="51"/>
      <c r="J171" s="51"/>
      <c r="K171" s="51"/>
      <c r="L171" s="65"/>
    </row>
    <row r="172" spans="1:12" x14ac:dyDescent="0.55000000000000004">
      <c r="A172" s="51" t="s">
        <v>55</v>
      </c>
      <c r="B172" s="51"/>
      <c r="C172" s="51"/>
      <c r="D172" s="51"/>
      <c r="E172" s="51"/>
      <c r="F172" s="51"/>
      <c r="G172" s="51"/>
      <c r="H172" s="51"/>
      <c r="I172" s="51"/>
      <c r="J172" s="51"/>
      <c r="K172" s="51"/>
      <c r="L172" s="65"/>
    </row>
    <row r="173" spans="1:12" x14ac:dyDescent="0.55000000000000004">
      <c r="A173" s="51" t="s">
        <v>56</v>
      </c>
      <c r="B173" s="51"/>
      <c r="C173" s="51"/>
      <c r="D173" s="51"/>
      <c r="E173" s="51"/>
      <c r="F173" s="51">
        <f>+D80</f>
        <v>52500</v>
      </c>
      <c r="G173" s="51"/>
      <c r="H173" s="61"/>
      <c r="I173" s="61"/>
      <c r="J173" s="51"/>
      <c r="K173" s="63">
        <f>+F173-H173+I173</f>
        <v>52500</v>
      </c>
    </row>
    <row r="174" spans="1:12" x14ac:dyDescent="0.55000000000000004">
      <c r="A174" s="51" t="s">
        <v>58</v>
      </c>
      <c r="B174" s="51"/>
      <c r="C174" s="51"/>
      <c r="D174" s="51"/>
      <c r="E174" s="51"/>
      <c r="F174" s="51">
        <f t="shared" ref="F174:F176" si="5">+D81</f>
        <v>18000</v>
      </c>
      <c r="G174" s="51"/>
      <c r="H174" s="61"/>
      <c r="I174" s="61"/>
      <c r="J174" s="51"/>
      <c r="K174" s="63">
        <f t="shared" ref="K174:K176" si="6">+F174-H174+I174</f>
        <v>18000</v>
      </c>
    </row>
    <row r="175" spans="1:12" x14ac:dyDescent="0.55000000000000004">
      <c r="A175" s="51" t="s">
        <v>120</v>
      </c>
      <c r="B175" s="51"/>
      <c r="C175" s="51"/>
      <c r="D175" s="51"/>
      <c r="E175" s="51"/>
      <c r="F175" s="51">
        <f t="shared" si="5"/>
        <v>15000</v>
      </c>
      <c r="G175" s="51"/>
      <c r="H175" s="61"/>
      <c r="I175" s="61"/>
      <c r="J175" s="51"/>
      <c r="K175" s="63">
        <f t="shared" si="6"/>
        <v>15000</v>
      </c>
    </row>
    <row r="176" spans="1:12" x14ac:dyDescent="0.55000000000000004">
      <c r="A176" s="51" t="s">
        <v>123</v>
      </c>
      <c r="B176" s="51"/>
      <c r="C176" s="51"/>
      <c r="D176" s="51"/>
      <c r="E176" s="51"/>
      <c r="F176" s="51">
        <f t="shared" si="5"/>
        <v>30000</v>
      </c>
      <c r="G176" s="51"/>
      <c r="H176" s="61">
        <f>+F176</f>
        <v>30000</v>
      </c>
      <c r="I176" s="61">
        <f>+E144</f>
        <v>10000</v>
      </c>
      <c r="J176" s="51"/>
      <c r="K176" s="63">
        <f t="shared" si="6"/>
        <v>10000</v>
      </c>
    </row>
    <row r="177" spans="1:13" ht="14.7" thickBot="1" x14ac:dyDescent="0.6">
      <c r="A177" s="51" t="s">
        <v>62</v>
      </c>
      <c r="B177" s="51"/>
      <c r="C177" s="51"/>
      <c r="D177" s="51"/>
      <c r="E177" s="51"/>
      <c r="F177" s="52">
        <f>SUM(F173:F176)</f>
        <v>115500</v>
      </c>
      <c r="G177" s="51"/>
      <c r="H177" s="61"/>
      <c r="I177" s="61"/>
      <c r="J177" s="51"/>
      <c r="K177" s="64">
        <f>SUM(K173:K176)</f>
        <v>95500</v>
      </c>
    </row>
    <row r="178" spans="1:13" ht="14.7" thickTop="1" x14ac:dyDescent="0.55000000000000004">
      <c r="A178" s="51"/>
      <c r="B178" s="51"/>
      <c r="C178" s="51"/>
      <c r="D178" s="51"/>
      <c r="E178" s="51"/>
      <c r="F178" s="51"/>
      <c r="G178" s="51"/>
      <c r="H178" s="51"/>
      <c r="I178" s="51"/>
      <c r="J178" s="51"/>
      <c r="K178" s="51"/>
      <c r="L178" s="65"/>
    </row>
    <row r="179" spans="1:13" x14ac:dyDescent="0.55000000000000004">
      <c r="A179" s="51" t="s">
        <v>64</v>
      </c>
      <c r="B179" s="51"/>
      <c r="C179" s="51"/>
      <c r="D179" s="51"/>
      <c r="E179" s="51"/>
      <c r="F179" s="51">
        <f>+D86</f>
        <v>1800000</v>
      </c>
      <c r="G179" s="51"/>
      <c r="H179" s="61">
        <f>+F179</f>
        <v>1800000</v>
      </c>
      <c r="I179" s="61">
        <f>+E145</f>
        <v>3000000</v>
      </c>
      <c r="J179" s="51"/>
      <c r="K179" s="63">
        <f t="shared" ref="K179" si="7">+F179-H179+I179</f>
        <v>3000000</v>
      </c>
      <c r="L179" s="65"/>
    </row>
    <row r="180" spans="1:13" x14ac:dyDescent="0.55000000000000004">
      <c r="A180" s="51"/>
      <c r="B180" s="51"/>
      <c r="C180" s="51"/>
      <c r="D180" s="51"/>
      <c r="E180" s="51"/>
      <c r="F180" s="51"/>
      <c r="G180" s="51"/>
      <c r="H180" s="51"/>
      <c r="I180" s="51"/>
      <c r="J180" s="51"/>
      <c r="K180" s="51"/>
      <c r="L180" s="65"/>
    </row>
    <row r="181" spans="1:13" x14ac:dyDescent="0.55000000000000004">
      <c r="A181" s="51" t="s">
        <v>66</v>
      </c>
      <c r="B181" s="51"/>
      <c r="C181" s="51"/>
      <c r="D181" s="51"/>
      <c r="E181" s="51"/>
      <c r="F181" s="51">
        <f>+D88</f>
        <v>18000</v>
      </c>
      <c r="G181" s="51"/>
      <c r="H181" s="61"/>
      <c r="I181" s="61"/>
      <c r="J181" s="51"/>
      <c r="K181" s="63">
        <f t="shared" ref="K181" si="8">+F181-H181+I181</f>
        <v>18000</v>
      </c>
      <c r="L181" s="65"/>
    </row>
    <row r="182" spans="1:13" ht="14.7" thickBot="1" x14ac:dyDescent="0.6">
      <c r="A182" s="51" t="s">
        <v>68</v>
      </c>
      <c r="B182" s="51"/>
      <c r="C182" s="51"/>
      <c r="D182" s="51"/>
      <c r="E182" s="51"/>
      <c r="F182" s="52">
        <f>SUM(F177:F181)</f>
        <v>1933500</v>
      </c>
      <c r="G182" s="51"/>
      <c r="H182" s="61"/>
      <c r="I182" s="61"/>
      <c r="J182" s="51"/>
      <c r="K182" s="62">
        <f>SUM(K177:K181)</f>
        <v>3113500</v>
      </c>
      <c r="L182" s="65"/>
    </row>
    <row r="183" spans="1:13" ht="9" customHeight="1" thickTop="1" x14ac:dyDescent="0.55000000000000004">
      <c r="A183" s="51"/>
      <c r="B183" s="51"/>
      <c r="C183" s="51"/>
      <c r="D183" s="51"/>
      <c r="E183" s="51"/>
      <c r="F183" s="51"/>
      <c r="G183" s="51"/>
      <c r="H183" s="51"/>
      <c r="I183" s="51"/>
      <c r="J183" s="51"/>
      <c r="K183" s="51"/>
      <c r="L183" s="65"/>
    </row>
    <row r="184" spans="1:13" x14ac:dyDescent="0.55000000000000004">
      <c r="A184" s="51" t="s">
        <v>70</v>
      </c>
      <c r="B184" s="51"/>
      <c r="C184" s="51"/>
      <c r="D184" s="51"/>
      <c r="E184" s="51"/>
      <c r="F184" s="51"/>
      <c r="G184" s="51"/>
      <c r="H184" s="51"/>
      <c r="I184" s="51"/>
      <c r="J184" s="51"/>
      <c r="K184" s="51"/>
      <c r="L184" s="65"/>
    </row>
    <row r="185" spans="1:13" x14ac:dyDescent="0.55000000000000004">
      <c r="A185" s="51" t="s">
        <v>71</v>
      </c>
      <c r="B185" s="51"/>
      <c r="C185" s="51"/>
      <c r="D185" s="51"/>
      <c r="E185" s="51"/>
      <c r="F185" s="51">
        <f>+D93</f>
        <v>1500000</v>
      </c>
      <c r="G185" s="51"/>
      <c r="H185" s="61">
        <f>+F185</f>
        <v>1500000</v>
      </c>
      <c r="I185" s="61">
        <f>+E146</f>
        <v>4000000</v>
      </c>
      <c r="J185" s="51"/>
      <c r="K185" s="63">
        <f t="shared" ref="K185:K187" si="9">+F185-H185+I185</f>
        <v>4000000</v>
      </c>
    </row>
    <row r="186" spans="1:13" x14ac:dyDescent="0.55000000000000004">
      <c r="A186" s="51" t="s">
        <v>121</v>
      </c>
      <c r="B186" s="51"/>
      <c r="C186" s="51"/>
      <c r="D186" s="51"/>
      <c r="E186" s="51"/>
      <c r="F186" s="51">
        <f t="shared" ref="F186:F187" si="10">+D94</f>
        <v>0</v>
      </c>
      <c r="G186" s="51"/>
      <c r="H186" s="61">
        <f t="shared" ref="H186:H187" si="11">+F186</f>
        <v>0</v>
      </c>
      <c r="I186" s="61"/>
      <c r="J186" s="51"/>
      <c r="K186" s="63">
        <f t="shared" si="9"/>
        <v>0</v>
      </c>
    </row>
    <row r="187" spans="1:13" x14ac:dyDescent="0.55000000000000004">
      <c r="A187" s="51" t="s">
        <v>73</v>
      </c>
      <c r="B187" s="51"/>
      <c r="C187" s="51"/>
      <c r="D187" s="51"/>
      <c r="E187" s="51"/>
      <c r="F187" s="51">
        <f t="shared" si="10"/>
        <v>1119000</v>
      </c>
      <c r="G187" s="51"/>
      <c r="H187" s="61">
        <f t="shared" si="11"/>
        <v>1119000</v>
      </c>
      <c r="I187" s="61"/>
      <c r="J187" s="51"/>
      <c r="K187" s="63">
        <f t="shared" si="9"/>
        <v>0</v>
      </c>
    </row>
    <row r="188" spans="1:13" ht="14.7" thickBot="1" x14ac:dyDescent="0.6">
      <c r="A188" s="51" t="s">
        <v>74</v>
      </c>
      <c r="B188" s="51"/>
      <c r="C188" s="51"/>
      <c r="D188" s="51"/>
      <c r="E188" s="51"/>
      <c r="F188" s="52">
        <f>SUM(F185:F187)</f>
        <v>2619000</v>
      </c>
      <c r="G188" s="51"/>
      <c r="H188" s="61"/>
      <c r="I188" s="61"/>
      <c r="J188" s="51"/>
      <c r="K188" s="62">
        <f>SUM(K185:K187)</f>
        <v>4000000</v>
      </c>
    </row>
    <row r="189" spans="1:13" ht="14.7" thickTop="1" x14ac:dyDescent="0.55000000000000004">
      <c r="A189" s="51"/>
      <c r="B189" s="51"/>
      <c r="C189" s="51"/>
      <c r="D189" s="51"/>
      <c r="E189" s="51"/>
      <c r="F189" s="51"/>
      <c r="G189" s="51"/>
      <c r="H189" s="51"/>
      <c r="I189" s="51"/>
      <c r="J189" s="51"/>
      <c r="K189" s="51"/>
      <c r="L189" s="66"/>
    </row>
    <row r="190" spans="1:13" x14ac:dyDescent="0.55000000000000004">
      <c r="A190" s="51" t="s">
        <v>75</v>
      </c>
      <c r="B190" s="51"/>
      <c r="C190" s="51"/>
      <c r="D190" s="51"/>
      <c r="E190" s="51"/>
      <c r="F190" s="51">
        <f>+F188+F182</f>
        <v>4552500</v>
      </c>
      <c r="G190" s="51" t="s">
        <v>124</v>
      </c>
      <c r="H190" s="62">
        <f>SUM(H151:H189)</f>
        <v>7030000</v>
      </c>
      <c r="I190" s="62">
        <f>SUM(I151:I189)</f>
        <v>7030000</v>
      </c>
      <c r="J190" s="51"/>
      <c r="K190" s="62">
        <f>+K188+K182</f>
        <v>7113500</v>
      </c>
    </row>
    <row r="191" spans="1:13" ht="13.5" customHeight="1" x14ac:dyDescent="0.55000000000000004">
      <c r="B191" s="39"/>
      <c r="C191" s="65"/>
      <c r="F191" s="39"/>
      <c r="H191" s="67"/>
      <c r="I191" s="67"/>
      <c r="J191" s="67"/>
      <c r="K191" s="67"/>
      <c r="L191" s="67"/>
    </row>
    <row r="192" spans="1:13" ht="14.7" thickBot="1" x14ac:dyDescent="0.6">
      <c r="A192" s="6" t="s">
        <v>131</v>
      </c>
      <c r="B192" s="6"/>
      <c r="C192" s="6"/>
      <c r="D192" s="6"/>
      <c r="E192" s="6"/>
      <c r="F192" s="6"/>
      <c r="G192" s="6"/>
      <c r="H192" s="6"/>
      <c r="I192" s="6"/>
      <c r="J192" s="6"/>
      <c r="K192" s="6"/>
      <c r="L192" s="6"/>
      <c r="M192" s="6"/>
    </row>
    <row r="193" spans="1:13" ht="15.6" customHeight="1" thickBot="1" x14ac:dyDescent="0.6">
      <c r="A193" s="106" t="s">
        <v>144</v>
      </c>
      <c r="B193" s="107"/>
      <c r="C193" s="107"/>
      <c r="D193" s="107"/>
      <c r="E193" s="107"/>
      <c r="F193" s="107"/>
      <c r="G193" s="107"/>
      <c r="H193" s="107"/>
      <c r="I193" s="108"/>
      <c r="J193" s="108"/>
      <c r="K193" s="108"/>
      <c r="L193" s="108"/>
      <c r="M193" s="109"/>
    </row>
    <row r="195" spans="1:13" ht="28.8" x14ac:dyDescent="0.55000000000000004">
      <c r="A195" s="68"/>
      <c r="C195" s="69" t="s">
        <v>138</v>
      </c>
      <c r="D195" s="69" t="s">
        <v>132</v>
      </c>
      <c r="E195" s="69" t="s">
        <v>133</v>
      </c>
      <c r="F195" s="70" t="s">
        <v>134</v>
      </c>
    </row>
    <row r="196" spans="1:13" x14ac:dyDescent="0.55000000000000004">
      <c r="A196" s="71"/>
      <c r="C196" s="72">
        <v>43163</v>
      </c>
      <c r="D196" s="73">
        <v>2000</v>
      </c>
      <c r="E196" s="74">
        <v>25</v>
      </c>
      <c r="F196" s="92">
        <f>+E196*D196</f>
        <v>50000</v>
      </c>
    </row>
    <row r="197" spans="1:13" x14ac:dyDescent="0.55000000000000004">
      <c r="A197" s="71"/>
      <c r="C197" s="72">
        <f>+C196+5</f>
        <v>43168</v>
      </c>
      <c r="D197" s="73">
        <v>1500</v>
      </c>
      <c r="E197" s="74">
        <v>32.5</v>
      </c>
      <c r="F197" s="92">
        <f t="shared" ref="F197:F200" si="12">+E197*D197</f>
        <v>48750</v>
      </c>
    </row>
    <row r="198" spans="1:13" x14ac:dyDescent="0.55000000000000004">
      <c r="A198" s="71"/>
      <c r="C198" s="72">
        <f>+C197+15</f>
        <v>43183</v>
      </c>
      <c r="D198" s="73">
        <v>2500</v>
      </c>
      <c r="E198" s="74">
        <v>33</v>
      </c>
      <c r="F198" s="92">
        <f t="shared" si="12"/>
        <v>82500</v>
      </c>
    </row>
    <row r="199" spans="1:13" x14ac:dyDescent="0.55000000000000004">
      <c r="A199" s="71"/>
      <c r="C199" s="72">
        <f>+C198+20</f>
        <v>43203</v>
      </c>
      <c r="D199" s="73">
        <v>4000</v>
      </c>
      <c r="E199" s="74">
        <v>35.75</v>
      </c>
      <c r="F199" s="92">
        <f t="shared" si="12"/>
        <v>143000</v>
      </c>
    </row>
    <row r="200" spans="1:13" x14ac:dyDescent="0.55000000000000004">
      <c r="A200" s="71"/>
      <c r="C200" s="72">
        <f>+C199+6</f>
        <v>43209</v>
      </c>
      <c r="D200" s="73">
        <v>500</v>
      </c>
      <c r="E200" s="74">
        <v>40</v>
      </c>
      <c r="F200" s="92">
        <f t="shared" si="12"/>
        <v>20000</v>
      </c>
    </row>
    <row r="201" spans="1:13" x14ac:dyDescent="0.55000000000000004">
      <c r="A201" s="68"/>
      <c r="C201" s="76" t="s">
        <v>145</v>
      </c>
      <c r="D201" s="92">
        <f>SUM(D196:D200)</f>
        <v>10500</v>
      </c>
      <c r="F201" s="93">
        <f>SUM(F196:F200)</f>
        <v>344250</v>
      </c>
    </row>
    <row r="202" spans="1:13" x14ac:dyDescent="0.55000000000000004">
      <c r="A202" s="6"/>
    </row>
    <row r="203" spans="1:13" x14ac:dyDescent="0.55000000000000004">
      <c r="A203" s="6"/>
    </row>
    <row r="204" spans="1:13" x14ac:dyDescent="0.55000000000000004">
      <c r="A204" s="77" t="s">
        <v>139</v>
      </c>
      <c r="C204" s="78" t="s">
        <v>135</v>
      </c>
      <c r="D204" s="79"/>
      <c r="E204" s="79"/>
      <c r="G204" s="78" t="s">
        <v>136</v>
      </c>
      <c r="H204" s="79"/>
      <c r="I204" s="79"/>
      <c r="K204" s="78" t="s">
        <v>137</v>
      </c>
      <c r="L204" s="79"/>
      <c r="M204" s="79"/>
    </row>
    <row r="205" spans="1:13" ht="28.8" x14ac:dyDescent="0.55000000000000004">
      <c r="A205" s="68"/>
      <c r="B205" s="68"/>
      <c r="C205" s="80" t="s">
        <v>140</v>
      </c>
      <c r="D205" s="81" t="s">
        <v>141</v>
      </c>
      <c r="E205" s="81" t="s">
        <v>142</v>
      </c>
      <c r="F205" s="68"/>
      <c r="G205" s="80" t="s">
        <v>140</v>
      </c>
      <c r="H205" s="81" t="s">
        <v>141</v>
      </c>
      <c r="I205" s="81" t="s">
        <v>142</v>
      </c>
      <c r="J205" s="68"/>
      <c r="K205" s="80" t="s">
        <v>140</v>
      </c>
      <c r="L205" s="81" t="s">
        <v>143</v>
      </c>
      <c r="M205" s="81" t="s">
        <v>142</v>
      </c>
    </row>
    <row r="206" spans="1:13" x14ac:dyDescent="0.55000000000000004">
      <c r="A206" s="71">
        <f>+C196</f>
        <v>43163</v>
      </c>
      <c r="C206" s="91">
        <f>+D196</f>
        <v>2000</v>
      </c>
      <c r="D206" s="83">
        <f>+E196</f>
        <v>25</v>
      </c>
      <c r="E206" s="61">
        <f>+D206*C206</f>
        <v>50000</v>
      </c>
      <c r="G206" s="91">
        <f>+D200</f>
        <v>500</v>
      </c>
      <c r="H206" s="83">
        <f>+E200</f>
        <v>40</v>
      </c>
      <c r="I206" s="61">
        <f>+H206*G206</f>
        <v>20000</v>
      </c>
      <c r="K206" s="94">
        <v>5500</v>
      </c>
      <c r="L206" s="83">
        <f>+F201/D201</f>
        <v>32.785714285714285</v>
      </c>
      <c r="M206" s="61">
        <f>+L206*K206</f>
        <v>180321.42857142858</v>
      </c>
    </row>
    <row r="207" spans="1:13" x14ac:dyDescent="0.55000000000000004">
      <c r="A207" s="71">
        <f t="shared" ref="A207:A210" si="13">+C197</f>
        <v>43168</v>
      </c>
      <c r="C207" s="91">
        <f>+D197</f>
        <v>1500</v>
      </c>
      <c r="D207" s="83">
        <f t="shared" ref="D207:D208" si="14">+E197</f>
        <v>32.5</v>
      </c>
      <c r="E207" s="61">
        <f t="shared" ref="E207:E208" si="15">+D207*C207</f>
        <v>48750</v>
      </c>
      <c r="G207" s="91">
        <f>+D199</f>
        <v>4000</v>
      </c>
      <c r="H207" s="83">
        <f>+E199</f>
        <v>35.75</v>
      </c>
      <c r="I207" s="61">
        <f t="shared" ref="I207:I208" si="16">+H207*G207</f>
        <v>143000</v>
      </c>
      <c r="K207" s="82"/>
      <c r="L207" s="83"/>
      <c r="M207" s="61"/>
    </row>
    <row r="208" spans="1:13" x14ac:dyDescent="0.55000000000000004">
      <c r="A208" s="71">
        <f t="shared" si="13"/>
        <v>43183</v>
      </c>
      <c r="C208" s="91">
        <f>5500-C206-C207</f>
        <v>2000</v>
      </c>
      <c r="D208" s="83">
        <f t="shared" si="14"/>
        <v>33</v>
      </c>
      <c r="E208" s="61">
        <f t="shared" si="15"/>
        <v>66000</v>
      </c>
      <c r="G208" s="91">
        <f>5500-G206-G207</f>
        <v>1000</v>
      </c>
      <c r="H208" s="83">
        <f>+E198</f>
        <v>33</v>
      </c>
      <c r="I208" s="61">
        <f t="shared" si="16"/>
        <v>33000</v>
      </c>
      <c r="K208" s="82"/>
      <c r="L208" s="83"/>
      <c r="M208" s="61"/>
    </row>
    <row r="209" spans="1:13" x14ac:dyDescent="0.55000000000000004">
      <c r="A209" s="71">
        <f t="shared" si="13"/>
        <v>43203</v>
      </c>
      <c r="C209" s="82"/>
      <c r="D209" s="83"/>
      <c r="E209" s="61"/>
      <c r="G209" s="82"/>
      <c r="H209" s="83"/>
      <c r="I209" s="61"/>
      <c r="K209" s="82"/>
      <c r="L209" s="83"/>
      <c r="M209" s="61"/>
    </row>
    <row r="210" spans="1:13" x14ac:dyDescent="0.55000000000000004">
      <c r="A210" s="71">
        <f t="shared" si="13"/>
        <v>43209</v>
      </c>
      <c r="C210" s="82"/>
      <c r="D210" s="83"/>
      <c r="E210" s="61"/>
      <c r="G210" s="82"/>
      <c r="H210" s="83"/>
      <c r="I210" s="61"/>
      <c r="K210" s="82"/>
      <c r="L210" s="83"/>
      <c r="M210" s="61"/>
    </row>
    <row r="211" spans="1:13" ht="14.7" thickBot="1" x14ac:dyDescent="0.6">
      <c r="A211" s="68"/>
      <c r="C211" s="84"/>
      <c r="E211" s="85">
        <f>SUM(E206:E210)</f>
        <v>164750</v>
      </c>
      <c r="G211" s="84"/>
      <c r="I211" s="85">
        <f>SUM(I206:I210)</f>
        <v>196000</v>
      </c>
      <c r="K211" s="84"/>
      <c r="M211" s="85">
        <f>SUM(M206:M210)</f>
        <v>180321.42857142858</v>
      </c>
    </row>
    <row r="212" spans="1:13" ht="14.7" thickTop="1" x14ac:dyDescent="0.55000000000000004"/>
    <row r="213" spans="1:13" ht="14.7" thickBot="1" x14ac:dyDescent="0.6">
      <c r="A213" s="6" t="s">
        <v>170</v>
      </c>
      <c r="B213" s="6"/>
      <c r="C213" s="6"/>
      <c r="D213" s="6"/>
      <c r="E213" s="6"/>
      <c r="F213" s="6"/>
      <c r="G213" s="6"/>
      <c r="H213" s="6"/>
      <c r="I213" s="6"/>
      <c r="J213" s="6"/>
      <c r="K213" s="6"/>
      <c r="L213" s="6"/>
      <c r="M213" s="6"/>
    </row>
    <row r="214" spans="1:13" ht="93" customHeight="1" thickBot="1" x14ac:dyDescent="0.6">
      <c r="A214" s="106" t="s">
        <v>169</v>
      </c>
      <c r="B214" s="107"/>
      <c r="C214" s="107"/>
      <c r="D214" s="107"/>
      <c r="E214" s="107"/>
      <c r="F214" s="107"/>
      <c r="G214" s="107"/>
      <c r="H214" s="107"/>
      <c r="I214" s="108"/>
      <c r="J214" s="108"/>
      <c r="K214" s="108"/>
      <c r="L214" s="108"/>
      <c r="M214" s="109"/>
    </row>
    <row r="216" spans="1:13" x14ac:dyDescent="0.55000000000000004">
      <c r="A216" s="79" t="s">
        <v>164</v>
      </c>
      <c r="B216" s="79"/>
      <c r="C216" s="79"/>
      <c r="D216" s="79"/>
      <c r="E216" s="79"/>
      <c r="F216" s="79"/>
      <c r="G216" s="79"/>
    </row>
    <row r="217" spans="1:13" x14ac:dyDescent="0.55000000000000004">
      <c r="A217" s="86" t="s">
        <v>147</v>
      </c>
      <c r="B217" s="113" t="s">
        <v>148</v>
      </c>
      <c r="C217" s="114"/>
      <c r="D217" s="114"/>
      <c r="E217" s="115"/>
      <c r="F217" s="86" t="s">
        <v>149</v>
      </c>
      <c r="G217" s="86" t="s">
        <v>150</v>
      </c>
    </row>
    <row r="218" spans="1:13" x14ac:dyDescent="0.55000000000000004">
      <c r="A218" s="95">
        <v>43465</v>
      </c>
      <c r="B218" t="s">
        <v>181</v>
      </c>
      <c r="C218"/>
      <c r="D218"/>
      <c r="E218"/>
      <c r="F218" s="1">
        <v>4000000</v>
      </c>
      <c r="G218" s="1"/>
    </row>
    <row r="219" spans="1:13" x14ac:dyDescent="0.55000000000000004">
      <c r="A219"/>
      <c r="B219" t="s">
        <v>182</v>
      </c>
      <c r="C219"/>
      <c r="D219"/>
      <c r="E219"/>
      <c r="F219" s="1"/>
      <c r="G219" s="1">
        <f>+F218</f>
        <v>4000000</v>
      </c>
    </row>
    <row r="220" spans="1:13" x14ac:dyDescent="0.55000000000000004">
      <c r="A220" s="75"/>
      <c r="B220" s="117"/>
      <c r="C220" s="117"/>
      <c r="D220" s="117"/>
      <c r="E220" s="117"/>
      <c r="F220" s="61"/>
      <c r="G220" s="61"/>
    </row>
    <row r="221" spans="1:13" x14ac:dyDescent="0.55000000000000004">
      <c r="F221" s="67"/>
      <c r="G221" s="67"/>
    </row>
    <row r="222" spans="1:13" x14ac:dyDescent="0.55000000000000004">
      <c r="A222" s="79" t="s">
        <v>165</v>
      </c>
      <c r="B222" s="79"/>
      <c r="C222" s="79"/>
      <c r="D222" s="79"/>
      <c r="E222" s="79"/>
      <c r="F222" s="79"/>
      <c r="G222" s="79"/>
    </row>
    <row r="223" spans="1:13" x14ac:dyDescent="0.55000000000000004">
      <c r="A223" s="86" t="s">
        <v>147</v>
      </c>
      <c r="B223" s="116" t="s">
        <v>148</v>
      </c>
      <c r="C223" s="117"/>
      <c r="D223" s="117"/>
      <c r="E223" s="117"/>
      <c r="F223" s="86" t="s">
        <v>149</v>
      </c>
      <c r="G223" s="86" t="s">
        <v>150</v>
      </c>
    </row>
    <row r="224" spans="1:13" x14ac:dyDescent="0.55000000000000004">
      <c r="A224" s="95">
        <v>43465</v>
      </c>
      <c r="B224" t="s">
        <v>181</v>
      </c>
      <c r="C224"/>
      <c r="D224"/>
      <c r="E224"/>
      <c r="F224" s="1">
        <f>+F218*0.7</f>
        <v>2800000</v>
      </c>
      <c r="G224" s="1"/>
    </row>
    <row r="225" spans="1:7" x14ac:dyDescent="0.55000000000000004">
      <c r="A225"/>
      <c r="B225" t="s">
        <v>183</v>
      </c>
      <c r="C225"/>
      <c r="D225"/>
      <c r="E225"/>
      <c r="F225" s="1">
        <f>+F218*0.3</f>
        <v>1200000</v>
      </c>
      <c r="G225" s="1"/>
    </row>
    <row r="226" spans="1:7" x14ac:dyDescent="0.55000000000000004">
      <c r="A226"/>
      <c r="B226" t="s">
        <v>182</v>
      </c>
      <c r="C226"/>
      <c r="D226"/>
      <c r="E226"/>
      <c r="F226" s="1"/>
      <c r="G226" s="1">
        <f>+G219</f>
        <v>4000000</v>
      </c>
    </row>
    <row r="228" spans="1:7" x14ac:dyDescent="0.55000000000000004">
      <c r="A228" s="79" t="s">
        <v>146</v>
      </c>
      <c r="B228" s="79"/>
      <c r="C228" s="79"/>
      <c r="D228" s="79"/>
      <c r="E228" s="79"/>
      <c r="F228" s="79"/>
      <c r="G228" s="79"/>
    </row>
    <row r="229" spans="1:7" x14ac:dyDescent="0.55000000000000004">
      <c r="A229" s="86" t="s">
        <v>147</v>
      </c>
      <c r="B229" s="116" t="s">
        <v>148</v>
      </c>
      <c r="C229" s="117"/>
      <c r="D229" s="117"/>
      <c r="E229" s="117"/>
      <c r="F229" s="86" t="s">
        <v>149</v>
      </c>
      <c r="G229" s="86" t="s">
        <v>150</v>
      </c>
    </row>
    <row r="230" spans="1:7" x14ac:dyDescent="0.55000000000000004">
      <c r="A230" s="95">
        <v>43465</v>
      </c>
      <c r="B230" t="s">
        <v>184</v>
      </c>
      <c r="C230"/>
      <c r="D230"/>
      <c r="E230"/>
      <c r="F230" s="1"/>
      <c r="G230" s="1"/>
    </row>
    <row r="231" spans="1:7" x14ac:dyDescent="0.55000000000000004">
      <c r="A231" s="75"/>
      <c r="B231" s="117"/>
      <c r="C231" s="117"/>
      <c r="D231" s="117"/>
      <c r="E231" s="117"/>
      <c r="F231" s="61"/>
      <c r="G231" s="61"/>
    </row>
    <row r="232" spans="1:7" x14ac:dyDescent="0.55000000000000004">
      <c r="F232" s="67"/>
      <c r="G232" s="67"/>
    </row>
    <row r="233" spans="1:7" x14ac:dyDescent="0.55000000000000004">
      <c r="A233" s="79" t="s">
        <v>151</v>
      </c>
      <c r="B233" s="79"/>
      <c r="C233" s="79"/>
      <c r="D233" s="79"/>
      <c r="E233" s="79"/>
      <c r="F233" s="79"/>
      <c r="G233" s="79"/>
    </row>
    <row r="234" spans="1:7" x14ac:dyDescent="0.55000000000000004">
      <c r="A234" s="86" t="s">
        <v>147</v>
      </c>
      <c r="B234" s="116" t="s">
        <v>148</v>
      </c>
      <c r="C234" s="117"/>
      <c r="D234" s="117"/>
      <c r="E234" s="117"/>
      <c r="F234" s="86" t="s">
        <v>149</v>
      </c>
      <c r="G234" s="86" t="s">
        <v>150</v>
      </c>
    </row>
    <row r="235" spans="1:7" x14ac:dyDescent="0.55000000000000004">
      <c r="A235" s="95">
        <v>43465</v>
      </c>
      <c r="B235" t="s">
        <v>185</v>
      </c>
      <c r="C235"/>
      <c r="D235"/>
      <c r="E235"/>
      <c r="F235" s="1">
        <f>+F225/4</f>
        <v>300000</v>
      </c>
      <c r="G235" s="1"/>
    </row>
    <row r="236" spans="1:7" x14ac:dyDescent="0.55000000000000004">
      <c r="A236"/>
      <c r="B236" t="s">
        <v>183</v>
      </c>
      <c r="C236"/>
      <c r="D236"/>
      <c r="E236"/>
      <c r="F236" s="1"/>
      <c r="G236" s="1">
        <f>+F235</f>
        <v>300000</v>
      </c>
    </row>
    <row r="237" spans="1:7" x14ac:dyDescent="0.55000000000000004">
      <c r="A237" s="75"/>
      <c r="B237" s="117"/>
      <c r="C237" s="117"/>
      <c r="D237" s="117"/>
      <c r="E237" s="117"/>
      <c r="F237" s="61"/>
      <c r="G237" s="61"/>
    </row>
    <row r="238" spans="1:7" x14ac:dyDescent="0.55000000000000004">
      <c r="A238" s="38"/>
      <c r="B238" s="38"/>
      <c r="C238" s="38"/>
      <c r="D238" s="38"/>
      <c r="E238" s="38"/>
      <c r="F238" s="87"/>
      <c r="G238" s="87"/>
    </row>
    <row r="239" spans="1:7" x14ac:dyDescent="0.55000000000000004">
      <c r="A239" s="6" t="s">
        <v>152</v>
      </c>
    </row>
    <row r="241" spans="1:9" x14ac:dyDescent="0.55000000000000004">
      <c r="A241" s="79" t="s">
        <v>166</v>
      </c>
      <c r="B241" s="79"/>
      <c r="C241" s="79"/>
      <c r="D241" s="79"/>
      <c r="E241" s="79"/>
      <c r="F241" s="79"/>
      <c r="G241" s="79"/>
    </row>
    <row r="242" spans="1:9" x14ac:dyDescent="0.55000000000000004">
      <c r="A242" s="88" t="s">
        <v>147</v>
      </c>
      <c r="B242" s="118" t="s">
        <v>148</v>
      </c>
      <c r="C242" s="114"/>
      <c r="D242" s="114"/>
      <c r="E242" s="114"/>
      <c r="F242" s="88" t="s">
        <v>149</v>
      </c>
      <c r="G242" s="88" t="s">
        <v>150</v>
      </c>
    </row>
    <row r="243" spans="1:9" x14ac:dyDescent="0.55000000000000004">
      <c r="A243" s="95">
        <v>43465</v>
      </c>
      <c r="B243" t="s">
        <v>183</v>
      </c>
      <c r="C243"/>
      <c r="D243"/>
      <c r="E243"/>
      <c r="F243" s="1">
        <f>+F225</f>
        <v>1200000</v>
      </c>
      <c r="G243" s="1"/>
    </row>
    <row r="244" spans="1:9" x14ac:dyDescent="0.55000000000000004">
      <c r="A244"/>
      <c r="B244" t="s">
        <v>181</v>
      </c>
      <c r="C244"/>
      <c r="D244"/>
      <c r="E244"/>
      <c r="F244" s="1"/>
      <c r="G244" s="1">
        <f>+F243</f>
        <v>1200000</v>
      </c>
    </row>
    <row r="245" spans="1:9" x14ac:dyDescent="0.55000000000000004">
      <c r="A245" s="75"/>
      <c r="B245" s="117"/>
      <c r="C245" s="117"/>
      <c r="D245" s="117"/>
      <c r="E245" s="117"/>
      <c r="F245" s="61"/>
      <c r="G245" s="61"/>
    </row>
    <row r="246" spans="1:9" x14ac:dyDescent="0.55000000000000004">
      <c r="F246" s="67"/>
      <c r="G246" s="67"/>
    </row>
    <row r="247" spans="1:9" x14ac:dyDescent="0.55000000000000004">
      <c r="A247" s="79" t="s">
        <v>153</v>
      </c>
      <c r="B247" s="79"/>
      <c r="C247" s="79"/>
      <c r="D247" s="79"/>
      <c r="E247" s="79"/>
      <c r="F247" s="79"/>
      <c r="G247" s="79"/>
    </row>
    <row r="248" spans="1:9" x14ac:dyDescent="0.55000000000000004">
      <c r="A248" s="88" t="s">
        <v>147</v>
      </c>
      <c r="B248" s="118" t="s">
        <v>148</v>
      </c>
      <c r="C248" s="114"/>
      <c r="D248" s="114"/>
      <c r="E248" s="114"/>
      <c r="F248" s="88" t="s">
        <v>149</v>
      </c>
      <c r="G248" s="88" t="s">
        <v>150</v>
      </c>
    </row>
    <row r="249" spans="1:9" x14ac:dyDescent="0.55000000000000004">
      <c r="A249" s="95">
        <v>43465</v>
      </c>
      <c r="B249" t="s">
        <v>183</v>
      </c>
      <c r="C249"/>
      <c r="D249"/>
      <c r="E249"/>
      <c r="F249" s="1">
        <f>+F225</f>
        <v>1200000</v>
      </c>
      <c r="G249" s="1"/>
    </row>
    <row r="250" spans="1:9" x14ac:dyDescent="0.55000000000000004">
      <c r="A250"/>
      <c r="B250" t="s">
        <v>186</v>
      </c>
      <c r="C250"/>
      <c r="D250"/>
      <c r="E250"/>
      <c r="F250" s="1"/>
      <c r="G250" s="1">
        <f>+F249</f>
        <v>1200000</v>
      </c>
    </row>
    <row r="251" spans="1:9" x14ac:dyDescent="0.55000000000000004">
      <c r="A251"/>
      <c r="B251"/>
      <c r="C251"/>
      <c r="D251"/>
      <c r="E251"/>
      <c r="F251"/>
      <c r="G251"/>
    </row>
    <row r="252" spans="1:9" x14ac:dyDescent="0.55000000000000004">
      <c r="A252" s="95">
        <v>43465</v>
      </c>
      <c r="B252" t="s">
        <v>187</v>
      </c>
      <c r="C252"/>
      <c r="D252"/>
      <c r="E252"/>
      <c r="F252" s="1">
        <f>+F235</f>
        <v>300000</v>
      </c>
      <c r="G252" s="1"/>
    </row>
    <row r="253" spans="1:9" x14ac:dyDescent="0.55000000000000004">
      <c r="A253"/>
      <c r="B253" t="s">
        <v>188</v>
      </c>
      <c r="C253"/>
      <c r="D253"/>
      <c r="E253"/>
      <c r="F253" s="1"/>
      <c r="G253" s="1">
        <f>+F252</f>
        <v>300000</v>
      </c>
    </row>
    <row r="254" spans="1:9" x14ac:dyDescent="0.55000000000000004">
      <c r="B254" s="119"/>
      <c r="C254" s="119"/>
      <c r="D254" s="119"/>
      <c r="E254" s="119"/>
    </row>
    <row r="256" spans="1:9" x14ac:dyDescent="0.55000000000000004">
      <c r="A256" s="78" t="s">
        <v>154</v>
      </c>
      <c r="B256" s="79"/>
      <c r="C256" s="79"/>
      <c r="D256" s="79"/>
      <c r="F256" s="78" t="s">
        <v>155</v>
      </c>
      <c r="G256" s="78"/>
      <c r="H256" s="78"/>
      <c r="I256" s="78"/>
    </row>
    <row r="257" spans="1:9" ht="14.7" thickBot="1" x14ac:dyDescent="0.6">
      <c r="C257" s="89">
        <v>2016</v>
      </c>
      <c r="D257" s="89">
        <v>2017</v>
      </c>
      <c r="H257" s="90" t="s">
        <v>156</v>
      </c>
      <c r="I257" s="90" t="s">
        <v>157</v>
      </c>
    </row>
    <row r="258" spans="1:9" x14ac:dyDescent="0.55000000000000004">
      <c r="A258" s="6" t="s">
        <v>156</v>
      </c>
      <c r="C258"/>
      <c r="D258"/>
      <c r="F258" s="4" t="s">
        <v>158</v>
      </c>
      <c r="H258" s="1">
        <v>0</v>
      </c>
      <c r="I258" s="1">
        <f>+G250</f>
        <v>1200000</v>
      </c>
    </row>
    <row r="259" spans="1:9" x14ac:dyDescent="0.55000000000000004">
      <c r="A259" s="4" t="s">
        <v>159</v>
      </c>
      <c r="C259" s="1">
        <f>+F218</f>
        <v>4000000</v>
      </c>
      <c r="D259" s="1">
        <v>0</v>
      </c>
      <c r="E259" s="67"/>
      <c r="F259" s="67" t="s">
        <v>167</v>
      </c>
      <c r="G259" s="67"/>
      <c r="H259" s="1">
        <v>0</v>
      </c>
      <c r="I259" s="1">
        <v>0</v>
      </c>
    </row>
    <row r="260" spans="1:9" x14ac:dyDescent="0.55000000000000004">
      <c r="A260" s="4" t="s">
        <v>161</v>
      </c>
      <c r="C260" s="1">
        <v>0</v>
      </c>
      <c r="D260" s="1">
        <v>0</v>
      </c>
      <c r="E260" s="67"/>
      <c r="F260" s="67" t="s">
        <v>168</v>
      </c>
      <c r="G260" s="67"/>
      <c r="H260" s="97">
        <f>SUM(H258:H259)</f>
        <v>0</v>
      </c>
      <c r="I260" s="97">
        <f>SUM(I258:I259)</f>
        <v>1200000</v>
      </c>
    </row>
    <row r="261" spans="1:9" x14ac:dyDescent="0.55000000000000004">
      <c r="C261" s="1"/>
      <c r="D261" s="1"/>
      <c r="E261" s="67"/>
      <c r="F261" s="67" t="s">
        <v>160</v>
      </c>
      <c r="G261" s="67"/>
      <c r="H261" s="1"/>
      <c r="I261" s="1">
        <f>+G253</f>
        <v>300000</v>
      </c>
    </row>
    <row r="262" spans="1:9" x14ac:dyDescent="0.55000000000000004">
      <c r="A262" s="6" t="s">
        <v>157</v>
      </c>
      <c r="C262" s="1"/>
      <c r="D262" s="1"/>
      <c r="E262" s="67"/>
      <c r="F262" s="67" t="s">
        <v>162</v>
      </c>
      <c r="G262" s="67"/>
      <c r="H262" s="97"/>
      <c r="I262" s="97">
        <f>+I260-I261</f>
        <v>900000</v>
      </c>
    </row>
    <row r="263" spans="1:9" x14ac:dyDescent="0.55000000000000004">
      <c r="A263" s="4" t="s">
        <v>159</v>
      </c>
      <c r="C263" s="1">
        <f>+F224</f>
        <v>2800000</v>
      </c>
      <c r="D263" s="1">
        <v>0</v>
      </c>
      <c r="E263" s="67"/>
      <c r="F263" s="67"/>
      <c r="G263" s="67"/>
      <c r="H263" s="67"/>
      <c r="I263" s="67"/>
    </row>
    <row r="264" spans="1:9" x14ac:dyDescent="0.55000000000000004">
      <c r="A264" s="4" t="s">
        <v>161</v>
      </c>
      <c r="C264" s="2">
        <v>0</v>
      </c>
      <c r="D264" s="2">
        <f>+G236</f>
        <v>300000</v>
      </c>
      <c r="E264" s="67"/>
      <c r="F264" s="67"/>
      <c r="G264" s="67"/>
      <c r="H264" s="67"/>
      <c r="I264" s="67"/>
    </row>
    <row r="265" spans="1:9" ht="14.7" thickBot="1" x14ac:dyDescent="0.6">
      <c r="A265" s="4" t="s">
        <v>163</v>
      </c>
      <c r="C265" s="96">
        <f>SUM(C263:C264)</f>
        <v>2800000</v>
      </c>
      <c r="D265" s="96">
        <f>SUM(D263:D264)</f>
        <v>300000</v>
      </c>
      <c r="E265" s="67"/>
      <c r="F265" s="67"/>
      <c r="G265" s="67"/>
    </row>
    <row r="266" spans="1:9" ht="14.7" thickTop="1" x14ac:dyDescent="0.55000000000000004">
      <c r="C266" s="67"/>
      <c r="D266" s="67"/>
      <c r="E266" s="67"/>
      <c r="F266" s="67"/>
      <c r="G266" s="67"/>
    </row>
  </sheetData>
  <mergeCells count="32">
    <mergeCell ref="B254:E254"/>
    <mergeCell ref="B220:E220"/>
    <mergeCell ref="B248:E248"/>
    <mergeCell ref="B245:E245"/>
    <mergeCell ref="B229:E229"/>
    <mergeCell ref="B234:E234"/>
    <mergeCell ref="B242:E242"/>
    <mergeCell ref="B231:E231"/>
    <mergeCell ref="B237:E237"/>
    <mergeCell ref="A193:M193"/>
    <mergeCell ref="A214:M214"/>
    <mergeCell ref="A49:M49"/>
    <mergeCell ref="B217:E217"/>
    <mergeCell ref="B223:E223"/>
    <mergeCell ref="A139:M139"/>
    <mergeCell ref="B4:M4"/>
    <mergeCell ref="A33:M33"/>
    <mergeCell ref="A36:M36"/>
    <mergeCell ref="A40:M40"/>
    <mergeCell ref="A43:M43"/>
    <mergeCell ref="A46:M46"/>
    <mergeCell ref="A24:M24"/>
    <mergeCell ref="A30:M30"/>
    <mergeCell ref="A9:M9"/>
    <mergeCell ref="A21:M21"/>
    <mergeCell ref="A27:M27"/>
    <mergeCell ref="A12:M12"/>
    <mergeCell ref="A15:M15"/>
    <mergeCell ref="A18:M18"/>
    <mergeCell ref="A6:M6"/>
    <mergeCell ref="A51:M51"/>
    <mergeCell ref="A54:H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2018-04-24T22:08:41Z</dcterms:created>
  <dcterms:modified xsi:type="dcterms:W3CDTF">2018-05-01T21:38:58Z</dcterms:modified>
</cp:coreProperties>
</file>