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EXCEL SPREADSHEETS\"/>
    </mc:Choice>
  </mc:AlternateContent>
  <xr:revisionPtr revIDLastSave="0" documentId="13_ncr:1_{AB78B095-A1BA-4717-85B9-9D773BC03D6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G13" i="1"/>
  <c r="G15" i="1" s="1"/>
  <c r="A14" i="1"/>
  <c r="G14" i="1"/>
  <c r="G16" i="1" s="1"/>
  <c r="A15" i="1"/>
  <c r="A16" i="1"/>
  <c r="A17" i="1"/>
  <c r="A18" i="1"/>
  <c r="C23" i="1"/>
  <c r="D23" i="1"/>
  <c r="E23" i="1"/>
  <c r="C25" i="1"/>
  <c r="C26" i="1"/>
  <c r="C31" i="1" s="1"/>
  <c r="C28" i="1"/>
  <c r="C29" i="1"/>
  <c r="D45" i="1"/>
  <c r="D44" i="1"/>
  <c r="D43" i="1"/>
  <c r="D42" i="1"/>
  <c r="D41" i="1"/>
  <c r="D40" i="1"/>
  <c r="G18" i="1" l="1"/>
  <c r="K17" i="1"/>
  <c r="K44" i="1" s="1"/>
  <c r="K18" i="1"/>
  <c r="K45" i="1" s="1"/>
  <c r="K19" i="1"/>
  <c r="K46" i="1" s="1"/>
  <c r="K20" i="1"/>
  <c r="K47" i="1" s="1"/>
  <c r="K16" i="1"/>
  <c r="K43" i="1" s="1"/>
  <c r="K24" i="1"/>
  <c r="J21" i="1"/>
  <c r="K21" i="1" s="1"/>
  <c r="K48" i="1" s="1"/>
  <c r="K51" i="1"/>
  <c r="E50" i="1"/>
  <c r="D50" i="1"/>
  <c r="C50" i="1"/>
  <c r="J48" i="1"/>
  <c r="A45" i="1"/>
  <c r="A44" i="1"/>
  <c r="A43" i="1"/>
  <c r="A42" i="1"/>
  <c r="A41" i="1"/>
  <c r="G40" i="1"/>
  <c r="G42" i="1" s="1"/>
  <c r="A40" i="1"/>
  <c r="A39" i="1"/>
  <c r="A38" i="1"/>
  <c r="A37" i="1"/>
  <c r="J22" i="1" l="1"/>
  <c r="G41" i="1"/>
  <c r="G43" i="1" s="1"/>
  <c r="G45" i="1" s="1"/>
  <c r="C58" i="1" s="1"/>
  <c r="C52" i="1"/>
  <c r="C55" i="1" s="1"/>
  <c r="C56" i="1" s="1"/>
  <c r="J49" i="1"/>
  <c r="J50" i="1" s="1"/>
  <c r="C65" i="1"/>
  <c r="J23" i="1" l="1"/>
  <c r="K23" i="1" s="1"/>
  <c r="K50" i="1" s="1"/>
  <c r="K22" i="1"/>
  <c r="K49" i="1" s="1"/>
  <c r="C53" i="1"/>
</calcChain>
</file>

<file path=xl/sharedStrings.xml><?xml version="1.0" encoding="utf-8"?>
<sst xmlns="http://schemas.openxmlformats.org/spreadsheetml/2006/main" count="114" uniqueCount="59">
  <si>
    <t>A</t>
  </si>
  <si>
    <t>B</t>
  </si>
  <si>
    <t>C</t>
  </si>
  <si>
    <t>D</t>
  </si>
  <si>
    <t>E</t>
  </si>
  <si>
    <t>F</t>
  </si>
  <si>
    <t>G</t>
  </si>
  <si>
    <t>Compound at e</t>
  </si>
  <si>
    <t>INPUT</t>
  </si>
  <si>
    <t>OUTPUT</t>
  </si>
  <si>
    <t>Face Value</t>
  </si>
  <si>
    <t>Interest</t>
  </si>
  <si>
    <t>Standard Deviation  (σ) =</t>
  </si>
  <si>
    <t>d1 =</t>
  </si>
  <si>
    <t>Years</t>
  </si>
  <si>
    <t>Expiration (in years)  (T) =</t>
  </si>
  <si>
    <t>d2 =</t>
  </si>
  <si>
    <t>Risk-Free Rate (Annual) (i) =</t>
  </si>
  <si>
    <t>N(d1) =</t>
  </si>
  <si>
    <t>Description</t>
  </si>
  <si>
    <t>Compound</t>
  </si>
  <si>
    <t>FV</t>
  </si>
  <si>
    <t>Stock Price (S ) =</t>
  </si>
  <si>
    <t>N(d2) =</t>
  </si>
  <si>
    <t>Annual</t>
  </si>
  <si>
    <t>Exercise Price (X) =</t>
  </si>
  <si>
    <t/>
  </si>
  <si>
    <t>Semi</t>
  </si>
  <si>
    <t>Dividend Yield (annual) (δ) =</t>
  </si>
  <si>
    <t>Quarterly</t>
  </si>
  <si>
    <t>Monthly</t>
  </si>
  <si>
    <t>Daily</t>
  </si>
  <si>
    <t>LONG CALCULATION (Break Down Approach)</t>
  </si>
  <si>
    <t>Hourly</t>
  </si>
  <si>
    <t>D1 =</t>
  </si>
  <si>
    <t xml:space="preserve"> Ln ( S / X )</t>
  </si>
  <si>
    <t xml:space="preserve">  ( i-δ+σ^2 /2 )</t>
  </si>
  <si>
    <t>σ√t</t>
  </si>
  <si>
    <t>By Minute</t>
  </si>
  <si>
    <t>By Second</t>
  </si>
  <si>
    <t>Infinite</t>
  </si>
  <si>
    <t>e</t>
  </si>
  <si>
    <t>N (d1) =</t>
  </si>
  <si>
    <t>PV calculation using e</t>
  </si>
  <si>
    <t>D2=</t>
  </si>
  <si>
    <t>e = PV x (1+i)^t</t>
  </si>
  <si>
    <t>N (d2) =</t>
  </si>
  <si>
    <t>PV = e / (1+i)^t</t>
  </si>
  <si>
    <t>PV = e ^-it</t>
  </si>
  <si>
    <t>2.  BLACK-SCHOLES OPTION VALUATION METHOD B/S - PUT OPTION</t>
  </si>
  <si>
    <t>3. PUT-CALL PARITY METHOD FOR CALCULATING THE PUT  OPTION KNOWING THE CALL PRICE (same data as above)</t>
  </si>
  <si>
    <t>C - P = S - X .e^ -it</t>
  </si>
  <si>
    <t>P = X.e^-it - S + C</t>
  </si>
  <si>
    <t xml:space="preserve">P = </t>
  </si>
  <si>
    <t>BLACK-SCHOLES OPTION VALUATION METHOD B/S - CALL OPTION</t>
  </si>
  <si>
    <t>C =</t>
  </si>
  <si>
    <t>P =</t>
  </si>
  <si>
    <r>
      <rPr>
        <sz val="12"/>
        <color rgb="FFFF0000"/>
        <rFont val="Corbel"/>
        <family val="2"/>
      </rPr>
      <t>For call option</t>
    </r>
    <r>
      <rPr>
        <sz val="12"/>
        <color rgb="FFFFFF00"/>
        <rFont val="Corbel"/>
        <family val="2"/>
      </rPr>
      <t xml:space="preserve">: </t>
    </r>
    <r>
      <rPr>
        <sz val="12"/>
        <color theme="1"/>
        <rFont val="Cambria Math"/>
        <family val="1"/>
      </rPr>
      <t xml:space="preserve">C=Se^(-δt) [N(d1)]-Xe^(-it) N(d2)  </t>
    </r>
  </si>
  <si>
    <r>
      <rPr>
        <sz val="12"/>
        <color rgb="FFFF0000"/>
        <rFont val="Corbel"/>
        <family val="2"/>
      </rPr>
      <t>For put option:</t>
    </r>
    <r>
      <rPr>
        <sz val="12"/>
        <color rgb="FFFFFF00"/>
        <rFont val="Corbel"/>
        <family val="2"/>
      </rPr>
      <t xml:space="preserve"> </t>
    </r>
    <r>
      <rPr>
        <sz val="12"/>
        <color theme="1"/>
        <rFont val="Cambria Math"/>
        <family val="1"/>
      </rPr>
      <t xml:space="preserve">P= Xe^(-it) [1-N(d2)]- Se^(-δt) [1-N(d1)]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</si>
</sst>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000000_);_(* \(#,##0.0000000\);_(* &quot;-&quot;??_);_(@_)"/>
    <numFmt numFmtId="167" formatCode="0.0000"/>
    <numFmt numFmtId="168" formatCode="0.0000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2"/>
      <color rgb="FFFFFF00"/>
      <name val="Corbel"/>
      <family val="2"/>
    </font>
    <font>
      <sz val="12"/>
      <color theme="1"/>
      <name val="Cambria Math"/>
      <family val="1"/>
    </font>
    <font>
      <sz val="12"/>
      <color rgb="FFFF000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0" fillId="4" borderId="11" xfId="0" applyFill="1" applyBorder="1"/>
    <xf numFmtId="0" fontId="3" fillId="4" borderId="13" xfId="0" applyFont="1" applyFill="1" applyBorder="1"/>
    <xf numFmtId="44" fontId="0" fillId="3" borderId="10" xfId="2" applyFont="1" applyFill="1" applyBorder="1"/>
    <xf numFmtId="9" fontId="0" fillId="3" borderId="10" xfId="0" applyNumberFormat="1" applyFill="1" applyBorder="1"/>
    <xf numFmtId="0" fontId="0" fillId="0" borderId="0" xfId="0" applyAlignment="1">
      <alignment horizontal="right"/>
    </xf>
    <xf numFmtId="0" fontId="5" fillId="0" borderId="7" xfId="0" applyFont="1" applyBorder="1"/>
    <xf numFmtId="0" fontId="0" fillId="0" borderId="8" xfId="0" applyBorder="1" applyAlignment="1">
      <alignment horizontal="right"/>
    </xf>
    <xf numFmtId="164" fontId="0" fillId="0" borderId="7" xfId="0" quotePrefix="1" applyNumberFormat="1" applyBorder="1" applyAlignment="1">
      <alignment horizontal="center"/>
    </xf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165" fontId="0" fillId="3" borderId="0" xfId="1" applyNumberFormat="1" applyFont="1" applyFill="1" applyBorder="1"/>
    <xf numFmtId="166" fontId="0" fillId="3" borderId="10" xfId="0" applyNumberFormat="1" applyFill="1" applyBorder="1"/>
    <xf numFmtId="0" fontId="0" fillId="0" borderId="7" xfId="0" quotePrefix="1" applyBorder="1"/>
    <xf numFmtId="0" fontId="3" fillId="5" borderId="17" xfId="0" applyFont="1" applyFill="1" applyBorder="1" applyAlignment="1">
      <alignment horizontal="center"/>
    </xf>
    <xf numFmtId="167" fontId="3" fillId="5" borderId="18" xfId="0" quotePrefix="1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3" fillId="4" borderId="0" xfId="0" applyFont="1" applyFill="1"/>
    <xf numFmtId="0" fontId="3" fillId="4" borderId="11" xfId="0" applyFont="1" applyFill="1" applyBorder="1" applyAlignment="1">
      <alignment horizontal="center"/>
    </xf>
    <xf numFmtId="0" fontId="0" fillId="0" borderId="0" xfId="0" quotePrefix="1"/>
    <xf numFmtId="165" fontId="0" fillId="3" borderId="0" xfId="1" applyNumberFormat="1" applyFont="1" applyFill="1" applyBorder="1" applyAlignment="1">
      <alignment horizontal="right"/>
    </xf>
    <xf numFmtId="0" fontId="0" fillId="4" borderId="19" xfId="0" applyFill="1" applyBorder="1"/>
    <xf numFmtId="0" fontId="0" fillId="4" borderId="20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3" fillId="3" borderId="19" xfId="0" applyFont="1" applyFill="1" applyBorder="1"/>
    <xf numFmtId="0" fontId="0" fillId="3" borderId="20" xfId="0" applyFill="1" applyBorder="1"/>
    <xf numFmtId="0" fontId="7" fillId="3" borderId="9" xfId="0" quotePrefix="1" applyFont="1" applyFill="1" applyBorder="1"/>
    <xf numFmtId="0" fontId="7" fillId="3" borderId="9" xfId="0" applyFont="1" applyFill="1" applyBorder="1"/>
    <xf numFmtId="0" fontId="0" fillId="0" borderId="15" xfId="0" applyBorder="1"/>
    <xf numFmtId="0" fontId="3" fillId="4" borderId="19" xfId="0" applyFont="1" applyFill="1" applyBorder="1"/>
    <xf numFmtId="167" fontId="3" fillId="4" borderId="20" xfId="0" applyNumberFormat="1" applyFont="1" applyFill="1" applyBorder="1"/>
    <xf numFmtId="168" fontId="0" fillId="4" borderId="20" xfId="0" applyNumberFormat="1" applyFill="1" applyBorder="1"/>
    <xf numFmtId="168" fontId="0" fillId="0" borderId="0" xfId="0" applyNumberFormat="1"/>
    <xf numFmtId="2" fontId="3" fillId="4" borderId="20" xfId="0" applyNumberFormat="1" applyFont="1" applyFill="1" applyBorder="1"/>
    <xf numFmtId="0" fontId="8" fillId="0" borderId="0" xfId="0" applyFont="1" applyAlignment="1">
      <alignment horizontal="left" vertical="center" readingOrder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29536</xdr:colOff>
      <xdr:row>4</xdr:row>
      <xdr:rowOff>383957</xdr:rowOff>
    </xdr:from>
    <xdr:to>
      <xdr:col>3</xdr:col>
      <xdr:colOff>152597</xdr:colOff>
      <xdr:row>7</xdr:row>
      <xdr:rowOff>87773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93028B-C834-4845-A31E-17A19B4F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924" y="1535817"/>
          <a:ext cx="2377557" cy="639088"/>
        </a:xfrm>
        <a:prstGeom prst="rect">
          <a:avLst/>
        </a:prstGeom>
        <a:solidFill>
          <a:schemeClr val="tx2">
            <a:lumMod val="75000"/>
          </a:schemeClr>
        </a:solidFill>
      </xdr:spPr>
    </xdr:pic>
    <xdr:clientData/>
  </xdr:twoCellAnchor>
  <xdr:twoCellAnchor editAs="oneCell">
    <xdr:from>
      <xdr:col>3</xdr:col>
      <xdr:colOff>334729</xdr:colOff>
      <xdr:row>4</xdr:row>
      <xdr:rowOff>387389</xdr:rowOff>
    </xdr:from>
    <xdr:to>
      <xdr:col>6</xdr:col>
      <xdr:colOff>364264</xdr:colOff>
      <xdr:row>5</xdr:row>
      <xdr:rowOff>141391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248319-37D4-8EA4-2AA1-B02049962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9613" y="1539249"/>
          <a:ext cx="2308643" cy="236406"/>
        </a:xfrm>
        <a:prstGeom prst="rect">
          <a:avLst/>
        </a:prstGeom>
        <a:solidFill>
          <a:schemeClr val="tx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5"/>
  <sheetViews>
    <sheetView tabSelected="1" zoomScale="129" workbookViewId="0"/>
  </sheetViews>
  <sheetFormatPr defaultRowHeight="12.5" x14ac:dyDescent="0.25"/>
  <cols>
    <col min="2" max="2" width="9" customWidth="1"/>
    <col min="3" max="3" width="23.26953125" customWidth="1"/>
    <col min="4" max="4" width="15.1796875" customWidth="1"/>
    <col min="9" max="11" width="16.54296875" customWidth="1"/>
  </cols>
  <sheetData>
    <row r="2" spans="1:11" ht="18" x14ac:dyDescent="0.4">
      <c r="A2" s="1" t="s">
        <v>54</v>
      </c>
    </row>
    <row r="3" spans="1:11" ht="18" x14ac:dyDescent="0.4">
      <c r="B3" s="1"/>
    </row>
    <row r="4" spans="1:11" ht="42.5" customHeight="1" x14ac:dyDescent="0.25">
      <c r="B4" s="54" t="s">
        <v>57</v>
      </c>
    </row>
    <row r="5" spans="1:11" ht="38" customHeight="1" x14ac:dyDescent="0.25">
      <c r="B5" s="54" t="s">
        <v>58</v>
      </c>
    </row>
    <row r="6" spans="1:11" ht="18" x14ac:dyDescent="0.4">
      <c r="B6" s="1"/>
    </row>
    <row r="7" spans="1:11" ht="18" x14ac:dyDescent="0.4">
      <c r="B7" s="1"/>
    </row>
    <row r="8" spans="1:11" ht="18.5" thickBot="1" x14ac:dyDescent="0.45">
      <c r="B8" s="1"/>
    </row>
    <row r="9" spans="1:11" ht="15.5" x14ac:dyDescent="0.35">
      <c r="A9" s="2" t="s">
        <v>0</v>
      </c>
      <c r="B9" s="3" t="s">
        <v>1</v>
      </c>
      <c r="C9" s="3" t="s">
        <v>2</v>
      </c>
      <c r="D9" s="4" t="s">
        <v>3</v>
      </c>
      <c r="E9" s="3" t="s">
        <v>4</v>
      </c>
      <c r="F9" s="5" t="s">
        <v>5</v>
      </c>
      <c r="G9" s="4" t="s">
        <v>6</v>
      </c>
      <c r="I9" s="6" t="s">
        <v>7</v>
      </c>
      <c r="J9" s="7"/>
      <c r="K9" s="8"/>
    </row>
    <row r="10" spans="1:11" x14ac:dyDescent="0.25">
      <c r="A10" s="9">
        <f>ROW()</f>
        <v>10</v>
      </c>
      <c r="D10" s="10"/>
      <c r="F10" s="11"/>
      <c r="G10" s="10"/>
      <c r="I10" s="12"/>
      <c r="J10" s="13"/>
      <c r="K10" s="14"/>
    </row>
    <row r="11" spans="1:11" ht="13" x14ac:dyDescent="0.3">
      <c r="A11" s="9">
        <f>ROW()</f>
        <v>11</v>
      </c>
      <c r="B11" s="15" t="s">
        <v>8</v>
      </c>
      <c r="C11" s="15"/>
      <c r="D11" s="16"/>
      <c r="E11" s="17"/>
      <c r="F11" s="18" t="s">
        <v>9</v>
      </c>
      <c r="G11" s="16"/>
      <c r="I11" s="12" t="s">
        <v>10</v>
      </c>
      <c r="J11" s="13"/>
      <c r="K11" s="19">
        <v>1</v>
      </c>
    </row>
    <row r="12" spans="1:11" x14ac:dyDescent="0.25">
      <c r="A12" s="9">
        <f>ROW()</f>
        <v>12</v>
      </c>
      <c r="D12" s="10"/>
      <c r="F12" s="11"/>
      <c r="G12" s="10"/>
      <c r="I12" s="12" t="s">
        <v>11</v>
      </c>
      <c r="J12" s="13"/>
      <c r="K12" s="20">
        <v>0.1</v>
      </c>
    </row>
    <row r="13" spans="1:11" x14ac:dyDescent="0.25">
      <c r="A13" s="9">
        <f>ROW()</f>
        <v>13</v>
      </c>
      <c r="C13" s="21" t="s">
        <v>12</v>
      </c>
      <c r="D13" s="22">
        <v>0.5</v>
      </c>
      <c r="F13" s="23" t="s">
        <v>13</v>
      </c>
      <c r="G13" s="24">
        <f>(LN(D16/D17)+(D15-D18+(D13^2)/2)*D14)/(D13*SQRT(D14))</f>
        <v>0.4301731775502019</v>
      </c>
      <c r="I13" s="12" t="s">
        <v>14</v>
      </c>
      <c r="J13" s="13"/>
      <c r="K13" s="14">
        <v>10</v>
      </c>
    </row>
    <row r="14" spans="1:11" x14ac:dyDescent="0.25">
      <c r="A14" s="9">
        <f>ROW()</f>
        <v>14</v>
      </c>
      <c r="C14" s="21" t="s">
        <v>15</v>
      </c>
      <c r="D14" s="22">
        <v>0.25</v>
      </c>
      <c r="F14" s="23" t="s">
        <v>16</v>
      </c>
      <c r="G14" s="24">
        <f>+G13-D13*SQRT(D14)</f>
        <v>0.1801731775502019</v>
      </c>
      <c r="I14" s="12"/>
      <c r="J14" s="13"/>
      <c r="K14" s="14"/>
    </row>
    <row r="15" spans="1:11" ht="13.5" thickBot="1" x14ac:dyDescent="0.35">
      <c r="A15" s="9">
        <f>ROW()</f>
        <v>15</v>
      </c>
      <c r="C15" s="21" t="s">
        <v>17</v>
      </c>
      <c r="D15" s="22">
        <v>0.1</v>
      </c>
      <c r="F15" s="23" t="s">
        <v>18</v>
      </c>
      <c r="G15" s="24">
        <f>NORMSDIST(G13)</f>
        <v>0.66646516408936662</v>
      </c>
      <c r="I15" s="25" t="s">
        <v>19</v>
      </c>
      <c r="J15" s="26" t="s">
        <v>20</v>
      </c>
      <c r="K15" s="27" t="s">
        <v>21</v>
      </c>
    </row>
    <row r="16" spans="1:11" x14ac:dyDescent="0.25">
      <c r="A16" s="9">
        <f>ROW()</f>
        <v>16</v>
      </c>
      <c r="C16" s="21" t="s">
        <v>22</v>
      </c>
      <c r="D16" s="22">
        <v>100</v>
      </c>
      <c r="F16" s="23" t="s">
        <v>23</v>
      </c>
      <c r="G16" s="24">
        <f>NORMSDIST(G14)</f>
        <v>0.57149169248169773</v>
      </c>
      <c r="I16" s="12" t="s">
        <v>24</v>
      </c>
      <c r="J16" s="28">
        <v>1</v>
      </c>
      <c r="K16" s="29">
        <f>+$K$11*((1+($K$12/J16))^($K$13*J16))</f>
        <v>2.5937424601000019</v>
      </c>
    </row>
    <row r="17" spans="1:14" ht="13" thickBot="1" x14ac:dyDescent="0.3">
      <c r="A17" s="9">
        <f>ROW()</f>
        <v>17</v>
      </c>
      <c r="C17" s="21" t="s">
        <v>25</v>
      </c>
      <c r="D17" s="22">
        <v>95</v>
      </c>
      <c r="F17" s="11"/>
      <c r="G17" s="30" t="s">
        <v>26</v>
      </c>
      <c r="I17" s="12" t="s">
        <v>27</v>
      </c>
      <c r="J17" s="28">
        <v>2</v>
      </c>
      <c r="K17" s="29">
        <f t="shared" ref="K17:K23" si="0">+$K$11*((1+($K$12/J17))^($K$13*J17))</f>
        <v>2.6532977051444209</v>
      </c>
    </row>
    <row r="18" spans="1:14" ht="13.5" thickBot="1" x14ac:dyDescent="0.35">
      <c r="A18" s="9">
        <f>ROW()</f>
        <v>18</v>
      </c>
      <c r="C18" s="21" t="s">
        <v>28</v>
      </c>
      <c r="D18" s="22">
        <v>0</v>
      </c>
      <c r="F18" s="31" t="s">
        <v>55</v>
      </c>
      <c r="G18" s="32">
        <f>+D16*EXP(-D18*D14)*G15-D17*EXP(-D15*D14)*G16</f>
        <v>13.695272738608146</v>
      </c>
      <c r="I18" s="12" t="s">
        <v>29</v>
      </c>
      <c r="J18" s="28">
        <v>4</v>
      </c>
      <c r="K18" s="29">
        <f t="shared" si="0"/>
        <v>2.6850638383899672</v>
      </c>
    </row>
    <row r="19" spans="1:14" x14ac:dyDescent="0.25">
      <c r="I19" s="12" t="s">
        <v>30</v>
      </c>
      <c r="J19" s="28">
        <v>12</v>
      </c>
      <c r="K19" s="29">
        <f t="shared" si="0"/>
        <v>2.7070414908622409</v>
      </c>
    </row>
    <row r="20" spans="1:14" x14ac:dyDescent="0.25">
      <c r="I20" s="12" t="s">
        <v>31</v>
      </c>
      <c r="J20" s="28">
        <v>365</v>
      </c>
      <c r="K20" s="29">
        <f t="shared" si="0"/>
        <v>2.717909554576833</v>
      </c>
    </row>
    <row r="21" spans="1:14" ht="13" x14ac:dyDescent="0.3">
      <c r="A21" s="33" t="s">
        <v>32</v>
      </c>
      <c r="B21" s="34"/>
      <c r="I21" s="12" t="s">
        <v>33</v>
      </c>
      <c r="J21" s="28">
        <f>+J20*24</f>
        <v>8760</v>
      </c>
      <c r="K21" s="29">
        <f t="shared" si="0"/>
        <v>2.7182663132921561</v>
      </c>
    </row>
    <row r="22" spans="1:14" ht="13" x14ac:dyDescent="0.3">
      <c r="B22" s="35" t="s">
        <v>34</v>
      </c>
      <c r="C22" s="36" t="s">
        <v>35</v>
      </c>
      <c r="D22" s="15" t="s">
        <v>36</v>
      </c>
      <c r="E22" s="36" t="s">
        <v>37</v>
      </c>
      <c r="I22" s="12" t="s">
        <v>38</v>
      </c>
      <c r="J22" s="28">
        <f>+J21*60</f>
        <v>525600</v>
      </c>
      <c r="K22" s="29">
        <f t="shared" si="0"/>
        <v>2.7182815689664674</v>
      </c>
    </row>
    <row r="23" spans="1:14" ht="13" x14ac:dyDescent="0.3">
      <c r="B23" s="34" t="s">
        <v>34</v>
      </c>
      <c r="C23">
        <f>+LN(D16/D17)</f>
        <v>5.1293294387550481E-2</v>
      </c>
      <c r="D23" s="37">
        <f>+(D15-D18+(D13^2)/2)*D14</f>
        <v>5.6250000000000001E-2</v>
      </c>
      <c r="E23">
        <f>+D13*SQRT(D14)</f>
        <v>0.25</v>
      </c>
      <c r="I23" s="12" t="s">
        <v>39</v>
      </c>
      <c r="J23" s="28">
        <f>+J22*60</f>
        <v>31536000</v>
      </c>
      <c r="K23" s="29">
        <f t="shared" si="0"/>
        <v>2.7182818699236142</v>
      </c>
    </row>
    <row r="24" spans="1:14" ht="13" thickBot="1" x14ac:dyDescent="0.3">
      <c r="D24" s="37"/>
      <c r="I24" s="12" t="s">
        <v>40</v>
      </c>
      <c r="J24" s="38" t="s">
        <v>41</v>
      </c>
      <c r="K24" s="29">
        <f>EXP(K11)</f>
        <v>2.7182818284590451</v>
      </c>
    </row>
    <row r="25" spans="1:14" ht="13" thickBot="1" x14ac:dyDescent="0.3">
      <c r="B25" s="39" t="s">
        <v>34</v>
      </c>
      <c r="C25" s="51">
        <f>+(C23+D23)/E23</f>
        <v>0.4301731775502019</v>
      </c>
      <c r="D25" s="37"/>
      <c r="I25" s="41"/>
      <c r="J25" s="42"/>
      <c r="K25" s="43"/>
    </row>
    <row r="26" spans="1:14" ht="13" thickBot="1" x14ac:dyDescent="0.3">
      <c r="B26" s="39" t="s">
        <v>42</v>
      </c>
      <c r="C26" s="51">
        <f>NORMSDIST(C25)</f>
        <v>0.66646516408936662</v>
      </c>
    </row>
    <row r="27" spans="1:14" ht="13.5" thickBot="1" x14ac:dyDescent="0.35">
      <c r="C27" s="52"/>
      <c r="I27" s="44" t="s">
        <v>43</v>
      </c>
      <c r="J27" s="45"/>
    </row>
    <row r="28" spans="1:14" ht="16" thickBot="1" x14ac:dyDescent="0.4">
      <c r="B28" s="39" t="s">
        <v>44</v>
      </c>
      <c r="C28" s="51">
        <f>+C25-(D13*SQRT(D14))</f>
        <v>0.1801731775502019</v>
      </c>
      <c r="I28" s="46" t="s">
        <v>45</v>
      </c>
      <c r="J28" s="14"/>
    </row>
    <row r="29" spans="1:14" ht="16" thickBot="1" x14ac:dyDescent="0.4">
      <c r="B29" s="39" t="s">
        <v>46</v>
      </c>
      <c r="C29" s="51">
        <f>NORMSDIST(C28)</f>
        <v>0.57149169248169773</v>
      </c>
      <c r="I29" s="47" t="s">
        <v>47</v>
      </c>
      <c r="J29" s="14"/>
    </row>
    <row r="30" spans="1:14" ht="16" thickBot="1" x14ac:dyDescent="0.4">
      <c r="C30" s="52"/>
      <c r="I30" s="47" t="s">
        <v>48</v>
      </c>
      <c r="J30" s="14"/>
    </row>
    <row r="31" spans="1:14" ht="13.5" thickBot="1" x14ac:dyDescent="0.35">
      <c r="B31" s="39" t="s">
        <v>55</v>
      </c>
      <c r="C31" s="53">
        <f>+(D16*(EXP(-D18*D14))*C26)-(D17*(EXP(-D15*D14))*C29)</f>
        <v>13.695272738608146</v>
      </c>
      <c r="I31" s="41"/>
      <c r="J31" s="43"/>
    </row>
    <row r="32" spans="1:14" ht="13" thickBot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4" spans="1:11" ht="18" x14ac:dyDescent="0.4">
      <c r="A34" s="1" t="s">
        <v>49</v>
      </c>
    </row>
    <row r="35" spans="1:11" ht="18.5" thickBot="1" x14ac:dyDescent="0.45">
      <c r="B35" s="1"/>
    </row>
    <row r="36" spans="1:11" ht="15.5" x14ac:dyDescent="0.35">
      <c r="A36" s="2" t="s">
        <v>0</v>
      </c>
      <c r="B36" s="3" t="s">
        <v>1</v>
      </c>
      <c r="C36" s="3" t="s">
        <v>2</v>
      </c>
      <c r="D36" s="4" t="s">
        <v>3</v>
      </c>
      <c r="E36" s="3" t="s">
        <v>4</v>
      </c>
      <c r="F36" s="5" t="s">
        <v>5</v>
      </c>
      <c r="G36" s="4" t="s">
        <v>6</v>
      </c>
      <c r="I36" s="6" t="s">
        <v>7</v>
      </c>
      <c r="J36" s="7"/>
      <c r="K36" s="8"/>
    </row>
    <row r="37" spans="1:11" x14ac:dyDescent="0.25">
      <c r="A37" s="9">
        <f>ROW()</f>
        <v>37</v>
      </c>
      <c r="D37" s="10"/>
      <c r="F37" s="11"/>
      <c r="G37" s="10"/>
      <c r="I37" s="12"/>
      <c r="J37" s="13"/>
      <c r="K37" s="14"/>
    </row>
    <row r="38" spans="1:11" ht="13" x14ac:dyDescent="0.3">
      <c r="A38" s="9">
        <f>ROW()</f>
        <v>38</v>
      </c>
      <c r="B38" s="15" t="s">
        <v>8</v>
      </c>
      <c r="C38" s="15"/>
      <c r="D38" s="16"/>
      <c r="E38" s="17"/>
      <c r="F38" s="18" t="s">
        <v>9</v>
      </c>
      <c r="G38" s="16"/>
      <c r="I38" s="12" t="s">
        <v>10</v>
      </c>
      <c r="J38" s="13"/>
      <c r="K38" s="19">
        <v>1</v>
      </c>
    </row>
    <row r="39" spans="1:11" x14ac:dyDescent="0.25">
      <c r="A39" s="9">
        <f>ROW()</f>
        <v>39</v>
      </c>
      <c r="D39" s="10"/>
      <c r="F39" s="11"/>
      <c r="G39" s="10"/>
      <c r="I39" s="12" t="s">
        <v>11</v>
      </c>
      <c r="J39" s="13"/>
      <c r="K39" s="20">
        <v>0.1</v>
      </c>
    </row>
    <row r="40" spans="1:11" x14ac:dyDescent="0.25">
      <c r="A40" s="9">
        <f>ROW()</f>
        <v>40</v>
      </c>
      <c r="C40" s="21" t="s">
        <v>12</v>
      </c>
      <c r="D40" s="22">
        <f>+D13</f>
        <v>0.5</v>
      </c>
      <c r="F40" s="23" t="s">
        <v>13</v>
      </c>
      <c r="G40" s="24">
        <f>(LN(D43/D44)+(D42-D45+(D40^2)/2)*D41)/(D40*SQRT(D41))</f>
        <v>0.4301731775502019</v>
      </c>
      <c r="I40" s="12" t="s">
        <v>14</v>
      </c>
      <c r="J40" s="13"/>
      <c r="K40" s="14">
        <v>10</v>
      </c>
    </row>
    <row r="41" spans="1:11" x14ac:dyDescent="0.25">
      <c r="A41" s="9">
        <f>ROW()</f>
        <v>41</v>
      </c>
      <c r="C41" s="21" t="s">
        <v>15</v>
      </c>
      <c r="D41" s="22">
        <f t="shared" ref="D41:D45" si="1">+D14</f>
        <v>0.25</v>
      </c>
      <c r="F41" s="23" t="s">
        <v>16</v>
      </c>
      <c r="G41" s="24">
        <f>+G40-D40*SQRT(D41)</f>
        <v>0.1801731775502019</v>
      </c>
      <c r="I41" s="12"/>
      <c r="J41" s="13"/>
      <c r="K41" s="14"/>
    </row>
    <row r="42" spans="1:11" ht="13.5" thickBot="1" x14ac:dyDescent="0.35">
      <c r="A42" s="9">
        <f>ROW()</f>
        <v>42</v>
      </c>
      <c r="C42" s="21" t="s">
        <v>17</v>
      </c>
      <c r="D42" s="22">
        <f t="shared" si="1"/>
        <v>0.1</v>
      </c>
      <c r="F42" s="23" t="s">
        <v>18</v>
      </c>
      <c r="G42" s="24">
        <f>NORMSDIST(G40)</f>
        <v>0.66646516408936662</v>
      </c>
      <c r="I42" s="25" t="s">
        <v>19</v>
      </c>
      <c r="J42" s="26" t="s">
        <v>20</v>
      </c>
      <c r="K42" s="27" t="s">
        <v>21</v>
      </c>
    </row>
    <row r="43" spans="1:11" x14ac:dyDescent="0.25">
      <c r="A43" s="9">
        <f>ROW()</f>
        <v>43</v>
      </c>
      <c r="C43" s="21" t="s">
        <v>22</v>
      </c>
      <c r="D43" s="22">
        <f t="shared" si="1"/>
        <v>100</v>
      </c>
      <c r="F43" s="23" t="s">
        <v>23</v>
      </c>
      <c r="G43" s="24">
        <f>NORMSDIST(G41)</f>
        <v>0.57149169248169773</v>
      </c>
      <c r="I43" s="12" t="s">
        <v>24</v>
      </c>
      <c r="J43" s="28">
        <v>1</v>
      </c>
      <c r="K43" s="29">
        <f>+K16</f>
        <v>2.5937424601000019</v>
      </c>
    </row>
    <row r="44" spans="1:11" ht="13" thickBot="1" x14ac:dyDescent="0.3">
      <c r="A44" s="9">
        <f>ROW()</f>
        <v>44</v>
      </c>
      <c r="C44" s="21" t="s">
        <v>25</v>
      </c>
      <c r="D44" s="22">
        <f t="shared" si="1"/>
        <v>95</v>
      </c>
      <c r="F44" s="11"/>
      <c r="G44" s="30" t="s">
        <v>26</v>
      </c>
      <c r="I44" s="12" t="s">
        <v>27</v>
      </c>
      <c r="J44" s="28">
        <v>2</v>
      </c>
      <c r="K44" s="29">
        <f t="shared" ref="K44:K50" si="2">+K17</f>
        <v>2.6532977051444209</v>
      </c>
    </row>
    <row r="45" spans="1:11" ht="13.5" thickBot="1" x14ac:dyDescent="0.35">
      <c r="A45" s="9">
        <f>ROW()</f>
        <v>45</v>
      </c>
      <c r="C45" s="21" t="s">
        <v>28</v>
      </c>
      <c r="D45" s="22">
        <f t="shared" si="1"/>
        <v>0</v>
      </c>
      <c r="F45" s="31" t="s">
        <v>56</v>
      </c>
      <c r="G45" s="32">
        <f>D44*EXP(-D42*D41)*(1-G43)-D43*EXP(-D45*D41)*(1-G42)</f>
        <v>6.3497143812997408</v>
      </c>
      <c r="I45" s="12" t="s">
        <v>29</v>
      </c>
      <c r="J45" s="28">
        <v>4</v>
      </c>
      <c r="K45" s="29">
        <f t="shared" si="2"/>
        <v>2.6850638383899672</v>
      </c>
    </row>
    <row r="46" spans="1:11" x14ac:dyDescent="0.25">
      <c r="I46" s="12" t="s">
        <v>30</v>
      </c>
      <c r="J46" s="28">
        <v>12</v>
      </c>
      <c r="K46" s="29">
        <f t="shared" si="2"/>
        <v>2.7070414908622409</v>
      </c>
    </row>
    <row r="47" spans="1:11" x14ac:dyDescent="0.25">
      <c r="I47" s="12" t="s">
        <v>31</v>
      </c>
      <c r="J47" s="28">
        <v>365</v>
      </c>
      <c r="K47" s="29">
        <f t="shared" si="2"/>
        <v>2.717909554576833</v>
      </c>
    </row>
    <row r="48" spans="1:11" ht="13" x14ac:dyDescent="0.3">
      <c r="A48" s="33" t="s">
        <v>32</v>
      </c>
      <c r="B48" s="34"/>
      <c r="I48" s="12" t="s">
        <v>33</v>
      </c>
      <c r="J48" s="28">
        <f>+J47*24</f>
        <v>8760</v>
      </c>
      <c r="K48" s="29">
        <f t="shared" si="2"/>
        <v>2.7182663132921561</v>
      </c>
    </row>
    <row r="49" spans="1:15" ht="13" x14ac:dyDescent="0.3">
      <c r="B49" s="35" t="s">
        <v>34</v>
      </c>
      <c r="C49" s="36" t="s">
        <v>35</v>
      </c>
      <c r="D49" s="15" t="s">
        <v>36</v>
      </c>
      <c r="E49" s="36" t="s">
        <v>37</v>
      </c>
      <c r="I49" s="12" t="s">
        <v>38</v>
      </c>
      <c r="J49" s="28">
        <f>+J48*60</f>
        <v>525600</v>
      </c>
      <c r="K49" s="29">
        <f t="shared" si="2"/>
        <v>2.7182815689664674</v>
      </c>
    </row>
    <row r="50" spans="1:15" ht="13" x14ac:dyDescent="0.3">
      <c r="B50" s="34" t="s">
        <v>34</v>
      </c>
      <c r="C50">
        <f>+LN(D43/D44)</f>
        <v>5.1293294387550481E-2</v>
      </c>
      <c r="D50" s="37">
        <f>+(D42-D45+(D40^2)/2)*D41</f>
        <v>5.6250000000000001E-2</v>
      </c>
      <c r="E50">
        <f>+D40*SQRT(D41)</f>
        <v>0.25</v>
      </c>
      <c r="I50" s="12" t="s">
        <v>39</v>
      </c>
      <c r="J50" s="28">
        <f>+J49*60</f>
        <v>31536000</v>
      </c>
      <c r="K50" s="29">
        <f t="shared" si="2"/>
        <v>2.7182818699236142</v>
      </c>
    </row>
    <row r="51" spans="1:15" ht="13" thickBot="1" x14ac:dyDescent="0.3">
      <c r="D51" s="37"/>
      <c r="I51" s="12" t="s">
        <v>40</v>
      </c>
      <c r="J51" s="38" t="s">
        <v>41</v>
      </c>
      <c r="K51" s="29">
        <f>EXP(K38)</f>
        <v>2.7182818284590451</v>
      </c>
    </row>
    <row r="52" spans="1:15" ht="13" thickBot="1" x14ac:dyDescent="0.3">
      <c r="B52" s="39" t="s">
        <v>34</v>
      </c>
      <c r="C52" s="40">
        <f>+(C50+D50)/E50</f>
        <v>0.4301731775502019</v>
      </c>
      <c r="D52" s="37"/>
      <c r="I52" s="41"/>
      <c r="J52" s="42"/>
      <c r="K52" s="43"/>
    </row>
    <row r="53" spans="1:15" ht="13" thickBot="1" x14ac:dyDescent="0.3">
      <c r="B53" s="39" t="s">
        <v>42</v>
      </c>
      <c r="C53" s="40">
        <f>NORMSDIST(C52)</f>
        <v>0.66646516408936662</v>
      </c>
    </row>
    <row r="54" spans="1:15" ht="13.5" thickBot="1" x14ac:dyDescent="0.35">
      <c r="I54" s="44" t="s">
        <v>43</v>
      </c>
      <c r="J54" s="45"/>
    </row>
    <row r="55" spans="1:15" ht="16" thickBot="1" x14ac:dyDescent="0.4">
      <c r="B55" s="39" t="s">
        <v>44</v>
      </c>
      <c r="C55" s="40">
        <f>+C52-(D40*SQRT(D41))</f>
        <v>0.1801731775502019</v>
      </c>
      <c r="I55" s="46" t="s">
        <v>45</v>
      </c>
      <c r="J55" s="14"/>
    </row>
    <row r="56" spans="1:15" ht="16" thickBot="1" x14ac:dyDescent="0.4">
      <c r="B56" s="39" t="s">
        <v>46</v>
      </c>
      <c r="C56" s="40">
        <f>NORMSDIST(C55)</f>
        <v>0.57149169248169773</v>
      </c>
      <c r="I56" s="47" t="s">
        <v>47</v>
      </c>
      <c r="J56" s="14"/>
    </row>
    <row r="57" spans="1:15" ht="16" thickBot="1" x14ac:dyDescent="0.4">
      <c r="I57" s="47" t="s">
        <v>48</v>
      </c>
      <c r="J57" s="14"/>
    </row>
    <row r="58" spans="1:15" ht="13.5" thickBot="1" x14ac:dyDescent="0.35">
      <c r="B58" s="39" t="s">
        <v>56</v>
      </c>
      <c r="C58" s="50">
        <f>+G45</f>
        <v>6.3497143812997408</v>
      </c>
      <c r="I58" s="41"/>
      <c r="J58" s="43"/>
    </row>
    <row r="59" spans="1:15" ht="13" thickBot="1" x14ac:dyDescent="0.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pans="1:15" ht="18" x14ac:dyDescent="0.4">
      <c r="A60" s="1" t="s">
        <v>50</v>
      </c>
    </row>
    <row r="62" spans="1:15" x14ac:dyDescent="0.25">
      <c r="B62" s="37" t="s">
        <v>51</v>
      </c>
    </row>
    <row r="63" spans="1:15" x14ac:dyDescent="0.25">
      <c r="B63" s="37" t="s">
        <v>52</v>
      </c>
    </row>
    <row r="64" spans="1:15" ht="13" thickBot="1" x14ac:dyDescent="0.3"/>
    <row r="65" spans="2:3" ht="13.5" thickBot="1" x14ac:dyDescent="0.35">
      <c r="B65" s="49" t="s">
        <v>53</v>
      </c>
      <c r="C65" s="50">
        <f>+(D17*EXP(-D15*D14))-D16+G18</f>
        <v>6.3497143812997408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dcterms:created xsi:type="dcterms:W3CDTF">2017-02-09T14:37:37Z</dcterms:created>
  <dcterms:modified xsi:type="dcterms:W3CDTF">2024-12-05T03:03:57Z</dcterms:modified>
</cp:coreProperties>
</file>