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cdrou\Documents\Baruch offnline\FIN Spreadsheets\"/>
    </mc:Choice>
  </mc:AlternateContent>
  <bookViews>
    <workbookView xWindow="0" yWindow="0" windowWidth="17796" windowHeight="8424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K53" i="1"/>
  <c r="M51" i="1" s="1"/>
  <c r="G55" i="1"/>
  <c r="I55" i="1"/>
  <c r="M56" i="1"/>
  <c r="I57" i="1"/>
  <c r="K57" i="1"/>
  <c r="M59" i="1" s="1"/>
  <c r="G60" i="1"/>
  <c r="G61" i="1"/>
  <c r="M55" i="1" l="1"/>
  <c r="G14" i="1"/>
  <c r="G15" i="1" s="1"/>
  <c r="G10" i="1"/>
  <c r="I12" i="1" s="1"/>
  <c r="L12" i="1" s="1"/>
  <c r="I8" i="1"/>
  <c r="L8" i="1" s="1"/>
  <c r="K10" i="1" s="1"/>
  <c r="G18" i="1" s="1"/>
  <c r="G44" i="1" l="1"/>
  <c r="G45" i="1" s="1"/>
  <c r="G40" i="1"/>
  <c r="I42" i="1" s="1"/>
  <c r="G29" i="1"/>
  <c r="I38" i="1" l="1"/>
  <c r="K36" i="1" s="1"/>
  <c r="O36" i="1" s="1"/>
  <c r="K40" i="1"/>
  <c r="K44" i="1"/>
  <c r="O44" i="1" s="1"/>
  <c r="G30" i="1"/>
  <c r="G25" i="1"/>
  <c r="I23" i="1" s="1"/>
  <c r="K21" i="1" s="1"/>
  <c r="O21" i="1" s="1"/>
  <c r="O40" i="1" l="1"/>
  <c r="M42" i="1" s="1"/>
  <c r="I27" i="1"/>
  <c r="Q51" i="1" l="1"/>
  <c r="M38" i="1"/>
  <c r="I40" i="1" s="1"/>
  <c r="G48" i="1" s="1"/>
  <c r="Q59" i="1"/>
  <c r="Q55" i="1"/>
  <c r="K25" i="1"/>
  <c r="O25" i="1" s="1"/>
  <c r="M23" i="1" s="1"/>
  <c r="K29" i="1"/>
  <c r="O29" i="1" s="1"/>
  <c r="M27" i="1" l="1"/>
  <c r="I25" i="1" s="1"/>
  <c r="O57" i="1"/>
  <c r="O53" i="1"/>
  <c r="G64" i="1" l="1"/>
  <c r="G33" i="1"/>
</calcChain>
</file>

<file path=xl/sharedStrings.xml><?xml version="1.0" encoding="utf-8"?>
<sst xmlns="http://schemas.openxmlformats.org/spreadsheetml/2006/main" count="123" uniqueCount="62">
  <si>
    <t>S =</t>
  </si>
  <si>
    <t>Su=</t>
  </si>
  <si>
    <t>u =</t>
  </si>
  <si>
    <t>d =</t>
  </si>
  <si>
    <t xml:space="preserve"> S =</t>
  </si>
  <si>
    <t>X =</t>
  </si>
  <si>
    <t>i =</t>
  </si>
  <si>
    <t>Sd =</t>
  </si>
  <si>
    <t>Sd^2=</t>
  </si>
  <si>
    <t>Su^2=</t>
  </si>
  <si>
    <t>Cud=</t>
  </si>
  <si>
    <t xml:space="preserve"> Cu^2=</t>
  </si>
  <si>
    <t xml:space="preserve"> Cd^2=</t>
  </si>
  <si>
    <t>p =</t>
  </si>
  <si>
    <t>1-p=</t>
  </si>
  <si>
    <t>C2=</t>
  </si>
  <si>
    <t>C1=</t>
  </si>
  <si>
    <t>Freq=</t>
  </si>
  <si>
    <t>Stages=</t>
  </si>
  <si>
    <r>
      <t>Div (</t>
    </r>
    <r>
      <rPr>
        <b/>
        <sz val="11"/>
        <color theme="1"/>
        <rFont val="Calibri"/>
        <family val="2"/>
      </rPr>
      <t>δ)=</t>
    </r>
  </si>
  <si>
    <t>x-dividend</t>
  </si>
  <si>
    <t>PERIOD 1</t>
  </si>
  <si>
    <t>PERIOD 2</t>
  </si>
  <si>
    <t>PERIOD 0</t>
  </si>
  <si>
    <t>PERIOD 1(x-div)</t>
  </si>
  <si>
    <t>INPUT</t>
  </si>
  <si>
    <t>OUTPUT</t>
  </si>
  <si>
    <t>C=</t>
  </si>
  <si>
    <t>P=</t>
  </si>
  <si>
    <t>FORMULAS</t>
  </si>
  <si>
    <t>Cu^2 = Max (0, Su^2 - X)</t>
  </si>
  <si>
    <t>Cd^2 = Max (0, Sd^2 - X)</t>
  </si>
  <si>
    <t>Cud = Max (0, Sud - X)</t>
  </si>
  <si>
    <t>C= [ (p . C1) + [(1-p) C2)] ] / [(1+i)/Freq]</t>
  </si>
  <si>
    <t>C2= [ (p . Cud) + [(1-p) Cd^2)] ] / [(1+i)/Freq]</t>
  </si>
  <si>
    <t>C1= [ (p . Cu^2) + [(1-p) Cud)] ] / [(1+i)/Freq]</t>
  </si>
  <si>
    <t>Sd^2 = S  . d^2</t>
  </si>
  <si>
    <t>Su^2 = S  . u^2</t>
  </si>
  <si>
    <t>Sd = S . d</t>
  </si>
  <si>
    <t>Su = S . u</t>
  </si>
  <si>
    <t>Pu^2 = Max (0, X - Su^2)</t>
  </si>
  <si>
    <t xml:space="preserve"> Pu^2=</t>
  </si>
  <si>
    <t>Pud=</t>
  </si>
  <si>
    <t xml:space="preserve"> Pd^2=</t>
  </si>
  <si>
    <t>Pd^2 = Max (0, X - Sd^2)</t>
  </si>
  <si>
    <t>Pud = Max (0, X - Sud )</t>
  </si>
  <si>
    <t>P= [ (p . P1) + [(1-p) P2)] ] / [(1+i)/Freq]</t>
  </si>
  <si>
    <t>P2= [ (p . Pud) + [(1-p) Pd^2)] ] / [(1+i)/Freq]</t>
  </si>
  <si>
    <t>P1= [ (p . Pu^2) + [(1-p) Pud)] ] / [(1+i)/Freq]</t>
  </si>
  <si>
    <r>
      <t>x-dividend = Su (1-</t>
    </r>
    <r>
      <rPr>
        <b/>
        <sz val="11"/>
        <color theme="1"/>
        <rFont val="Arial"/>
        <family val="2"/>
      </rPr>
      <t>δ)</t>
    </r>
  </si>
  <si>
    <r>
      <t>x-dividend = Sd (1-</t>
    </r>
    <r>
      <rPr>
        <b/>
        <sz val="11"/>
        <color theme="1"/>
        <rFont val="Arial"/>
        <family val="2"/>
      </rPr>
      <t>δ)</t>
    </r>
  </si>
  <si>
    <t>p = [(i+1) - d )] / (u - d)</t>
  </si>
  <si>
    <t>Example II (Call option w/ no Dividends)</t>
  </si>
  <si>
    <t>Example III (Put Option w/ no Dividends)</t>
  </si>
  <si>
    <t>Example IV (Call Option w/ Dividends)</t>
  </si>
  <si>
    <t>Example I - Single Stage (Call Option)</t>
  </si>
  <si>
    <t>Cu=</t>
  </si>
  <si>
    <t>Cd=</t>
  </si>
  <si>
    <t>Cu = Max (0, Su - X)</t>
  </si>
  <si>
    <t>Cd = Max (0, Sd - X)</t>
  </si>
  <si>
    <t>C= [ (p . Cu) + [(1-p) Cd)] ] / [(1+i)/Freq]</t>
  </si>
  <si>
    <t>One and Two-STAGE BINOMIAL OPTION PRICING MODEL - Method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</si>
</sst>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\x"/>
    <numFmt numFmtId="165" formatCode="0.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3" fillId="2" borderId="2" xfId="0" applyFont="1" applyFill="1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43" fontId="3" fillId="0" borderId="0" xfId="1" applyFont="1"/>
    <xf numFmtId="43" fontId="3" fillId="2" borderId="0" xfId="1" applyFont="1" applyFill="1"/>
    <xf numFmtId="43" fontId="3" fillId="2" borderId="0" xfId="1" applyFont="1" applyFill="1" applyAlignment="1">
      <alignment horizontal="right"/>
    </xf>
    <xf numFmtId="43" fontId="3" fillId="2" borderId="1" xfId="1" applyFont="1" applyFill="1" applyBorder="1"/>
    <xf numFmtId="43" fontId="3" fillId="2" borderId="0" xfId="1" applyFont="1" applyFill="1" applyBorder="1"/>
    <xf numFmtId="43" fontId="3" fillId="2" borderId="3" xfId="1" applyFont="1" applyFill="1" applyBorder="1"/>
    <xf numFmtId="43" fontId="3" fillId="3" borderId="0" xfId="1" applyFont="1" applyFill="1" applyBorder="1"/>
    <xf numFmtId="43" fontId="3" fillId="3" borderId="0" xfId="1" applyFont="1" applyFill="1" applyAlignment="1">
      <alignment horizontal="right"/>
    </xf>
    <xf numFmtId="43" fontId="0" fillId="0" borderId="0" xfId="1" applyFont="1" applyAlignment="1">
      <alignment horizontal="right"/>
    </xf>
    <xf numFmtId="43" fontId="3" fillId="2" borderId="5" xfId="1" applyFont="1" applyFill="1" applyBorder="1"/>
    <xf numFmtId="43" fontId="3" fillId="4" borderId="0" xfId="1" applyFont="1" applyFill="1"/>
    <xf numFmtId="39" fontId="3" fillId="4" borderId="0" xfId="1" applyNumberFormat="1" applyFont="1" applyFill="1"/>
    <xf numFmtId="0" fontId="4" fillId="5" borderId="4" xfId="0" applyFont="1" applyFill="1" applyBorder="1"/>
    <xf numFmtId="43" fontId="2" fillId="5" borderId="4" xfId="1" applyFont="1" applyFill="1" applyBorder="1"/>
    <xf numFmtId="0" fontId="2" fillId="5" borderId="4" xfId="0" applyFont="1" applyFill="1" applyBorder="1"/>
    <xf numFmtId="0" fontId="0" fillId="5" borderId="0" xfId="0" applyFill="1"/>
    <xf numFmtId="44" fontId="3" fillId="5" borderId="0" xfId="2" applyFont="1" applyFill="1"/>
    <xf numFmtId="164" fontId="3" fillId="5" borderId="0" xfId="0" applyNumberFormat="1" applyFont="1" applyFill="1"/>
    <xf numFmtId="10" fontId="3" fillId="5" borderId="0" xfId="0" applyNumberFormat="1" applyFont="1" applyFill="1"/>
    <xf numFmtId="0" fontId="3" fillId="5" borderId="0" xfId="0" applyFont="1" applyFill="1"/>
    <xf numFmtId="0" fontId="5" fillId="5" borderId="0" xfId="0" applyFont="1" applyFill="1"/>
    <xf numFmtId="10" fontId="3" fillId="5" borderId="0" xfId="0" applyNumberFormat="1" applyFont="1" applyFill="1" applyBorder="1"/>
    <xf numFmtId="44" fontId="3" fillId="5" borderId="0" xfId="0" applyNumberFormat="1" applyFont="1" applyFill="1" applyBorder="1"/>
    <xf numFmtId="165" fontId="5" fillId="5" borderId="0" xfId="0" applyNumberFormat="1" applyFont="1" applyFill="1"/>
    <xf numFmtId="0" fontId="7" fillId="5" borderId="0" xfId="0" applyFont="1" applyFill="1" applyAlignment="1">
      <alignment horizontal="right"/>
    </xf>
    <xf numFmtId="0" fontId="8" fillId="5" borderId="0" xfId="0" applyFont="1" applyFill="1"/>
    <xf numFmtId="0" fontId="7" fillId="5" borderId="0" xfId="0" applyFont="1" applyFill="1"/>
    <xf numFmtId="43" fontId="7" fillId="5" borderId="0" xfId="1" applyFont="1" applyFill="1"/>
    <xf numFmtId="43" fontId="3" fillId="3" borderId="3" xfId="1" applyFont="1" applyFill="1" applyBorder="1"/>
    <xf numFmtId="0" fontId="3" fillId="3" borderId="2" xfId="0" applyFont="1" applyFill="1" applyBorder="1"/>
    <xf numFmtId="0" fontId="3" fillId="3" borderId="2" xfId="0" applyFont="1" applyFill="1" applyBorder="1" applyAlignment="1">
      <alignment horizontal="right"/>
    </xf>
    <xf numFmtId="43" fontId="3" fillId="3" borderId="3" xfId="0" applyNumberFormat="1" applyFont="1" applyFill="1" applyBorder="1"/>
    <xf numFmtId="0" fontId="3" fillId="6" borderId="0" xfId="0" applyFont="1" applyFill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44" fontId="9" fillId="6" borderId="0" xfId="2" applyFont="1" applyFill="1"/>
    <xf numFmtId="44" fontId="3" fillId="6" borderId="0" xfId="2" applyFont="1" applyFill="1"/>
    <xf numFmtId="164" fontId="9" fillId="6" borderId="0" xfId="0" applyNumberFormat="1" applyFont="1" applyFill="1"/>
    <xf numFmtId="164" fontId="3" fillId="6" borderId="0" xfId="0" applyNumberFormat="1" applyFont="1" applyFill="1"/>
    <xf numFmtId="10" fontId="9" fillId="6" borderId="0" xfId="0" applyNumberFormat="1" applyFont="1" applyFill="1"/>
    <xf numFmtId="10" fontId="3" fillId="6" borderId="0" xfId="0" applyNumberFormat="1" applyFont="1" applyFill="1"/>
    <xf numFmtId="0" fontId="9" fillId="6" borderId="0" xfId="0" applyFont="1" applyFill="1" applyAlignment="1">
      <alignment horizontal="center"/>
    </xf>
    <xf numFmtId="0" fontId="3" fillId="6" borderId="0" xfId="0" applyFont="1" applyFill="1"/>
    <xf numFmtId="0" fontId="5" fillId="6" borderId="0" xfId="0" applyFont="1" applyFill="1" applyAlignment="1">
      <alignment horizontal="right"/>
    </xf>
    <xf numFmtId="0" fontId="5" fillId="6" borderId="0" xfId="0" applyFont="1" applyFill="1"/>
    <xf numFmtId="0" fontId="3" fillId="6" borderId="0" xfId="0" applyFont="1" applyFill="1" applyBorder="1" applyAlignment="1">
      <alignment horizontal="right"/>
    </xf>
    <xf numFmtId="10" fontId="9" fillId="6" borderId="0" xfId="0" applyNumberFormat="1" applyFont="1" applyFill="1" applyBorder="1"/>
    <xf numFmtId="10" fontId="3" fillId="6" borderId="0" xfId="0" applyNumberFormat="1" applyFont="1" applyFill="1" applyBorder="1"/>
    <xf numFmtId="0" fontId="10" fillId="6" borderId="0" xfId="0" applyFont="1" applyFill="1"/>
    <xf numFmtId="44" fontId="3" fillId="6" borderId="0" xfId="0" applyNumberFormat="1" applyFont="1" applyFill="1" applyBorder="1"/>
    <xf numFmtId="165" fontId="5" fillId="6" borderId="0" xfId="0" applyNumberFormat="1" applyFont="1" applyFill="1"/>
    <xf numFmtId="0" fontId="11" fillId="6" borderId="0" xfId="0" applyFont="1" applyFill="1" applyAlignment="1">
      <alignment horizontal="left"/>
    </xf>
    <xf numFmtId="0" fontId="0" fillId="7" borderId="0" xfId="0" applyFill="1"/>
    <xf numFmtId="0" fontId="3" fillId="7" borderId="0" xfId="0" applyFont="1" applyFill="1"/>
    <xf numFmtId="0" fontId="13" fillId="0" borderId="0" xfId="0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23</xdr:row>
      <xdr:rowOff>9526</xdr:rowOff>
    </xdr:from>
    <xdr:to>
      <xdr:col>8</xdr:col>
      <xdr:colOff>0</xdr:colOff>
      <xdr:row>24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2409825" y="1247776"/>
          <a:ext cx="342900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25</xdr:row>
      <xdr:rowOff>0</xdr:rowOff>
    </xdr:from>
    <xdr:to>
      <xdr:col>8</xdr:col>
      <xdr:colOff>38100</xdr:colOff>
      <xdr:row>26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086100" y="1390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20</xdr:row>
      <xdr:rowOff>104775</xdr:rowOff>
    </xdr:from>
    <xdr:to>
      <xdr:col>11</xdr:col>
      <xdr:colOff>514350</xdr:colOff>
      <xdr:row>24</xdr:row>
      <xdr:rowOff>95250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029325" y="49530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21</xdr:row>
      <xdr:rowOff>0</xdr:rowOff>
    </xdr:from>
    <xdr:to>
      <xdr:col>10</xdr:col>
      <xdr:colOff>9525</xdr:colOff>
      <xdr:row>22</xdr:row>
      <xdr:rowOff>9524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4476750" y="590550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26</xdr:row>
      <xdr:rowOff>180975</xdr:rowOff>
    </xdr:from>
    <xdr:to>
      <xdr:col>10</xdr:col>
      <xdr:colOff>66675</xdr:colOff>
      <xdr:row>27</xdr:row>
      <xdr:rowOff>180975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4486275" y="1771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</xdr:row>
      <xdr:rowOff>190500</xdr:rowOff>
    </xdr:from>
    <xdr:to>
      <xdr:col>10</xdr:col>
      <xdr:colOff>9525</xdr:colOff>
      <xdr:row>25</xdr:row>
      <xdr:rowOff>200024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4476750" y="1381125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23</xdr:row>
      <xdr:rowOff>0</xdr:rowOff>
    </xdr:from>
    <xdr:to>
      <xdr:col>10</xdr:col>
      <xdr:colOff>57150</xdr:colOff>
      <xdr:row>24</xdr:row>
      <xdr:rowOff>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476750" y="99060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24</xdr:row>
      <xdr:rowOff>161925</xdr:rowOff>
    </xdr:from>
    <xdr:to>
      <xdr:col>11</xdr:col>
      <xdr:colOff>523875</xdr:colOff>
      <xdr:row>28</xdr:row>
      <xdr:rowOff>152400</xdr:rowOff>
    </xdr:to>
    <xdr:sp macro="" textlink="">
      <xdr:nvSpPr>
        <xdr:cNvPr id="16" name="Right Brac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038850" y="135255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20</xdr:row>
      <xdr:rowOff>152400</xdr:rowOff>
    </xdr:from>
    <xdr:to>
      <xdr:col>13</xdr:col>
      <xdr:colOff>9525</xdr:colOff>
      <xdr:row>20</xdr:row>
      <xdr:rowOff>161925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V="1">
          <a:off x="6534150" y="54292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24</xdr:row>
      <xdr:rowOff>95250</xdr:rowOff>
    </xdr:from>
    <xdr:to>
      <xdr:col>13</xdr:col>
      <xdr:colOff>9525</xdr:colOff>
      <xdr:row>24</xdr:row>
      <xdr:rowOff>104775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V="1">
          <a:off x="6534150" y="12858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28</xdr:row>
      <xdr:rowOff>104775</xdr:rowOff>
    </xdr:from>
    <xdr:to>
      <xdr:col>13</xdr:col>
      <xdr:colOff>9525</xdr:colOff>
      <xdr:row>28</xdr:row>
      <xdr:rowOff>114300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V="1">
          <a:off x="6534150" y="209550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53</xdr:row>
      <xdr:rowOff>9526</xdr:rowOff>
    </xdr:from>
    <xdr:to>
      <xdr:col>8</xdr:col>
      <xdr:colOff>0</xdr:colOff>
      <xdr:row>54</xdr:row>
      <xdr:rowOff>19050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2762250" y="1000126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55</xdr:row>
      <xdr:rowOff>0</xdr:rowOff>
    </xdr:from>
    <xdr:to>
      <xdr:col>8</xdr:col>
      <xdr:colOff>38100</xdr:colOff>
      <xdr:row>56</xdr:row>
      <xdr:rowOff>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2752725" y="1390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50</xdr:row>
      <xdr:rowOff>104775</xdr:rowOff>
    </xdr:from>
    <xdr:to>
      <xdr:col>13</xdr:col>
      <xdr:colOff>514350</xdr:colOff>
      <xdr:row>54</xdr:row>
      <xdr:rowOff>95250</xdr:rowOff>
    </xdr:to>
    <xdr:sp macro="" textlink="">
      <xdr:nvSpPr>
        <xdr:cNvPr id="25" name="Right Brac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695950" y="49530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9525</xdr:colOff>
      <xdr:row>52</xdr:row>
      <xdr:rowOff>9524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V="1">
          <a:off x="4143375" y="590550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56</xdr:row>
      <xdr:rowOff>180975</xdr:rowOff>
    </xdr:from>
    <xdr:to>
      <xdr:col>12</xdr:col>
      <xdr:colOff>66675</xdr:colOff>
      <xdr:row>57</xdr:row>
      <xdr:rowOff>180975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4152900" y="1771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53</xdr:row>
      <xdr:rowOff>0</xdr:rowOff>
    </xdr:from>
    <xdr:to>
      <xdr:col>12</xdr:col>
      <xdr:colOff>57150</xdr:colOff>
      <xdr:row>54</xdr:row>
      <xdr:rowOff>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143375" y="99060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54</xdr:row>
      <xdr:rowOff>161925</xdr:rowOff>
    </xdr:from>
    <xdr:to>
      <xdr:col>13</xdr:col>
      <xdr:colOff>523875</xdr:colOff>
      <xdr:row>58</xdr:row>
      <xdr:rowOff>152400</xdr:rowOff>
    </xdr:to>
    <xdr:sp macro="" textlink="">
      <xdr:nvSpPr>
        <xdr:cNvPr id="30" name="Right Brac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5705475" y="135255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50</xdr:row>
      <xdr:rowOff>152400</xdr:rowOff>
    </xdr:from>
    <xdr:to>
      <xdr:col>15</xdr:col>
      <xdr:colOff>9525</xdr:colOff>
      <xdr:row>50</xdr:row>
      <xdr:rowOff>161925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/>
      </xdr:nvCxnSpPr>
      <xdr:spPr>
        <a:xfrm flipV="1">
          <a:off x="6200775" y="54292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54</xdr:row>
      <xdr:rowOff>95250</xdr:rowOff>
    </xdr:from>
    <xdr:to>
      <xdr:col>15</xdr:col>
      <xdr:colOff>9525</xdr:colOff>
      <xdr:row>54</xdr:row>
      <xdr:rowOff>104775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/>
      </xdr:nvCxnSpPr>
      <xdr:spPr>
        <a:xfrm flipV="1">
          <a:off x="6200775" y="12858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58</xdr:row>
      <xdr:rowOff>104775</xdr:rowOff>
    </xdr:from>
    <xdr:to>
      <xdr:col>15</xdr:col>
      <xdr:colOff>9525</xdr:colOff>
      <xdr:row>58</xdr:row>
      <xdr:rowOff>114300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V="1">
          <a:off x="6200775" y="209550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53</xdr:row>
      <xdr:rowOff>9526</xdr:rowOff>
    </xdr:from>
    <xdr:to>
      <xdr:col>8</xdr:col>
      <xdr:colOff>0</xdr:colOff>
      <xdr:row>54</xdr:row>
      <xdr:rowOff>19050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CxnSpPr/>
      </xdr:nvCxnSpPr>
      <xdr:spPr>
        <a:xfrm flipV="1">
          <a:off x="2762250" y="1000126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55</xdr:row>
      <xdr:rowOff>0</xdr:rowOff>
    </xdr:from>
    <xdr:to>
      <xdr:col>8</xdr:col>
      <xdr:colOff>38100</xdr:colOff>
      <xdr:row>56</xdr:row>
      <xdr:rowOff>0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2752725" y="139065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180975</xdr:colOff>
      <xdr:row>50</xdr:row>
      <xdr:rowOff>104775</xdr:rowOff>
    </xdr:from>
    <xdr:to>
      <xdr:col>13</xdr:col>
      <xdr:colOff>514350</xdr:colOff>
      <xdr:row>54</xdr:row>
      <xdr:rowOff>95250</xdr:rowOff>
    </xdr:to>
    <xdr:sp macro="" textlink="">
      <xdr:nvSpPr>
        <xdr:cNvPr id="36" name="Right Brac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5695950" y="49530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12</xdr:col>
      <xdr:colOff>9525</xdr:colOff>
      <xdr:row>52</xdr:row>
      <xdr:rowOff>9524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 flipV="1">
          <a:off x="4143375" y="590550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55</xdr:row>
      <xdr:rowOff>104775</xdr:rowOff>
    </xdr:from>
    <xdr:to>
      <xdr:col>12</xdr:col>
      <xdr:colOff>19050</xdr:colOff>
      <xdr:row>56</xdr:row>
      <xdr:rowOff>19050</xdr:rowOff>
    </xdr:to>
    <xdr:cxnSp macro="">
      <xdr:nvCxnSpPr>
        <xdr:cNvPr id="39" name="Straight Arrow Connector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CxnSpPr/>
      </xdr:nvCxnSpPr>
      <xdr:spPr>
        <a:xfrm flipV="1">
          <a:off x="5514975" y="6181725"/>
          <a:ext cx="704850" cy="1143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53</xdr:row>
      <xdr:rowOff>0</xdr:rowOff>
    </xdr:from>
    <xdr:to>
      <xdr:col>12</xdr:col>
      <xdr:colOff>57150</xdr:colOff>
      <xdr:row>54</xdr:row>
      <xdr:rowOff>0</xdr:rowOff>
    </xdr:to>
    <xdr:cxnSp macro="">
      <xdr:nvCxnSpPr>
        <xdr:cNvPr id="40" name="Straight Arrow Connector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4143375" y="990600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190500</xdr:colOff>
      <xdr:row>54</xdr:row>
      <xdr:rowOff>161925</xdr:rowOff>
    </xdr:from>
    <xdr:to>
      <xdr:col>13</xdr:col>
      <xdr:colOff>523875</xdr:colOff>
      <xdr:row>58</xdr:row>
      <xdr:rowOff>152400</xdr:rowOff>
    </xdr:to>
    <xdr:sp macro="" textlink="">
      <xdr:nvSpPr>
        <xdr:cNvPr id="41" name="Right Brac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5705475" y="1352550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50</xdr:row>
      <xdr:rowOff>152400</xdr:rowOff>
    </xdr:from>
    <xdr:to>
      <xdr:col>15</xdr:col>
      <xdr:colOff>9525</xdr:colOff>
      <xdr:row>50</xdr:row>
      <xdr:rowOff>161925</xdr:rowOff>
    </xdr:to>
    <xdr:cxnSp macro="">
      <xdr:nvCxnSpPr>
        <xdr:cNvPr id="42" name="Straight Arrow Connector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CxnSpPr/>
      </xdr:nvCxnSpPr>
      <xdr:spPr>
        <a:xfrm flipV="1">
          <a:off x="6200775" y="54292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54</xdr:row>
      <xdr:rowOff>95250</xdr:rowOff>
    </xdr:from>
    <xdr:to>
      <xdr:col>15</xdr:col>
      <xdr:colOff>9525</xdr:colOff>
      <xdr:row>54</xdr:row>
      <xdr:rowOff>104775</xdr:rowOff>
    </xdr:to>
    <xdr:cxnSp macro="">
      <xdr:nvCxnSpPr>
        <xdr:cNvPr id="43" name="Straight Arrow Connector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CxnSpPr/>
      </xdr:nvCxnSpPr>
      <xdr:spPr>
        <a:xfrm flipV="1">
          <a:off x="6200775" y="12858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58</xdr:row>
      <xdr:rowOff>104775</xdr:rowOff>
    </xdr:from>
    <xdr:to>
      <xdr:col>15</xdr:col>
      <xdr:colOff>9525</xdr:colOff>
      <xdr:row>58</xdr:row>
      <xdr:rowOff>114300</xdr:rowOff>
    </xdr:to>
    <xdr:cxnSp macro="">
      <xdr:nvCxnSpPr>
        <xdr:cNvPr id="44" name="Straight Arrow Connector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 flipV="1">
          <a:off x="6200775" y="209550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52</xdr:row>
      <xdr:rowOff>95250</xdr:rowOff>
    </xdr:from>
    <xdr:to>
      <xdr:col>10</xdr:col>
      <xdr:colOff>9525</xdr:colOff>
      <xdr:row>52</xdr:row>
      <xdr:rowOff>104775</xdr:rowOff>
    </xdr:to>
    <xdr:cxnSp macro="">
      <xdr:nvCxnSpPr>
        <xdr:cNvPr id="45" name="Straight Arrow Connector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 flipV="1">
          <a:off x="4143375" y="557212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56</xdr:row>
      <xdr:rowOff>114300</xdr:rowOff>
    </xdr:from>
    <xdr:to>
      <xdr:col>10</xdr:col>
      <xdr:colOff>19050</xdr:colOff>
      <xdr:row>56</xdr:row>
      <xdr:rowOff>123825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CxnSpPr/>
      </xdr:nvCxnSpPr>
      <xdr:spPr>
        <a:xfrm flipV="1">
          <a:off x="4152900" y="63912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38</xdr:row>
      <xdr:rowOff>9526</xdr:rowOff>
    </xdr:from>
    <xdr:to>
      <xdr:col>8</xdr:col>
      <xdr:colOff>0</xdr:colOff>
      <xdr:row>39</xdr:row>
      <xdr:rowOff>19050</xdr:rowOff>
    </xdr:to>
    <xdr:cxnSp macro="">
      <xdr:nvCxnSpPr>
        <xdr:cNvPr id="38" name="Straight Arrow Connector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CxnSpPr/>
      </xdr:nvCxnSpPr>
      <xdr:spPr>
        <a:xfrm flipV="1">
          <a:off x="3095625" y="2019301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40</xdr:row>
      <xdr:rowOff>0</xdr:rowOff>
    </xdr:from>
    <xdr:to>
      <xdr:col>8</xdr:col>
      <xdr:colOff>38100</xdr:colOff>
      <xdr:row>41</xdr:row>
      <xdr:rowOff>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3086100" y="2409825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180975</xdr:colOff>
      <xdr:row>35</xdr:row>
      <xdr:rowOff>104775</xdr:rowOff>
    </xdr:from>
    <xdr:to>
      <xdr:col>11</xdr:col>
      <xdr:colOff>514350</xdr:colOff>
      <xdr:row>39</xdr:row>
      <xdr:rowOff>95250</xdr:rowOff>
    </xdr:to>
    <xdr:sp macro="" textlink="">
      <xdr:nvSpPr>
        <xdr:cNvPr id="47" name="Right Brac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029325" y="1514475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36</xdr:row>
      <xdr:rowOff>0</xdr:rowOff>
    </xdr:from>
    <xdr:to>
      <xdr:col>10</xdr:col>
      <xdr:colOff>9525</xdr:colOff>
      <xdr:row>37</xdr:row>
      <xdr:rowOff>9524</xdr:rowOff>
    </xdr:to>
    <xdr:cxnSp macro="">
      <xdr:nvCxnSpPr>
        <xdr:cNvPr id="49" name="Straight Arrow Connector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CxnSpPr/>
      </xdr:nvCxnSpPr>
      <xdr:spPr>
        <a:xfrm flipV="1">
          <a:off x="4476750" y="1609725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41</xdr:row>
      <xdr:rowOff>180975</xdr:rowOff>
    </xdr:from>
    <xdr:to>
      <xdr:col>10</xdr:col>
      <xdr:colOff>66675</xdr:colOff>
      <xdr:row>42</xdr:row>
      <xdr:rowOff>180975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4486275" y="2790825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39</xdr:row>
      <xdr:rowOff>190500</xdr:rowOff>
    </xdr:from>
    <xdr:to>
      <xdr:col>10</xdr:col>
      <xdr:colOff>9525</xdr:colOff>
      <xdr:row>40</xdr:row>
      <xdr:rowOff>200024</xdr:rowOff>
    </xdr:to>
    <xdr:cxnSp macro="">
      <xdr:nvCxnSpPr>
        <xdr:cNvPr id="51" name="Straight Arrow Connector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CxnSpPr/>
      </xdr:nvCxnSpPr>
      <xdr:spPr>
        <a:xfrm flipV="1">
          <a:off x="4476750" y="2400300"/>
          <a:ext cx="69532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38</xdr:row>
      <xdr:rowOff>0</xdr:rowOff>
    </xdr:from>
    <xdr:to>
      <xdr:col>10</xdr:col>
      <xdr:colOff>57150</xdr:colOff>
      <xdr:row>39</xdr:row>
      <xdr:rowOff>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4476750" y="2009775"/>
          <a:ext cx="742950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190500</xdr:colOff>
      <xdr:row>39</xdr:row>
      <xdr:rowOff>161925</xdr:rowOff>
    </xdr:from>
    <xdr:to>
      <xdr:col>11</xdr:col>
      <xdr:colOff>523875</xdr:colOff>
      <xdr:row>43</xdr:row>
      <xdr:rowOff>152400</xdr:rowOff>
    </xdr:to>
    <xdr:sp macro="" textlink="">
      <xdr:nvSpPr>
        <xdr:cNvPr id="53" name="Right Brac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6038850" y="2371725"/>
          <a:ext cx="333375" cy="7905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35</xdr:row>
      <xdr:rowOff>152400</xdr:rowOff>
    </xdr:from>
    <xdr:to>
      <xdr:col>13</xdr:col>
      <xdr:colOff>9525</xdr:colOff>
      <xdr:row>35</xdr:row>
      <xdr:rowOff>161925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CxnSpPr/>
      </xdr:nvCxnSpPr>
      <xdr:spPr>
        <a:xfrm flipV="1">
          <a:off x="6534150" y="156210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39</xdr:row>
      <xdr:rowOff>95250</xdr:rowOff>
    </xdr:from>
    <xdr:to>
      <xdr:col>13</xdr:col>
      <xdr:colOff>9525</xdr:colOff>
      <xdr:row>39</xdr:row>
      <xdr:rowOff>104775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CxnSpPr/>
      </xdr:nvCxnSpPr>
      <xdr:spPr>
        <a:xfrm flipV="1">
          <a:off x="6534150" y="2305050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43</xdr:row>
      <xdr:rowOff>104775</xdr:rowOff>
    </xdr:from>
    <xdr:to>
      <xdr:col>13</xdr:col>
      <xdr:colOff>9525</xdr:colOff>
      <xdr:row>43</xdr:row>
      <xdr:rowOff>114300</xdr:rowOff>
    </xdr:to>
    <xdr:cxnSp macro="">
      <xdr:nvCxnSpPr>
        <xdr:cNvPr id="56" name="Straight Arrow Connector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CxnSpPr/>
      </xdr:nvCxnSpPr>
      <xdr:spPr>
        <a:xfrm flipV="1">
          <a:off x="6534150" y="3114675"/>
          <a:ext cx="6953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8</xdr:row>
      <xdr:rowOff>9526</xdr:rowOff>
    </xdr:from>
    <xdr:to>
      <xdr:col>8</xdr:col>
      <xdr:colOff>0</xdr:colOff>
      <xdr:row>9</xdr:row>
      <xdr:rowOff>19050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CxnSpPr/>
      </xdr:nvCxnSpPr>
      <xdr:spPr>
        <a:xfrm flipV="1">
          <a:off x="4476750" y="2809876"/>
          <a:ext cx="600075" cy="20954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10</xdr:row>
      <xdr:rowOff>0</xdr:rowOff>
    </xdr:from>
    <xdr:to>
      <xdr:col>8</xdr:col>
      <xdr:colOff>38100</xdr:colOff>
      <xdr:row>11</xdr:row>
      <xdr:rowOff>0</xdr:rowOff>
    </xdr:to>
    <xdr:cxnSp macro="">
      <xdr:nvCxnSpPr>
        <xdr:cNvPr id="58" name="Straight Arrow Connector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CxnSpPr/>
      </xdr:nvCxnSpPr>
      <xdr:spPr>
        <a:xfrm>
          <a:off x="4476750" y="3200400"/>
          <a:ext cx="638175" cy="2000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7</xdr:row>
      <xdr:rowOff>95250</xdr:rowOff>
    </xdr:from>
    <xdr:to>
      <xdr:col>9</xdr:col>
      <xdr:colOff>428625</xdr:colOff>
      <xdr:row>12</xdr:row>
      <xdr:rowOff>28575</xdr:rowOff>
    </xdr:to>
    <xdr:sp macro="" textlink="">
      <xdr:nvSpPr>
        <xdr:cNvPr id="59" name="Right Brac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5772150" y="1752600"/>
          <a:ext cx="333375" cy="1009650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4"/>
  <sheetViews>
    <sheetView tabSelected="1" workbookViewId="0">
      <selection activeCell="A4" sqref="A4"/>
    </sheetView>
  </sheetViews>
  <sheetFormatPr defaultRowHeight="14.4" x14ac:dyDescent="0.55000000000000004"/>
  <cols>
    <col min="1" max="1" width="14.26171875" style="5" customWidth="1"/>
    <col min="3" max="3" width="23.83984375" customWidth="1"/>
    <col min="4" max="4" width="1.578125" style="1" customWidth="1"/>
    <col min="5" max="5" width="4.578125" customWidth="1"/>
    <col min="6" max="6" width="4.68359375" customWidth="1"/>
    <col min="7" max="15" width="9" style="7"/>
    <col min="18" max="19" width="1.578125" customWidth="1"/>
  </cols>
  <sheetData>
    <row r="1" spans="1:24" ht="25.8" x14ac:dyDescent="0.95">
      <c r="A1" s="61" t="s">
        <v>61</v>
      </c>
      <c r="G1"/>
    </row>
    <row r="2" spans="1:24" x14ac:dyDescent="0.55000000000000004">
      <c r="G2"/>
    </row>
    <row r="3" spans="1:24" ht="20.399999999999999" x14ac:dyDescent="0.75">
      <c r="A3" s="31" t="s">
        <v>25</v>
      </c>
      <c r="B3" s="32"/>
      <c r="C3" s="32"/>
      <c r="D3" s="32"/>
      <c r="E3" s="32"/>
      <c r="F3" s="33" t="s">
        <v>26</v>
      </c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2"/>
      <c r="S3" s="32"/>
      <c r="T3" s="33" t="s">
        <v>29</v>
      </c>
      <c r="U3" s="34"/>
      <c r="V3" s="34"/>
      <c r="W3" s="34"/>
      <c r="X3" s="34"/>
    </row>
    <row r="4" spans="1:24" ht="4.5" customHeight="1" x14ac:dyDescent="0.75">
      <c r="A4"/>
      <c r="D4" s="32"/>
      <c r="G4"/>
      <c r="H4"/>
      <c r="I4"/>
      <c r="J4"/>
      <c r="K4"/>
      <c r="L4"/>
      <c r="M4"/>
      <c r="N4"/>
      <c r="O4"/>
      <c r="R4" s="32"/>
    </row>
    <row r="5" spans="1:24" ht="20.399999999999999" x14ac:dyDescent="0.75">
      <c r="A5" s="58" t="s">
        <v>55</v>
      </c>
      <c r="B5" s="40"/>
      <c r="C5" s="40"/>
      <c r="D5" s="32"/>
      <c r="E5" s="20"/>
      <c r="F5" s="21"/>
      <c r="G5" s="20" t="s">
        <v>23</v>
      </c>
      <c r="H5" s="20"/>
      <c r="I5" s="20" t="s">
        <v>21</v>
      </c>
      <c r="J5" s="20"/>
      <c r="K5" s="20"/>
      <c r="L5" s="20"/>
      <c r="M5" s="20"/>
      <c r="N5" s="20"/>
      <c r="O5" s="20"/>
      <c r="P5" s="20"/>
      <c r="Q5" s="20"/>
      <c r="R5" s="32"/>
      <c r="S5" s="59"/>
      <c r="T5" s="60" t="s">
        <v>39</v>
      </c>
      <c r="U5" s="60"/>
      <c r="V5" s="60"/>
      <c r="W5" s="60"/>
      <c r="X5" s="60"/>
    </row>
    <row r="6" spans="1:24" ht="20.399999999999999" x14ac:dyDescent="0.75">
      <c r="A6" s="41"/>
      <c r="B6" s="40"/>
      <c r="C6" s="40"/>
      <c r="D6" s="32"/>
      <c r="E6" s="8"/>
      <c r="F6" s="2"/>
      <c r="G6" s="8"/>
      <c r="H6" s="8"/>
      <c r="I6" s="8"/>
      <c r="J6" s="9"/>
      <c r="K6" s="8"/>
      <c r="L6" s="8"/>
      <c r="M6" s="8"/>
      <c r="N6" s="8"/>
      <c r="O6" s="8"/>
      <c r="P6" s="8"/>
      <c r="Q6" s="8"/>
      <c r="R6" s="32"/>
      <c r="S6" s="59"/>
      <c r="T6" s="60" t="s">
        <v>38</v>
      </c>
      <c r="U6" s="60"/>
      <c r="V6" s="60"/>
      <c r="W6" s="60"/>
      <c r="X6" s="60"/>
    </row>
    <row r="7" spans="1:24" ht="20.7" thickBot="1" x14ac:dyDescent="0.8">
      <c r="A7" s="39" t="s">
        <v>0</v>
      </c>
      <c r="B7" s="42">
        <v>45</v>
      </c>
      <c r="C7" s="43"/>
      <c r="D7" s="32"/>
      <c r="E7" s="8"/>
      <c r="F7" s="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24"/>
      <c r="S7" s="59"/>
      <c r="T7" s="60"/>
      <c r="U7" s="60"/>
      <c r="V7" s="60"/>
      <c r="W7" s="60"/>
      <c r="X7" s="60"/>
    </row>
    <row r="8" spans="1:24" ht="20.7" thickBot="1" x14ac:dyDescent="0.8">
      <c r="A8" s="39" t="s">
        <v>2</v>
      </c>
      <c r="B8" s="44">
        <v>1.1000000000000001</v>
      </c>
      <c r="C8" s="45"/>
      <c r="D8" s="32"/>
      <c r="E8" s="8"/>
      <c r="F8" s="2"/>
      <c r="G8" s="8"/>
      <c r="H8" s="9" t="s">
        <v>1</v>
      </c>
      <c r="I8" s="10">
        <f>+G10*B8</f>
        <v>49.500000000000007</v>
      </c>
      <c r="J8" s="11"/>
      <c r="K8" s="9" t="s">
        <v>56</v>
      </c>
      <c r="L8" s="17">
        <f>MAX(0,I8-B10)</f>
        <v>9.5000000000000071</v>
      </c>
      <c r="M8" s="8"/>
      <c r="N8" s="8"/>
      <c r="O8" s="8"/>
      <c r="P8" s="8"/>
      <c r="Q8" s="8"/>
      <c r="R8" s="24"/>
      <c r="S8" s="59"/>
      <c r="T8" s="60"/>
      <c r="U8" s="60"/>
      <c r="V8" s="60"/>
      <c r="W8" s="60"/>
      <c r="X8" s="60"/>
    </row>
    <row r="9" spans="1:24" ht="14.7" thickBot="1" x14ac:dyDescent="0.6">
      <c r="A9" s="39" t="s">
        <v>3</v>
      </c>
      <c r="B9" s="44">
        <v>0.9</v>
      </c>
      <c r="C9" s="45"/>
      <c r="D9" s="23"/>
      <c r="E9" s="8"/>
      <c r="F9" s="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23"/>
      <c r="S9" s="59"/>
      <c r="T9" s="60" t="s">
        <v>58</v>
      </c>
      <c r="U9" s="60"/>
      <c r="V9" s="60"/>
      <c r="W9" s="60"/>
      <c r="X9" s="60"/>
    </row>
    <row r="10" spans="1:24" ht="14.7" thickBot="1" x14ac:dyDescent="0.6">
      <c r="A10" s="39" t="s">
        <v>5</v>
      </c>
      <c r="B10" s="42">
        <v>40</v>
      </c>
      <c r="C10" s="43"/>
      <c r="D10" s="25"/>
      <c r="E10" s="8"/>
      <c r="F10" s="4" t="s">
        <v>4</v>
      </c>
      <c r="G10" s="12">
        <f>+B7</f>
        <v>45</v>
      </c>
      <c r="H10" s="8"/>
      <c r="I10" s="8"/>
      <c r="J10" s="9"/>
      <c r="K10" s="13">
        <f>+((L8*G14)+(G15*L12))/((1+B11)^B12)</f>
        <v>6.9047619047619087</v>
      </c>
      <c r="L10" s="9"/>
      <c r="M10" s="8"/>
      <c r="N10" s="8"/>
      <c r="O10" s="8"/>
      <c r="P10" s="8"/>
      <c r="Q10" s="8"/>
      <c r="R10" s="25"/>
      <c r="S10" s="59"/>
      <c r="T10" s="60" t="s">
        <v>59</v>
      </c>
      <c r="U10" s="60"/>
      <c r="V10" s="60"/>
      <c r="W10" s="60"/>
      <c r="X10" s="60"/>
    </row>
    <row r="11" spans="1:24" ht="14.7" thickBot="1" x14ac:dyDescent="0.6">
      <c r="A11" s="39" t="s">
        <v>6</v>
      </c>
      <c r="B11" s="46">
        <v>0.05</v>
      </c>
      <c r="C11" s="47"/>
      <c r="D11" s="26"/>
      <c r="E11" s="8"/>
      <c r="F11" s="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26"/>
      <c r="S11" s="59"/>
      <c r="T11" s="60"/>
      <c r="U11" s="60"/>
      <c r="V11" s="60"/>
      <c r="W11" s="60"/>
      <c r="X11" s="60"/>
    </row>
    <row r="12" spans="1:24" ht="14.7" thickBot="1" x14ac:dyDescent="0.6">
      <c r="A12" s="39" t="s">
        <v>17</v>
      </c>
      <c r="B12" s="48">
        <v>1</v>
      </c>
      <c r="C12" s="49"/>
      <c r="D12" s="27"/>
      <c r="E12" s="8"/>
      <c r="F12" s="2"/>
      <c r="G12" s="8"/>
      <c r="H12" s="9" t="s">
        <v>7</v>
      </c>
      <c r="I12" s="10">
        <f>+G10*B9</f>
        <v>40.5</v>
      </c>
      <c r="J12" s="11"/>
      <c r="K12" s="9" t="s">
        <v>57</v>
      </c>
      <c r="L12" s="17">
        <f>MAX(0,I12-B10)</f>
        <v>0.5</v>
      </c>
      <c r="M12" s="8"/>
      <c r="N12" s="8"/>
      <c r="O12" s="8"/>
      <c r="P12" s="8"/>
      <c r="Q12" s="8"/>
      <c r="R12" s="27"/>
      <c r="S12" s="59"/>
      <c r="T12" s="60" t="s">
        <v>51</v>
      </c>
      <c r="U12" s="60"/>
      <c r="V12" s="60"/>
      <c r="W12" s="60"/>
      <c r="X12" s="60"/>
    </row>
    <row r="13" spans="1:24" x14ac:dyDescent="0.55000000000000004">
      <c r="A13" s="50" t="s">
        <v>18</v>
      </c>
      <c r="B13" s="48">
        <v>1</v>
      </c>
      <c r="C13" s="51"/>
      <c r="D13" s="22"/>
      <c r="E13" s="8"/>
      <c r="F13" s="2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22"/>
      <c r="S13" s="59"/>
      <c r="T13" s="60"/>
      <c r="U13" s="60"/>
      <c r="V13" s="60"/>
      <c r="W13" s="60"/>
      <c r="X13" s="60"/>
    </row>
    <row r="14" spans="1:24" x14ac:dyDescent="0.55000000000000004">
      <c r="A14" s="41"/>
      <c r="B14" s="40"/>
      <c r="C14" s="51"/>
      <c r="D14" s="27"/>
      <c r="E14" s="8"/>
      <c r="F14" s="3" t="s">
        <v>13</v>
      </c>
      <c r="G14" s="8">
        <f>+((1+B11)-B9)/(B8-B9)</f>
        <v>0.74999999999999989</v>
      </c>
      <c r="H14" s="8"/>
      <c r="I14" s="8"/>
      <c r="J14" s="9"/>
      <c r="K14" s="8"/>
      <c r="L14" s="8"/>
      <c r="M14" s="8"/>
      <c r="N14" s="8"/>
      <c r="O14" s="8"/>
      <c r="P14" s="8"/>
      <c r="Q14" s="8"/>
      <c r="R14" s="27"/>
      <c r="S14" s="59"/>
      <c r="T14" s="60"/>
      <c r="U14" s="60"/>
      <c r="V14" s="60"/>
      <c r="W14" s="60"/>
      <c r="X14" s="60"/>
    </row>
    <row r="15" spans="1:24" x14ac:dyDescent="0.55000000000000004">
      <c r="A15" s="41"/>
      <c r="B15" s="40"/>
      <c r="C15" s="51"/>
      <c r="D15" s="27"/>
      <c r="E15" s="8"/>
      <c r="F15" s="3" t="s">
        <v>14</v>
      </c>
      <c r="G15" s="8">
        <f>1-G14</f>
        <v>0.25000000000000011</v>
      </c>
      <c r="H15" s="8"/>
      <c r="I15" s="8"/>
      <c r="J15" s="8"/>
      <c r="K15" s="8"/>
      <c r="L15" s="8"/>
      <c r="M15" s="8"/>
      <c r="N15" s="8"/>
      <c r="O15" s="8"/>
      <c r="P15" s="8"/>
      <c r="Q15" s="8"/>
      <c r="R15" s="27"/>
      <c r="S15" s="59"/>
      <c r="T15" s="60" t="s">
        <v>60</v>
      </c>
      <c r="U15" s="60"/>
      <c r="V15" s="60"/>
      <c r="W15" s="60"/>
      <c r="X15" s="60"/>
    </row>
    <row r="16" spans="1:24" x14ac:dyDescent="0.55000000000000004">
      <c r="A16" s="41"/>
      <c r="B16" s="40"/>
      <c r="C16" s="40"/>
      <c r="D16" s="22"/>
      <c r="E16" s="8"/>
      <c r="F16" s="2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22"/>
      <c r="S16" s="59"/>
      <c r="T16" s="60"/>
      <c r="U16" s="60"/>
      <c r="V16" s="60"/>
      <c r="W16" s="60"/>
      <c r="X16" s="60"/>
    </row>
    <row r="17" spans="1:24" ht="14.7" thickBot="1" x14ac:dyDescent="0.6">
      <c r="A17" s="41"/>
      <c r="B17" s="40"/>
      <c r="C17" s="40"/>
      <c r="D17" s="22"/>
      <c r="R17" s="22"/>
      <c r="S17" s="59"/>
      <c r="T17" s="60"/>
      <c r="U17" s="60"/>
      <c r="V17" s="60"/>
      <c r="W17" s="60"/>
      <c r="X17" s="60"/>
    </row>
    <row r="18" spans="1:24" ht="14.7" thickBot="1" x14ac:dyDescent="0.6">
      <c r="A18" s="41"/>
      <c r="B18" s="40"/>
      <c r="C18" s="40"/>
      <c r="D18" s="22"/>
      <c r="F18" s="37" t="s">
        <v>27</v>
      </c>
      <c r="G18" s="38">
        <f>+K10</f>
        <v>6.9047619047619087</v>
      </c>
      <c r="R18" s="22"/>
      <c r="S18" s="59"/>
      <c r="T18" s="60"/>
      <c r="U18" s="60"/>
      <c r="V18" s="60"/>
      <c r="W18" s="60"/>
      <c r="X18" s="60"/>
    </row>
    <row r="19" spans="1:24" x14ac:dyDescent="0.55000000000000004">
      <c r="A19" s="41"/>
      <c r="B19" s="40"/>
      <c r="C19" s="40"/>
      <c r="D19" s="22"/>
      <c r="F19" s="6"/>
      <c r="G19" s="15"/>
      <c r="R19" s="22"/>
      <c r="S19" s="59"/>
      <c r="T19" s="60"/>
      <c r="U19" s="60"/>
      <c r="V19" s="60"/>
      <c r="W19" s="60"/>
      <c r="X19" s="60"/>
    </row>
    <row r="20" spans="1:24" ht="20.399999999999999" x14ac:dyDescent="0.75">
      <c r="A20" s="58" t="s">
        <v>52</v>
      </c>
      <c r="B20" s="40"/>
      <c r="C20" s="40"/>
      <c r="D20" s="32"/>
      <c r="E20" s="20"/>
      <c r="F20" s="21"/>
      <c r="G20" s="20" t="s">
        <v>23</v>
      </c>
      <c r="H20" s="20"/>
      <c r="I20" s="20" t="s">
        <v>21</v>
      </c>
      <c r="J20" s="20"/>
      <c r="K20" s="20" t="s">
        <v>22</v>
      </c>
      <c r="L20" s="20"/>
      <c r="M20" s="20"/>
      <c r="N20" s="20"/>
      <c r="O20" s="20"/>
      <c r="P20" s="20"/>
      <c r="Q20" s="20"/>
      <c r="R20" s="32"/>
      <c r="S20" s="59"/>
      <c r="T20" s="60" t="s">
        <v>39</v>
      </c>
      <c r="U20" s="60"/>
      <c r="V20" s="60"/>
      <c r="W20" s="60"/>
      <c r="X20" s="60"/>
    </row>
    <row r="21" spans="1:24" ht="20.7" thickBot="1" x14ac:dyDescent="0.8">
      <c r="A21" s="41"/>
      <c r="B21" s="40"/>
      <c r="C21" s="40"/>
      <c r="D21" s="32"/>
      <c r="E21" s="8"/>
      <c r="F21" s="2"/>
      <c r="G21" s="8"/>
      <c r="H21" s="8"/>
      <c r="I21" s="8"/>
      <c r="J21" s="9" t="s">
        <v>9</v>
      </c>
      <c r="K21" s="16">
        <f>+I23*B23</f>
        <v>54.45000000000001</v>
      </c>
      <c r="L21" s="8"/>
      <c r="M21" s="8"/>
      <c r="N21" s="9" t="s">
        <v>11</v>
      </c>
      <c r="O21" s="17">
        <f>MAX(0,K21-B25)</f>
        <v>14.45000000000001</v>
      </c>
      <c r="P21" s="8"/>
      <c r="Q21" s="8"/>
      <c r="R21" s="32"/>
      <c r="S21" s="59"/>
      <c r="T21" s="60" t="s">
        <v>38</v>
      </c>
      <c r="U21" s="60"/>
      <c r="V21" s="60"/>
      <c r="W21" s="60"/>
      <c r="X21" s="60"/>
    </row>
    <row r="22" spans="1:24" ht="20.7" thickBot="1" x14ac:dyDescent="0.8">
      <c r="A22" s="39" t="s">
        <v>0</v>
      </c>
      <c r="B22" s="42">
        <v>45</v>
      </c>
      <c r="C22" s="43"/>
      <c r="D22" s="32"/>
      <c r="E22" s="8"/>
      <c r="F22" s="2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24"/>
      <c r="S22" s="59"/>
      <c r="T22" s="60" t="s">
        <v>37</v>
      </c>
      <c r="U22" s="60"/>
      <c r="V22" s="60"/>
      <c r="W22" s="60"/>
      <c r="X22" s="60"/>
    </row>
    <row r="23" spans="1:24" ht="20.7" thickBot="1" x14ac:dyDescent="0.8">
      <c r="A23" s="39" t="s">
        <v>2</v>
      </c>
      <c r="B23" s="44">
        <v>1.1000000000000001</v>
      </c>
      <c r="C23" s="45"/>
      <c r="D23" s="32"/>
      <c r="E23" s="8"/>
      <c r="F23" s="2"/>
      <c r="G23" s="8"/>
      <c r="H23" s="9" t="s">
        <v>1</v>
      </c>
      <c r="I23" s="10">
        <f>+G25*B23</f>
        <v>49.500000000000007</v>
      </c>
      <c r="J23" s="11"/>
      <c r="K23" s="11"/>
      <c r="L23" s="11" t="s">
        <v>16</v>
      </c>
      <c r="M23" s="13">
        <f>+((O21*G29)+(G30*O25))/(1+B26/B27)</f>
        <v>11.40476190476191</v>
      </c>
      <c r="N23" s="8"/>
      <c r="O23" s="11"/>
      <c r="P23" s="8"/>
      <c r="Q23" s="8"/>
      <c r="R23" s="24"/>
      <c r="S23" s="59"/>
      <c r="T23" s="60" t="s">
        <v>36</v>
      </c>
      <c r="U23" s="60"/>
      <c r="V23" s="60"/>
      <c r="W23" s="60"/>
      <c r="X23" s="60"/>
    </row>
    <row r="24" spans="1:24" ht="14.7" thickBot="1" x14ac:dyDescent="0.6">
      <c r="A24" s="39" t="s">
        <v>3</v>
      </c>
      <c r="B24" s="44">
        <v>0.9</v>
      </c>
      <c r="C24" s="45"/>
      <c r="D24" s="23"/>
      <c r="E24" s="8"/>
      <c r="F24" s="2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23"/>
      <c r="S24" s="59"/>
      <c r="T24" s="60" t="s">
        <v>30</v>
      </c>
      <c r="U24" s="60"/>
      <c r="V24" s="60"/>
      <c r="W24" s="60"/>
      <c r="X24" s="60"/>
    </row>
    <row r="25" spans="1:24" ht="14.7" thickBot="1" x14ac:dyDescent="0.6">
      <c r="A25" s="39" t="s">
        <v>5</v>
      </c>
      <c r="B25" s="42">
        <v>40</v>
      </c>
      <c r="C25" s="43"/>
      <c r="D25" s="25"/>
      <c r="E25" s="8"/>
      <c r="F25" s="4" t="s">
        <v>4</v>
      </c>
      <c r="G25" s="12">
        <f>+B22</f>
        <v>45</v>
      </c>
      <c r="H25" s="8"/>
      <c r="I25" s="14">
        <f>+((M23*G29)+(G30*M27))/(1+B26)</f>
        <v>8.9200680272108901</v>
      </c>
      <c r="J25" s="9"/>
      <c r="K25" s="10">
        <f>+I27*B23</f>
        <v>44.550000000000004</v>
      </c>
      <c r="L25" s="9"/>
      <c r="M25" s="9"/>
      <c r="N25" s="9" t="s">
        <v>10</v>
      </c>
      <c r="O25" s="17">
        <f>MAX(0,K25-B25)</f>
        <v>4.5500000000000043</v>
      </c>
      <c r="P25" s="8"/>
      <c r="Q25" s="8"/>
      <c r="R25" s="25"/>
      <c r="S25" s="59"/>
      <c r="T25" s="60" t="s">
        <v>31</v>
      </c>
      <c r="U25" s="60"/>
      <c r="V25" s="60"/>
      <c r="W25" s="60"/>
      <c r="X25" s="60"/>
    </row>
    <row r="26" spans="1:24" ht="14.7" thickBot="1" x14ac:dyDescent="0.6">
      <c r="A26" s="39" t="s">
        <v>6</v>
      </c>
      <c r="B26" s="46">
        <v>0.05</v>
      </c>
      <c r="C26" s="47"/>
      <c r="D26" s="26"/>
      <c r="E26" s="8"/>
      <c r="F26" s="2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26"/>
      <c r="S26" s="59"/>
      <c r="T26" s="60" t="s">
        <v>32</v>
      </c>
      <c r="U26" s="60"/>
      <c r="V26" s="60"/>
      <c r="W26" s="60"/>
      <c r="X26" s="60"/>
    </row>
    <row r="27" spans="1:24" ht="14.7" thickBot="1" x14ac:dyDescent="0.6">
      <c r="A27" s="39" t="s">
        <v>17</v>
      </c>
      <c r="B27" s="48">
        <v>1</v>
      </c>
      <c r="C27" s="49"/>
      <c r="D27" s="27"/>
      <c r="E27" s="8"/>
      <c r="F27" s="2"/>
      <c r="G27" s="8"/>
      <c r="H27" s="9" t="s">
        <v>7</v>
      </c>
      <c r="I27" s="10">
        <f>+G25*B24</f>
        <v>40.5</v>
      </c>
      <c r="J27" s="11"/>
      <c r="K27" s="11"/>
      <c r="L27" s="11" t="s">
        <v>15</v>
      </c>
      <c r="M27" s="13">
        <f>+((O25*G29)+(G30*O29))/(1+B26/B27)</f>
        <v>3.2500000000000027</v>
      </c>
      <c r="N27" s="8"/>
      <c r="O27" s="11"/>
      <c r="P27" s="8"/>
      <c r="Q27" s="8"/>
      <c r="R27" s="27"/>
      <c r="S27" s="59"/>
      <c r="T27" s="60" t="s">
        <v>51</v>
      </c>
      <c r="U27" s="60"/>
      <c r="V27" s="60"/>
      <c r="W27" s="60"/>
      <c r="X27" s="60"/>
    </row>
    <row r="28" spans="1:24" ht="14.7" thickBot="1" x14ac:dyDescent="0.6">
      <c r="A28" s="50" t="s">
        <v>18</v>
      </c>
      <c r="B28" s="48">
        <v>2</v>
      </c>
      <c r="C28" s="51"/>
      <c r="D28" s="22"/>
      <c r="E28" s="8"/>
      <c r="F28" s="2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22"/>
      <c r="S28" s="59"/>
      <c r="T28" s="60" t="s">
        <v>35</v>
      </c>
      <c r="U28" s="60"/>
      <c r="V28" s="60"/>
      <c r="W28" s="60"/>
      <c r="X28" s="60"/>
    </row>
    <row r="29" spans="1:24" ht="14.7" thickBot="1" x14ac:dyDescent="0.6">
      <c r="A29" s="41"/>
      <c r="B29" s="40"/>
      <c r="C29" s="51"/>
      <c r="D29" s="27"/>
      <c r="E29" s="8"/>
      <c r="F29" s="3" t="s">
        <v>13</v>
      </c>
      <c r="G29" s="8">
        <f>+((1+B26)-B24)/(B23-B24)</f>
        <v>0.74999999999999989</v>
      </c>
      <c r="H29" s="8"/>
      <c r="I29" s="8"/>
      <c r="J29" s="9" t="s">
        <v>8</v>
      </c>
      <c r="K29" s="10">
        <f>+I27*B24</f>
        <v>36.450000000000003</v>
      </c>
      <c r="L29" s="8"/>
      <c r="M29" s="8"/>
      <c r="N29" s="9" t="s">
        <v>12</v>
      </c>
      <c r="O29" s="18">
        <f>MAX(0,K29-B25)</f>
        <v>0</v>
      </c>
      <c r="P29" s="8"/>
      <c r="Q29" s="8"/>
      <c r="R29" s="27"/>
      <c r="S29" s="59"/>
      <c r="T29" s="60" t="s">
        <v>34</v>
      </c>
      <c r="U29" s="60"/>
      <c r="V29" s="60"/>
      <c r="W29" s="60"/>
      <c r="X29" s="60"/>
    </row>
    <row r="30" spans="1:24" x14ac:dyDescent="0.55000000000000004">
      <c r="A30" s="41"/>
      <c r="B30" s="40"/>
      <c r="C30" s="51"/>
      <c r="D30" s="27"/>
      <c r="E30" s="8"/>
      <c r="F30" s="3" t="s">
        <v>14</v>
      </c>
      <c r="G30" s="8">
        <f>1-G29</f>
        <v>0.25000000000000011</v>
      </c>
      <c r="H30" s="8"/>
      <c r="I30" s="8"/>
      <c r="J30" s="8"/>
      <c r="K30" s="8"/>
      <c r="L30" s="8"/>
      <c r="M30" s="8"/>
      <c r="N30" s="8"/>
      <c r="O30" s="8"/>
      <c r="P30" s="8"/>
      <c r="Q30" s="8"/>
      <c r="R30" s="27"/>
      <c r="S30" s="59"/>
      <c r="T30" s="60" t="s">
        <v>33</v>
      </c>
      <c r="U30" s="60"/>
      <c r="V30" s="60"/>
      <c r="W30" s="60"/>
      <c r="X30" s="60"/>
    </row>
    <row r="31" spans="1:24" x14ac:dyDescent="0.55000000000000004">
      <c r="A31" s="41"/>
      <c r="B31" s="40"/>
      <c r="C31" s="40"/>
      <c r="D31" s="22"/>
      <c r="E31" s="8"/>
      <c r="F31" s="2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22"/>
      <c r="S31" s="59"/>
      <c r="T31" s="60"/>
      <c r="U31" s="60"/>
      <c r="V31" s="60"/>
      <c r="W31" s="60"/>
      <c r="X31" s="60"/>
    </row>
    <row r="32" spans="1:24" ht="14.7" thickBot="1" x14ac:dyDescent="0.6">
      <c r="A32" s="41"/>
      <c r="B32" s="40"/>
      <c r="C32" s="40"/>
      <c r="D32" s="22"/>
      <c r="R32" s="22"/>
      <c r="S32" s="59"/>
      <c r="T32" s="60"/>
      <c r="U32" s="60"/>
      <c r="V32" s="60"/>
      <c r="W32" s="60"/>
      <c r="X32" s="60"/>
    </row>
    <row r="33" spans="1:24" ht="14.7" thickBot="1" x14ac:dyDescent="0.6">
      <c r="A33" s="41"/>
      <c r="B33" s="40"/>
      <c r="C33" s="40"/>
      <c r="D33" s="22"/>
      <c r="F33" s="37" t="s">
        <v>27</v>
      </c>
      <c r="G33" s="38">
        <f>+I25</f>
        <v>8.9200680272108901</v>
      </c>
      <c r="R33" s="22"/>
      <c r="S33" s="59"/>
      <c r="T33" s="60"/>
      <c r="U33" s="60"/>
      <c r="V33" s="60"/>
      <c r="W33" s="60"/>
      <c r="X33" s="60"/>
    </row>
    <row r="34" spans="1:24" x14ac:dyDescent="0.55000000000000004">
      <c r="A34" s="41"/>
      <c r="B34" s="40"/>
      <c r="C34" s="40"/>
      <c r="D34" s="22"/>
      <c r="F34" s="6"/>
      <c r="G34" s="15"/>
      <c r="R34" s="22"/>
      <c r="S34" s="59"/>
      <c r="T34" s="60"/>
      <c r="U34" s="60"/>
      <c r="V34" s="60"/>
      <c r="W34" s="60"/>
      <c r="X34" s="60"/>
    </row>
    <row r="35" spans="1:24" ht="18.3" x14ac:dyDescent="0.7">
      <c r="A35" s="58" t="s">
        <v>53</v>
      </c>
      <c r="B35" s="40"/>
      <c r="C35" s="40"/>
      <c r="D35" s="22"/>
      <c r="E35" s="20"/>
      <c r="F35" s="21"/>
      <c r="G35" s="20" t="s">
        <v>23</v>
      </c>
      <c r="H35" s="20"/>
      <c r="I35" s="20" t="s">
        <v>21</v>
      </c>
      <c r="J35" s="20"/>
      <c r="K35" s="20" t="s">
        <v>22</v>
      </c>
      <c r="L35" s="20"/>
      <c r="M35" s="20"/>
      <c r="N35" s="20"/>
      <c r="O35" s="20"/>
      <c r="P35" s="20"/>
      <c r="Q35" s="20"/>
      <c r="R35" s="22"/>
      <c r="S35" s="59"/>
      <c r="T35" s="60" t="s">
        <v>39</v>
      </c>
      <c r="U35" s="60"/>
      <c r="V35" s="60"/>
      <c r="W35" s="60"/>
      <c r="X35" s="60"/>
    </row>
    <row r="36" spans="1:24" ht="14.7" thickBot="1" x14ac:dyDescent="0.6">
      <c r="A36" s="41"/>
      <c r="B36" s="40"/>
      <c r="C36" s="40"/>
      <c r="D36" s="23"/>
      <c r="E36" s="8"/>
      <c r="F36" s="2"/>
      <c r="G36" s="8"/>
      <c r="H36" s="8"/>
      <c r="I36" s="8"/>
      <c r="J36" s="9" t="s">
        <v>9</v>
      </c>
      <c r="K36" s="16">
        <f>+I38*B38</f>
        <v>75.02000000000001</v>
      </c>
      <c r="L36" s="8"/>
      <c r="M36" s="8"/>
      <c r="N36" s="9" t="s">
        <v>41</v>
      </c>
      <c r="O36" s="18">
        <f>MAX(0,B40-K36)</f>
        <v>0</v>
      </c>
      <c r="P36" s="8"/>
      <c r="Q36" s="8"/>
      <c r="R36" s="23"/>
      <c r="S36" s="59"/>
      <c r="T36" s="60" t="s">
        <v>38</v>
      </c>
      <c r="U36" s="60"/>
      <c r="V36" s="60"/>
      <c r="W36" s="60"/>
      <c r="X36" s="60"/>
    </row>
    <row r="37" spans="1:24" ht="14.7" thickBot="1" x14ac:dyDescent="0.6">
      <c r="A37" s="39" t="s">
        <v>0</v>
      </c>
      <c r="B37" s="42">
        <v>62</v>
      </c>
      <c r="C37" s="43"/>
      <c r="D37" s="24"/>
      <c r="E37" s="8"/>
      <c r="F37" s="2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24"/>
      <c r="S37" s="59"/>
      <c r="T37" s="60" t="s">
        <v>37</v>
      </c>
      <c r="U37" s="60"/>
      <c r="V37" s="60"/>
      <c r="W37" s="60"/>
      <c r="X37" s="60"/>
    </row>
    <row r="38" spans="1:24" ht="14.7" thickBot="1" x14ac:dyDescent="0.6">
      <c r="A38" s="39" t="s">
        <v>2</v>
      </c>
      <c r="B38" s="44">
        <v>1.1000000000000001</v>
      </c>
      <c r="C38" s="45"/>
      <c r="D38" s="24"/>
      <c r="E38" s="8"/>
      <c r="F38" s="2"/>
      <c r="G38" s="8"/>
      <c r="H38" s="9" t="s">
        <v>1</v>
      </c>
      <c r="I38" s="10">
        <f>+G40*B38</f>
        <v>68.2</v>
      </c>
      <c r="J38" s="11"/>
      <c r="K38" s="11"/>
      <c r="L38" s="11"/>
      <c r="M38" s="13">
        <f>+((O36*G44)+(G45*O40))/(1+B41/B42)</f>
        <v>0.64320987654320894</v>
      </c>
      <c r="N38" s="8"/>
      <c r="O38" s="11"/>
      <c r="P38" s="8"/>
      <c r="Q38" s="8"/>
      <c r="R38" s="24"/>
      <c r="S38" s="59"/>
      <c r="T38" s="60" t="s">
        <v>36</v>
      </c>
      <c r="U38" s="60"/>
      <c r="V38" s="60"/>
      <c r="W38" s="60"/>
      <c r="X38" s="60"/>
    </row>
    <row r="39" spans="1:24" ht="14.7" thickBot="1" x14ac:dyDescent="0.6">
      <c r="A39" s="39" t="s">
        <v>3</v>
      </c>
      <c r="B39" s="44">
        <v>0.95</v>
      </c>
      <c r="C39" s="45"/>
      <c r="D39" s="23"/>
      <c r="E39" s="8"/>
      <c r="F39" s="2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23"/>
      <c r="S39" s="59"/>
      <c r="T39" s="60" t="s">
        <v>40</v>
      </c>
      <c r="U39" s="60"/>
      <c r="V39" s="60"/>
      <c r="W39" s="60"/>
      <c r="X39" s="60"/>
    </row>
    <row r="40" spans="1:24" ht="14.7" thickBot="1" x14ac:dyDescent="0.6">
      <c r="A40" s="39" t="s">
        <v>5</v>
      </c>
      <c r="B40" s="42">
        <v>70</v>
      </c>
      <c r="C40" s="43"/>
      <c r="D40" s="25"/>
      <c r="E40" s="8"/>
      <c r="F40" s="4" t="s">
        <v>4</v>
      </c>
      <c r="G40" s="12">
        <f>+B37</f>
        <v>62</v>
      </c>
      <c r="H40" s="8"/>
      <c r="I40" s="14">
        <f>+((M38*G44)+(G45*M42))/(1+B41)</f>
        <v>1.2463801249809463</v>
      </c>
      <c r="J40" s="9"/>
      <c r="K40" s="10">
        <f>+I42*B38</f>
        <v>64.790000000000006</v>
      </c>
      <c r="L40" s="9"/>
      <c r="M40" s="9"/>
      <c r="N40" s="9" t="s">
        <v>42</v>
      </c>
      <c r="O40" s="17">
        <f>MAX(0,B40-K40)</f>
        <v>5.2099999999999937</v>
      </c>
      <c r="P40" s="8"/>
      <c r="Q40" s="8"/>
      <c r="R40" s="25"/>
      <c r="S40" s="59"/>
      <c r="T40" s="60" t="s">
        <v>44</v>
      </c>
      <c r="U40" s="60"/>
      <c r="V40" s="60"/>
      <c r="W40" s="60"/>
      <c r="X40" s="60"/>
    </row>
    <row r="41" spans="1:24" ht="14.7" thickBot="1" x14ac:dyDescent="0.6">
      <c r="A41" s="39" t="s">
        <v>6</v>
      </c>
      <c r="B41" s="46">
        <v>0.08</v>
      </c>
      <c r="C41" s="47"/>
      <c r="D41" s="26"/>
      <c r="E41" s="8"/>
      <c r="F41" s="2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26"/>
      <c r="S41" s="59"/>
      <c r="T41" s="60" t="s">
        <v>45</v>
      </c>
      <c r="U41" s="60"/>
      <c r="V41" s="60"/>
      <c r="W41" s="60"/>
      <c r="X41" s="60"/>
    </row>
    <row r="42" spans="1:24" ht="14.7" thickBot="1" x14ac:dyDescent="0.6">
      <c r="A42" s="39" t="s">
        <v>17</v>
      </c>
      <c r="B42" s="48">
        <v>1</v>
      </c>
      <c r="C42" s="49"/>
      <c r="D42" s="27"/>
      <c r="E42" s="8"/>
      <c r="F42" s="2"/>
      <c r="G42" s="8"/>
      <c r="H42" s="9" t="s">
        <v>7</v>
      </c>
      <c r="I42" s="10">
        <f>+G40*B39</f>
        <v>58.9</v>
      </c>
      <c r="J42" s="11"/>
      <c r="K42" s="11"/>
      <c r="L42" s="11"/>
      <c r="M42" s="13">
        <f>+((O40*G44)+(G45*O44))/(1+B41/B42)</f>
        <v>5.9148148148148092</v>
      </c>
      <c r="N42" s="8"/>
      <c r="O42" s="11"/>
      <c r="P42" s="8"/>
      <c r="Q42" s="8"/>
      <c r="R42" s="27"/>
      <c r="S42" s="59"/>
      <c r="T42" s="60" t="s">
        <v>51</v>
      </c>
      <c r="U42" s="60"/>
      <c r="V42" s="60"/>
      <c r="W42" s="60"/>
      <c r="X42" s="60"/>
    </row>
    <row r="43" spans="1:24" ht="14.7" thickBot="1" x14ac:dyDescent="0.6">
      <c r="A43" s="50" t="s">
        <v>18</v>
      </c>
      <c r="B43" s="48">
        <v>2</v>
      </c>
      <c r="C43" s="51"/>
      <c r="D43" s="22"/>
      <c r="E43" s="8"/>
      <c r="F43" s="2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22"/>
      <c r="S43" s="59"/>
      <c r="T43" s="60" t="s">
        <v>48</v>
      </c>
      <c r="U43" s="60"/>
      <c r="V43" s="60"/>
      <c r="W43" s="60"/>
      <c r="X43" s="60"/>
    </row>
    <row r="44" spans="1:24" ht="14.7" thickBot="1" x14ac:dyDescent="0.6">
      <c r="A44" s="41"/>
      <c r="B44" s="40"/>
      <c r="C44" s="51"/>
      <c r="D44" s="27"/>
      <c r="E44" s="8"/>
      <c r="F44" s="3" t="s">
        <v>13</v>
      </c>
      <c r="G44" s="8">
        <f>+((1+B41)-B39)/(B38-B39)</f>
        <v>0.8666666666666667</v>
      </c>
      <c r="H44" s="8"/>
      <c r="I44" s="8"/>
      <c r="J44" s="9" t="s">
        <v>8</v>
      </c>
      <c r="K44" s="10">
        <f>+I42*B39</f>
        <v>55.954999999999998</v>
      </c>
      <c r="L44" s="8"/>
      <c r="M44" s="8"/>
      <c r="N44" s="9" t="s">
        <v>43</v>
      </c>
      <c r="O44" s="18">
        <f>MAX(0,B40-K44)</f>
        <v>14.045000000000002</v>
      </c>
      <c r="P44" s="8"/>
      <c r="Q44" s="8"/>
      <c r="R44" s="27"/>
      <c r="S44" s="59"/>
      <c r="T44" s="60" t="s">
        <v>47</v>
      </c>
      <c r="U44" s="60"/>
      <c r="V44" s="60"/>
      <c r="W44" s="60"/>
      <c r="X44" s="60"/>
    </row>
    <row r="45" spans="1:24" x14ac:dyDescent="0.55000000000000004">
      <c r="A45" s="41"/>
      <c r="B45" s="40"/>
      <c r="C45" s="51"/>
      <c r="D45" s="27"/>
      <c r="E45" s="8"/>
      <c r="F45" s="3" t="s">
        <v>14</v>
      </c>
      <c r="G45" s="8">
        <f>1-G44</f>
        <v>0.1333333333333333</v>
      </c>
      <c r="H45" s="8"/>
      <c r="I45" s="8"/>
      <c r="J45" s="8"/>
      <c r="K45" s="8"/>
      <c r="L45" s="8"/>
      <c r="M45" s="8"/>
      <c r="N45" s="8"/>
      <c r="O45" s="8"/>
      <c r="P45" s="8"/>
      <c r="Q45" s="8"/>
      <c r="R45" s="27"/>
      <c r="S45" s="59"/>
      <c r="T45" s="60" t="s">
        <v>46</v>
      </c>
      <c r="U45" s="60"/>
      <c r="V45" s="60"/>
      <c r="W45" s="60"/>
      <c r="X45" s="60"/>
    </row>
    <row r="46" spans="1:24" x14ac:dyDescent="0.55000000000000004">
      <c r="A46" s="41"/>
      <c r="B46" s="40"/>
      <c r="C46" s="40"/>
      <c r="D46" s="22"/>
      <c r="E46" s="8"/>
      <c r="F46" s="2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22"/>
      <c r="S46" s="59"/>
      <c r="T46" s="60"/>
      <c r="U46" s="60"/>
      <c r="V46" s="60"/>
      <c r="W46" s="60"/>
      <c r="X46" s="60"/>
    </row>
    <row r="47" spans="1:24" ht="14.7" thickBot="1" x14ac:dyDescent="0.6">
      <c r="A47" s="41"/>
      <c r="B47" s="40"/>
      <c r="C47" s="40"/>
      <c r="D47" s="22"/>
      <c r="R47" s="22"/>
      <c r="S47" s="59"/>
      <c r="T47" s="60"/>
      <c r="U47" s="60"/>
      <c r="V47" s="60"/>
      <c r="W47" s="60"/>
      <c r="X47" s="60"/>
    </row>
    <row r="48" spans="1:24" ht="14.7" thickBot="1" x14ac:dyDescent="0.6">
      <c r="A48" s="41"/>
      <c r="B48" s="40"/>
      <c r="C48" s="40"/>
      <c r="D48" s="22"/>
      <c r="F48" s="36" t="s">
        <v>28</v>
      </c>
      <c r="G48" s="35">
        <f>+I40</f>
        <v>1.2463801249809463</v>
      </c>
      <c r="R48" s="22"/>
      <c r="S48" s="59"/>
      <c r="T48" s="60"/>
      <c r="U48" s="60"/>
      <c r="V48" s="60"/>
      <c r="W48" s="60"/>
      <c r="X48" s="60"/>
    </row>
    <row r="49" spans="1:24" x14ac:dyDescent="0.55000000000000004">
      <c r="A49" s="41"/>
      <c r="B49" s="40"/>
      <c r="C49" s="40"/>
      <c r="D49" s="22"/>
      <c r="R49" s="22"/>
      <c r="S49" s="59"/>
      <c r="T49" s="60"/>
      <c r="U49" s="60"/>
      <c r="V49" s="60"/>
      <c r="W49" s="60"/>
      <c r="X49" s="60"/>
    </row>
    <row r="50" spans="1:24" ht="18.3" x14ac:dyDescent="0.7">
      <c r="A50" s="58" t="s">
        <v>54</v>
      </c>
      <c r="B50" s="40"/>
      <c r="C50" s="40"/>
      <c r="D50" s="22"/>
      <c r="E50" s="20"/>
      <c r="F50" s="19"/>
      <c r="G50" s="20" t="s">
        <v>23</v>
      </c>
      <c r="H50" s="20"/>
      <c r="I50" s="20" t="s">
        <v>21</v>
      </c>
      <c r="J50" s="20"/>
      <c r="K50" s="20" t="s">
        <v>24</v>
      </c>
      <c r="L50" s="20"/>
      <c r="M50" s="20" t="s">
        <v>22</v>
      </c>
      <c r="N50" s="20"/>
      <c r="O50" s="20"/>
      <c r="P50" s="20"/>
      <c r="Q50" s="20"/>
      <c r="R50" s="22"/>
      <c r="S50" s="59"/>
      <c r="T50" s="60"/>
      <c r="U50" s="60"/>
      <c r="V50" s="60"/>
      <c r="W50" s="60"/>
      <c r="X50" s="60"/>
    </row>
    <row r="51" spans="1:24" ht="14.7" thickBot="1" x14ac:dyDescent="0.6">
      <c r="A51" s="41"/>
      <c r="B51" s="40"/>
      <c r="C51" s="40"/>
      <c r="D51" s="23"/>
      <c r="E51" s="8"/>
      <c r="F51" s="2"/>
      <c r="G51" s="8"/>
      <c r="H51" s="8"/>
      <c r="I51" s="8"/>
      <c r="J51" s="8"/>
      <c r="K51" s="8"/>
      <c r="L51" s="9" t="s">
        <v>9</v>
      </c>
      <c r="M51" s="16">
        <f>+K53*B54</f>
        <v>37.294499999999999</v>
      </c>
      <c r="N51" s="8"/>
      <c r="O51" s="8"/>
      <c r="P51" s="9" t="s">
        <v>11</v>
      </c>
      <c r="Q51" s="17">
        <f>MAX(0,M51-B56)</f>
        <v>12.294499999999999</v>
      </c>
      <c r="R51" s="23"/>
      <c r="S51" s="59"/>
      <c r="T51" s="60" t="s">
        <v>49</v>
      </c>
      <c r="U51" s="60"/>
      <c r="V51" s="60"/>
      <c r="W51" s="60"/>
      <c r="X51" s="60"/>
    </row>
    <row r="52" spans="1:24" ht="14.7" thickBot="1" x14ac:dyDescent="0.6">
      <c r="A52" s="41"/>
      <c r="B52" s="40"/>
      <c r="C52" s="40"/>
      <c r="D52" s="24"/>
      <c r="E52" s="8"/>
      <c r="F52" s="2"/>
      <c r="G52" s="8"/>
      <c r="H52" s="8"/>
      <c r="I52" s="8"/>
      <c r="J52" s="8"/>
      <c r="K52" s="8" t="s">
        <v>20</v>
      </c>
      <c r="L52" s="8"/>
      <c r="M52" s="8"/>
      <c r="N52" s="8"/>
      <c r="O52" s="8"/>
      <c r="P52" s="8"/>
      <c r="Q52" s="8"/>
      <c r="R52" s="24"/>
      <c r="S52" s="59"/>
      <c r="T52" s="60" t="s">
        <v>50</v>
      </c>
      <c r="U52" s="60"/>
      <c r="V52" s="60"/>
      <c r="W52" s="60"/>
      <c r="X52" s="60"/>
    </row>
    <row r="53" spans="1:24" ht="14.7" thickBot="1" x14ac:dyDescent="0.6">
      <c r="A53" s="39" t="s">
        <v>0</v>
      </c>
      <c r="B53" s="42">
        <v>30</v>
      </c>
      <c r="C53" s="43"/>
      <c r="D53" s="24"/>
      <c r="E53" s="8"/>
      <c r="F53" s="2"/>
      <c r="G53" s="8"/>
      <c r="H53" s="9" t="s">
        <v>1</v>
      </c>
      <c r="I53" s="10">
        <f>+G55*B54</f>
        <v>34.5</v>
      </c>
      <c r="J53" s="8"/>
      <c r="K53" s="10">
        <f>+I53*(1-B58)</f>
        <v>32.43</v>
      </c>
      <c r="L53" s="11"/>
      <c r="M53" s="11"/>
      <c r="N53" s="11"/>
      <c r="O53" s="13">
        <f>+((Q51*G60)+(G61*Q55))/(1+B57/B60)</f>
        <v>8.6204761904761931</v>
      </c>
      <c r="P53" s="8"/>
      <c r="Q53" s="11"/>
      <c r="R53" s="24"/>
      <c r="S53" s="59"/>
      <c r="T53" s="60"/>
      <c r="U53" s="60"/>
      <c r="V53" s="60"/>
      <c r="W53" s="60"/>
      <c r="X53" s="60"/>
    </row>
    <row r="54" spans="1:24" ht="14.7" thickBot="1" x14ac:dyDescent="0.6">
      <c r="A54" s="39" t="s">
        <v>2</v>
      </c>
      <c r="B54" s="44">
        <v>1.1499999999999999</v>
      </c>
      <c r="C54" s="45"/>
      <c r="D54" s="23"/>
      <c r="E54" s="8"/>
      <c r="F54" s="2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23"/>
      <c r="S54" s="59"/>
      <c r="T54" s="60"/>
      <c r="U54" s="60"/>
      <c r="V54" s="60"/>
      <c r="W54" s="60"/>
      <c r="X54" s="60"/>
    </row>
    <row r="55" spans="1:24" ht="14.7" thickBot="1" x14ac:dyDescent="0.6">
      <c r="A55" s="39" t="s">
        <v>3</v>
      </c>
      <c r="B55" s="44">
        <v>0.9</v>
      </c>
      <c r="C55" s="45"/>
      <c r="D55" s="25"/>
      <c r="E55" s="8"/>
      <c r="F55" s="4" t="s">
        <v>4</v>
      </c>
      <c r="G55" s="12">
        <f>+B53</f>
        <v>30</v>
      </c>
      <c r="H55" s="8"/>
      <c r="I55" s="14">
        <f>+((O53*G60)+(G61*O57))/(1+B57/B60)</f>
        <v>5.8374421768707521</v>
      </c>
      <c r="J55" s="8"/>
      <c r="K55" s="8"/>
      <c r="L55" s="9"/>
      <c r="M55" s="10">
        <f>+K53*B55</f>
        <v>29.187000000000001</v>
      </c>
      <c r="N55" s="9"/>
      <c r="O55" s="9"/>
      <c r="P55" s="9" t="s">
        <v>10</v>
      </c>
      <c r="Q55" s="17">
        <f>MAX(0,M55-B56)</f>
        <v>4.1870000000000012</v>
      </c>
      <c r="R55" s="25"/>
      <c r="S55" s="59"/>
      <c r="T55" s="60"/>
      <c r="U55" s="60"/>
      <c r="V55" s="60"/>
      <c r="W55" s="60"/>
      <c r="X55" s="60"/>
    </row>
    <row r="56" spans="1:24" ht="14.7" thickBot="1" x14ac:dyDescent="0.6">
      <c r="A56" s="39" t="s">
        <v>5</v>
      </c>
      <c r="B56" s="42">
        <v>25</v>
      </c>
      <c r="C56" s="43"/>
      <c r="D56" s="28"/>
      <c r="E56" s="8"/>
      <c r="F56" s="2"/>
      <c r="G56" s="8"/>
      <c r="H56" s="8"/>
      <c r="I56" s="8"/>
      <c r="J56" s="8"/>
      <c r="K56" s="8"/>
      <c r="L56" s="8"/>
      <c r="M56" s="10">
        <f>+K57*B54</f>
        <v>29.186999999999998</v>
      </c>
      <c r="N56" s="8"/>
      <c r="O56" s="8"/>
      <c r="P56" s="8"/>
      <c r="Q56" s="8"/>
      <c r="R56" s="28"/>
      <c r="S56" s="59"/>
      <c r="T56" s="59"/>
      <c r="U56" s="59"/>
      <c r="V56" s="59"/>
      <c r="W56" s="59"/>
      <c r="X56" s="59"/>
    </row>
    <row r="57" spans="1:24" ht="14.7" thickBot="1" x14ac:dyDescent="0.6">
      <c r="A57" s="39" t="s">
        <v>6</v>
      </c>
      <c r="B57" s="46">
        <v>0.05</v>
      </c>
      <c r="C57" s="47"/>
      <c r="D57" s="29"/>
      <c r="E57" s="8"/>
      <c r="F57" s="2"/>
      <c r="G57" s="8"/>
      <c r="H57" s="9" t="s">
        <v>7</v>
      </c>
      <c r="I57" s="10">
        <f>+G55*B55</f>
        <v>27</v>
      </c>
      <c r="J57" s="8"/>
      <c r="K57" s="10">
        <f>+I57*(1-B58)</f>
        <v>25.38</v>
      </c>
      <c r="L57" s="11"/>
      <c r="M57" s="11"/>
      <c r="N57" s="11"/>
      <c r="O57" s="13">
        <f>+((Q55*G60)+(G61*Q59))/(1+B57/B60)</f>
        <v>2.3925714285714306</v>
      </c>
      <c r="P57" s="8"/>
      <c r="Q57" s="11"/>
      <c r="R57" s="29"/>
      <c r="S57" s="59"/>
      <c r="T57" s="59"/>
      <c r="U57" s="59"/>
      <c r="V57" s="59"/>
      <c r="W57" s="59"/>
      <c r="X57" s="59"/>
    </row>
    <row r="58" spans="1:24" ht="14.7" thickBot="1" x14ac:dyDescent="0.6">
      <c r="A58" s="52" t="s">
        <v>19</v>
      </c>
      <c r="B58" s="53">
        <v>0.06</v>
      </c>
      <c r="C58" s="54"/>
      <c r="D58" s="26"/>
      <c r="E58" s="8"/>
      <c r="F58" s="2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26"/>
      <c r="S58" s="59"/>
      <c r="T58" s="59"/>
      <c r="U58" s="59"/>
      <c r="V58" s="59"/>
      <c r="W58" s="59"/>
      <c r="X58" s="59"/>
    </row>
    <row r="59" spans="1:24" ht="14.7" thickBot="1" x14ac:dyDescent="0.6">
      <c r="A59" s="41"/>
      <c r="B59" s="55"/>
      <c r="C59" s="56"/>
      <c r="D59" s="27"/>
      <c r="E59" s="8"/>
      <c r="F59" s="2"/>
      <c r="G59" s="8"/>
      <c r="H59" s="8"/>
      <c r="I59" s="8"/>
      <c r="J59" s="8"/>
      <c r="K59" s="8"/>
      <c r="L59" s="9" t="s">
        <v>8</v>
      </c>
      <c r="M59" s="10">
        <f>+K57*B55</f>
        <v>22.841999999999999</v>
      </c>
      <c r="N59" s="8"/>
      <c r="O59" s="8"/>
      <c r="P59" s="9" t="s">
        <v>12</v>
      </c>
      <c r="Q59" s="18">
        <f>MAX(0,M59-B56)</f>
        <v>0</v>
      </c>
      <c r="R59" s="27"/>
      <c r="S59" s="59"/>
      <c r="T59" s="59"/>
      <c r="U59" s="59"/>
      <c r="V59" s="59"/>
      <c r="W59" s="59"/>
      <c r="X59" s="59"/>
    </row>
    <row r="60" spans="1:24" x14ac:dyDescent="0.55000000000000004">
      <c r="A60" s="39" t="s">
        <v>17</v>
      </c>
      <c r="B60" s="48">
        <v>1</v>
      </c>
      <c r="C60" s="49"/>
      <c r="D60" s="22"/>
      <c r="E60" s="8"/>
      <c r="F60" s="3" t="s">
        <v>13</v>
      </c>
      <c r="G60" s="8">
        <f>+((1+$B$26)-B55)/(B54-B55)</f>
        <v>0.60000000000000031</v>
      </c>
      <c r="H60" s="8"/>
      <c r="I60" s="8"/>
      <c r="J60" s="8"/>
      <c r="K60" s="8"/>
      <c r="L60" s="8"/>
      <c r="M60" s="8"/>
      <c r="N60" s="8"/>
      <c r="O60" s="8"/>
      <c r="P60" s="8"/>
      <c r="Q60" s="8"/>
      <c r="R60" s="22"/>
      <c r="S60" s="59"/>
      <c r="T60" s="59"/>
      <c r="U60" s="59"/>
      <c r="V60" s="59"/>
      <c r="W60" s="59"/>
      <c r="X60" s="59"/>
    </row>
    <row r="61" spans="1:24" x14ac:dyDescent="0.55000000000000004">
      <c r="A61" s="50" t="s">
        <v>18</v>
      </c>
      <c r="B61" s="48">
        <v>2</v>
      </c>
      <c r="C61" s="51"/>
      <c r="D61" s="30"/>
      <c r="E61" s="8"/>
      <c r="F61" s="3" t="s">
        <v>14</v>
      </c>
      <c r="G61" s="8">
        <f>1-G60</f>
        <v>0.39999999999999969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30"/>
      <c r="S61" s="59"/>
      <c r="T61" s="59"/>
      <c r="U61" s="59"/>
      <c r="V61" s="59"/>
      <c r="W61" s="59"/>
      <c r="X61" s="59"/>
    </row>
    <row r="62" spans="1:24" x14ac:dyDescent="0.55000000000000004">
      <c r="A62" s="41"/>
      <c r="B62" s="40"/>
      <c r="C62" s="57"/>
      <c r="D62" s="30"/>
      <c r="E62" s="8"/>
      <c r="F62" s="2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30"/>
      <c r="S62" s="59"/>
      <c r="T62" s="59"/>
      <c r="U62" s="59"/>
      <c r="V62" s="59"/>
      <c r="W62" s="59"/>
      <c r="X62" s="59"/>
    </row>
    <row r="63" spans="1:24" ht="14.7" thickBot="1" x14ac:dyDescent="0.6">
      <c r="A63" s="41"/>
      <c r="B63" s="40"/>
      <c r="C63" s="40"/>
      <c r="D63" s="22"/>
      <c r="R63" s="22"/>
      <c r="S63" s="59"/>
      <c r="T63" s="59"/>
      <c r="U63" s="59"/>
      <c r="V63" s="59"/>
      <c r="W63" s="59"/>
      <c r="X63" s="59"/>
    </row>
    <row r="64" spans="1:24" ht="14.7" thickBot="1" x14ac:dyDescent="0.6">
      <c r="A64" s="41"/>
      <c r="B64" s="40"/>
      <c r="C64" s="40"/>
      <c r="D64" s="22"/>
      <c r="F64" s="36" t="s">
        <v>27</v>
      </c>
      <c r="G64" s="35">
        <f>+I55</f>
        <v>5.8374421768707521</v>
      </c>
      <c r="R64" s="22"/>
      <c r="S64" s="59"/>
      <c r="T64" s="59"/>
      <c r="U64" s="59"/>
      <c r="V64" s="59"/>
      <c r="W64" s="59"/>
      <c r="X64" s="59"/>
    </row>
  </sheetData>
  <pageMargins left="0.7" right="0.7" top="0.75" bottom="0.75" header="0.3" footer="0.3"/>
  <pageSetup scale="6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2016-10-17T22:17:24Z</cp:lastPrinted>
  <dcterms:created xsi:type="dcterms:W3CDTF">2016-10-13T23:42:40Z</dcterms:created>
  <dcterms:modified xsi:type="dcterms:W3CDTF">2017-08-15T10:31:15Z</dcterms:modified>
</cp:coreProperties>
</file>