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PROBLEMS\Spreadsheets and Templates\Spreadsheets Answers\"/>
    </mc:Choice>
  </mc:AlternateContent>
  <xr:revisionPtr revIDLastSave="0" documentId="8_{CCDE5C21-A73C-492F-994F-38EA1A078988}" xr6:coauthVersionLast="47" xr6:coauthVersionMax="47" xr10:uidLastSave="{00000000-0000-0000-0000-000000000000}"/>
  <bookViews>
    <workbookView xWindow="-110" yWindow="-110" windowWidth="19420" windowHeight="10420" activeTab="1" xr2:uid="{E1C0D6DC-3BD8-43D8-8F87-F0CD85B65714}"/>
  </bookViews>
  <sheets>
    <sheet name="Template" sheetId="2" r:id="rId1"/>
    <sheet name="ANSWERS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2" l="1"/>
  <c r="B62" i="2"/>
  <c r="B61" i="2"/>
  <c r="B60" i="2"/>
  <c r="B59" i="2"/>
  <c r="C45" i="2"/>
  <c r="C44" i="2"/>
  <c r="C43" i="2"/>
  <c r="C42" i="2"/>
  <c r="C38" i="2"/>
  <c r="C37" i="2"/>
  <c r="C34" i="2"/>
  <c r="C35" i="2" s="1"/>
  <c r="C39" i="2" s="1"/>
  <c r="C47" i="2" s="1"/>
  <c r="C33" i="2"/>
  <c r="C32" i="2"/>
  <c r="C31" i="2"/>
  <c r="C30" i="2"/>
  <c r="C25" i="2"/>
  <c r="C24" i="2"/>
  <c r="C19" i="2"/>
  <c r="C18" i="2"/>
  <c r="C17" i="2"/>
  <c r="C20" i="2" s="1"/>
  <c r="C22" i="2" s="1"/>
  <c r="C13" i="2"/>
  <c r="F12" i="2"/>
  <c r="C12" i="2"/>
  <c r="F11" i="2"/>
  <c r="C11" i="2"/>
  <c r="F10" i="2"/>
  <c r="C10" i="2"/>
  <c r="F9" i="2"/>
  <c r="C9" i="2"/>
  <c r="F8" i="2"/>
  <c r="H8" i="2" s="1"/>
  <c r="B63" i="1"/>
  <c r="B62" i="1"/>
  <c r="B61" i="1"/>
  <c r="B60" i="1"/>
  <c r="B59" i="1"/>
  <c r="C44" i="1"/>
  <c r="C45" i="1" s="1"/>
  <c r="C43" i="1"/>
  <c r="C42" i="1"/>
  <c r="C38" i="1"/>
  <c r="C37" i="1"/>
  <c r="C34" i="1"/>
  <c r="C33" i="1"/>
  <c r="C32" i="1"/>
  <c r="C31" i="1"/>
  <c r="C30" i="1"/>
  <c r="C35" i="1" s="1"/>
  <c r="C39" i="1" s="1"/>
  <c r="C25" i="1"/>
  <c r="E63" i="1" s="1"/>
  <c r="C24" i="1"/>
  <c r="C19" i="1"/>
  <c r="C18" i="1"/>
  <c r="C17" i="1"/>
  <c r="C20" i="1" s="1"/>
  <c r="C22" i="1" s="1"/>
  <c r="C13" i="1"/>
  <c r="C12" i="1"/>
  <c r="F11" i="1"/>
  <c r="C11" i="1"/>
  <c r="E61" i="1" s="1"/>
  <c r="C10" i="1"/>
  <c r="E60" i="1" s="1"/>
  <c r="F9" i="1"/>
  <c r="C9" i="1"/>
  <c r="E59" i="1" s="1"/>
  <c r="F8" i="1"/>
  <c r="F10" i="1" s="1"/>
  <c r="F12" i="1" s="1"/>
  <c r="C54" i="1" s="1"/>
  <c r="I8" i="2" l="1"/>
  <c r="I13" i="2" s="1"/>
  <c r="H11" i="2"/>
  <c r="I11" i="2" s="1"/>
  <c r="C14" i="2"/>
  <c r="C26" i="2"/>
  <c r="H9" i="2"/>
  <c r="I9" i="2" s="1"/>
  <c r="H8" i="1"/>
  <c r="H9" i="1" s="1"/>
  <c r="H11" i="1"/>
  <c r="C47" i="1"/>
  <c r="C26" i="1"/>
  <c r="E62" i="1"/>
  <c r="C65" i="1" s="1"/>
  <c r="I8" i="1"/>
  <c r="I11" i="1" s="1"/>
  <c r="C14" i="1"/>
  <c r="H10" i="2" l="1"/>
  <c r="H12" i="2" s="1"/>
  <c r="I10" i="2"/>
  <c r="I12" i="2" s="1"/>
  <c r="J8" i="2"/>
  <c r="I14" i="2"/>
  <c r="H10" i="1"/>
  <c r="H12" i="1" s="1"/>
  <c r="J8" i="1"/>
  <c r="I13" i="1"/>
  <c r="I14" i="1"/>
  <c r="I9" i="1"/>
  <c r="J9" i="1" s="1"/>
  <c r="H15" i="1"/>
  <c r="H16" i="1" s="1"/>
  <c r="H69" i="1" s="1"/>
  <c r="H71" i="1" s="1"/>
  <c r="H72" i="1" s="1"/>
  <c r="J11" i="1"/>
  <c r="I15" i="2" l="1"/>
  <c r="I16" i="2"/>
  <c r="K8" i="2"/>
  <c r="J14" i="2"/>
  <c r="K14" i="2" s="1"/>
  <c r="J9" i="2"/>
  <c r="K9" i="2" s="1"/>
  <c r="H15" i="2"/>
  <c r="H16" i="2" s="1"/>
  <c r="J11" i="2"/>
  <c r="J13" i="2"/>
  <c r="I10" i="1"/>
  <c r="I12" i="1" s="1"/>
  <c r="J14" i="1"/>
  <c r="J13" i="1"/>
  <c r="J10" i="1"/>
  <c r="J12" i="1" s="1"/>
  <c r="K8" i="1"/>
  <c r="I15" i="1"/>
  <c r="I16" i="1" s="1"/>
  <c r="I69" i="1" s="1"/>
  <c r="I71" i="1" s="1"/>
  <c r="I72" i="1" s="1"/>
  <c r="K13" i="2" l="1"/>
  <c r="L13" i="2" s="1"/>
  <c r="L8" i="2"/>
  <c r="K10" i="2"/>
  <c r="J10" i="2"/>
  <c r="J12" i="2" s="1"/>
  <c r="K11" i="2"/>
  <c r="L11" i="2" s="1"/>
  <c r="K14" i="1"/>
  <c r="L8" i="1"/>
  <c r="K9" i="1"/>
  <c r="L9" i="1" s="1"/>
  <c r="J15" i="1"/>
  <c r="J16" i="1"/>
  <c r="J69" i="1" s="1"/>
  <c r="J71" i="1" s="1"/>
  <c r="J72" i="1" s="1"/>
  <c r="K13" i="1"/>
  <c r="L13" i="1" s="1"/>
  <c r="K11" i="1"/>
  <c r="L11" i="1" s="1"/>
  <c r="J15" i="2" l="1"/>
  <c r="J16" i="2" s="1"/>
  <c r="K12" i="2"/>
  <c r="L14" i="2"/>
  <c r="L9" i="2"/>
  <c r="L10" i="2" s="1"/>
  <c r="L12" i="2" s="1"/>
  <c r="K10" i="1"/>
  <c r="K12" i="1" s="1"/>
  <c r="L10" i="1"/>
  <c r="L12" i="1" s="1"/>
  <c r="L14" i="1"/>
  <c r="L15" i="2" l="1"/>
  <c r="L16" i="2" s="1"/>
  <c r="K15" i="2"/>
  <c r="K16" i="2"/>
  <c r="L15" i="1"/>
  <c r="L70" i="1"/>
  <c r="L16" i="1"/>
  <c r="L69" i="1" s="1"/>
  <c r="L71" i="1" s="1"/>
  <c r="L72" i="1" s="1"/>
  <c r="K15" i="1"/>
  <c r="K16" i="1"/>
  <c r="K69" i="1" s="1"/>
  <c r="K71" i="1" s="1"/>
  <c r="K72" i="1" s="1"/>
  <c r="H73" i="1" s="1"/>
  <c r="C74" i="1" s="1"/>
</calcChain>
</file>

<file path=xl/sharedStrings.xml><?xml version="1.0" encoding="utf-8"?>
<sst xmlns="http://schemas.openxmlformats.org/spreadsheetml/2006/main" count="138" uniqueCount="68">
  <si>
    <t>Calculate the Debt Capacity for JJ &amp; Company given JJ&amp; Company's financial information includinhg 5 year projections below</t>
  </si>
  <si>
    <t>FINANCIAL INFORMATION</t>
  </si>
  <si>
    <t>Balance Sheet (000's)</t>
  </si>
  <si>
    <t>Year 0</t>
  </si>
  <si>
    <t>Income Statement (000's)</t>
  </si>
  <si>
    <t>Year 1</t>
  </si>
  <si>
    <t>Year 2</t>
  </si>
  <si>
    <t>Year 3</t>
  </si>
  <si>
    <t>Year 4</t>
  </si>
  <si>
    <t>Year 5</t>
  </si>
  <si>
    <t>Current Assets</t>
  </si>
  <si>
    <t>Revenue</t>
  </si>
  <si>
    <t xml:space="preserve"> Cash</t>
  </si>
  <si>
    <t>Cost of Revenue</t>
  </si>
  <si>
    <t xml:space="preserve"> Accounts Receivable</t>
  </si>
  <si>
    <t>Gross Profit</t>
  </si>
  <si>
    <t xml:space="preserve"> Inventories</t>
  </si>
  <si>
    <t>Operating Expenses</t>
  </si>
  <si>
    <t xml:space="preserve"> Prepaid Expenses</t>
  </si>
  <si>
    <t>EBITDA</t>
  </si>
  <si>
    <t xml:space="preserve"> Other Current Assets</t>
  </si>
  <si>
    <t>Less Capex</t>
  </si>
  <si>
    <t>Total Current Assets</t>
  </si>
  <si>
    <t>Less Working Capital</t>
  </si>
  <si>
    <t>Less Taxes</t>
  </si>
  <si>
    <t>Property and Equipment</t>
  </si>
  <si>
    <t>Cash Flow Available for Debt Service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</si>
  <si>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</si>
  <si>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</si>
  <si>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</si>
  <si>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</si>
  <si>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</si>
  <si>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</si>
  <si>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Intagibles Assets</t>
  </si>
  <si>
    <t>Long-Term Investments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</si>
  <si>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</si>
  <si>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</si>
  <si>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</si>
  <si>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</si>
  <si>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</si>
  <si>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</si>
  <si>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>Other Current Liabilities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</si>
  <si>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</si>
  <si>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</si>
  <si>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</si>
  <si>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</si>
  <si>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</si>
  <si>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</si>
  <si>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</si>
  <si>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</si>
  <si>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</si>
  <si>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</si>
  <si>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</si>
  <si>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OUTPUT</t>
  </si>
  <si>
    <t>1. Calculate JJ &amp; Company's Debt Capacity based on Maximum Leverage</t>
  </si>
  <si>
    <t>Maximum Leverage Multiple (year 0)</t>
  </si>
  <si>
    <t xml:space="preserve">1. Debt Capacity </t>
  </si>
  <si>
    <t>2. Calculate JJ &amp; Company's Debt Capacity based on LTV</t>
  </si>
  <si>
    <t>Advanced Rate</t>
  </si>
  <si>
    <t>2. Debt Capacity</t>
  </si>
  <si>
    <t>3. Calculate JJ &amp; Company's Debt Capacity based on DCR</t>
  </si>
  <si>
    <t>Terminal Value based on EBITDA Multiple</t>
  </si>
  <si>
    <t>Exit Year</t>
  </si>
  <si>
    <t>5th Year</t>
  </si>
  <si>
    <t>Loan Rate</t>
  </si>
  <si>
    <t>Cushion %</t>
  </si>
  <si>
    <t>3. Debt Capacity</t>
  </si>
  <si>
    <t>JJ &amp;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</si>
</sst>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\x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/>
    <xf numFmtId="0" fontId="6" fillId="0" borderId="0" xfId="0" applyFont="1"/>
    <xf numFmtId="164" fontId="5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3" borderId="0" xfId="0" applyFont="1" applyFill="1"/>
    <xf numFmtId="164" fontId="4" fillId="3" borderId="0" xfId="1" applyNumberFormat="1" applyFont="1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3" fillId="0" borderId="0" xfId="0" applyFont="1"/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41" fontId="8" fillId="0" borderId="4" xfId="1" applyNumberFormat="1" applyFont="1" applyFill="1" applyBorder="1"/>
    <xf numFmtId="41" fontId="8" fillId="0" borderId="0" xfId="1" applyNumberFormat="1" applyFont="1" applyFill="1" applyBorder="1"/>
    <xf numFmtId="41" fontId="5" fillId="0" borderId="4" xfId="1" applyNumberFormat="1" applyFont="1" applyFill="1" applyBorder="1"/>
    <xf numFmtId="41" fontId="8" fillId="0" borderId="3" xfId="1" applyNumberFormat="1" applyFont="1" applyFill="1" applyBorder="1"/>
    <xf numFmtId="164" fontId="8" fillId="0" borderId="0" xfId="0" applyNumberFormat="1" applyFont="1"/>
    <xf numFmtId="41" fontId="5" fillId="0" borderId="3" xfId="0" applyNumberFormat="1" applyFont="1" applyBorder="1"/>
    <xf numFmtId="0" fontId="2" fillId="3" borderId="0" xfId="0" applyFont="1" applyFill="1"/>
    <xf numFmtId="164" fontId="2" fillId="3" borderId="0" xfId="1" applyNumberFormat="1" applyFont="1" applyFill="1"/>
    <xf numFmtId="10" fontId="0" fillId="0" borderId="5" xfId="0" applyNumberFormat="1" applyBorder="1"/>
    <xf numFmtId="0" fontId="9" fillId="0" borderId="0" xfId="0" applyFont="1"/>
    <xf numFmtId="0" fontId="0" fillId="0" borderId="2" xfId="0" applyBorder="1"/>
    <xf numFmtId="165" fontId="0" fillId="0" borderId="2" xfId="0" applyNumberFormat="1" applyBorder="1"/>
    <xf numFmtId="41" fontId="3" fillId="2" borderId="6" xfId="0" applyNumberFormat="1" applyFont="1" applyFill="1" applyBorder="1"/>
    <xf numFmtId="0" fontId="10" fillId="0" borderId="0" xfId="0" applyFont="1" applyAlignment="1">
      <alignment horizontal="center"/>
    </xf>
    <xf numFmtId="9" fontId="0" fillId="0" borderId="2" xfId="0" applyNumberFormat="1" applyBorder="1"/>
    <xf numFmtId="41" fontId="0" fillId="0" borderId="0" xfId="0" applyNumberFormat="1"/>
    <xf numFmtId="0" fontId="0" fillId="0" borderId="2" xfId="0" applyBorder="1" applyAlignment="1">
      <alignment horizontal="left"/>
    </xf>
    <xf numFmtId="41" fontId="3" fillId="2" borderId="1" xfId="0" applyNumberFormat="1" applyFont="1" applyFill="1" applyBorder="1"/>
    <xf numFmtId="164" fontId="0" fillId="0" borderId="0" xfId="0" applyNumberFormat="1"/>
    <xf numFmtId="164" fontId="0" fillId="0" borderId="2" xfId="1" applyNumberFormat="1" applyFont="1" applyBorder="1" applyAlignment="1">
      <alignment horizontal="right"/>
    </xf>
    <xf numFmtId="10" fontId="0" fillId="0" borderId="2" xfId="0" applyNumberFormat="1" applyBorder="1"/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School%20Work/Z%20-%20OTHER%20LECTURES/EXAM%20Material/Final%20Exams/Chapters%2015%5eJ16%20and%2017/SHU/FIN4250/Final_Exam_Chapters_15_16_17_18_9_answers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QUESTION 1"/>
      <sheetName val="QUESTION 2"/>
      <sheetName val="QUESTION 3"/>
      <sheetName val="QUESTION 4"/>
      <sheetName val="QUESTION 5"/>
      <sheetName val="QUESTION 6"/>
      <sheetName val="QUESTION 7"/>
      <sheetName val="RESTRICTED - SUMMARY ANSWERS"/>
    </sheetNames>
    <sheetDataSet>
      <sheetData sheetId="0"/>
      <sheetData sheetId="1">
        <row r="9">
          <cell r="C9">
            <v>40000</v>
          </cell>
        </row>
        <row r="10">
          <cell r="C10">
            <v>18800</v>
          </cell>
        </row>
        <row r="11">
          <cell r="C11">
            <v>14400</v>
          </cell>
        </row>
        <row r="12">
          <cell r="C12">
            <v>4000</v>
          </cell>
          <cell r="H12">
            <v>544000</v>
          </cell>
        </row>
        <row r="13">
          <cell r="C13">
            <v>2800</v>
          </cell>
        </row>
        <row r="17">
          <cell r="C17">
            <v>1200000</v>
          </cell>
        </row>
        <row r="18">
          <cell r="C18">
            <v>96000</v>
          </cell>
          <cell r="H18">
            <v>240000</v>
          </cell>
        </row>
        <row r="19">
          <cell r="C19">
            <v>64000</v>
          </cell>
        </row>
        <row r="22">
          <cell r="H22">
            <v>100000</v>
          </cell>
        </row>
        <row r="24">
          <cell r="C24">
            <v>160000</v>
          </cell>
        </row>
        <row r="25">
          <cell r="C25">
            <v>160000</v>
          </cell>
        </row>
        <row r="30">
          <cell r="C30">
            <v>14400</v>
          </cell>
        </row>
        <row r="31">
          <cell r="C31">
            <v>5600</v>
          </cell>
        </row>
        <row r="32">
          <cell r="C32">
            <v>3200</v>
          </cell>
        </row>
        <row r="33">
          <cell r="C33">
            <v>1600</v>
          </cell>
        </row>
        <row r="34">
          <cell r="C34">
            <v>7200</v>
          </cell>
        </row>
        <row r="37">
          <cell r="C37">
            <v>456800</v>
          </cell>
        </row>
        <row r="38">
          <cell r="C38">
            <v>11200</v>
          </cell>
        </row>
        <row r="42">
          <cell r="C42">
            <v>800000</v>
          </cell>
        </row>
        <row r="43">
          <cell r="C43">
            <v>80000</v>
          </cell>
        </row>
        <row r="44">
          <cell r="C44">
            <v>220000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423A-1153-4717-B8BB-DA916D321F0A}">
  <dimension ref="B1:AA74"/>
  <sheetViews>
    <sheetView topLeftCell="A64" workbookViewId="0">
      <selection activeCell="I77" sqref="I77"/>
    </sheetView>
  </sheetViews>
  <sheetFormatPr defaultRowHeight="14.5" x14ac:dyDescent="0.35"/>
  <cols>
    <col min="1" max="1" width="2.54296875" customWidth="1"/>
    <col min="2" max="2" width="35.81640625" customWidth="1"/>
    <col min="3" max="3" width="11.7265625" customWidth="1"/>
    <col min="4" max="4" width="2.81640625" customWidth="1"/>
    <col min="5" max="5" width="24.26953125" customWidth="1"/>
    <col min="6" max="6" width="11.7265625" customWidth="1"/>
    <col min="7" max="7" width="1.90625" customWidth="1"/>
    <col min="8" max="8" width="11.08984375" bestFit="1" customWidth="1"/>
    <col min="12" max="12" width="10" bestFit="1" customWidth="1"/>
  </cols>
  <sheetData>
    <row r="1" spans="2:14" ht="33.5" x14ac:dyDescent="0.75">
      <c r="B1" s="34" t="s">
        <v>67</v>
      </c>
      <c r="C1" s="1"/>
    </row>
    <row r="2" spans="2:14" ht="11" customHeight="1" x14ac:dyDescent="0.35">
      <c r="B2" s="2"/>
      <c r="C2" s="3"/>
      <c r="D2" s="4"/>
      <c r="E2" s="4"/>
      <c r="F2" s="4"/>
      <c r="G2" s="4"/>
      <c r="H2" s="4"/>
    </row>
    <row r="3" spans="2:14" ht="15.5" x14ac:dyDescent="0.35">
      <c r="B3" s="5"/>
      <c r="C3" s="6"/>
      <c r="D3" s="7"/>
      <c r="E3" s="7"/>
      <c r="F3" s="7"/>
      <c r="G3" s="7"/>
      <c r="H3" s="7"/>
      <c r="I3" s="7"/>
      <c r="J3" s="7"/>
    </row>
    <row r="4" spans="2:14" x14ac:dyDescent="0.35">
      <c r="B4" s="8" t="s">
        <v>0</v>
      </c>
    </row>
    <row r="6" spans="2:14" x14ac:dyDescent="0.35">
      <c r="B6" s="8" t="s">
        <v>1</v>
      </c>
    </row>
    <row r="7" spans="2:14" ht="15" thickBot="1" x14ac:dyDescent="0.4">
      <c r="B7" s="9" t="s">
        <v>2</v>
      </c>
      <c r="C7" s="10" t="s">
        <v>3</v>
      </c>
      <c r="E7" s="9" t="s">
        <v>4</v>
      </c>
      <c r="F7" s="10" t="s">
        <v>3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</row>
    <row r="8" spans="2:14" ht="15" thickTop="1" x14ac:dyDescent="0.35">
      <c r="B8" s="11" t="s">
        <v>10</v>
      </c>
      <c r="C8" s="12"/>
      <c r="E8" s="12" t="s">
        <v>11</v>
      </c>
      <c r="F8" s="13">
        <f>+'[1]QUESTION 1'!H12</f>
        <v>544000</v>
      </c>
      <c r="H8" s="13">
        <f>+F8*(1+0.05)</f>
        <v>571200</v>
      </c>
      <c r="I8" s="13">
        <f t="shared" ref="I8:L8" si="0">+H8*(1+0.05)</f>
        <v>599760</v>
      </c>
      <c r="J8" s="13">
        <f t="shared" si="0"/>
        <v>629748</v>
      </c>
      <c r="K8" s="13">
        <f t="shared" si="0"/>
        <v>661235.4</v>
      </c>
      <c r="L8" s="13">
        <f t="shared" si="0"/>
        <v>694297.17</v>
      </c>
    </row>
    <row r="9" spans="2:14" x14ac:dyDescent="0.35">
      <c r="B9" t="s">
        <v>12</v>
      </c>
      <c r="C9" s="14">
        <f>+'[1]QUESTION 1'!C9</f>
        <v>40000</v>
      </c>
      <c r="E9" s="12" t="s">
        <v>13</v>
      </c>
      <c r="F9" s="14">
        <f>+'[1]QUESTION 1'!H18</f>
        <v>240000</v>
      </c>
      <c r="H9" s="14">
        <f>+F9/F8*H8</f>
        <v>252000</v>
      </c>
      <c r="I9" s="14">
        <f t="shared" ref="I9:L9" si="1">+H9/H8*I8</f>
        <v>264600</v>
      </c>
      <c r="J9" s="14">
        <f t="shared" si="1"/>
        <v>277830</v>
      </c>
      <c r="K9" s="14">
        <f t="shared" si="1"/>
        <v>291721.5</v>
      </c>
      <c r="L9" s="14">
        <f t="shared" si="1"/>
        <v>306307.57500000001</v>
      </c>
    </row>
    <row r="10" spans="2:14" x14ac:dyDescent="0.35">
      <c r="B10" t="s">
        <v>14</v>
      </c>
      <c r="C10" s="14">
        <f>+'[1]QUESTION 1'!C10</f>
        <v>18800</v>
      </c>
      <c r="E10" s="12" t="s">
        <v>15</v>
      </c>
      <c r="F10" s="15">
        <f>+F8-F9</f>
        <v>304000</v>
      </c>
      <c r="H10" s="15">
        <f t="shared" ref="H10:L10" si="2">+H8-H9</f>
        <v>319200</v>
      </c>
      <c r="I10" s="15">
        <f t="shared" si="2"/>
        <v>335160</v>
      </c>
      <c r="J10" s="15">
        <f t="shared" si="2"/>
        <v>351918</v>
      </c>
      <c r="K10" s="15">
        <f t="shared" si="2"/>
        <v>369513.9</v>
      </c>
      <c r="L10" s="15">
        <f t="shared" si="2"/>
        <v>387989.59500000003</v>
      </c>
    </row>
    <row r="11" spans="2:14" x14ac:dyDescent="0.35">
      <c r="B11" t="s">
        <v>16</v>
      </c>
      <c r="C11" s="14">
        <f>+'[1]QUESTION 1'!C11</f>
        <v>14400</v>
      </c>
      <c r="E11" s="12" t="s">
        <v>17</v>
      </c>
      <c r="F11" s="14">
        <f>+'[1]QUESTION 1'!H22</f>
        <v>100000</v>
      </c>
      <c r="H11" s="14">
        <f>F11/F8*H8</f>
        <v>105000.00000000001</v>
      </c>
      <c r="I11" s="14">
        <f t="shared" ref="I11:L11" si="3">H11/H8*I8</f>
        <v>110250.00000000001</v>
      </c>
      <c r="J11" s="14">
        <f t="shared" si="3"/>
        <v>115762.50000000001</v>
      </c>
      <c r="K11" s="14">
        <f t="shared" si="3"/>
        <v>121550.62500000001</v>
      </c>
      <c r="L11" s="14">
        <f t="shared" si="3"/>
        <v>127628.15625000001</v>
      </c>
    </row>
    <row r="12" spans="2:14" x14ac:dyDescent="0.35">
      <c r="B12" t="s">
        <v>18</v>
      </c>
      <c r="C12" s="14">
        <f>+'[1]QUESTION 1'!C12</f>
        <v>4000</v>
      </c>
      <c r="E12" s="11" t="s">
        <v>19</v>
      </c>
      <c r="F12" s="15">
        <f>+F10-F11</f>
        <v>204000</v>
      </c>
      <c r="G12" s="8"/>
      <c r="H12" s="15">
        <f t="shared" ref="H12:L12" si="4">+H10-H11</f>
        <v>214200</v>
      </c>
      <c r="I12" s="15">
        <f t="shared" si="4"/>
        <v>224910</v>
      </c>
      <c r="J12" s="15">
        <f t="shared" si="4"/>
        <v>236155.5</v>
      </c>
      <c r="K12" s="15">
        <f t="shared" si="4"/>
        <v>247963.27500000002</v>
      </c>
      <c r="L12" s="15">
        <f t="shared" si="4"/>
        <v>260361.43875000003</v>
      </c>
    </row>
    <row r="13" spans="2:14" x14ac:dyDescent="0.35">
      <c r="B13" t="s">
        <v>20</v>
      </c>
      <c r="C13" s="14">
        <f>+'[1]QUESTION 1'!C13</f>
        <v>2800</v>
      </c>
      <c r="E13" s="12" t="s">
        <v>21</v>
      </c>
      <c r="F13" s="14"/>
      <c r="H13" s="14">
        <v>-80000</v>
      </c>
      <c r="I13" s="14">
        <f>+H13/H8*I8</f>
        <v>-84000</v>
      </c>
      <c r="J13" s="14">
        <f t="shared" ref="J13:L13" si="5">+I13/I8*J8</f>
        <v>-88200</v>
      </c>
      <c r="K13" s="14">
        <f t="shared" si="5"/>
        <v>-92610</v>
      </c>
      <c r="L13" s="14">
        <f t="shared" si="5"/>
        <v>-97240.5</v>
      </c>
    </row>
    <row r="14" spans="2:14" ht="15" thickBot="1" x14ac:dyDescent="0.4">
      <c r="B14" t="s">
        <v>22</v>
      </c>
      <c r="C14" s="16">
        <f>SUM(C9:C13)</f>
        <v>80000</v>
      </c>
      <c r="E14" s="12" t="s">
        <v>23</v>
      </c>
      <c r="F14" s="14"/>
      <c r="H14" s="14">
        <v>-10000</v>
      </c>
      <c r="I14" s="14">
        <f>H14/H8*I8</f>
        <v>-10500</v>
      </c>
      <c r="J14" s="14">
        <f t="shared" ref="J14:L14" si="6">I14/I8*J8</f>
        <v>-11025</v>
      </c>
      <c r="K14" s="14">
        <f t="shared" si="6"/>
        <v>-11576.25</v>
      </c>
      <c r="L14" s="14">
        <f t="shared" si="6"/>
        <v>-12155.0625</v>
      </c>
      <c r="M14" s="11"/>
      <c r="N14" s="11"/>
    </row>
    <row r="15" spans="2:14" ht="15" thickTop="1" x14ac:dyDescent="0.35">
      <c r="C15" s="14"/>
      <c r="E15" s="12" t="s">
        <v>24</v>
      </c>
      <c r="F15" s="11"/>
      <c r="G15" s="11"/>
      <c r="H15" s="17">
        <f>-0.1*H12</f>
        <v>-21420</v>
      </c>
      <c r="I15" s="17">
        <f>-0.1*I12</f>
        <v>-22491</v>
      </c>
      <c r="J15" s="17">
        <f t="shared" ref="J15:L15" si="7">-0.1*J12</f>
        <v>-23615.550000000003</v>
      </c>
      <c r="K15" s="17">
        <f t="shared" si="7"/>
        <v>-24796.327500000003</v>
      </c>
      <c r="L15" s="17">
        <f t="shared" si="7"/>
        <v>-26036.143875000005</v>
      </c>
      <c r="M15" s="11"/>
      <c r="N15" s="11"/>
    </row>
    <row r="16" spans="2:14" ht="15" thickBot="1" x14ac:dyDescent="0.4">
      <c r="B16" s="11" t="s">
        <v>25</v>
      </c>
      <c r="C16" s="14"/>
      <c r="E16" s="12" t="s">
        <v>26</v>
      </c>
      <c r="F16" s="11"/>
      <c r="G16" s="11"/>
      <c r="H16" s="18">
        <f>SUM(H12:H15)</f>
        <v>102780</v>
      </c>
      <c r="I16" s="18">
        <f>SUM(I12:I15)</f>
        <v>107919</v>
      </c>
      <c r="J16" s="18">
        <f t="shared" ref="J16:L16" si="8">SUM(J12:J15)</f>
        <v>113314.95</v>
      </c>
      <c r="K16" s="18">
        <f t="shared" si="8"/>
        <v>118980.69750000002</v>
      </c>
      <c r="L16" s="18">
        <f t="shared" si="8"/>
        <v>124929.73237500002</v>
      </c>
      <c r="M16" s="11"/>
      <c r="N16" s="11"/>
    </row>
    <row r="17" spans="2:14" ht="15" thickTop="1" x14ac:dyDescent="0.35">
      <c r="B17" t="s">
        <v>27</v>
      </c>
      <c r="C17" s="14">
        <f>+'[1]QUESTION 1'!C17</f>
        <v>1200000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x14ac:dyDescent="0.35">
      <c r="B18" t="s">
        <v>28</v>
      </c>
      <c r="C18" s="14">
        <f>+'[1]QUESTION 1'!C18</f>
        <v>96000</v>
      </c>
      <c r="E18" s="12"/>
      <c r="F18" s="11"/>
      <c r="G18" s="11"/>
      <c r="H18" s="11"/>
      <c r="I18" s="11"/>
      <c r="J18" s="11"/>
      <c r="K18" s="11"/>
      <c r="L18" s="11"/>
      <c r="M18" s="11"/>
      <c r="N18" s="11"/>
    </row>
    <row r="19" spans="2:14" x14ac:dyDescent="0.35">
      <c r="B19" t="s">
        <v>29</v>
      </c>
      <c r="C19" s="14">
        <f>+'[1]QUESTION 1'!C19</f>
        <v>64000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x14ac:dyDescent="0.35">
      <c r="B20" t="s">
        <v>30</v>
      </c>
      <c r="C20" s="13">
        <f>SUM(C17:C19)</f>
        <v>1360000</v>
      </c>
    </row>
    <row r="21" spans="2:14" x14ac:dyDescent="0.35">
      <c r="B21" t="s">
        <v>31</v>
      </c>
      <c r="C21" s="14">
        <v>-200000</v>
      </c>
    </row>
    <row r="22" spans="2:14" ht="15" thickBot="1" x14ac:dyDescent="0.4">
      <c r="B22" t="s">
        <v>32</v>
      </c>
      <c r="C22" s="16">
        <f>+C20+C21</f>
        <v>1160000</v>
      </c>
    </row>
    <row r="23" spans="2:14" ht="15" thickTop="1" x14ac:dyDescent="0.35">
      <c r="C23" s="14"/>
    </row>
    <row r="24" spans="2:14" x14ac:dyDescent="0.35">
      <c r="B24" t="s">
        <v>33</v>
      </c>
      <c r="C24" s="14">
        <f>+'[1]QUESTION 1'!C24</f>
        <v>160000</v>
      </c>
    </row>
    <row r="25" spans="2:14" x14ac:dyDescent="0.35">
      <c r="B25" t="s">
        <v>34</v>
      </c>
      <c r="C25" s="14">
        <f>+'[1]QUESTION 1'!C25</f>
        <v>160000</v>
      </c>
    </row>
    <row r="26" spans="2:14" ht="15" thickBot="1" x14ac:dyDescent="0.4">
      <c r="B26" t="s">
        <v>35</v>
      </c>
      <c r="C26" s="16">
        <f>+C25+C24++C22+C14</f>
        <v>1560000</v>
      </c>
    </row>
    <row r="27" spans="2:14" ht="15" thickTop="1" x14ac:dyDescent="0.35">
      <c r="C27" s="14"/>
    </row>
    <row r="28" spans="2:14" x14ac:dyDescent="0.35">
      <c r="B28" s="11" t="s">
        <v>36</v>
      </c>
      <c r="C28" s="14"/>
    </row>
    <row r="29" spans="2:14" x14ac:dyDescent="0.35">
      <c r="B29" s="11" t="s">
        <v>37</v>
      </c>
      <c r="C29" s="14"/>
    </row>
    <row r="30" spans="2:14" x14ac:dyDescent="0.35">
      <c r="B30" t="s">
        <v>38</v>
      </c>
      <c r="C30" s="14">
        <f>+'[1]QUESTION 1'!C30</f>
        <v>14400</v>
      </c>
    </row>
    <row r="31" spans="2:14" x14ac:dyDescent="0.35">
      <c r="B31" t="s">
        <v>39</v>
      </c>
      <c r="C31" s="14">
        <f>+'[1]QUESTION 1'!C31</f>
        <v>5600</v>
      </c>
    </row>
    <row r="32" spans="2:14" x14ac:dyDescent="0.35">
      <c r="B32" t="s">
        <v>40</v>
      </c>
      <c r="C32" s="14">
        <f>+'[1]QUESTION 1'!C32</f>
        <v>3200</v>
      </c>
    </row>
    <row r="33" spans="2:3" x14ac:dyDescent="0.35">
      <c r="B33" t="s">
        <v>41</v>
      </c>
      <c r="C33" s="14">
        <f>+'[1]QUESTION 1'!C33</f>
        <v>1600</v>
      </c>
    </row>
    <row r="34" spans="2:3" x14ac:dyDescent="0.35">
      <c r="B34" t="s">
        <v>42</v>
      </c>
      <c r="C34" s="14">
        <f>+'[1]QUESTION 1'!C34</f>
        <v>7200</v>
      </c>
    </row>
    <row r="35" spans="2:3" x14ac:dyDescent="0.35">
      <c r="B35" t="s">
        <v>43</v>
      </c>
      <c r="C35" s="13">
        <f>SUM(C29:C34)</f>
        <v>32000</v>
      </c>
    </row>
    <row r="36" spans="2:3" x14ac:dyDescent="0.35">
      <c r="C36" s="14"/>
    </row>
    <row r="37" spans="2:3" x14ac:dyDescent="0.35">
      <c r="B37" t="s">
        <v>44</v>
      </c>
      <c r="C37" s="14">
        <f>+'[1]QUESTION 1'!C37</f>
        <v>456800</v>
      </c>
    </row>
    <row r="38" spans="2:3" x14ac:dyDescent="0.35">
      <c r="B38" t="s">
        <v>45</v>
      </c>
      <c r="C38" s="14">
        <f>+'[1]QUESTION 1'!C38</f>
        <v>11200</v>
      </c>
    </row>
    <row r="39" spans="2:3" x14ac:dyDescent="0.35">
      <c r="B39" t="s">
        <v>46</v>
      </c>
      <c r="C39" s="13">
        <f>SUM(C35:C38)</f>
        <v>500000</v>
      </c>
    </row>
    <row r="40" spans="2:3" x14ac:dyDescent="0.35">
      <c r="C40" s="14"/>
    </row>
    <row r="41" spans="2:3" x14ac:dyDescent="0.35">
      <c r="B41" s="11" t="s">
        <v>47</v>
      </c>
      <c r="C41" s="14"/>
    </row>
    <row r="42" spans="2:3" x14ac:dyDescent="0.35">
      <c r="B42" t="s">
        <v>48</v>
      </c>
      <c r="C42" s="14">
        <f>+'[1]QUESTION 1'!C42</f>
        <v>800000</v>
      </c>
    </row>
    <row r="43" spans="2:3" x14ac:dyDescent="0.35">
      <c r="B43" t="s">
        <v>49</v>
      </c>
      <c r="C43" s="14">
        <f>+'[1]QUESTION 1'!C43</f>
        <v>80000</v>
      </c>
    </row>
    <row r="44" spans="2:3" x14ac:dyDescent="0.35">
      <c r="B44" t="s">
        <v>50</v>
      </c>
      <c r="C44" s="14">
        <f>+'[1]QUESTION 1'!C44</f>
        <v>220000</v>
      </c>
    </row>
    <row r="45" spans="2:3" x14ac:dyDescent="0.35">
      <c r="B45" t="s">
        <v>51</v>
      </c>
      <c r="C45" s="13">
        <f>SUM(C42:C44)</f>
        <v>1100000</v>
      </c>
    </row>
    <row r="46" spans="2:3" x14ac:dyDescent="0.35">
      <c r="C46" s="14"/>
    </row>
    <row r="47" spans="2:3" ht="15" thickBot="1" x14ac:dyDescent="0.4">
      <c r="B47" t="s">
        <v>52</v>
      </c>
      <c r="C47" s="16">
        <f>+C45+C39</f>
        <v>1600000</v>
      </c>
    </row>
    <row r="48" spans="2:3" ht="15" thickTop="1" x14ac:dyDescent="0.35"/>
    <row r="49" spans="2:27" ht="13.5" customHeight="1" x14ac:dyDescent="0.35">
      <c r="B49" s="19" t="s">
        <v>53</v>
      </c>
      <c r="C49" s="20"/>
      <c r="D49" s="19"/>
      <c r="E49" s="19"/>
      <c r="F49" s="19"/>
      <c r="G49" s="19"/>
      <c r="H49" s="19"/>
      <c r="I49" s="19"/>
      <c r="J49" s="19"/>
      <c r="K49" s="19"/>
      <c r="AA49" s="21">
        <v>0.05</v>
      </c>
    </row>
    <row r="51" spans="2:27" x14ac:dyDescent="0.35">
      <c r="B51" s="22" t="s">
        <v>54</v>
      </c>
    </row>
    <row r="53" spans="2:27" x14ac:dyDescent="0.35">
      <c r="B53" s="23" t="s">
        <v>55</v>
      </c>
      <c r="C53" s="24">
        <v>6</v>
      </c>
    </row>
    <row r="54" spans="2:27" ht="15" thickBot="1" x14ac:dyDescent="0.4">
      <c r="B54" s="23" t="s">
        <v>56</v>
      </c>
      <c r="C54" s="25"/>
    </row>
    <row r="56" spans="2:27" x14ac:dyDescent="0.35">
      <c r="B56" s="22" t="s">
        <v>57</v>
      </c>
    </row>
    <row r="58" spans="2:27" x14ac:dyDescent="0.35">
      <c r="C58" s="26" t="s">
        <v>58</v>
      </c>
    </row>
    <row r="59" spans="2:27" x14ac:dyDescent="0.35">
      <c r="B59" s="23" t="str">
        <f>+B9</f>
        <v xml:space="preserve"> Cash</v>
      </c>
      <c r="C59" s="27">
        <v>1</v>
      </c>
    </row>
    <row r="60" spans="2:27" x14ac:dyDescent="0.35">
      <c r="B60" s="23" t="str">
        <f t="shared" ref="B60:B61" si="9">+B10</f>
        <v xml:space="preserve"> Accounts Receivable</v>
      </c>
      <c r="C60" s="27">
        <v>0.8</v>
      </c>
    </row>
    <row r="61" spans="2:27" x14ac:dyDescent="0.35">
      <c r="B61" s="23" t="str">
        <f t="shared" si="9"/>
        <v xml:space="preserve"> Inventories</v>
      </c>
      <c r="C61" s="27">
        <v>0.5</v>
      </c>
    </row>
    <row r="62" spans="2:27" x14ac:dyDescent="0.35">
      <c r="B62" s="23" t="str">
        <f>+B22</f>
        <v>Net P&amp;E</v>
      </c>
      <c r="C62" s="27">
        <v>0.5</v>
      </c>
    </row>
    <row r="63" spans="2:27" x14ac:dyDescent="0.35">
      <c r="B63" s="23" t="str">
        <f>+B25</f>
        <v>Long-Term Investments</v>
      </c>
      <c r="C63" s="27">
        <v>0.5</v>
      </c>
    </row>
    <row r="64" spans="2:27" ht="15" thickBot="1" x14ac:dyDescent="0.4"/>
    <row r="65" spans="2:12" ht="15" thickBot="1" x14ac:dyDescent="0.4">
      <c r="B65" s="29" t="s">
        <v>59</v>
      </c>
      <c r="C65" s="30"/>
    </row>
    <row r="67" spans="2:12" x14ac:dyDescent="0.35">
      <c r="B67" s="22" t="s">
        <v>60</v>
      </c>
    </row>
    <row r="69" spans="2:12" x14ac:dyDescent="0.35">
      <c r="B69" s="23" t="s">
        <v>61</v>
      </c>
      <c r="C69" s="24">
        <v>7</v>
      </c>
      <c r="H69" s="31"/>
      <c r="I69" s="31"/>
      <c r="J69" s="31"/>
      <c r="K69" s="31"/>
      <c r="L69" s="31"/>
    </row>
    <row r="70" spans="2:12" x14ac:dyDescent="0.35">
      <c r="B70" s="23" t="s">
        <v>62</v>
      </c>
      <c r="C70" s="32" t="s">
        <v>63</v>
      </c>
      <c r="L70" s="31"/>
    </row>
    <row r="71" spans="2:12" x14ac:dyDescent="0.35">
      <c r="B71" s="23" t="s">
        <v>64</v>
      </c>
      <c r="C71" s="33">
        <v>7.0000000000000007E-2</v>
      </c>
      <c r="H71" s="31"/>
      <c r="I71" s="31"/>
      <c r="J71" s="31"/>
      <c r="K71" s="31"/>
      <c r="L71" s="31"/>
    </row>
    <row r="72" spans="2:12" x14ac:dyDescent="0.35">
      <c r="B72" s="23" t="s">
        <v>65</v>
      </c>
      <c r="C72" s="27">
        <v>0.2</v>
      </c>
      <c r="H72" s="31"/>
      <c r="I72" s="31"/>
      <c r="J72" s="31"/>
      <c r="K72" s="31"/>
      <c r="L72" s="31"/>
    </row>
    <row r="73" spans="2:12" ht="15" thickBot="1" x14ac:dyDescent="0.4">
      <c r="H73" s="31"/>
    </row>
    <row r="74" spans="2:12" ht="15" thickBot="1" x14ac:dyDescent="0.4">
      <c r="B74" s="23" t="s">
        <v>66</v>
      </c>
      <c r="C74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078C1-8F56-4FA7-B188-F1CC89E6050A}">
  <dimension ref="B1:AA74"/>
  <sheetViews>
    <sheetView tabSelected="1" workbookViewId="0">
      <selection activeCell="O9" sqref="O9"/>
    </sheetView>
  </sheetViews>
  <sheetFormatPr defaultRowHeight="14.5" x14ac:dyDescent="0.35"/>
  <cols>
    <col min="1" max="1" width="2.54296875" customWidth="1"/>
    <col min="2" max="2" width="35.81640625" customWidth="1"/>
    <col min="3" max="3" width="11.7265625" customWidth="1"/>
    <col min="4" max="4" width="2.81640625" customWidth="1"/>
    <col min="5" max="5" width="24.26953125" customWidth="1"/>
    <col min="6" max="6" width="11.7265625" customWidth="1"/>
    <col min="7" max="7" width="1.90625" customWidth="1"/>
    <col min="8" max="8" width="11.08984375" bestFit="1" customWidth="1"/>
    <col min="12" max="12" width="10" bestFit="1" customWidth="1"/>
  </cols>
  <sheetData>
    <row r="1" spans="2:14" ht="33.5" x14ac:dyDescent="0.75">
      <c r="B1" s="34" t="s">
        <v>67</v>
      </c>
      <c r="C1" s="1"/>
    </row>
    <row r="2" spans="2:14" ht="11" customHeight="1" x14ac:dyDescent="0.35">
      <c r="B2" s="2"/>
      <c r="C2" s="3"/>
      <c r="D2" s="4"/>
      <c r="E2" s="4"/>
      <c r="F2" s="4"/>
      <c r="G2" s="4"/>
      <c r="H2" s="4"/>
    </row>
    <row r="3" spans="2:14" ht="15.5" x14ac:dyDescent="0.35">
      <c r="B3" s="5"/>
      <c r="C3" s="6"/>
      <c r="D3" s="7"/>
      <c r="E3" s="7"/>
      <c r="F3" s="7"/>
      <c r="G3" s="7"/>
      <c r="H3" s="7"/>
      <c r="I3" s="7"/>
      <c r="J3" s="7"/>
    </row>
    <row r="4" spans="2:14" x14ac:dyDescent="0.35">
      <c r="B4" s="8" t="s">
        <v>0</v>
      </c>
    </row>
    <row r="6" spans="2:14" x14ac:dyDescent="0.35">
      <c r="B6" s="8" t="s">
        <v>1</v>
      </c>
    </row>
    <row r="7" spans="2:14" ht="15" thickBot="1" x14ac:dyDescent="0.4">
      <c r="B7" s="9" t="s">
        <v>2</v>
      </c>
      <c r="C7" s="10" t="s">
        <v>3</v>
      </c>
      <c r="E7" s="9" t="s">
        <v>4</v>
      </c>
      <c r="F7" s="10" t="s">
        <v>3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</row>
    <row r="8" spans="2:14" ht="15" thickTop="1" x14ac:dyDescent="0.35">
      <c r="B8" s="11" t="s">
        <v>10</v>
      </c>
      <c r="C8" s="12"/>
      <c r="E8" s="12" t="s">
        <v>11</v>
      </c>
      <c r="F8" s="13">
        <f>+'[1]QUESTION 1'!H12</f>
        <v>544000</v>
      </c>
      <c r="H8" s="13">
        <f>+F8*(1+0.05)</f>
        <v>571200</v>
      </c>
      <c r="I8" s="13">
        <f t="shared" ref="I8:L8" si="0">+H8*(1+0.05)</f>
        <v>599760</v>
      </c>
      <c r="J8" s="13">
        <f t="shared" si="0"/>
        <v>629748</v>
      </c>
      <c r="K8" s="13">
        <f t="shared" si="0"/>
        <v>661235.4</v>
      </c>
      <c r="L8" s="13">
        <f t="shared" si="0"/>
        <v>694297.17</v>
      </c>
    </row>
    <row r="9" spans="2:14" x14ac:dyDescent="0.35">
      <c r="B9" t="s">
        <v>12</v>
      </c>
      <c r="C9" s="14">
        <f>+'[1]QUESTION 1'!C9</f>
        <v>40000</v>
      </c>
      <c r="E9" s="12" t="s">
        <v>13</v>
      </c>
      <c r="F9" s="14">
        <f>+'[1]QUESTION 1'!H18</f>
        <v>240000</v>
      </c>
      <c r="H9" s="14">
        <f>+F9/F8*H8</f>
        <v>252000</v>
      </c>
      <c r="I9" s="14">
        <f t="shared" ref="I9:L9" si="1">+H9/H8*I8</f>
        <v>264600</v>
      </c>
      <c r="J9" s="14">
        <f t="shared" si="1"/>
        <v>277830</v>
      </c>
      <c r="K9" s="14">
        <f t="shared" si="1"/>
        <v>291721.5</v>
      </c>
      <c r="L9" s="14">
        <f t="shared" si="1"/>
        <v>306307.57500000001</v>
      </c>
    </row>
    <row r="10" spans="2:14" x14ac:dyDescent="0.35">
      <c r="B10" t="s">
        <v>14</v>
      </c>
      <c r="C10" s="14">
        <f>+'[1]QUESTION 1'!C10</f>
        <v>18800</v>
      </c>
      <c r="E10" s="12" t="s">
        <v>15</v>
      </c>
      <c r="F10" s="15">
        <f>+F8-F9</f>
        <v>304000</v>
      </c>
      <c r="H10" s="15">
        <f t="shared" ref="H10:L10" si="2">+H8-H9</f>
        <v>319200</v>
      </c>
      <c r="I10" s="15">
        <f t="shared" si="2"/>
        <v>335160</v>
      </c>
      <c r="J10" s="15">
        <f t="shared" si="2"/>
        <v>351918</v>
      </c>
      <c r="K10" s="15">
        <f t="shared" si="2"/>
        <v>369513.9</v>
      </c>
      <c r="L10" s="15">
        <f t="shared" si="2"/>
        <v>387989.59500000003</v>
      </c>
    </row>
    <row r="11" spans="2:14" x14ac:dyDescent="0.35">
      <c r="B11" t="s">
        <v>16</v>
      </c>
      <c r="C11" s="14">
        <f>+'[1]QUESTION 1'!C11</f>
        <v>14400</v>
      </c>
      <c r="E11" s="12" t="s">
        <v>17</v>
      </c>
      <c r="F11" s="14">
        <f>+'[1]QUESTION 1'!H22</f>
        <v>100000</v>
      </c>
      <c r="H11" s="14">
        <f>F11/F8*H8</f>
        <v>105000.00000000001</v>
      </c>
      <c r="I11" s="14">
        <f t="shared" ref="I11:L11" si="3">H11/H8*I8</f>
        <v>110250.00000000001</v>
      </c>
      <c r="J11" s="14">
        <f t="shared" si="3"/>
        <v>115762.50000000001</v>
      </c>
      <c r="K11" s="14">
        <f t="shared" si="3"/>
        <v>121550.62500000001</v>
      </c>
      <c r="L11" s="14">
        <f t="shared" si="3"/>
        <v>127628.15625000001</v>
      </c>
    </row>
    <row r="12" spans="2:14" x14ac:dyDescent="0.35">
      <c r="B12" t="s">
        <v>18</v>
      </c>
      <c r="C12" s="14">
        <f>+'[1]QUESTION 1'!C12</f>
        <v>4000</v>
      </c>
      <c r="E12" s="11" t="s">
        <v>19</v>
      </c>
      <c r="F12" s="15">
        <f>+F10-F11</f>
        <v>204000</v>
      </c>
      <c r="G12" s="8"/>
      <c r="H12" s="15">
        <f t="shared" ref="H12:L12" si="4">+H10-H11</f>
        <v>214200</v>
      </c>
      <c r="I12" s="15">
        <f t="shared" si="4"/>
        <v>224910</v>
      </c>
      <c r="J12" s="15">
        <f t="shared" si="4"/>
        <v>236155.5</v>
      </c>
      <c r="K12" s="15">
        <f t="shared" si="4"/>
        <v>247963.27500000002</v>
      </c>
      <c r="L12" s="15">
        <f t="shared" si="4"/>
        <v>260361.43875000003</v>
      </c>
    </row>
    <row r="13" spans="2:14" x14ac:dyDescent="0.35">
      <c r="B13" t="s">
        <v>20</v>
      </c>
      <c r="C13" s="14">
        <f>+'[1]QUESTION 1'!C13</f>
        <v>2800</v>
      </c>
      <c r="E13" s="12" t="s">
        <v>21</v>
      </c>
      <c r="F13" s="14"/>
      <c r="H13" s="14">
        <v>-80000</v>
      </c>
      <c r="I13" s="14">
        <f>+H13/H8*I8</f>
        <v>-84000</v>
      </c>
      <c r="J13" s="14">
        <f t="shared" ref="J13:L13" si="5">+I13/I8*J8</f>
        <v>-88200</v>
      </c>
      <c r="K13" s="14">
        <f t="shared" si="5"/>
        <v>-92610</v>
      </c>
      <c r="L13" s="14">
        <f t="shared" si="5"/>
        <v>-97240.5</v>
      </c>
    </row>
    <row r="14" spans="2:14" ht="15" thickBot="1" x14ac:dyDescent="0.4">
      <c r="B14" t="s">
        <v>22</v>
      </c>
      <c r="C14" s="16">
        <f>SUM(C9:C13)</f>
        <v>80000</v>
      </c>
      <c r="E14" s="12" t="s">
        <v>23</v>
      </c>
      <c r="F14" s="14"/>
      <c r="H14" s="14">
        <v>-10000</v>
      </c>
      <c r="I14" s="14">
        <f>H14/H8*I8</f>
        <v>-10500</v>
      </c>
      <c r="J14" s="14">
        <f t="shared" ref="J14:L14" si="6">I14/I8*J8</f>
        <v>-11025</v>
      </c>
      <c r="K14" s="14">
        <f t="shared" si="6"/>
        <v>-11576.25</v>
      </c>
      <c r="L14" s="14">
        <f t="shared" si="6"/>
        <v>-12155.0625</v>
      </c>
      <c r="M14" s="11"/>
      <c r="N14" s="11"/>
    </row>
    <row r="15" spans="2:14" ht="15" thickTop="1" x14ac:dyDescent="0.35">
      <c r="C15" s="14"/>
      <c r="E15" s="12" t="s">
        <v>24</v>
      </c>
      <c r="F15" s="11"/>
      <c r="G15" s="11"/>
      <c r="H15" s="17">
        <f>-0.1*H12</f>
        <v>-21420</v>
      </c>
      <c r="I15" s="17">
        <f>-0.1*I12</f>
        <v>-22491</v>
      </c>
      <c r="J15" s="17">
        <f t="shared" ref="J15:L15" si="7">-0.1*J12</f>
        <v>-23615.550000000003</v>
      </c>
      <c r="K15" s="17">
        <f t="shared" si="7"/>
        <v>-24796.327500000003</v>
      </c>
      <c r="L15" s="17">
        <f t="shared" si="7"/>
        <v>-26036.143875000005</v>
      </c>
      <c r="M15" s="11"/>
      <c r="N15" s="11"/>
    </row>
    <row r="16" spans="2:14" ht="15" thickBot="1" x14ac:dyDescent="0.4">
      <c r="B16" s="11" t="s">
        <v>25</v>
      </c>
      <c r="C16" s="14"/>
      <c r="E16" s="12" t="s">
        <v>26</v>
      </c>
      <c r="F16" s="11"/>
      <c r="G16" s="11"/>
      <c r="H16" s="18">
        <f>SUM(H12:H15)</f>
        <v>102780</v>
      </c>
      <c r="I16" s="18">
        <f>SUM(I12:I15)</f>
        <v>107919</v>
      </c>
      <c r="J16" s="18">
        <f t="shared" ref="J16:L16" si="8">SUM(J12:J15)</f>
        <v>113314.95</v>
      </c>
      <c r="K16" s="18">
        <f t="shared" si="8"/>
        <v>118980.69750000002</v>
      </c>
      <c r="L16" s="18">
        <f t="shared" si="8"/>
        <v>124929.73237500002</v>
      </c>
      <c r="M16" s="11"/>
      <c r="N16" s="11"/>
    </row>
    <row r="17" spans="2:14" ht="15" thickTop="1" x14ac:dyDescent="0.35">
      <c r="B17" t="s">
        <v>27</v>
      </c>
      <c r="C17" s="14">
        <f>+'[1]QUESTION 1'!C17</f>
        <v>1200000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x14ac:dyDescent="0.35">
      <c r="B18" t="s">
        <v>28</v>
      </c>
      <c r="C18" s="14">
        <f>+'[1]QUESTION 1'!C18</f>
        <v>96000</v>
      </c>
      <c r="E18" s="12"/>
      <c r="F18" s="11"/>
      <c r="G18" s="11"/>
      <c r="H18" s="11"/>
      <c r="I18" s="11"/>
      <c r="J18" s="11"/>
      <c r="K18" s="11"/>
      <c r="L18" s="11"/>
      <c r="M18" s="11"/>
      <c r="N18" s="11"/>
    </row>
    <row r="19" spans="2:14" x14ac:dyDescent="0.35">
      <c r="B19" t="s">
        <v>29</v>
      </c>
      <c r="C19" s="14">
        <f>+'[1]QUESTION 1'!C19</f>
        <v>64000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x14ac:dyDescent="0.35">
      <c r="B20" t="s">
        <v>30</v>
      </c>
      <c r="C20" s="13">
        <f>SUM(C17:C19)</f>
        <v>1360000</v>
      </c>
    </row>
    <row r="21" spans="2:14" x14ac:dyDescent="0.35">
      <c r="B21" t="s">
        <v>31</v>
      </c>
      <c r="C21" s="14">
        <v>-200000</v>
      </c>
    </row>
    <row r="22" spans="2:14" ht="15" thickBot="1" x14ac:dyDescent="0.4">
      <c r="B22" t="s">
        <v>32</v>
      </c>
      <c r="C22" s="16">
        <f>+C20+C21</f>
        <v>1160000</v>
      </c>
    </row>
    <row r="23" spans="2:14" ht="15" thickTop="1" x14ac:dyDescent="0.35">
      <c r="C23" s="14"/>
    </row>
    <row r="24" spans="2:14" x14ac:dyDescent="0.35">
      <c r="B24" t="s">
        <v>33</v>
      </c>
      <c r="C24" s="14">
        <f>+'[1]QUESTION 1'!C24</f>
        <v>160000</v>
      </c>
    </row>
    <row r="25" spans="2:14" x14ac:dyDescent="0.35">
      <c r="B25" t="s">
        <v>34</v>
      </c>
      <c r="C25" s="14">
        <f>+'[1]QUESTION 1'!C25</f>
        <v>160000</v>
      </c>
    </row>
    <row r="26" spans="2:14" ht="15" thickBot="1" x14ac:dyDescent="0.4">
      <c r="B26" t="s">
        <v>35</v>
      </c>
      <c r="C26" s="16">
        <f>+C25+C24++C22+C14</f>
        <v>1560000</v>
      </c>
    </row>
    <row r="27" spans="2:14" ht="15" thickTop="1" x14ac:dyDescent="0.35">
      <c r="C27" s="14"/>
    </row>
    <row r="28" spans="2:14" x14ac:dyDescent="0.35">
      <c r="B28" s="11" t="s">
        <v>36</v>
      </c>
      <c r="C28" s="14"/>
    </row>
    <row r="29" spans="2:14" x14ac:dyDescent="0.35">
      <c r="B29" s="11" t="s">
        <v>37</v>
      </c>
      <c r="C29" s="14"/>
    </row>
    <row r="30" spans="2:14" x14ac:dyDescent="0.35">
      <c r="B30" t="s">
        <v>38</v>
      </c>
      <c r="C30" s="14">
        <f>+'[1]QUESTION 1'!C30</f>
        <v>14400</v>
      </c>
    </row>
    <row r="31" spans="2:14" x14ac:dyDescent="0.35">
      <c r="B31" t="s">
        <v>39</v>
      </c>
      <c r="C31" s="14">
        <f>+'[1]QUESTION 1'!C31</f>
        <v>5600</v>
      </c>
    </row>
    <row r="32" spans="2:14" x14ac:dyDescent="0.35">
      <c r="B32" t="s">
        <v>40</v>
      </c>
      <c r="C32" s="14">
        <f>+'[1]QUESTION 1'!C32</f>
        <v>3200</v>
      </c>
    </row>
    <row r="33" spans="2:3" x14ac:dyDescent="0.35">
      <c r="B33" t="s">
        <v>41</v>
      </c>
      <c r="C33" s="14">
        <f>+'[1]QUESTION 1'!C33</f>
        <v>1600</v>
      </c>
    </row>
    <row r="34" spans="2:3" x14ac:dyDescent="0.35">
      <c r="B34" t="s">
        <v>42</v>
      </c>
      <c r="C34" s="14">
        <f>+'[1]QUESTION 1'!C34</f>
        <v>7200</v>
      </c>
    </row>
    <row r="35" spans="2:3" x14ac:dyDescent="0.35">
      <c r="B35" t="s">
        <v>43</v>
      </c>
      <c r="C35" s="13">
        <f>SUM(C29:C34)</f>
        <v>32000</v>
      </c>
    </row>
    <row r="36" spans="2:3" x14ac:dyDescent="0.35">
      <c r="C36" s="14"/>
    </row>
    <row r="37" spans="2:3" x14ac:dyDescent="0.35">
      <c r="B37" t="s">
        <v>44</v>
      </c>
      <c r="C37" s="14">
        <f>+'[1]QUESTION 1'!C37</f>
        <v>456800</v>
      </c>
    </row>
    <row r="38" spans="2:3" x14ac:dyDescent="0.35">
      <c r="B38" t="s">
        <v>45</v>
      </c>
      <c r="C38" s="14">
        <f>+'[1]QUESTION 1'!C38</f>
        <v>11200</v>
      </c>
    </row>
    <row r="39" spans="2:3" x14ac:dyDescent="0.35">
      <c r="B39" t="s">
        <v>46</v>
      </c>
      <c r="C39" s="13">
        <f>SUM(C35:C38)</f>
        <v>500000</v>
      </c>
    </row>
    <row r="40" spans="2:3" x14ac:dyDescent="0.35">
      <c r="C40" s="14"/>
    </row>
    <row r="41" spans="2:3" x14ac:dyDescent="0.35">
      <c r="B41" s="11" t="s">
        <v>47</v>
      </c>
      <c r="C41" s="14"/>
    </row>
    <row r="42" spans="2:3" x14ac:dyDescent="0.35">
      <c r="B42" t="s">
        <v>48</v>
      </c>
      <c r="C42" s="14">
        <f>+'[1]QUESTION 1'!C42</f>
        <v>800000</v>
      </c>
    </row>
    <row r="43" spans="2:3" x14ac:dyDescent="0.35">
      <c r="B43" t="s">
        <v>49</v>
      </c>
      <c r="C43" s="14">
        <f>+'[1]QUESTION 1'!C43</f>
        <v>80000</v>
      </c>
    </row>
    <row r="44" spans="2:3" x14ac:dyDescent="0.35">
      <c r="B44" t="s">
        <v>50</v>
      </c>
      <c r="C44" s="14">
        <f>+'[1]QUESTION 1'!C44</f>
        <v>220000</v>
      </c>
    </row>
    <row r="45" spans="2:3" x14ac:dyDescent="0.35">
      <c r="B45" t="s">
        <v>51</v>
      </c>
      <c r="C45" s="13">
        <f>SUM(C42:C44)</f>
        <v>1100000</v>
      </c>
    </row>
    <row r="46" spans="2:3" x14ac:dyDescent="0.35">
      <c r="C46" s="14"/>
    </row>
    <row r="47" spans="2:3" ht="15" thickBot="1" x14ac:dyDescent="0.4">
      <c r="B47" t="s">
        <v>52</v>
      </c>
      <c r="C47" s="16">
        <f>+C45+C39</f>
        <v>1600000</v>
      </c>
    </row>
    <row r="48" spans="2:3" ht="15" thickTop="1" x14ac:dyDescent="0.35"/>
    <row r="49" spans="2:27" ht="13.5" customHeight="1" x14ac:dyDescent="0.35">
      <c r="B49" s="19" t="s">
        <v>53</v>
      </c>
      <c r="C49" s="20"/>
      <c r="D49" s="19"/>
      <c r="E49" s="19"/>
      <c r="F49" s="19"/>
      <c r="G49" s="19"/>
      <c r="H49" s="19"/>
      <c r="I49" s="19"/>
      <c r="J49" s="19"/>
      <c r="K49" s="19"/>
      <c r="AA49" s="21">
        <v>0.05</v>
      </c>
    </row>
    <row r="51" spans="2:27" x14ac:dyDescent="0.35">
      <c r="B51" s="22" t="s">
        <v>54</v>
      </c>
    </row>
    <row r="53" spans="2:27" x14ac:dyDescent="0.35">
      <c r="B53" s="23" t="s">
        <v>55</v>
      </c>
      <c r="C53" s="24">
        <v>6</v>
      </c>
    </row>
    <row r="54" spans="2:27" ht="15" thickBot="1" x14ac:dyDescent="0.4">
      <c r="B54" s="23" t="s">
        <v>56</v>
      </c>
      <c r="C54" s="25">
        <f>+C53*F12</f>
        <v>1224000</v>
      </c>
    </row>
    <row r="56" spans="2:27" x14ac:dyDescent="0.35">
      <c r="B56" s="22" t="s">
        <v>57</v>
      </c>
    </row>
    <row r="58" spans="2:27" x14ac:dyDescent="0.35">
      <c r="C58" s="26" t="s">
        <v>58</v>
      </c>
    </row>
    <row r="59" spans="2:27" x14ac:dyDescent="0.35">
      <c r="B59" s="23" t="str">
        <f>+B9</f>
        <v xml:space="preserve"> Cash</v>
      </c>
      <c r="C59" s="27">
        <v>1</v>
      </c>
      <c r="E59" s="28">
        <f>+C59*C9</f>
        <v>40000</v>
      </c>
    </row>
    <row r="60" spans="2:27" x14ac:dyDescent="0.35">
      <c r="B60" s="23" t="str">
        <f t="shared" ref="B60:B61" si="9">+B10</f>
        <v xml:space="preserve"> Accounts Receivable</v>
      </c>
      <c r="C60" s="27">
        <v>0.8</v>
      </c>
      <c r="E60" s="28">
        <f t="shared" ref="E60:E61" si="10">+C60*C10</f>
        <v>15040</v>
      </c>
    </row>
    <row r="61" spans="2:27" x14ac:dyDescent="0.35">
      <c r="B61" s="23" t="str">
        <f t="shared" si="9"/>
        <v xml:space="preserve"> Inventories</v>
      </c>
      <c r="C61" s="27">
        <v>0.5</v>
      </c>
      <c r="E61" s="28">
        <f t="shared" si="10"/>
        <v>7200</v>
      </c>
    </row>
    <row r="62" spans="2:27" x14ac:dyDescent="0.35">
      <c r="B62" s="23" t="str">
        <f>+B22</f>
        <v>Net P&amp;E</v>
      </c>
      <c r="C62" s="27">
        <v>0.5</v>
      </c>
      <c r="E62" s="28">
        <f>+C62*C22</f>
        <v>580000</v>
      </c>
    </row>
    <row r="63" spans="2:27" x14ac:dyDescent="0.35">
      <c r="B63" s="23" t="str">
        <f>+B25</f>
        <v>Long-Term Investments</v>
      </c>
      <c r="C63" s="27">
        <v>0.5</v>
      </c>
      <c r="E63" s="28">
        <f>+C63*C25</f>
        <v>80000</v>
      </c>
    </row>
    <row r="64" spans="2:27" ht="15" thickBot="1" x14ac:dyDescent="0.4"/>
    <row r="65" spans="2:12" ht="15" thickBot="1" x14ac:dyDescent="0.4">
      <c r="B65" s="29" t="s">
        <v>59</v>
      </c>
      <c r="C65" s="30">
        <f>SUM(E59:E63)</f>
        <v>722240</v>
      </c>
    </row>
    <row r="67" spans="2:12" x14ac:dyDescent="0.35">
      <c r="B67" s="22" t="s">
        <v>60</v>
      </c>
    </row>
    <row r="68" spans="2:12" x14ac:dyDescent="0.35">
      <c r="H68">
        <v>1</v>
      </c>
      <c r="I68">
        <v>2</v>
      </c>
      <c r="J68">
        <v>3</v>
      </c>
      <c r="K68">
        <v>4</v>
      </c>
      <c r="L68">
        <v>5</v>
      </c>
    </row>
    <row r="69" spans="2:12" x14ac:dyDescent="0.35">
      <c r="B69" s="23" t="s">
        <v>61</v>
      </c>
      <c r="C69" s="24">
        <v>7</v>
      </c>
      <c r="H69" s="31">
        <f>+H16</f>
        <v>102780</v>
      </c>
      <c r="I69" s="31">
        <f t="shared" ref="I69:L69" si="11">+I16</f>
        <v>107919</v>
      </c>
      <c r="J69" s="31">
        <f t="shared" si="11"/>
        <v>113314.95</v>
      </c>
      <c r="K69" s="31">
        <f t="shared" si="11"/>
        <v>118980.69750000002</v>
      </c>
      <c r="L69" s="31">
        <f t="shared" si="11"/>
        <v>124929.73237500002</v>
      </c>
    </row>
    <row r="70" spans="2:12" x14ac:dyDescent="0.35">
      <c r="B70" s="23" t="s">
        <v>62</v>
      </c>
      <c r="C70" s="32" t="s">
        <v>63</v>
      </c>
      <c r="L70" s="31">
        <f>+C69*L12</f>
        <v>1822530.0712500003</v>
      </c>
    </row>
    <row r="71" spans="2:12" x14ac:dyDescent="0.35">
      <c r="B71" s="23" t="s">
        <v>64</v>
      </c>
      <c r="C71" s="33">
        <v>7.0000000000000007E-2</v>
      </c>
      <c r="H71" s="31">
        <f>SUM(H69:H70)</f>
        <v>102780</v>
      </c>
      <c r="I71" s="31">
        <f t="shared" ref="I71:L71" si="12">SUM(I69:I70)</f>
        <v>107919</v>
      </c>
      <c r="J71" s="31">
        <f t="shared" si="12"/>
        <v>113314.95</v>
      </c>
      <c r="K71" s="31">
        <f t="shared" si="12"/>
        <v>118980.69750000002</v>
      </c>
      <c r="L71" s="31">
        <f t="shared" si="12"/>
        <v>1947459.8036250002</v>
      </c>
    </row>
    <row r="72" spans="2:12" x14ac:dyDescent="0.35">
      <c r="B72" s="23" t="s">
        <v>65</v>
      </c>
      <c r="C72" s="27">
        <v>0.2</v>
      </c>
      <c r="H72" s="31">
        <f>H71/((1+$C$71)^H68)</f>
        <v>96056.07476635513</v>
      </c>
      <c r="I72" s="31">
        <f t="shared" ref="I72:L72" si="13">I71/((1+$C$71)^I68)</f>
        <v>94260.634116516725</v>
      </c>
      <c r="J72" s="31">
        <f t="shared" si="13"/>
        <v>92498.75310499304</v>
      </c>
      <c r="K72" s="31">
        <f t="shared" si="13"/>
        <v>90769.804448824972</v>
      </c>
      <c r="L72" s="31">
        <f t="shared" si="13"/>
        <v>1388511.925084604</v>
      </c>
    </row>
    <row r="73" spans="2:12" ht="15" thickBot="1" x14ac:dyDescent="0.4">
      <c r="H73" s="31">
        <f>SUM(H72:L72)</f>
        <v>1762097.1915212937</v>
      </c>
    </row>
    <row r="74" spans="2:12" ht="15" thickBot="1" x14ac:dyDescent="0.4">
      <c r="B74" s="23" t="s">
        <v>66</v>
      </c>
      <c r="C74" s="30">
        <f>+H73*(1-C72)</f>
        <v>1409677.753217035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2022-04-19T17:00:12Z</dcterms:created>
  <dcterms:modified xsi:type="dcterms:W3CDTF">2022-04-19T17:05:00Z</dcterms:modified>
</cp:coreProperties>
</file>