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ink/ink1.xml" ContentType="application/inkml+xml"/>
  <Override PartName="/xl/drawings/drawing4.xml" ContentType="application/vnd.openxmlformats-officedocument.drawing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 - PORTFOLIO ANALYSIS\CHAPTER SPREADSHEETS\"/>
    </mc:Choice>
  </mc:AlternateContent>
  <xr:revisionPtr revIDLastSave="0" documentId="13_ncr:1_{D6C07581-1A75-4596-80BF-A31AAAC5EA74}" xr6:coauthVersionLast="45" xr6:coauthVersionMax="45" xr10:uidLastSave="{00000000-0000-0000-0000-000000000000}"/>
  <bookViews>
    <workbookView xWindow="31890" yWindow="-110" windowWidth="19420" windowHeight="10420" xr2:uid="{430ECF71-52F2-44AE-B51A-0503D8A7DC22}"/>
  </bookViews>
  <sheets>
    <sheet name="Fig. 3.1" sheetId="7" r:id="rId1"/>
    <sheet name="Fig. 3.2" sheetId="1" r:id="rId2"/>
    <sheet name="Fig. 3.3" sheetId="2" r:id="rId3"/>
    <sheet name="Fig. 3.4" sheetId="3" r:id="rId4"/>
    <sheet name="Fig. 3.5" sheetId="4" r:id="rId5"/>
    <sheet name="Fig. 3.6" sheetId="5" r:id="rId6"/>
    <sheet name="Fig. 3.7" sheetId="6" r:id="rId7"/>
    <sheet name="Fig. 3.8" sheetId="10" r:id="rId8"/>
    <sheet name="Sheet1" sheetId="12" r:id="rId9"/>
    <sheet name="Sheet5" sheetId="8" r:id="rId10"/>
    <sheet name="Sheet2" sheetId="13" r:id="rId11"/>
    <sheet name="Sheet8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7" l="1"/>
  <c r="D37" i="7"/>
  <c r="D38" i="7"/>
  <c r="D39" i="7"/>
  <c r="M39" i="7" s="1"/>
  <c r="D40" i="7"/>
  <c r="D41" i="7"/>
  <c r="D42" i="7"/>
  <c r="D43" i="7"/>
  <c r="D44" i="7"/>
  <c r="D35" i="7"/>
  <c r="M35" i="7" s="1"/>
  <c r="S36" i="7"/>
  <c r="S37" i="7"/>
  <c r="S38" i="7"/>
  <c r="S39" i="7"/>
  <c r="S40" i="7"/>
  <c r="S41" i="7"/>
  <c r="S42" i="7"/>
  <c r="S43" i="7"/>
  <c r="S44" i="7"/>
  <c r="S35" i="7"/>
  <c r="P36" i="7"/>
  <c r="P37" i="7"/>
  <c r="P38" i="7"/>
  <c r="P39" i="7"/>
  <c r="P40" i="7"/>
  <c r="P41" i="7"/>
  <c r="P42" i="7"/>
  <c r="P43" i="7"/>
  <c r="P44" i="7"/>
  <c r="P35" i="7"/>
  <c r="M41" i="7"/>
  <c r="J36" i="7"/>
  <c r="J37" i="7"/>
  <c r="J38" i="7"/>
  <c r="J39" i="7"/>
  <c r="J40" i="7"/>
  <c r="J41" i="7"/>
  <c r="J42" i="7"/>
  <c r="J43" i="7"/>
  <c r="J44" i="7"/>
  <c r="J35" i="7"/>
  <c r="G36" i="7"/>
  <c r="G37" i="7"/>
  <c r="G38" i="7"/>
  <c r="G39" i="7"/>
  <c r="G40" i="7"/>
  <c r="G41" i="7"/>
  <c r="G42" i="7"/>
  <c r="G43" i="7"/>
  <c r="G44" i="7"/>
  <c r="G35" i="7"/>
  <c r="M36" i="7"/>
  <c r="M40" i="7"/>
  <c r="M42" i="7"/>
  <c r="M43" i="7"/>
  <c r="M44" i="7"/>
  <c r="G19" i="5" l="1"/>
  <c r="F8" i="6"/>
  <c r="H8" i="6" s="1"/>
  <c r="E10" i="6"/>
  <c r="E14" i="6"/>
  <c r="D15" i="6"/>
  <c r="F12" i="6" s="1"/>
  <c r="H12" i="6" s="1"/>
  <c r="D16" i="6"/>
  <c r="C16" i="6"/>
  <c r="C15" i="6"/>
  <c r="E11" i="6" s="1"/>
  <c r="E13" i="6" l="1"/>
  <c r="E9" i="6"/>
  <c r="F14" i="6"/>
  <c r="H14" i="6" s="1"/>
  <c r="F10" i="6"/>
  <c r="H10" i="6" s="1"/>
  <c r="E12" i="6"/>
  <c r="G12" i="6" s="1"/>
  <c r="F13" i="6"/>
  <c r="G13" i="6" s="1"/>
  <c r="F9" i="6"/>
  <c r="H9" i="6" s="1"/>
  <c r="H15" i="6" s="1"/>
  <c r="F11" i="6"/>
  <c r="H11" i="6" s="1"/>
  <c r="E8" i="6"/>
  <c r="G8" i="6" s="1"/>
  <c r="G9" i="6"/>
  <c r="G11" i="6"/>
  <c r="H13" i="6"/>
  <c r="G14" i="6" l="1"/>
  <c r="G10" i="6"/>
  <c r="G15" i="6" s="1"/>
  <c r="H16" i="6" s="1"/>
  <c r="G20" i="5" l="1"/>
  <c r="G17" i="5"/>
  <c r="M20" i="5"/>
  <c r="D27" i="6" s="1"/>
  <c r="L20" i="5"/>
  <c r="D26" i="6" s="1"/>
  <c r="K20" i="5"/>
  <c r="D25" i="6" s="1"/>
  <c r="J20" i="5"/>
  <c r="D24" i="6" s="1"/>
  <c r="I20" i="5"/>
  <c r="D23" i="6" s="1"/>
  <c r="H20" i="5"/>
  <c r="D22" i="6" s="1"/>
  <c r="I17" i="5"/>
  <c r="J17" i="5"/>
  <c r="K17" i="5"/>
  <c r="L17" i="5"/>
  <c r="M17" i="5"/>
  <c r="H17" i="5"/>
  <c r="M12" i="5"/>
  <c r="M25" i="5" s="1"/>
  <c r="L12" i="5"/>
  <c r="L26" i="5" s="1"/>
  <c r="K12" i="5"/>
  <c r="J12" i="5"/>
  <c r="J26" i="5" s="1"/>
  <c r="I12" i="5"/>
  <c r="I25" i="5" s="1"/>
  <c r="H12" i="5"/>
  <c r="H26" i="5" s="1"/>
  <c r="G12" i="5"/>
  <c r="G26" i="5" s="1"/>
  <c r="C27" i="6"/>
  <c r="C26" i="6"/>
  <c r="C25" i="6"/>
  <c r="C24" i="6"/>
  <c r="C23" i="6"/>
  <c r="C22" i="6"/>
  <c r="F10" i="5"/>
  <c r="G25" i="5" l="1"/>
  <c r="G22" i="5" s="1"/>
  <c r="D21" i="6"/>
  <c r="H36" i="5"/>
  <c r="H37" i="5"/>
  <c r="C37" i="5"/>
  <c r="C36" i="5"/>
  <c r="C35" i="6"/>
  <c r="C36" i="6"/>
  <c r="C40" i="6"/>
  <c r="C37" i="6"/>
  <c r="C39" i="6"/>
  <c r="F11" i="5"/>
  <c r="C21" i="6"/>
  <c r="C38" i="6"/>
  <c r="D29" i="6"/>
  <c r="D28" i="6"/>
  <c r="K13" i="5"/>
  <c r="K25" i="5"/>
  <c r="K26" i="5"/>
  <c r="H31" i="5"/>
  <c r="L13" i="5"/>
  <c r="C30" i="5"/>
  <c r="H30" i="5"/>
  <c r="L25" i="5"/>
  <c r="L22" i="5" s="1"/>
  <c r="H13" i="5"/>
  <c r="H25" i="5"/>
  <c r="H22" i="5" s="1"/>
  <c r="H23" i="5" s="1"/>
  <c r="D35" i="6" s="1"/>
  <c r="J25" i="5"/>
  <c r="I13" i="5"/>
  <c r="M13" i="5"/>
  <c r="I26" i="5"/>
  <c r="I22" i="5" s="1"/>
  <c r="M26" i="5"/>
  <c r="M22" i="5" s="1"/>
  <c r="M23" i="5" s="1"/>
  <c r="D40" i="6" s="1"/>
  <c r="C31" i="5"/>
  <c r="J13" i="5"/>
  <c r="I23" i="5" l="1"/>
  <c r="D36" i="6" s="1"/>
  <c r="K22" i="5"/>
  <c r="C32" i="5"/>
  <c r="C38" i="5" s="1"/>
  <c r="J22" i="5"/>
  <c r="J23" i="5" s="1"/>
  <c r="D37" i="6" s="1"/>
  <c r="C34" i="6"/>
  <c r="C41" i="6" s="1"/>
  <c r="E36" i="6" s="1"/>
  <c r="C28" i="6"/>
  <c r="E21" i="6" s="1"/>
  <c r="F12" i="5"/>
  <c r="F26" i="5" s="1"/>
  <c r="C29" i="6"/>
  <c r="F26" i="6"/>
  <c r="F23" i="6"/>
  <c r="F27" i="6"/>
  <c r="F25" i="6"/>
  <c r="F24" i="6"/>
  <c r="F21" i="6"/>
  <c r="F22" i="6"/>
  <c r="H32" i="5"/>
  <c r="H38" i="5" s="1"/>
  <c r="M38" i="5" s="1"/>
  <c r="M31" i="5" l="1"/>
  <c r="K23" i="5"/>
  <c r="D38" i="6" s="1"/>
  <c r="L23" i="5"/>
  <c r="D39" i="6" s="1"/>
  <c r="M30" i="5"/>
  <c r="M32" i="5"/>
  <c r="E39" i="6"/>
  <c r="E38" i="6"/>
  <c r="E40" i="6"/>
  <c r="E23" i="6"/>
  <c r="G23" i="6" s="1"/>
  <c r="E26" i="6"/>
  <c r="G26" i="6" s="1"/>
  <c r="E25" i="6"/>
  <c r="G25" i="6" s="1"/>
  <c r="E22" i="6"/>
  <c r="G22" i="6" s="1"/>
  <c r="E27" i="6"/>
  <c r="G27" i="6" s="1"/>
  <c r="E24" i="6"/>
  <c r="G24" i="6" s="1"/>
  <c r="G13" i="5"/>
  <c r="F25" i="5"/>
  <c r="F22" i="5" s="1"/>
  <c r="G23" i="5" s="1"/>
  <c r="E35" i="6"/>
  <c r="E37" i="6"/>
  <c r="E34" i="6"/>
  <c r="C42" i="6"/>
  <c r="H25" i="6"/>
  <c r="H22" i="6"/>
  <c r="H27" i="6"/>
  <c r="H21" i="6"/>
  <c r="G21" i="6"/>
  <c r="H23" i="6"/>
  <c r="H24" i="6"/>
  <c r="H26" i="6"/>
  <c r="D34" i="6" l="1"/>
  <c r="D41" i="6" s="1"/>
  <c r="M36" i="5"/>
  <c r="M37" i="5"/>
  <c r="G14" i="5"/>
  <c r="H14" i="5" s="1"/>
  <c r="I14" i="5" s="1"/>
  <c r="J14" i="5" s="1"/>
  <c r="K14" i="5" s="1"/>
  <c r="L14" i="5" s="1"/>
  <c r="M14" i="5" s="1"/>
  <c r="D42" i="6"/>
  <c r="G28" i="6"/>
  <c r="H28" i="6"/>
  <c r="F34" i="6" l="1"/>
  <c r="F39" i="6"/>
  <c r="F38" i="6"/>
  <c r="F36" i="6"/>
  <c r="F37" i="6"/>
  <c r="F40" i="6"/>
  <c r="F35" i="6"/>
  <c r="H34" i="6"/>
  <c r="G34" i="6"/>
  <c r="H29" i="6"/>
  <c r="G38" i="6" l="1"/>
  <c r="H38" i="6"/>
  <c r="H37" i="6"/>
  <c r="G37" i="6"/>
  <c r="H36" i="6"/>
  <c r="G36" i="6"/>
  <c r="G35" i="6"/>
  <c r="H35" i="6"/>
  <c r="H41" i="6" s="1"/>
  <c r="G40" i="6"/>
  <c r="H40" i="6"/>
  <c r="H39" i="6"/>
  <c r="G39" i="6"/>
  <c r="C21" i="3"/>
  <c r="B21" i="3"/>
  <c r="C20" i="3"/>
  <c r="B20" i="3"/>
  <c r="G41" i="6" l="1"/>
  <c r="H42" i="6" s="1"/>
  <c r="B26" i="1"/>
  <c r="B25" i="1"/>
  <c r="B24" i="1"/>
  <c r="C20" i="1"/>
  <c r="B20" i="1"/>
  <c r="C19" i="1"/>
  <c r="F7" i="1" s="1"/>
  <c r="J7" i="1" s="1"/>
  <c r="B19" i="1"/>
  <c r="E6" i="1" s="1"/>
  <c r="E14" i="1" l="1"/>
  <c r="E7" i="1"/>
  <c r="H7" i="1" s="1"/>
  <c r="F12" i="1"/>
  <c r="J12" i="1" s="1"/>
  <c r="F8" i="1"/>
  <c r="J8" i="1" s="1"/>
  <c r="F16" i="1"/>
  <c r="E11" i="1"/>
  <c r="E15" i="1"/>
  <c r="E10" i="1"/>
  <c r="F6" i="1"/>
  <c r="E16" i="1"/>
  <c r="E12" i="1"/>
  <c r="E8" i="1"/>
  <c r="F17" i="1"/>
  <c r="F13" i="1"/>
  <c r="F9" i="1"/>
  <c r="E17" i="1"/>
  <c r="F15" i="1"/>
  <c r="F14" i="1"/>
  <c r="E13" i="1"/>
  <c r="F11" i="1"/>
  <c r="F10" i="1"/>
  <c r="E9" i="1"/>
  <c r="H8" i="1" l="1"/>
  <c r="H12" i="1"/>
  <c r="J14" i="1"/>
  <c r="H14" i="1"/>
  <c r="J13" i="1"/>
  <c r="H13" i="1"/>
  <c r="J10" i="1"/>
  <c r="H10" i="1"/>
  <c r="J15" i="1"/>
  <c r="H15" i="1"/>
  <c r="J17" i="1"/>
  <c r="H17" i="1"/>
  <c r="J6" i="1"/>
  <c r="H6" i="1"/>
  <c r="J11" i="1"/>
  <c r="H11" i="1"/>
  <c r="J16" i="1"/>
  <c r="H16" i="1"/>
  <c r="J9" i="1"/>
  <c r="H9" i="1"/>
  <c r="H18" i="1" l="1"/>
  <c r="J18" i="1"/>
  <c r="J20" i="1" l="1"/>
</calcChain>
</file>

<file path=xl/sharedStrings.xml><?xml version="1.0" encoding="utf-8"?>
<sst xmlns="http://schemas.openxmlformats.org/spreadsheetml/2006/main" count="356" uniqueCount="149">
  <si>
    <t>HISTORICAL ANALYSIS</t>
  </si>
  <si>
    <t>Returns</t>
  </si>
  <si>
    <t>Deviations 
from Average Return</t>
  </si>
  <si>
    <t>Standard Deviation</t>
  </si>
  <si>
    <t>Product from 
Deviation</t>
  </si>
  <si>
    <t>Stocks
%</t>
  </si>
  <si>
    <t>Year -12</t>
  </si>
  <si>
    <t>Year -11</t>
  </si>
  <si>
    <t>Year -10</t>
  </si>
  <si>
    <t>Year -9</t>
  </si>
  <si>
    <t>Year -8</t>
  </si>
  <si>
    <t>Year -7</t>
  </si>
  <si>
    <t>Year -6</t>
  </si>
  <si>
    <t>Year -5</t>
  </si>
  <si>
    <t>Year -4</t>
  </si>
  <si>
    <t>Year -3</t>
  </si>
  <si>
    <t>Year -2</t>
  </si>
  <si>
    <t>Year -1</t>
  </si>
  <si>
    <t>Average Return</t>
  </si>
  <si>
    <t>S&amp;P Index %</t>
  </si>
  <si>
    <t>𝑥</t>
  </si>
  <si>
    <t>𝑦</t>
  </si>
  <si>
    <t>Figure 3.1</t>
  </si>
  <si>
    <t xml:space="preserve"> %</t>
  </si>
  <si>
    <t>Forecast =</t>
  </si>
  <si>
    <t>Standard Error =</t>
  </si>
  <si>
    <t>Product from 
Return</t>
  </si>
  <si>
    <t>Relationship between Dependent Y with Indepent X</t>
  </si>
  <si>
    <t>Predicts value of y given a value of x=1%</t>
  </si>
  <si>
    <t>Predicts the standard error y-value for each x in the regression</t>
  </si>
  <si>
    <r>
      <t>Beta (</t>
    </r>
    <r>
      <rPr>
        <sz val="11"/>
        <color theme="1"/>
        <rFont val="Calibri"/>
        <family val="2"/>
      </rPr>
      <t>β)</t>
    </r>
  </si>
  <si>
    <t>EXCEL FORMULAS</t>
  </si>
  <si>
    <r>
      <t>Slope (</t>
    </r>
    <r>
      <rPr>
        <i/>
        <sz val="10"/>
        <rFont val="Calibri"/>
        <family val="2"/>
      </rPr>
      <t>β</t>
    </r>
    <r>
      <rPr>
        <i/>
        <sz val="10"/>
        <rFont val="Arial"/>
        <family val="2"/>
      </rPr>
      <t>)=</t>
    </r>
  </si>
  <si>
    <t>Regression Statistics</t>
  </si>
  <si>
    <t>Multiple R</t>
  </si>
  <si>
    <t>R Square</t>
  </si>
  <si>
    <t>Adjusted R Square</t>
  </si>
  <si>
    <t>Standard Error</t>
  </si>
  <si>
    <t>Observations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</si>
  <si>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</si>
  <si>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</si>
  <si>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</si>
  <si>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</si>
  <si>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</si>
  <si>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</si>
  <si>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</si>
  <si>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</si>
  <si>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</si>
  <si>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</si>
  <si>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</si>
  <si>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</si>
  <si>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</si>
  <si>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</si>
  <si>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</si>
  <si>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</si>
  <si>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REGRESSION SUMMARY OUTPUT (EXCEL)</t>
  </si>
  <si>
    <t>X Variable 1  (Beta Slope)</t>
  </si>
  <si>
    <t>Analysis of Variance (ANOVA)</t>
  </si>
  <si>
    <t>Slope (beta)</t>
  </si>
  <si>
    <t>Figure 3.2</t>
  </si>
  <si>
    <t>t-Stat</t>
  </si>
  <si>
    <t>Sorted</t>
  </si>
  <si>
    <t>ANOVA</t>
  </si>
  <si>
    <t>ANALYSIS OF VARIABLES (ANOVA)</t>
  </si>
  <si>
    <t>Figure 3.3</t>
  </si>
  <si>
    <t>Lower</t>
  </si>
  <si>
    <t>Limit</t>
  </si>
  <si>
    <t>Upper</t>
  </si>
  <si>
    <t>Figure 3.4</t>
  </si>
  <si>
    <t>ZEUS Fund I</t>
  </si>
  <si>
    <t>STOCK AND BOND PORTFOLIO</t>
  </si>
  <si>
    <t>Performance</t>
  </si>
  <si>
    <t>Symbol</t>
  </si>
  <si>
    <t>July 1
20x1</t>
  </si>
  <si>
    <t>Aug 1
20x1</t>
  </si>
  <si>
    <t>Sep 1
20x1</t>
  </si>
  <si>
    <t>Oct 1
20x1</t>
  </si>
  <si>
    <t>Nov 1
20x1</t>
  </si>
  <si>
    <t>Dec 1
20x1</t>
  </si>
  <si>
    <t>Jan 2
20x1</t>
  </si>
  <si>
    <t>Stocks</t>
  </si>
  <si>
    <t>Bonds</t>
  </si>
  <si>
    <t>Total Stock Value</t>
  </si>
  <si>
    <t>Total Bonds Value</t>
  </si>
  <si>
    <t xml:space="preserve">  Total Portfolio Value</t>
  </si>
  <si>
    <t xml:space="preserve">   Portfolio % change</t>
  </si>
  <si>
    <t xml:space="preserve">   Cummulative % Change</t>
  </si>
  <si>
    <t>Stocks (Weights)</t>
  </si>
  <si>
    <t>Bonds (Weights)</t>
  </si>
  <si>
    <t>7-month Portfolio Performance</t>
  </si>
  <si>
    <t>STOCKS</t>
  </si>
  <si>
    <t>BONDS</t>
  </si>
  <si>
    <t>COMBINED PORTFOLIO</t>
  </si>
  <si>
    <t>Average</t>
  </si>
  <si>
    <t>Variance</t>
  </si>
  <si>
    <t xml:space="preserve"> Average % of Portfolio</t>
  </si>
  <si>
    <t>Figure 3.5</t>
  </si>
  <si>
    <t>Bench Mark: S&amp;P 500</t>
  </si>
  <si>
    <t>% Increase / Decrease</t>
  </si>
  <si>
    <t xml:space="preserve">Bench Mark: Bloomberg Barclays US Aggreagate Bond Index </t>
  </si>
  <si>
    <t>Weighted Combined Index</t>
  </si>
  <si>
    <t>SUMMARY OUTPUT</t>
  </si>
  <si>
    <t>X Variable 1</t>
  </si>
  <si>
    <t>Portfolio</t>
  </si>
  <si>
    <t>Combined
Portfolio</t>
  </si>
  <si>
    <t>Weighted Benchmark</t>
  </si>
  <si>
    <t>y</t>
  </si>
  <si>
    <t>x</t>
  </si>
  <si>
    <r>
      <t>Beta (</t>
    </r>
    <r>
      <rPr>
        <sz val="11"/>
        <color theme="1"/>
        <rFont val="Calibri"/>
        <family val="2"/>
      </rPr>
      <t xml:space="preserve">β) </t>
    </r>
    <r>
      <rPr>
        <sz val="11"/>
        <color theme="1"/>
        <rFont val="Calibri"/>
        <family val="2"/>
        <scheme val="minor"/>
      </rPr>
      <t>Coefficient Analysis</t>
    </r>
  </si>
  <si>
    <t>Month 1</t>
  </si>
  <si>
    <t>Month 6</t>
  </si>
  <si>
    <t>Month 3</t>
  </si>
  <si>
    <t>Month 7</t>
  </si>
  <si>
    <t>Month 2</t>
  </si>
  <si>
    <t>Month 4</t>
  </si>
  <si>
    <t>Month 5</t>
  </si>
  <si>
    <t>Mean Avg=</t>
  </si>
  <si>
    <t>Stand. Dev.=</t>
  </si>
  <si>
    <t>S&amp;P
Index</t>
  </si>
  <si>
    <t>Bond 
Index</t>
  </si>
  <si>
    <t xml:space="preserve"> y . x</t>
  </si>
  <si>
    <t>Product
Deviation</t>
  </si>
  <si>
    <t>x^2</t>
  </si>
  <si>
    <t>Beta=</t>
  </si>
  <si>
    <t>BOND PORTFOLIO</t>
  </si>
  <si>
    <t>STOCK PORTFOLIO</t>
  </si>
  <si>
    <t>Figure 3.6</t>
  </si>
  <si>
    <t xml:space="preserve"> [y-Avg(y)].[x- Avg(x)]</t>
  </si>
  <si>
    <t>[y - Avg(y)]</t>
  </si>
  <si>
    <t>[x-Avg(x)]</t>
  </si>
  <si>
    <t>[x-Avg(x)]^2</t>
  </si>
  <si>
    <r>
      <t xml:space="preserve">Portfolio
Weight
</t>
    </r>
    <r>
      <rPr>
        <b/>
        <sz val="9"/>
        <color theme="1"/>
        <rFont val="Calibri"/>
        <family val="2"/>
        <scheme val="minor"/>
      </rPr>
      <t xml:space="preserve"> Stocks</t>
    </r>
  </si>
  <si>
    <t>Regression Analysis</t>
  </si>
  <si>
    <t>Figure 3.7</t>
  </si>
  <si>
    <t>BOND INDEX BENCHMARK</t>
  </si>
  <si>
    <t>STOCK INDEX BENCHMARK</t>
  </si>
  <si>
    <t>WEIGHTED INDEX BENCHMARK</t>
  </si>
  <si>
    <t>7-month Benchmark Performance</t>
  </si>
  <si>
    <t>Beta = 1</t>
  </si>
  <si>
    <t>Beta = 2</t>
  </si>
  <si>
    <t>Beta =0.5</t>
  </si>
  <si>
    <t>Beta = 0</t>
  </si>
  <si>
    <t>Beta = -1</t>
  </si>
  <si>
    <t>Market</t>
  </si>
  <si>
    <t>Beta = -2</t>
  </si>
  <si>
    <t>RATE OF RETURN %</t>
  </si>
  <si>
    <t>PERIODS</t>
  </si>
  <si>
    <r>
      <t>Graphs of Various Beta (</t>
    </r>
    <r>
      <rPr>
        <b/>
        <sz val="14"/>
        <color theme="1"/>
        <rFont val="Calibri"/>
        <family val="2"/>
      </rPr>
      <t>β)</t>
    </r>
    <r>
      <rPr>
        <b/>
        <sz val="14"/>
        <color theme="1"/>
        <rFont val="Calibri"/>
        <family val="2"/>
        <scheme val="minor"/>
      </rPr>
      <t xml:space="preserve"> Levels</t>
    </r>
  </si>
  <si>
    <t>Figure 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</si>
</sst>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0"/>
    <numFmt numFmtId="165" formatCode="0.000000"/>
    <numFmt numFmtId="166" formatCode="0.000"/>
    <numFmt numFmtId="167" formatCode="0.0%"/>
    <numFmt numFmtId="168" formatCode="_(* #,##0_);_(* \(#,##0\);_(* &quot;-&quot;??_);_(@_)"/>
    <numFmt numFmtId="169" formatCode="0.0000%"/>
    <numFmt numFmtId="170" formatCode="0.000%"/>
    <numFmt numFmtId="171" formatCode="_(* #,##0.0_);_(* \(#,##0.0\);_(* &quot;-&quot;??_);_(@_)"/>
    <numFmt numFmtId="172" formatCode="0.00000%"/>
    <numFmt numFmtId="173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Calibri"/>
      <family val="2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4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2" fontId="5" fillId="0" borderId="0" xfId="0" applyNumberFormat="1" applyFont="1" applyBorder="1" applyAlignment="1">
      <alignment wrapText="1"/>
    </xf>
    <xf numFmtId="0" fontId="5" fillId="0" borderId="0" xfId="0" applyFont="1" applyBorder="1" applyAlignment="1"/>
    <xf numFmtId="2" fontId="5" fillId="0" borderId="0" xfId="0" applyNumberFormat="1" applyFont="1"/>
    <xf numFmtId="0" fontId="2" fillId="0" borderId="0" xfId="0" applyFont="1"/>
    <xf numFmtId="164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9" fontId="5" fillId="0" borderId="0" xfId="0" applyNumberFormat="1" applyFont="1"/>
    <xf numFmtId="164" fontId="1" fillId="0" borderId="2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Continuous"/>
    </xf>
    <xf numFmtId="0" fontId="0" fillId="2" borderId="0" xfId="0" applyFill="1" applyBorder="1" applyAlignment="1"/>
    <xf numFmtId="0" fontId="7" fillId="3" borderId="0" xfId="0" applyFont="1" applyFill="1"/>
    <xf numFmtId="0" fontId="8" fillId="3" borderId="0" xfId="0" applyFont="1" applyFill="1"/>
    <xf numFmtId="0" fontId="10" fillId="3" borderId="8" xfId="0" applyFont="1" applyFill="1" applyBorder="1" applyAlignment="1">
      <alignment horizontal="center"/>
    </xf>
    <xf numFmtId="0" fontId="11" fillId="0" borderId="0" xfId="0" applyFont="1"/>
    <xf numFmtId="0" fontId="0" fillId="2" borderId="7" xfId="0" applyFill="1" applyBorder="1" applyAlignment="1"/>
    <xf numFmtId="2" fontId="0" fillId="0" borderId="0" xfId="0" applyNumberFormat="1" applyFill="1" applyBorder="1" applyAlignment="1"/>
    <xf numFmtId="0" fontId="10" fillId="3" borderId="8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3" fillId="3" borderId="8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5" fontId="0" fillId="0" borderId="0" xfId="0" applyNumberFormat="1" applyFill="1" applyBorder="1" applyAlignment="1"/>
    <xf numFmtId="165" fontId="0" fillId="2" borderId="0" xfId="0" applyNumberFormat="1" applyFill="1" applyBorder="1" applyAlignment="1"/>
    <xf numFmtId="0" fontId="0" fillId="2" borderId="7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7" xfId="0" applyBorder="1"/>
    <xf numFmtId="0" fontId="14" fillId="0" borderId="0" xfId="0" applyFont="1" applyAlignment="1">
      <alignment shrinkToFit="1"/>
    </xf>
    <xf numFmtId="0" fontId="14" fillId="0" borderId="7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4" fillId="0" borderId="10" xfId="0" applyFont="1" applyBorder="1" applyAlignment="1">
      <alignment shrinkToFit="1"/>
    </xf>
    <xf numFmtId="0" fontId="14" fillId="0" borderId="9" xfId="0" applyFont="1" applyBorder="1" applyAlignment="1">
      <alignment shrinkToFit="1"/>
    </xf>
    <xf numFmtId="0" fontId="14" fillId="0" borderId="0" xfId="0" applyFont="1" applyAlignment="1"/>
    <xf numFmtId="0" fontId="16" fillId="3" borderId="0" xfId="0" applyFont="1" applyFill="1" applyAlignment="1">
      <alignment shrinkToFit="1"/>
    </xf>
    <xf numFmtId="0" fontId="14" fillId="4" borderId="0" xfId="0" applyFont="1" applyFill="1" applyAlignment="1">
      <alignment shrinkToFit="1"/>
    </xf>
    <xf numFmtId="0" fontId="0" fillId="0" borderId="10" xfId="0" applyBorder="1"/>
    <xf numFmtId="0" fontId="0" fillId="0" borderId="9" xfId="0" applyBorder="1"/>
    <xf numFmtId="0" fontId="0" fillId="0" borderId="13" xfId="0" applyBorder="1"/>
    <xf numFmtId="0" fontId="0" fillId="0" borderId="12" xfId="0" applyBorder="1"/>
    <xf numFmtId="166" fontId="0" fillId="0" borderId="0" xfId="0" applyNumberFormat="1"/>
    <xf numFmtId="0" fontId="17" fillId="0" borderId="0" xfId="0" applyFont="1"/>
    <xf numFmtId="0" fontId="18" fillId="3" borderId="0" xfId="0" applyFont="1" applyFill="1"/>
    <xf numFmtId="0" fontId="19" fillId="3" borderId="0" xfId="0" applyFont="1" applyFill="1" applyAlignment="1">
      <alignment horizontal="left"/>
    </xf>
    <xf numFmtId="0" fontId="19" fillId="3" borderId="0" xfId="0" applyFont="1" applyFill="1"/>
    <xf numFmtId="0" fontId="20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1" fillId="5" borderId="14" xfId="0" applyFont="1" applyFill="1" applyBorder="1"/>
    <xf numFmtId="0" fontId="21" fillId="5" borderId="14" xfId="0" applyFont="1" applyFill="1" applyBorder="1" applyAlignment="1">
      <alignment horizontal="left"/>
    </xf>
    <xf numFmtId="15" fontId="21" fillId="5" borderId="14" xfId="0" applyNumberFormat="1" applyFont="1" applyFill="1" applyBorder="1" applyAlignment="1">
      <alignment horizontal="center" wrapText="1"/>
    </xf>
    <xf numFmtId="167" fontId="0" fillId="0" borderId="0" xfId="0" applyNumberFormat="1"/>
    <xf numFmtId="168" fontId="0" fillId="0" borderId="0" xfId="1" applyNumberFormat="1" applyFont="1"/>
    <xf numFmtId="168" fontId="0" fillId="0" borderId="14" xfId="1" applyNumberFormat="1" applyFont="1" applyBorder="1"/>
    <xf numFmtId="167" fontId="0" fillId="0" borderId="0" xfId="2" applyNumberFormat="1" applyFont="1"/>
    <xf numFmtId="0" fontId="7" fillId="3" borderId="11" xfId="0" quotePrefix="1" applyFont="1" applyFill="1" applyBorder="1"/>
    <xf numFmtId="0" fontId="8" fillId="3" borderId="11" xfId="0" applyFont="1" applyFill="1" applyBorder="1"/>
    <xf numFmtId="0" fontId="1" fillId="0" borderId="15" xfId="0" quotePrefix="1" applyFont="1" applyBorder="1"/>
    <xf numFmtId="0" fontId="0" fillId="0" borderId="15" xfId="0" applyBorder="1"/>
    <xf numFmtId="0" fontId="1" fillId="0" borderId="15" xfId="0" applyFont="1" applyBorder="1"/>
    <xf numFmtId="169" fontId="0" fillId="0" borderId="0" xfId="0" applyNumberFormat="1"/>
    <xf numFmtId="170" fontId="0" fillId="0" borderId="0" xfId="0" applyNumberFormat="1"/>
    <xf numFmtId="169" fontId="0" fillId="0" borderId="0" xfId="2" applyNumberFormat="1" applyFont="1"/>
    <xf numFmtId="166" fontId="0" fillId="0" borderId="0" xfId="1" applyNumberFormat="1" applyFont="1"/>
    <xf numFmtId="0" fontId="20" fillId="0" borderId="0" xfId="0" applyFont="1" applyFill="1" applyBorder="1"/>
    <xf numFmtId="170" fontId="20" fillId="0" borderId="0" xfId="2" applyNumberFormat="1" applyFont="1" applyFill="1" applyBorder="1"/>
    <xf numFmtId="167" fontId="0" fillId="0" borderId="0" xfId="2" applyNumberFormat="1" applyFont="1" applyFill="1" applyBorder="1"/>
    <xf numFmtId="0" fontId="20" fillId="2" borderId="2" xfId="0" applyFont="1" applyFill="1" applyBorder="1"/>
    <xf numFmtId="43" fontId="20" fillId="2" borderId="2" xfId="0" applyNumberFormat="1" applyFont="1" applyFill="1" applyBorder="1"/>
    <xf numFmtId="170" fontId="20" fillId="2" borderId="2" xfId="2" applyNumberFormat="1" applyFont="1" applyFill="1" applyBorder="1"/>
    <xf numFmtId="167" fontId="0" fillId="2" borderId="2" xfId="2" applyNumberFormat="1" applyFont="1" applyFill="1" applyBorder="1"/>
    <xf numFmtId="0" fontId="21" fillId="2" borderId="2" xfId="0" applyFont="1" applyFill="1" applyBorder="1"/>
    <xf numFmtId="171" fontId="0" fillId="2" borderId="2" xfId="1" applyNumberFormat="1" applyFont="1" applyFill="1" applyBorder="1"/>
    <xf numFmtId="2" fontId="21" fillId="2" borderId="2" xfId="0" applyNumberFormat="1" applyFont="1" applyFill="1" applyBorder="1"/>
    <xf numFmtId="2" fontId="22" fillId="2" borderId="2" xfId="0" applyNumberFormat="1" applyFont="1" applyFill="1" applyBorder="1"/>
    <xf numFmtId="43" fontId="20" fillId="2" borderId="2" xfId="1" applyFont="1" applyFill="1" applyBorder="1"/>
    <xf numFmtId="15" fontId="21" fillId="5" borderId="0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/>
    </xf>
    <xf numFmtId="167" fontId="0" fillId="0" borderId="0" xfId="0" applyNumberFormat="1" applyAlignment="1">
      <alignment horizontal="center" vertical="center"/>
    </xf>
    <xf numFmtId="172" fontId="0" fillId="0" borderId="0" xfId="2" applyNumberFormat="1" applyFont="1" applyAlignment="1">
      <alignment horizontal="center"/>
    </xf>
    <xf numFmtId="167" fontId="0" fillId="0" borderId="2" xfId="0" applyNumberFormat="1" applyBorder="1" applyAlignment="1">
      <alignment horizontal="center"/>
    </xf>
    <xf numFmtId="172" fontId="0" fillId="0" borderId="2" xfId="0" applyNumberFormat="1" applyBorder="1" applyAlignment="1">
      <alignment horizontal="center"/>
    </xf>
    <xf numFmtId="167" fontId="0" fillId="0" borderId="2" xfId="2" applyNumberFormat="1" applyFont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1" fillId="2" borderId="0" xfId="0" applyFont="1" applyFill="1" applyAlignment="1">
      <alignment horizontal="center" wrapText="1"/>
    </xf>
    <xf numFmtId="167" fontId="0" fillId="0" borderId="0" xfId="0" applyNumberFormat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" wrapText="1"/>
    </xf>
    <xf numFmtId="173" fontId="20" fillId="2" borderId="16" xfId="0" applyNumberFormat="1" applyFont="1" applyFill="1" applyBorder="1" applyAlignment="1">
      <alignment horizontal="center"/>
    </xf>
    <xf numFmtId="43" fontId="0" fillId="0" borderId="0" xfId="1" applyFont="1"/>
    <xf numFmtId="0" fontId="0" fillId="0" borderId="13" xfId="0" applyBorder="1" applyAlignment="1">
      <alignment horizontal="right" vertical="center" textRotation="90"/>
    </xf>
    <xf numFmtId="0" fontId="0" fillId="0" borderId="18" xfId="0" applyBorder="1"/>
    <xf numFmtId="2" fontId="27" fillId="0" borderId="1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0" fontId="27" fillId="0" borderId="0" xfId="0" applyFont="1"/>
    <xf numFmtId="0" fontId="14" fillId="0" borderId="1" xfId="0" applyFont="1" applyBorder="1" applyAlignment="1">
      <alignment shrinkToFit="1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right" vertical="center" textRotation="90"/>
    </xf>
    <xf numFmtId="0" fontId="25" fillId="0" borderId="1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0" fillId="0" borderId="0" xfId="0" applyFont="1" applyAlignment="1"/>
    <xf numFmtId="0" fontId="14" fillId="0" borderId="0" xfId="0" applyFont="1" applyAlignment="1"/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Portfolio Vs Market</a:t>
            </a:r>
            <a:r>
              <a:rPr lang="en-US" sz="1000" b="1" baseline="0"/>
              <a:t> Returns</a:t>
            </a:r>
            <a:endParaRPr lang="en-US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3.1'!$C$34</c:f>
              <c:strCache>
                <c:ptCount val="1"/>
                <c:pt idx="0">
                  <c:v>Portfolio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3.1'!$C$35:$C$44</c:f>
              <c:numCache>
                <c:formatCode>_(* #,##0.00_);_(* \(#,##0.00\);_(* "-"??_);_(@_)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-2</c:v>
                </c:pt>
                <c:pt idx="3">
                  <c:v>0.5</c:v>
                </c:pt>
                <c:pt idx="4">
                  <c:v>-0.5</c:v>
                </c:pt>
                <c:pt idx="5">
                  <c:v>0.75</c:v>
                </c:pt>
                <c:pt idx="6">
                  <c:v>1.25</c:v>
                </c:pt>
                <c:pt idx="7">
                  <c:v>1.75</c:v>
                </c:pt>
                <c:pt idx="8">
                  <c:v>2</c:v>
                </c:pt>
                <c:pt idx="9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F-41E5-B3E7-62116C11F518}"/>
            </c:ext>
          </c:extLst>
        </c:ser>
        <c:ser>
          <c:idx val="1"/>
          <c:order val="1"/>
          <c:tx>
            <c:strRef>
              <c:f>'Fig. 3.1'!$D$34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3.1'!$D$35:$D$44</c:f>
              <c:numCache>
                <c:formatCode>_(* #,##0.00_);_(* \(#,##0.00\);_(* "-"??_);_(@_)</c:formatCode>
                <c:ptCount val="10"/>
                <c:pt idx="0">
                  <c:v>0.65</c:v>
                </c:pt>
                <c:pt idx="1">
                  <c:v>1.3</c:v>
                </c:pt>
                <c:pt idx="2">
                  <c:v>-2.6</c:v>
                </c:pt>
                <c:pt idx="3">
                  <c:v>0.65</c:v>
                </c:pt>
                <c:pt idx="4">
                  <c:v>-0.65</c:v>
                </c:pt>
                <c:pt idx="5">
                  <c:v>0.97500000000000009</c:v>
                </c:pt>
                <c:pt idx="6">
                  <c:v>1.625</c:v>
                </c:pt>
                <c:pt idx="7">
                  <c:v>2.2749999999999999</c:v>
                </c:pt>
                <c:pt idx="8">
                  <c:v>2.6</c:v>
                </c:pt>
                <c:pt idx="9">
                  <c:v>-1.9500000000000002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F-41E5-B3E7-62116C11F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9170912"/>
        <c:axId val="1119171568"/>
      </c:lineChart>
      <c:catAx>
        <c:axId val="1119170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171568"/>
        <c:crosses val="autoZero"/>
        <c:auto val="1"/>
        <c:lblAlgn val="ctr"/>
        <c:lblOffset val="100"/>
        <c:noMultiLvlLbl val="0"/>
      </c:catAx>
      <c:valAx>
        <c:axId val="111917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17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Portfolio Vs Market Reurns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3.1'!$F$34</c:f>
              <c:strCache>
                <c:ptCount val="1"/>
                <c:pt idx="0">
                  <c:v>Portfolio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3.1'!$F$35:$F$44</c:f>
              <c:numCache>
                <c:formatCode>_(* #,##0.00_);_(* \(#,##0.00\);_(* "-"??_);_(@_)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-2</c:v>
                </c:pt>
                <c:pt idx="3">
                  <c:v>0.5</c:v>
                </c:pt>
                <c:pt idx="4">
                  <c:v>-0.5</c:v>
                </c:pt>
                <c:pt idx="5">
                  <c:v>0.75</c:v>
                </c:pt>
                <c:pt idx="6">
                  <c:v>1.25</c:v>
                </c:pt>
                <c:pt idx="7">
                  <c:v>1.75</c:v>
                </c:pt>
                <c:pt idx="8">
                  <c:v>2</c:v>
                </c:pt>
                <c:pt idx="9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3-4367-90FE-7A3509DA11F8}"/>
            </c:ext>
          </c:extLst>
        </c:ser>
        <c:ser>
          <c:idx val="1"/>
          <c:order val="1"/>
          <c:tx>
            <c:strRef>
              <c:f>'Fig. 3.1'!$G$34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3.1'!$G$35:$G$44</c:f>
              <c:numCache>
                <c:formatCode>_(* #,##0.00_);_(* \(#,##0.00\);_(* "-"??_);_(@_)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-4</c:v>
                </c:pt>
                <c:pt idx="3">
                  <c:v>1</c:v>
                </c:pt>
                <c:pt idx="4">
                  <c:v>-1</c:v>
                </c:pt>
                <c:pt idx="5">
                  <c:v>1.5</c:v>
                </c:pt>
                <c:pt idx="6">
                  <c:v>2.5</c:v>
                </c:pt>
                <c:pt idx="7">
                  <c:v>3.5</c:v>
                </c:pt>
                <c:pt idx="8">
                  <c:v>4</c:v>
                </c:pt>
                <c:pt idx="9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3-4367-90FE-7A3509DA1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078728"/>
        <c:axId val="1156075776"/>
      </c:lineChart>
      <c:catAx>
        <c:axId val="1156078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075776"/>
        <c:crosses val="autoZero"/>
        <c:auto val="1"/>
        <c:lblAlgn val="ctr"/>
        <c:lblOffset val="100"/>
        <c:noMultiLvlLbl val="0"/>
      </c:catAx>
      <c:valAx>
        <c:axId val="11560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078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baseline="0"/>
              <a:t>Portfolio Vs Market Returns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3.1'!$I$34</c:f>
              <c:strCache>
                <c:ptCount val="1"/>
                <c:pt idx="0">
                  <c:v>Portfolio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3.1'!$I$35:$I$44</c:f>
              <c:numCache>
                <c:formatCode>_(* #,##0.00_);_(* \(#,##0.00\);_(* "-"??_);_(@_)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-2</c:v>
                </c:pt>
                <c:pt idx="3">
                  <c:v>0.5</c:v>
                </c:pt>
                <c:pt idx="4">
                  <c:v>-0.5</c:v>
                </c:pt>
                <c:pt idx="5">
                  <c:v>0.75</c:v>
                </c:pt>
                <c:pt idx="6">
                  <c:v>1.25</c:v>
                </c:pt>
                <c:pt idx="7">
                  <c:v>1.75</c:v>
                </c:pt>
                <c:pt idx="8">
                  <c:v>2</c:v>
                </c:pt>
                <c:pt idx="9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F-43EA-A386-BD64A43E26BF}"/>
            </c:ext>
          </c:extLst>
        </c:ser>
        <c:ser>
          <c:idx val="1"/>
          <c:order val="1"/>
          <c:tx>
            <c:strRef>
              <c:f>'Fig. 3.1'!$J$34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3.1'!$J$35:$J$44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-1</c:v>
                </c:pt>
                <c:pt idx="3">
                  <c:v>0.25</c:v>
                </c:pt>
                <c:pt idx="4">
                  <c:v>-0.25</c:v>
                </c:pt>
                <c:pt idx="5">
                  <c:v>0.375</c:v>
                </c:pt>
                <c:pt idx="6">
                  <c:v>0.625</c:v>
                </c:pt>
                <c:pt idx="7">
                  <c:v>0.875</c:v>
                </c:pt>
                <c:pt idx="8">
                  <c:v>1</c:v>
                </c:pt>
                <c:pt idx="9">
                  <c:v>-0.75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F-43EA-A386-BD64A43E2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904288"/>
        <c:axId val="770894120"/>
      </c:lineChart>
      <c:catAx>
        <c:axId val="770904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894120"/>
        <c:crosses val="autoZero"/>
        <c:auto val="1"/>
        <c:lblAlgn val="ctr"/>
        <c:lblOffset val="100"/>
        <c:noMultiLvlLbl val="0"/>
      </c:catAx>
      <c:valAx>
        <c:axId val="77089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9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baseline="0"/>
              <a:t>Portfolio Vs Market Returns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3.1'!$L$34</c:f>
              <c:strCache>
                <c:ptCount val="1"/>
                <c:pt idx="0">
                  <c:v>Portfolio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3.1'!$L$35:$L$44</c:f>
              <c:numCache>
                <c:formatCode>_(* #,##0.00_);_(* \(#,##0.00\);_(* "-"??_);_(@_)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5-4A9E-BE56-6A71AEE63D3E}"/>
            </c:ext>
          </c:extLst>
        </c:ser>
        <c:ser>
          <c:idx val="1"/>
          <c:order val="1"/>
          <c:tx>
            <c:strRef>
              <c:f>'Fig. 3.1'!$M$34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3.1'!$M$35:$M$44</c:f>
              <c:numCache>
                <c:formatCode>_(* #,##0.00_);_(* \(#,##0.00\);_(* "-"??_);_(@_)</c:formatCode>
                <c:ptCount val="10"/>
                <c:pt idx="0">
                  <c:v>0.65</c:v>
                </c:pt>
                <c:pt idx="1">
                  <c:v>1.3</c:v>
                </c:pt>
                <c:pt idx="2">
                  <c:v>-1.3</c:v>
                </c:pt>
                <c:pt idx="3">
                  <c:v>2.5</c:v>
                </c:pt>
                <c:pt idx="4">
                  <c:v>-0.65</c:v>
                </c:pt>
                <c:pt idx="5">
                  <c:v>0.97500000000000009</c:v>
                </c:pt>
                <c:pt idx="6">
                  <c:v>1.625</c:v>
                </c:pt>
                <c:pt idx="7">
                  <c:v>2.2749999999999999</c:v>
                </c:pt>
                <c:pt idx="8">
                  <c:v>2.6</c:v>
                </c:pt>
                <c:pt idx="9">
                  <c:v>-1.9500000000000002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5-4A9E-BE56-6A71AEE63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158936"/>
        <c:axId val="1088152376"/>
      </c:lineChart>
      <c:catAx>
        <c:axId val="1088158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52376"/>
        <c:crosses val="autoZero"/>
        <c:auto val="1"/>
        <c:lblAlgn val="ctr"/>
        <c:lblOffset val="100"/>
        <c:noMultiLvlLbl val="0"/>
      </c:catAx>
      <c:valAx>
        <c:axId val="108815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5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baseline="0"/>
              <a:t>Portfolio Vs Market Returns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3.1'!$O$34</c:f>
              <c:strCache>
                <c:ptCount val="1"/>
                <c:pt idx="0">
                  <c:v>Portfolio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3.1'!$O$35:$O$44</c:f>
              <c:numCache>
                <c:formatCode>_(* #,##0.00_);_(* \(#,##0.00\);_(* "-"??_);_(@_)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-2</c:v>
                </c:pt>
                <c:pt idx="3">
                  <c:v>0.5</c:v>
                </c:pt>
                <c:pt idx="4">
                  <c:v>-0.5</c:v>
                </c:pt>
                <c:pt idx="5">
                  <c:v>0.75</c:v>
                </c:pt>
                <c:pt idx="6">
                  <c:v>1.25</c:v>
                </c:pt>
                <c:pt idx="7">
                  <c:v>1.75</c:v>
                </c:pt>
                <c:pt idx="8">
                  <c:v>2</c:v>
                </c:pt>
                <c:pt idx="9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57-4F38-95CE-5AD93CDD71EE}"/>
            </c:ext>
          </c:extLst>
        </c:ser>
        <c:ser>
          <c:idx val="1"/>
          <c:order val="1"/>
          <c:tx>
            <c:strRef>
              <c:f>'Fig. 3.1'!$P$34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3.1'!$P$35:$P$44</c:f>
              <c:numCache>
                <c:formatCode>_(* #,##0.00_);_(* \(#,##0.00\);_(* "-"??_);_(@_)</c:formatCode>
                <c:ptCount val="10"/>
                <c:pt idx="0">
                  <c:v>-0.5</c:v>
                </c:pt>
                <c:pt idx="1">
                  <c:v>-1</c:v>
                </c:pt>
                <c:pt idx="2">
                  <c:v>2</c:v>
                </c:pt>
                <c:pt idx="3">
                  <c:v>-0.5</c:v>
                </c:pt>
                <c:pt idx="4">
                  <c:v>0.5</c:v>
                </c:pt>
                <c:pt idx="5">
                  <c:v>-0.75</c:v>
                </c:pt>
                <c:pt idx="6">
                  <c:v>-1.25</c:v>
                </c:pt>
                <c:pt idx="7">
                  <c:v>-1.75</c:v>
                </c:pt>
                <c:pt idx="8">
                  <c:v>-2</c:v>
                </c:pt>
                <c:pt idx="9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7-4F38-95CE-5AD93CDD7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181240"/>
        <c:axId val="1088174352"/>
      </c:lineChart>
      <c:catAx>
        <c:axId val="108818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74352"/>
        <c:crosses val="autoZero"/>
        <c:auto val="1"/>
        <c:lblAlgn val="ctr"/>
        <c:lblOffset val="100"/>
        <c:noMultiLvlLbl val="0"/>
      </c:catAx>
      <c:valAx>
        <c:axId val="108817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8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baseline="0"/>
              <a:t>Portfolio Vs Market Returns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3.1'!$R$34</c:f>
              <c:strCache>
                <c:ptCount val="1"/>
                <c:pt idx="0">
                  <c:v>Portfolio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3.1'!$R$35:$R$44</c:f>
              <c:numCache>
                <c:formatCode>_(* #,##0.00_);_(* \(#,##0.00\);_(* "-"??_);_(@_)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-2</c:v>
                </c:pt>
                <c:pt idx="3">
                  <c:v>0.5</c:v>
                </c:pt>
                <c:pt idx="4">
                  <c:v>-0.5</c:v>
                </c:pt>
                <c:pt idx="5">
                  <c:v>0.75</c:v>
                </c:pt>
                <c:pt idx="6">
                  <c:v>1.25</c:v>
                </c:pt>
                <c:pt idx="7">
                  <c:v>1.75</c:v>
                </c:pt>
                <c:pt idx="8">
                  <c:v>2</c:v>
                </c:pt>
                <c:pt idx="9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7-4334-9BF6-EABE991DAFB1}"/>
            </c:ext>
          </c:extLst>
        </c:ser>
        <c:ser>
          <c:idx val="1"/>
          <c:order val="1"/>
          <c:tx>
            <c:strRef>
              <c:f>'Fig. 3.1'!$S$34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3.1'!$S$35:$S$44</c:f>
              <c:numCache>
                <c:formatCode>_(* #,##0.00_);_(* \(#,##0.00\);_(* "-"??_);_(@_)</c:formatCode>
                <c:ptCount val="10"/>
                <c:pt idx="0">
                  <c:v>-1</c:v>
                </c:pt>
                <c:pt idx="1">
                  <c:v>-2</c:v>
                </c:pt>
                <c:pt idx="2">
                  <c:v>4</c:v>
                </c:pt>
                <c:pt idx="3">
                  <c:v>-1</c:v>
                </c:pt>
                <c:pt idx="4">
                  <c:v>1</c:v>
                </c:pt>
                <c:pt idx="5">
                  <c:v>-1.5</c:v>
                </c:pt>
                <c:pt idx="6">
                  <c:v>-2.5</c:v>
                </c:pt>
                <c:pt idx="7">
                  <c:v>-3.5</c:v>
                </c:pt>
                <c:pt idx="8">
                  <c:v>-4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7-4334-9BF6-EABE991D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138272"/>
        <c:axId val="1088139912"/>
      </c:lineChart>
      <c:catAx>
        <c:axId val="1088138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39912"/>
        <c:crosses val="autoZero"/>
        <c:auto val="1"/>
        <c:lblAlgn val="ctr"/>
        <c:lblOffset val="100"/>
        <c:noMultiLvlLbl val="0"/>
      </c:catAx>
      <c:valAx>
        <c:axId val="108813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3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of Stocks Vs Market Index</a:t>
            </a:r>
          </a:p>
        </c:rich>
      </c:tx>
      <c:layout>
        <c:manualLayout>
          <c:xMode val="edge"/>
          <c:yMode val="edge"/>
          <c:x val="0.28426354934889092"/>
          <c:y val="5.5702958491270646E-2"/>
        </c:manualLayout>
      </c:layout>
      <c:overlay val="0"/>
      <c:spPr>
        <a:noFill/>
        <a:ln w="317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34888786786084"/>
          <c:y val="0.17171296296296298"/>
          <c:w val="0.8071049169242363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v>Portfolio of Stocks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 3.2'!$B$6:$B$17</c:f>
              <c:numCache>
                <c:formatCode>0.00</c:formatCode>
                <c:ptCount val="12"/>
                <c:pt idx="0">
                  <c:v>-6.5</c:v>
                </c:pt>
                <c:pt idx="1">
                  <c:v>-13.2</c:v>
                </c:pt>
                <c:pt idx="2">
                  <c:v>-8.9</c:v>
                </c:pt>
                <c:pt idx="3">
                  <c:v>25</c:v>
                </c:pt>
                <c:pt idx="4">
                  <c:v>48.5</c:v>
                </c:pt>
                <c:pt idx="5">
                  <c:v>37.6</c:v>
                </c:pt>
                <c:pt idx="6">
                  <c:v>10.5</c:v>
                </c:pt>
                <c:pt idx="7">
                  <c:v>7.2</c:v>
                </c:pt>
                <c:pt idx="8">
                  <c:v>-5.6</c:v>
                </c:pt>
                <c:pt idx="9">
                  <c:v>17.5</c:v>
                </c:pt>
                <c:pt idx="10">
                  <c:v>21.5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5-4740-81B0-75BBDC92FBA2}"/>
            </c:ext>
          </c:extLst>
        </c:ser>
        <c:ser>
          <c:idx val="1"/>
          <c:order val="1"/>
          <c:tx>
            <c:v>Marker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 3.2'!$C$6:$C$17</c:f>
              <c:numCache>
                <c:formatCode>0.00</c:formatCode>
                <c:ptCount val="12"/>
                <c:pt idx="0">
                  <c:v>-4.5999999999999996</c:v>
                </c:pt>
                <c:pt idx="1">
                  <c:v>-11.3</c:v>
                </c:pt>
                <c:pt idx="2">
                  <c:v>-5</c:v>
                </c:pt>
                <c:pt idx="3">
                  <c:v>12</c:v>
                </c:pt>
                <c:pt idx="4">
                  <c:v>23</c:v>
                </c:pt>
                <c:pt idx="5">
                  <c:v>25</c:v>
                </c:pt>
                <c:pt idx="6">
                  <c:v>1</c:v>
                </c:pt>
                <c:pt idx="7">
                  <c:v>4.5</c:v>
                </c:pt>
                <c:pt idx="8">
                  <c:v>1</c:v>
                </c:pt>
                <c:pt idx="9">
                  <c:v>3</c:v>
                </c:pt>
                <c:pt idx="10">
                  <c:v>12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5-4740-81B0-75BBDC92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0103"/>
        <c:axId val="13010759"/>
      </c:lineChart>
      <c:catAx>
        <c:axId val="13010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0759"/>
        <c:crosses val="autoZero"/>
        <c:auto val="1"/>
        <c:lblAlgn val="ctr"/>
        <c:lblOffset val="100"/>
        <c:noMultiLvlLbl val="0"/>
      </c:catAx>
      <c:valAx>
        <c:axId val="13010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Return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0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65839881153236"/>
          <c:y val="0.90193778369346356"/>
          <c:w val="0.29334154550356983"/>
          <c:h val="6.7142428830698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14817</xdr:colOff>
      <xdr:row>3</xdr:row>
      <xdr:rowOff>23283</xdr:rowOff>
    </xdr:from>
    <xdr:to>
      <xdr:col>4</xdr:col>
      <xdr:colOff>486834</xdr:colOff>
      <xdr:row>13</xdr:row>
      <xdr:rowOff>135466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FBDCF0-1FF6-4BA4-86A7-5B5649EA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543985</xdr:colOff>
      <xdr:row>3</xdr:row>
      <xdr:rowOff>33867</xdr:rowOff>
    </xdr:from>
    <xdr:to>
      <xdr:col>7</xdr:col>
      <xdr:colOff>406400</xdr:colOff>
      <xdr:row>13</xdr:row>
      <xdr:rowOff>148167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00F6AD-3FBE-4583-B2E6-C6D399F22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27517</xdr:colOff>
      <xdr:row>3</xdr:row>
      <xdr:rowOff>31749</xdr:rowOff>
    </xdr:from>
    <xdr:to>
      <xdr:col>10</xdr:col>
      <xdr:colOff>533400</xdr:colOff>
      <xdr:row>13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75CA15-F6FE-43F0-A987-2B1245F77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630765</xdr:colOff>
      <xdr:row>16</xdr:row>
      <xdr:rowOff>69850</xdr:rowOff>
    </xdr:from>
    <xdr:to>
      <xdr:col>4</xdr:col>
      <xdr:colOff>448732</xdr:colOff>
      <xdr:row>27</xdr:row>
      <xdr:rowOff>8467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C81CE11-D04B-4798-9C7E-8D5E0135D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539751</xdr:colOff>
      <xdr:row>16</xdr:row>
      <xdr:rowOff>67735</xdr:rowOff>
    </xdr:from>
    <xdr:to>
      <xdr:col>7</xdr:col>
      <xdr:colOff>397933</xdr:colOff>
      <xdr:row>27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CB70652-3A19-4C24-A78F-E840E9AA3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6352</xdr:colOff>
      <xdr:row>16</xdr:row>
      <xdr:rowOff>78315</xdr:rowOff>
    </xdr:from>
    <xdr:to>
      <xdr:col>10</xdr:col>
      <xdr:colOff>554568</xdr:colOff>
      <xdr:row>27</xdr:row>
      <xdr:rowOff>21167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20D5132-842B-41ED-A643-82CDE5977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167217</xdr:colOff>
      <xdr:row>3</xdr:row>
      <xdr:rowOff>59266</xdr:rowOff>
    </xdr:from>
    <xdr:ext cx="3627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B726CD6-073F-43BE-82F3-8F39FAEC1E5A}"/>
                </a:ext>
              </a:extLst>
            </xdr:cNvPr>
            <xdr:cNvSpPr txBox="1"/>
          </xdr:nvSpPr>
          <xdr:spPr>
            <a:xfrm>
              <a:off x="2889250" y="935566"/>
              <a:ext cx="3627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i="0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̅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B726CD6-073F-43BE-82F3-8F39FAEC1E5A}"/>
                </a:ext>
              </a:extLst>
            </xdr:cNvPr>
            <xdr:cNvSpPr txBox="1"/>
          </xdr:nvSpPr>
          <xdr:spPr>
            <a:xfrm>
              <a:off x="2889250" y="935566"/>
              <a:ext cx="3627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𝑦−𝑦 ̅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205316</xdr:colOff>
      <xdr:row>3</xdr:row>
      <xdr:rowOff>67733</xdr:rowOff>
    </xdr:from>
    <xdr:ext cx="3587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4A83677-1DCB-4A89-A8A9-BB753B7EC199}"/>
                </a:ext>
              </a:extLst>
            </xdr:cNvPr>
            <xdr:cNvSpPr txBox="1"/>
          </xdr:nvSpPr>
          <xdr:spPr>
            <a:xfrm>
              <a:off x="3579283" y="944033"/>
              <a:ext cx="3587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i="0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̅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4A83677-1DCB-4A89-A8A9-BB753B7EC199}"/>
                </a:ext>
              </a:extLst>
            </xdr:cNvPr>
            <xdr:cNvSpPr txBox="1"/>
          </xdr:nvSpPr>
          <xdr:spPr>
            <a:xfrm>
              <a:off x="3579283" y="944033"/>
              <a:ext cx="3587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𝑥−𝑥 ̅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6349</xdr:colOff>
      <xdr:row>3</xdr:row>
      <xdr:rowOff>80432</xdr:rowOff>
    </xdr:from>
    <xdr:ext cx="839525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D7D1779-EC3B-4B96-90ED-92284575C03C}"/>
                </a:ext>
              </a:extLst>
            </xdr:cNvPr>
            <xdr:cNvSpPr txBox="1"/>
          </xdr:nvSpPr>
          <xdr:spPr>
            <a:xfrm>
              <a:off x="4235449" y="956732"/>
              <a:ext cx="839525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9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90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900" i="0"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n-US" sz="9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9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acc>
                      </m:e>
                    </m:d>
                    <m:r>
                      <a:rPr lang="en-US" sz="900" i="0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9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90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900" i="0"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n-US" sz="9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9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</m:d>
                  </m:oMath>
                </m:oMathPara>
              </a14:m>
              <a:endParaRPr lang="en-US" sz="9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D7D1779-EC3B-4B96-90ED-92284575C03C}"/>
                </a:ext>
              </a:extLst>
            </xdr:cNvPr>
            <xdr:cNvSpPr txBox="1"/>
          </xdr:nvSpPr>
          <xdr:spPr>
            <a:xfrm>
              <a:off x="4235449" y="956732"/>
              <a:ext cx="839525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900" i="0">
                  <a:latin typeface="Cambria Math" panose="02040503050406030204" pitchFamily="18" charset="0"/>
                </a:rPr>
                <a:t>(𝑦−𝑦 ̅ )⋅(𝑥−𝑥 ̅ )</a:t>
              </a:r>
              <a:endParaRPr lang="en-US" sz="900"/>
            </a:p>
          </xdr:txBody>
        </xdr:sp>
      </mc:Fallback>
    </mc:AlternateContent>
    <xdr:clientData/>
  </xdr:oneCellAnchor>
  <xdr:oneCellAnchor>
    <xdr:from>
      <xdr:col>9</xdr:col>
      <xdr:colOff>52916</xdr:colOff>
      <xdr:row>3</xdr:row>
      <xdr:rowOff>67733</xdr:rowOff>
    </xdr:from>
    <xdr:ext cx="541238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081D6FA-C90E-4107-9858-E0E5402FB889}"/>
                </a:ext>
              </a:extLst>
            </xdr:cNvPr>
            <xdr:cNvSpPr txBox="1"/>
          </xdr:nvSpPr>
          <xdr:spPr>
            <a:xfrm>
              <a:off x="5323416" y="944033"/>
              <a:ext cx="54123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US" sz="1100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acc>
                              <m:accPr>
                                <m:chr m:val="̅"/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accPr>
                              <m:e>
                                <m:r>
                                  <a:rPr lang="en-US" sz="11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acc>
                          </m:e>
                        </m:d>
                      </m:e>
                      <m:sup>
                        <m:r>
                          <a:rPr lang="en-US" sz="11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081D6FA-C90E-4107-9858-E0E5402FB889}"/>
                </a:ext>
              </a:extLst>
            </xdr:cNvPr>
            <xdr:cNvSpPr txBox="1"/>
          </xdr:nvSpPr>
          <xdr:spPr>
            <a:xfrm>
              <a:off x="5323416" y="944033"/>
              <a:ext cx="54123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(𝑥−𝑥 ̅ )^2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8</xdr:col>
      <xdr:colOff>4233</xdr:colOff>
      <xdr:row>20</xdr:row>
      <xdr:rowOff>21166</xdr:rowOff>
    </xdr:from>
    <xdr:to>
      <xdr:col>9</xdr:col>
      <xdr:colOff>177800</xdr:colOff>
      <xdr:row>21</xdr:row>
      <xdr:rowOff>4231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E32C2C4-49BA-4B55-8650-241D6D3E0E67}"/>
            </a:ext>
          </a:extLst>
        </xdr:cNvPr>
        <xdr:cNvSpPr>
          <a:spLocks noChangeShapeType="1"/>
        </xdr:cNvSpPr>
      </xdr:nvSpPr>
      <xdr:spPr bwMode="auto">
        <a:xfrm flipV="1">
          <a:off x="5058833" y="4275666"/>
          <a:ext cx="389467" cy="169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264582</xdr:colOff>
      <xdr:row>21</xdr:row>
      <xdr:rowOff>33866</xdr:rowOff>
    </xdr:from>
    <xdr:ext cx="1225015" cy="3565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74ADFB5-F503-4FBB-86A0-F2C54760EFD0}"/>
                </a:ext>
              </a:extLst>
            </xdr:cNvPr>
            <xdr:cNvSpPr txBox="1"/>
          </xdr:nvSpPr>
          <xdr:spPr>
            <a:xfrm>
              <a:off x="3638549" y="4474633"/>
              <a:ext cx="1225015" cy="3565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d>
                                  <m:d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  <m:r>
                                      <a:rPr lang="en-US" sz="1100" i="0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𝑦</m:t>
                                        </m:r>
                                      </m:e>
                                    </m:acc>
                                  </m:e>
                                </m:d>
                                <m:r>
                                  <a:rPr lang="en-US" sz="1100" i="0">
                                    <a:latin typeface="Cambria Math" panose="02040503050406030204" pitchFamily="18" charset="0"/>
                                  </a:rPr>
                                  <m:t>⋅</m:t>
                                </m:r>
                                <m:d>
                                  <m:d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  <m:r>
                                      <a:rPr lang="en-US" sz="1100" i="0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</m:d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  <m:r>
                                      <a:rPr lang="en-US" sz="1100" i="0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n-US" sz="110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74ADFB5-F503-4FBB-86A0-F2C54760EFD0}"/>
                </a:ext>
              </a:extLst>
            </xdr:cNvPr>
            <xdr:cNvSpPr txBox="1"/>
          </xdr:nvSpPr>
          <xdr:spPr>
            <a:xfrm>
              <a:off x="3638549" y="4474633"/>
              <a:ext cx="1225015" cy="3565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(∑128▒[(𝑦−𝑦 ̅ )⋅(𝑥−𝑥 ̅ )] )/(∑128▒(𝑥−𝑥 ̅ )^2 )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0</xdr:col>
      <xdr:colOff>57149</xdr:colOff>
      <xdr:row>26</xdr:row>
      <xdr:rowOff>169334</xdr:rowOff>
    </xdr:from>
    <xdr:to>
      <xdr:col>9</xdr:col>
      <xdr:colOff>567266</xdr:colOff>
      <xdr:row>44</xdr:row>
      <xdr:rowOff>93132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CBF297A-DE52-440F-855C-131F64B45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55452</xdr:colOff>
      <xdr:row>5</xdr:row>
      <xdr:rowOff>251913</xdr:rowOff>
    </xdr:from>
    <xdr:to>
      <xdr:col>69</xdr:col>
      <xdr:colOff>72452</xdr:colOff>
      <xdr:row>16</xdr:row>
      <xdr:rowOff>112314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90688F6B-144D-45DD-BC19-5C4AA900B1D8}"/>
                </a:ext>
              </a:extLst>
            </xdr14:cNvPr>
            <xdr14:cNvContentPartPr/>
          </xdr14:nvContentPartPr>
          <xdr14:nvPr macro=""/>
          <xdr14:xfrm>
            <a:off x="3459052" y="1162080"/>
            <a:ext cx="6316200" cy="2205667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90688F6B-144D-45DD-BC19-5C4AA900B1D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450052" y="1144440"/>
              <a:ext cx="6333840" cy="224130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26</xdr:col>
      <xdr:colOff>25400</xdr:colOff>
      <xdr:row>5</xdr:row>
      <xdr:rowOff>105833</xdr:rowOff>
    </xdr:from>
    <xdr:to>
      <xdr:col>31</xdr:col>
      <xdr:colOff>71967</xdr:colOff>
      <xdr:row>5</xdr:row>
      <xdr:rowOff>118533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BF49548A-2093-479E-861C-9DBE25284622}"/>
            </a:ext>
          </a:extLst>
        </xdr:cNvPr>
        <xdr:cNvCxnSpPr/>
      </xdr:nvCxnSpPr>
      <xdr:spPr>
        <a:xfrm flipV="1">
          <a:off x="6172200" y="1016000"/>
          <a:ext cx="554567" cy="12700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80433</xdr:colOff>
      <xdr:row>15</xdr:row>
      <xdr:rowOff>143933</xdr:rowOff>
    </xdr:from>
    <xdr:to>
      <xdr:col>43</xdr:col>
      <xdr:colOff>80434</xdr:colOff>
      <xdr:row>15</xdr:row>
      <xdr:rowOff>143934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3ECD214D-4E4C-4F3C-A3AB-69222DCD5131}"/>
            </a:ext>
          </a:extLst>
        </xdr:cNvPr>
        <xdr:cNvCxnSpPr/>
      </xdr:nvCxnSpPr>
      <xdr:spPr>
        <a:xfrm flipV="1">
          <a:off x="3992033" y="3217333"/>
          <a:ext cx="3149601" cy="1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50800</xdr:colOff>
      <xdr:row>5</xdr:row>
      <xdr:rowOff>80433</xdr:rowOff>
    </xdr:from>
    <xdr:to>
      <xdr:col>48</xdr:col>
      <xdr:colOff>88900</xdr:colOff>
      <xdr:row>5</xdr:row>
      <xdr:rowOff>342900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685700E-D763-4206-9BE7-1209A5869095}"/>
            </a:ext>
          </a:extLst>
        </xdr:cNvPr>
        <xdr:cNvSpPr txBox="1"/>
      </xdr:nvSpPr>
      <xdr:spPr>
        <a:xfrm>
          <a:off x="6096000" y="990600"/>
          <a:ext cx="1562100" cy="26246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/>
            <a:t>Between-Group</a:t>
          </a:r>
          <a:r>
            <a:rPr lang="en-US" sz="900" b="1" baseline="0"/>
            <a:t> Variability</a:t>
          </a:r>
          <a:endParaRPr lang="en-US" sz="900" b="1"/>
        </a:p>
      </xdr:txBody>
    </xdr:sp>
    <xdr:clientData/>
  </xdr:twoCellAnchor>
  <xdr:twoCellAnchor>
    <xdr:from>
      <xdr:col>34</xdr:col>
      <xdr:colOff>0</xdr:colOff>
      <xdr:row>14</xdr:row>
      <xdr:rowOff>0</xdr:rowOff>
    </xdr:from>
    <xdr:to>
      <xdr:col>47</xdr:col>
      <xdr:colOff>76200</xdr:colOff>
      <xdr:row>15</xdr:row>
      <xdr:rowOff>80434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7EA600CA-DE3C-4A8E-A76F-28CB0F49B1C2}"/>
            </a:ext>
          </a:extLst>
        </xdr:cNvPr>
        <xdr:cNvSpPr txBox="1"/>
      </xdr:nvSpPr>
      <xdr:spPr>
        <a:xfrm>
          <a:off x="6959600" y="2730500"/>
          <a:ext cx="1397000" cy="26246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/>
            <a:t>Within-Group</a:t>
          </a:r>
          <a:r>
            <a:rPr lang="en-US" sz="900" b="1" baseline="0"/>
            <a:t> Variability</a:t>
          </a:r>
          <a:endParaRPr lang="en-US" sz="900" b="1"/>
        </a:p>
      </xdr:txBody>
    </xdr:sp>
    <xdr:clientData/>
  </xdr:twoCellAnchor>
  <xdr:twoCellAnchor>
    <xdr:from>
      <xdr:col>50</xdr:col>
      <xdr:colOff>38101</xdr:colOff>
      <xdr:row>6</xdr:row>
      <xdr:rowOff>93132</xdr:rowOff>
    </xdr:from>
    <xdr:to>
      <xdr:col>69</xdr:col>
      <xdr:colOff>1</xdr:colOff>
      <xdr:row>12</xdr:row>
      <xdr:rowOff>76199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3F17A879-A5D7-43A4-9B53-8878AEB3BEDC}"/>
            </a:ext>
          </a:extLst>
        </xdr:cNvPr>
        <xdr:cNvSpPr txBox="1"/>
      </xdr:nvSpPr>
      <xdr:spPr>
        <a:xfrm>
          <a:off x="7810501" y="1528232"/>
          <a:ext cx="1892300" cy="107526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900" b="1"/>
            <a:t>Within</a:t>
          </a:r>
          <a:r>
            <a:rPr lang="en-US" sz="900" b="1" baseline="0"/>
            <a:t>-Group Variability is larger than the Between-Group Variability, so F statistic wil be smaller showing that the likelyhood of no significant difference between the portfolio performance and the market index</a:t>
          </a:r>
          <a:endParaRPr lang="en-US" sz="900" b="1"/>
        </a:p>
      </xdr:txBody>
    </xdr:sp>
    <xdr:clientData/>
  </xdr:twoCellAnchor>
  <xdr:twoCellAnchor>
    <xdr:from>
      <xdr:col>44</xdr:col>
      <xdr:colOff>12700</xdr:colOff>
      <xdr:row>5</xdr:row>
      <xdr:rowOff>359833</xdr:rowOff>
    </xdr:from>
    <xdr:to>
      <xdr:col>50</xdr:col>
      <xdr:colOff>38101</xdr:colOff>
      <xdr:row>9</xdr:row>
      <xdr:rowOff>84666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5C0EC54-8D34-46A0-9225-3B75754311CA}"/>
            </a:ext>
          </a:extLst>
        </xdr:cNvPr>
        <xdr:cNvCxnSpPr>
          <a:stCxn id="34" idx="1"/>
        </xdr:cNvCxnSpPr>
      </xdr:nvCxnSpPr>
      <xdr:spPr>
        <a:xfrm flipH="1" flipV="1">
          <a:off x="7175500" y="1270000"/>
          <a:ext cx="635001" cy="7958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88900</xdr:colOff>
      <xdr:row>9</xdr:row>
      <xdr:rowOff>84666</xdr:rowOff>
    </xdr:from>
    <xdr:to>
      <xdr:col>50</xdr:col>
      <xdr:colOff>38101</xdr:colOff>
      <xdr:row>14</xdr:row>
      <xdr:rowOff>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446B3DE-FA0A-4654-A31F-85B172E036DA}"/>
            </a:ext>
          </a:extLst>
        </xdr:cNvPr>
        <xdr:cNvCxnSpPr>
          <a:stCxn id="34" idx="1"/>
          <a:endCxn id="33" idx="0"/>
        </xdr:cNvCxnSpPr>
      </xdr:nvCxnSpPr>
      <xdr:spPr>
        <a:xfrm flipH="1">
          <a:off x="6845300" y="2065866"/>
          <a:ext cx="965201" cy="825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630361</xdr:colOff>
      <xdr:row>5</xdr:row>
      <xdr:rowOff>16240</xdr:rowOff>
    </xdr:from>
    <xdr:to>
      <xdr:col>8</xdr:col>
      <xdr:colOff>63161</xdr:colOff>
      <xdr:row>12</xdr:row>
      <xdr:rowOff>25387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A3EAEBE7-46C0-410F-861D-23EB276DE43E}"/>
                </a:ext>
              </a:extLst>
            </xdr14:cNvPr>
            <xdr14:cNvContentPartPr/>
          </xdr14:nvContentPartPr>
          <xdr14:nvPr macro=""/>
          <xdr14:xfrm>
            <a:off x="630361" y="1654540"/>
            <a:ext cx="2078633" cy="119448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A3EAEBE7-46C0-410F-861D-23EB276DE43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668" y="1645246"/>
              <a:ext cx="2096381" cy="1212696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12-30T11:07:25.420"/>
    </inkml:context>
    <inkml:brush xml:id="br0">
      <inkml:brushProperty name="width" value="0.1" units="cm"/>
      <inkml:brushProperty name="height" value="0.1" units="cm"/>
      <inkml:brushProperty name="color" value="#004F8B"/>
      <inkml:brushProperty name="ignorePressure" value="1"/>
    </inkml:brush>
    <inkml:brush xml:id="br1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10473 5798,'0'0,"0"0,0 0,0 0,0 0,0 0,0 0,0 0,0 0,0 0,0 0,0 0,0 0,0 0,0 0,0 0,0 0,0 0</inkml:trace>
  <inkml:trace contextRef="#ctx0" brushRef="#br0" timeOffset="14702.56">878 6192,'22'-19,"11"-5,-18 15,-3-1,2 0,-2 0,0-2,0 0,7-9,16-23,-22 27,1-1,4-7,48-69,-53 71,-1-1,-2-1,0 1,-1-3,4-22,-1 19,-1-3,4-2,3-10,6-7,3 0,19-31,13-21,19-37,6-14,-59 101,11-36,-16 38,16-43,-4 0,-2-7,33-124,-38 146,31-59,7 6,20-50,-66 139,0-2,-3-1,1-6,-1-26,-5 32,7-18,23-63,9-23,-9 23,49-107,-27 76,1 8,6 1,44-65,-83 156,-3 0,6-25,-15 40,21-51,5 2,18-26,80-111,-83 141,102-157,-125 191,5 3,0 1,2 1,3 4,1 1,2 3,1 2,42-24,-60 42,151-102,-166 112,2 2,-2 0,2 1,0 0,0 2,1 1,-1 1,9-2,-1 1,1-1,-1-2,22-13,71-43,-112 60,17-10,3 1,-3 1,2 2,10-2,3 4,-1 2,1 2,28-1,17-1,-41 2,86-8,-94 12,2 2,-1 1,0 2,-1 2,30 11,7 1,2-4,49 2,-105-14,-2 1,0 1,1 1,-2 1,9 3,24 13,4 6,36 16,-74-37,25 9,-1 1,-1 2,-2 3,11 8,-12-2,0 1,-2 1,0 1,-3 3,0 2,6 10,9 11,2-2,2-3,11 7,-6-5,8 6,53 57,-92-90,-1-1,0 3,13 23,5 16,1-3,6-2,31 37,1-22,-43-45,19 26,-34-31,1-1,-3 3,0 0,-3 0,1 1,-3 1,0 2,-2-1,30 94,43 126,-59-191,2-2,32 56,-8-34,14 13,-38-58,20 28,0 10,-33-52,-1 2,-2-1,1 1,-4 1,4 7,62 193,-56-167,-10-30,1-2,6 11,19 28,3-2,2-1,27 31,-33-52,2-2,6 4,21 23,2 8,45 71,-74-96,2-2,2-2,0-1,5-3,0-2,21 15,150 111,-91-64,171 127,-237-187,5 0,9 7,-50-36,0 0,1-2,0-1,1-1,23 5,-45-13,25 9,0 0,-1 1,-1 2,-1 1,2 2,-2 0,-1 0,-1 4,0-1,11 14,11 21,-34-40,-6-9,1-1,-1 0,1 0,1 0,-1 0,4 1,20 17,37 37,2-5,9 1,-33-25,-27-21,-2 0,0 2,0 1,-2-2,1-2,-1 0,3 0,5 3,13 7,-20-11,-1 1,2 0,-3 1,11 11,-18-16,1 0,0 0,0-1,0 0,-1 0,4 0,14 8,86 42,-82-38,0 2,0 1,-2 1,16 16,33 42,-41-42,-33-34,0-1,0 0,1 0,-1 0,0 0,0 0,0 0,0 0,0 1,1-1,-1 0,0 0,0 0,0 0,0 1,0-1,0 0,0 0,0 0,2 0,-2 1,0-1,0 0,0 0,0 0,0 1,0-1,0 0,0 0,0 0,0 1,0-1,0 0,-3 1</inkml:trace>
  <inkml:trace contextRef="#ctx0" brushRef="#br1" timeOffset="148590.79">0 6017,'0'3,"1"0,-1 1,1-1,0 0,-1 0,1 0,0 0,1 0,-1 0,0 0,1 0,0-1,-1 1,1-1,1 2,1-1,0 0,-1 0,1-1,0 0,0 1,0-2,1 1,-1 0,0-1,0 0,18 4,1 0,-1-2,1-1,-1 1,1-3,-1-2,1 0,-2-1,3-2,-2 0,34-10,-2-3,1-3,16-11,6-7,65-49,-49 30,87-55,46-29,-146 92,68-55,68-73,-180 149,37-29,6 2,45-34,-94 65,-1 0,-3-2,2-2,76-99,-10 11,-70 88,3 3,0 0,2 1,27-19,-17 13,-1 1,-2-5,22-24,-26 19,-1-4,15-30,24-32,-48 73,1 3,2 1,2 0,1 2,13-10,-5 6,-1 0,-2-3,0-2,-3 0,0-2,-3-2,0-1,11-25,-14 22,2 2,29-35,69-73,-116 141,66-87,62-101,-72 99,-2 11,-22 32,-2-1,16-39,-5 3,2 0,19-16,-46 77,2 1,1 1,7-5,-3 3,0-2,6-11,-15 16,-2-3,-2 0,0 0,-2-1,1-8,4-10,2 2,3 0,1 2,6-5,-16 30,1 0,1 2,0 0,4-2,-1 2,-1 1,-1-4,8-10,3-12,-2-2,-2 0,-2-2,10-27,-12 30,1 2,3 0,14-16,-13 19,-17 26,1 0,0 2,0-2,2 4,-1-1,6-2,15-14,23-24,-4-1,0-4,3-11,-40 48,2 2,0-2,1 3,7-3,6-7,-4 5,0 0,1 3,14-7,19-4,8 1,52-23,-77 30,-10 3,1 2,30-9,-51 22,1 0,-1 1,1 1,0 1,6 1,1-1,-1 0,4-2,23-7,0-1,0-3,38-15,-69 20,0 2,0 2,0 0,0 0,0 2,-1 0,7 1,8 2,1 1,28 5,4 1,0-1,0-3,19-6,20 4,-92-2,0 2,-2-1,2 2,-1 0,8 3,15 7,4 4,-12-4,-1-2,17 4,-16-8,-1-2,1 0,0-2,0-1,7-1,-5 1,0 1,1 2,-3 1,28 9,-11-4,233 69,-255-71,0 0,0 0,0 2,-2 0,1 0,16 17,-2 0,-2 2,0 2,4 7,13 19,-22-24,2-2,0-2,14 9,-15-15,1-3,1 0,2-2,67 41,20 11,-84-49,0-1,-2 3,31 29,88 92,-137-129,34 32,37 26,-72-64,34 29,1-2,36 16,-61-38,0 1,-1 1,-1 2,0 0,9 10,29 38,5 11,-39-45,3-1,1-1,1-3,1-1,34 31,-29-25,1-2,28 13,-22-13,-3-1,-1 4,-1 0,-2 3,-1 2,-2 1,0 3,32 38,3-4,13 6,-57-60,0-3,17 11,-19-15,-1 1,0 3,14 13,62 83,-2 8,-59-76,-22-28,63 78,-57-75,1 0,24 19,-15-18,-1 2,-1 3,-1 0,1 5,191 226,-150-186,2-4,30 19,-12-10,14 20,-28-25,20 21,-27-24,62 46,-64-66,2-2,2-3,34 13,-84-48,0 3,-1-1,-1 2,4 4,24 24,-1 2,2 4,14 8,-42-40,3-2,-1 0,0 0,17 5,215 91,-199-91,10 5,9 6,-37-12,-1-4,1-1,1-3,13 1,-18-4,0 1,-1 1,0 2,30 16,50 30,90 29,-68-30,-80-32,1-3,48 11,-85-28,3-3,-1 0,10-1,-5 0,18 3,153 37,-72-12,-102-25,143 28,-107-23,51-1,-58-6,0 3,17 6,99 26,-43-9,-99-24,2-1,23-2,-25-1,0 2,2 1,-1 2,14 3,3 3,-3 2,10 6,-6-1,1-3,21 3,-46-14,-1-2,-1 0,6-1,23 3,-4 1,-2 1,30 11,-28-6,-20-3,1-1,0 0,1-2,0-2,19 1,74-1,-16 0,-77-1,-1 0,1 2,-1 1,12 5,38 8,-70-17,0 0,1 0,-1-1,1 0,0 0,-1 0,1 0,4-2,-5-5,-4 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8-12-30T20:37:35.85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3213,'0'-2,"1"1,-1-1,1 1,-1 0,1-1,0 1,-1 0,1-1,0 1,0 0,0 0,1-1,-1 1,0 0,19-15,-12 12,0 0,0 0,0 1,1 0,6-1,8-4,20-4,-32 10,0-1,0-1,9-3,-10 2,2 0,0 0,0 0,10-2,-11 5,1 0,0 1,9 0,-13 2,0-2,0 1,0-1,0 0,0-1,0 1,0-2,-1 1,3-2,95-53,-94 51,94-52,-71 38,0-1,7-9,39-24,-72 48,-1 1,0-1,0 0,0 0,-1-1,0 1,-1-1,1-1,-2 1,1-1,3-7,-3 8,0 0,0 0,1 1,0-1,1 2,5-6,11-10,-17 15,0-1,-1 0,0 0,0 0,0-1,-1 1,0-1,0-2,0 3,0-1,1 1,0 0,1 0,0 0,0 1,3-3,-1 1,0 0,-1 0,0-1,3-5,1-6,-2 4,1 1,7-11,40-50,-37 51,5-11,-9 12,48-73,-14 23,14-33,-49 80,-3 4,13-18,-10 17,6-14,-4 7,12-27,-8 13,-11 26,15-28,2 0,15-16,-37 54,1-1,-1 1,-1-1,0 0,-1 0,3-9,6-19,-7 25,2 0,7-11,0 0,24-39,12-26,-42 73,-1 1,-1-2,-1 1,3-15,-6 18,1 0,1 0,0 0,1 1,0-1,4-3,0-1,-1-1,7-18,-10 23,2 0,0 1,0-1,5-3,-4 3,8-11,-1-1,-2-1,7-19,-10 23,1 0,4-4,4-7,-6 9,1-1,-1 0,6-21,-16 38,1 0,0-1,0 2,1-1,1 0,-1 1,6-5,9-9,20-15,-19 17,19-20,-12 10,1 1,8-3,-13 10,-16 16,-1-1,1 1,0 1,1-1,-1 1,1 1,0-1,17-7,21-15,-9 4,8-4,-34 18,1 0,1 1,-1 1,1 0,10-2,19-8,-34 12,-1 0,1 1,0 1,0-1,0 1,0 0,2 1,35-1,7 3,-8 0,-39-1,1 1,-1 1,1-1,-1 1,0 0,0 1,0-1,0 1,0 0,0 0,2 3,16 7,-19-10,1 0,-1 1,0 0,5 4,-6-3,1-2,0 1,0 0,0-1,3 2,-2-2,-1 0,0 1,0-1,-1 1,1 0,2 4,-1-2,0-1,1 1,2 1,8 4,-10-7,0 0,0 0,-1 1,0 0,0 0,0 0,0 1,-1 0,0 0,-1 0,4 5,1 8,-6-12,1 0,0 0,0 0,1 0,0 0,0-1,0 0,0 0,-1 1,0-1,2 4,-3-4,1 0,0 0,0 0,1 0,1 0,0 2,0-1,0 1,-1 0,0 1,2 4,-2 0,-5-11,1 0,0 1,0-1,0 0,1 0,-1 0,1 0,-1 0,1 0,-1 0,2 1,4 3,0 1,-1 1,2 1,9 11,-5-6,0 0,2 6,16 20,-9-14,13 22,-13-18,8 8,32 45,-10-13,-19-24,-22-30,1 0,5 4,0 0,0 0,-1 1,3 9,30 49,-17-30,9 24,-26-41,-3-8,7 10,-14-26,0 1,-1 0,0 0,-1 0,1 5,7 22,48 119,-42-120,-11-26,-1 1,0-1,1 6,2 11,0 2,1-1,2 0,8 16,-13-33,-1 0,0 1,0 6,-1-8,0 1,0-1,1 0,3 6,3 4,-1 1,1 4,9 20,3-6,-15-27,-1 1,1-1,0 6,0-3,0 0,1 0,0-1,4 4,3 5,48 59,-6-5,41 51,-85-113,-1-1,2-1,2 2,8 2,-18-12,1 1,-1-1,4 5,4 3,0-1,1-1,11 7,15 10,-17-11,0-1,11 4,37 13,-44-18,2 0,12 2,-35-13,8 4,0 0,-1 2,1 0,-4-3,10 7,1-2,0 0,9 2,-15-7,-1 1,0 0,0 0,5 6,-15-11,0 1,0-1,0 1,5 0,18 9,-5 1,1-2,1 0,3-1,-15-5,9 5,-13-5,0-1,0 0,1 0,4 0,-13-4,1 1,0-1,0 1,0-1,-1 0,1 0,0 0,0 0,0 0,-1 0,1 0,0-1,0 1,-1-1,1 1,0-1,-1 1,1-1,0 0,-1 0,1 0,-1 0,1 0,-1 0,1-1,5-6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EB7E-F465-4395-ACD8-D17CE9CEB369}">
  <sheetPr codeName="Sheet10"/>
  <dimension ref="A1:S47"/>
  <sheetViews>
    <sheetView showGridLines="0" tabSelected="1" workbookViewId="0">
      <selection activeCell="O9" sqref="O8:O9"/>
    </sheetView>
  </sheetViews>
  <sheetFormatPr defaultRowHeight="14.35" x14ac:dyDescent="0.5"/>
  <cols>
    <col min="1" max="1" width="5.76171875" customWidth="1"/>
    <col min="2" max="2" width="1.52734375" customWidth="1"/>
    <col min="8" max="8" width="6.76171875" customWidth="1"/>
    <col min="12" max="12" width="3.234375" customWidth="1"/>
  </cols>
  <sheetData>
    <row r="1" spans="1:10" ht="18" x14ac:dyDescent="0.6">
      <c r="A1" s="43" t="s">
        <v>147</v>
      </c>
    </row>
    <row r="2" spans="1:10" ht="5" customHeight="1" x14ac:dyDescent="0.5"/>
    <row r="3" spans="1:10" x14ac:dyDescent="0.5">
      <c r="C3" s="1" t="s">
        <v>138</v>
      </c>
      <c r="D3" s="1"/>
      <c r="F3" s="1" t="s">
        <v>139</v>
      </c>
      <c r="G3" s="1"/>
      <c r="I3" s="1" t="s">
        <v>140</v>
      </c>
      <c r="J3" s="1"/>
    </row>
    <row r="4" spans="1:10" x14ac:dyDescent="0.5">
      <c r="A4" s="133" t="s">
        <v>145</v>
      </c>
      <c r="B4" s="126"/>
    </row>
    <row r="5" spans="1:10" x14ac:dyDescent="0.5">
      <c r="A5" s="133"/>
      <c r="B5" s="126"/>
    </row>
    <row r="6" spans="1:10" x14ac:dyDescent="0.5">
      <c r="A6" s="133"/>
      <c r="B6" s="126"/>
    </row>
    <row r="7" spans="1:10" x14ac:dyDescent="0.5">
      <c r="A7" s="133"/>
      <c r="B7" s="126"/>
    </row>
    <row r="8" spans="1:10" x14ac:dyDescent="0.5">
      <c r="A8" s="133"/>
      <c r="B8" s="126"/>
    </row>
    <row r="9" spans="1:10" x14ac:dyDescent="0.5">
      <c r="A9" s="133"/>
      <c r="B9" s="126"/>
    </row>
    <row r="10" spans="1:10" x14ac:dyDescent="0.5">
      <c r="A10" s="133"/>
      <c r="B10" s="126"/>
    </row>
    <row r="11" spans="1:10" x14ac:dyDescent="0.5">
      <c r="A11" s="133"/>
      <c r="B11" s="126"/>
    </row>
    <row r="12" spans="1:10" x14ac:dyDescent="0.5">
      <c r="A12" s="133"/>
      <c r="B12" s="126"/>
    </row>
    <row r="13" spans="1:10" x14ac:dyDescent="0.5">
      <c r="A13" s="133"/>
      <c r="B13" s="126"/>
    </row>
    <row r="14" spans="1:10" x14ac:dyDescent="0.5">
      <c r="A14" s="133"/>
      <c r="B14" s="126"/>
    </row>
    <row r="15" spans="1:10" ht="7.7" customHeight="1" x14ac:dyDescent="0.5">
      <c r="A15" s="134"/>
      <c r="B15" s="67"/>
    </row>
    <row r="16" spans="1:10" x14ac:dyDescent="0.5">
      <c r="A16" s="134"/>
      <c r="B16" s="67"/>
      <c r="C16" s="1" t="s">
        <v>141</v>
      </c>
      <c r="D16" s="1"/>
      <c r="F16" s="1" t="s">
        <v>142</v>
      </c>
      <c r="I16" s="1" t="s">
        <v>144</v>
      </c>
    </row>
    <row r="17" spans="1:11" x14ac:dyDescent="0.5">
      <c r="A17" s="134"/>
      <c r="B17" s="126"/>
    </row>
    <row r="18" spans="1:11" x14ac:dyDescent="0.5">
      <c r="A18" s="134"/>
      <c r="B18" s="126"/>
    </row>
    <row r="19" spans="1:11" x14ac:dyDescent="0.5">
      <c r="A19" s="134"/>
      <c r="B19" s="126"/>
    </row>
    <row r="20" spans="1:11" x14ac:dyDescent="0.5">
      <c r="A20" s="134"/>
      <c r="B20" s="126"/>
    </row>
    <row r="21" spans="1:11" x14ac:dyDescent="0.5">
      <c r="A21" s="134"/>
      <c r="B21" s="126"/>
    </row>
    <row r="22" spans="1:11" x14ac:dyDescent="0.5">
      <c r="A22" s="134"/>
      <c r="B22" s="126"/>
    </row>
    <row r="23" spans="1:11" x14ac:dyDescent="0.5">
      <c r="A23" s="134"/>
      <c r="B23" s="126"/>
    </row>
    <row r="24" spans="1:11" x14ac:dyDescent="0.5">
      <c r="A24" s="134"/>
      <c r="B24" s="126"/>
    </row>
    <row r="25" spans="1:11" x14ac:dyDescent="0.5">
      <c r="A25" s="134"/>
      <c r="B25" s="126"/>
    </row>
    <row r="26" spans="1:11" x14ac:dyDescent="0.5">
      <c r="A26" s="134"/>
      <c r="B26" s="126"/>
    </row>
    <row r="27" spans="1:11" x14ac:dyDescent="0.5">
      <c r="A27" s="134"/>
      <c r="B27" s="126"/>
    </row>
    <row r="28" spans="1:11" x14ac:dyDescent="0.5">
      <c r="B28" s="127"/>
      <c r="C28" s="8"/>
      <c r="D28" s="8"/>
      <c r="E28" s="8"/>
      <c r="F28" s="8"/>
      <c r="G28" s="8"/>
      <c r="H28" s="8"/>
      <c r="I28" s="8"/>
      <c r="J28" s="8"/>
      <c r="K28" s="8"/>
    </row>
    <row r="29" spans="1:11" ht="20.7" x14ac:dyDescent="0.5">
      <c r="C29" s="132" t="s">
        <v>146</v>
      </c>
      <c r="D29" s="132"/>
      <c r="E29" s="132"/>
      <c r="F29" s="132"/>
      <c r="G29" s="132"/>
      <c r="H29" s="132"/>
      <c r="I29" s="132"/>
      <c r="J29" s="132"/>
      <c r="K29" s="132"/>
    </row>
    <row r="30" spans="1:11" x14ac:dyDescent="0.5">
      <c r="K30" t="s">
        <v>22</v>
      </c>
    </row>
    <row r="34" spans="3:19" x14ac:dyDescent="0.5">
      <c r="C34" t="s">
        <v>103</v>
      </c>
      <c r="D34" t="s">
        <v>143</v>
      </c>
      <c r="F34" t="s">
        <v>103</v>
      </c>
      <c r="G34" t="s">
        <v>143</v>
      </c>
      <c r="I34" t="s">
        <v>103</v>
      </c>
      <c r="J34" t="s">
        <v>143</v>
      </c>
      <c r="L34" t="s">
        <v>103</v>
      </c>
      <c r="M34" t="s">
        <v>143</v>
      </c>
      <c r="O34" t="s">
        <v>103</v>
      </c>
      <c r="P34" t="s">
        <v>143</v>
      </c>
      <c r="R34" t="s">
        <v>103</v>
      </c>
      <c r="S34" t="s">
        <v>143</v>
      </c>
    </row>
    <row r="35" spans="3:19" x14ac:dyDescent="0.5">
      <c r="C35" s="125">
        <v>0.5</v>
      </c>
      <c r="D35" s="125">
        <f>+C35*1.3</f>
        <v>0.65</v>
      </c>
      <c r="E35" s="125"/>
      <c r="F35" s="125">
        <v>0.5</v>
      </c>
      <c r="G35" s="125">
        <f>+F35*2</f>
        <v>1</v>
      </c>
      <c r="H35" s="125"/>
      <c r="I35" s="125">
        <v>0.5</v>
      </c>
      <c r="J35" s="125">
        <f>+I35/2</f>
        <v>0.25</v>
      </c>
      <c r="K35" s="125"/>
      <c r="L35" s="125">
        <v>1</v>
      </c>
      <c r="M35" s="125">
        <f>+D35</f>
        <v>0.65</v>
      </c>
      <c r="O35" s="125">
        <v>0.5</v>
      </c>
      <c r="P35" s="125">
        <f>-O35</f>
        <v>-0.5</v>
      </c>
      <c r="R35" s="125">
        <v>0.5</v>
      </c>
      <c r="S35" s="125">
        <f>-R35*2</f>
        <v>-1</v>
      </c>
    </row>
    <row r="36" spans="3:19" x14ac:dyDescent="0.5">
      <c r="C36" s="125">
        <v>1</v>
      </c>
      <c r="D36" s="125">
        <f t="shared" ref="D36:D44" si="0">+C36*1.3</f>
        <v>1.3</v>
      </c>
      <c r="E36" s="125"/>
      <c r="F36" s="125">
        <v>1</v>
      </c>
      <c r="G36" s="125">
        <f t="shared" ref="G36:G44" si="1">+F36*2</f>
        <v>2</v>
      </c>
      <c r="H36" s="125"/>
      <c r="I36" s="125">
        <v>1</v>
      </c>
      <c r="J36" s="125">
        <f t="shared" ref="J36:J44" si="2">+I36/2</f>
        <v>0.5</v>
      </c>
      <c r="K36" s="125"/>
      <c r="L36" s="125">
        <v>1</v>
      </c>
      <c r="M36" s="125">
        <f t="shared" ref="M36:M44" si="3">+D36</f>
        <v>1.3</v>
      </c>
      <c r="O36" s="125">
        <v>1</v>
      </c>
      <c r="P36" s="125">
        <f t="shared" ref="P36:P44" si="4">-O36</f>
        <v>-1</v>
      </c>
      <c r="R36" s="125">
        <v>1</v>
      </c>
      <c r="S36" s="125">
        <f t="shared" ref="S36:S44" si="5">-R36*2</f>
        <v>-2</v>
      </c>
    </row>
    <row r="37" spans="3:19" x14ac:dyDescent="0.5">
      <c r="C37" s="125">
        <v>-2</v>
      </c>
      <c r="D37" s="125">
        <f t="shared" si="0"/>
        <v>-2.6</v>
      </c>
      <c r="E37" s="125"/>
      <c r="F37" s="125">
        <v>-2</v>
      </c>
      <c r="G37" s="125">
        <f t="shared" si="1"/>
        <v>-4</v>
      </c>
      <c r="H37" s="125"/>
      <c r="I37" s="125">
        <v>-2</v>
      </c>
      <c r="J37" s="125">
        <f t="shared" si="2"/>
        <v>-1</v>
      </c>
      <c r="K37" s="125"/>
      <c r="L37" s="125">
        <v>1</v>
      </c>
      <c r="M37" s="125">
        <v>-1.3</v>
      </c>
      <c r="O37" s="125">
        <v>-2</v>
      </c>
      <c r="P37" s="125">
        <f t="shared" si="4"/>
        <v>2</v>
      </c>
      <c r="R37" s="125">
        <v>-2</v>
      </c>
      <c r="S37" s="125">
        <f t="shared" si="5"/>
        <v>4</v>
      </c>
    </row>
    <row r="38" spans="3:19" x14ac:dyDescent="0.5">
      <c r="C38" s="125">
        <v>0.5</v>
      </c>
      <c r="D38" s="125">
        <f t="shared" si="0"/>
        <v>0.65</v>
      </c>
      <c r="E38" s="125"/>
      <c r="F38" s="125">
        <v>0.5</v>
      </c>
      <c r="G38" s="125">
        <f t="shared" si="1"/>
        <v>1</v>
      </c>
      <c r="H38" s="125"/>
      <c r="I38" s="125">
        <v>0.5</v>
      </c>
      <c r="J38" s="125">
        <f t="shared" si="2"/>
        <v>0.25</v>
      </c>
      <c r="K38" s="125"/>
      <c r="L38" s="125">
        <v>1</v>
      </c>
      <c r="M38" s="125">
        <v>2.5</v>
      </c>
      <c r="O38" s="125">
        <v>0.5</v>
      </c>
      <c r="P38" s="125">
        <f t="shared" si="4"/>
        <v>-0.5</v>
      </c>
      <c r="R38" s="125">
        <v>0.5</v>
      </c>
      <c r="S38" s="125">
        <f t="shared" si="5"/>
        <v>-1</v>
      </c>
    </row>
    <row r="39" spans="3:19" x14ac:dyDescent="0.5">
      <c r="C39" s="125">
        <v>-0.5</v>
      </c>
      <c r="D39" s="125">
        <f t="shared" si="0"/>
        <v>-0.65</v>
      </c>
      <c r="E39" s="125"/>
      <c r="F39" s="125">
        <v>-0.5</v>
      </c>
      <c r="G39" s="125">
        <f t="shared" si="1"/>
        <v>-1</v>
      </c>
      <c r="H39" s="125"/>
      <c r="I39" s="125">
        <v>-0.5</v>
      </c>
      <c r="J39" s="125">
        <f t="shared" si="2"/>
        <v>-0.25</v>
      </c>
      <c r="K39" s="125"/>
      <c r="L39" s="125">
        <v>1</v>
      </c>
      <c r="M39" s="125">
        <f t="shared" si="3"/>
        <v>-0.65</v>
      </c>
      <c r="O39" s="125">
        <v>-0.5</v>
      </c>
      <c r="P39" s="125">
        <f t="shared" si="4"/>
        <v>0.5</v>
      </c>
      <c r="R39" s="125">
        <v>-0.5</v>
      </c>
      <c r="S39" s="125">
        <f t="shared" si="5"/>
        <v>1</v>
      </c>
    </row>
    <row r="40" spans="3:19" x14ac:dyDescent="0.5">
      <c r="C40" s="125">
        <v>0.75</v>
      </c>
      <c r="D40" s="125">
        <f t="shared" si="0"/>
        <v>0.97500000000000009</v>
      </c>
      <c r="E40" s="125"/>
      <c r="F40" s="125">
        <v>0.75</v>
      </c>
      <c r="G40" s="125">
        <f t="shared" si="1"/>
        <v>1.5</v>
      </c>
      <c r="H40" s="125"/>
      <c r="I40" s="125">
        <v>0.75</v>
      </c>
      <c r="J40" s="125">
        <f t="shared" si="2"/>
        <v>0.375</v>
      </c>
      <c r="K40" s="125"/>
      <c r="L40" s="125">
        <v>1</v>
      </c>
      <c r="M40" s="125">
        <f t="shared" si="3"/>
        <v>0.97500000000000009</v>
      </c>
      <c r="O40" s="125">
        <v>0.75</v>
      </c>
      <c r="P40" s="125">
        <f t="shared" si="4"/>
        <v>-0.75</v>
      </c>
      <c r="R40" s="125">
        <v>0.75</v>
      </c>
      <c r="S40" s="125">
        <f t="shared" si="5"/>
        <v>-1.5</v>
      </c>
    </row>
    <row r="41" spans="3:19" x14ac:dyDescent="0.5">
      <c r="C41" s="125">
        <v>1.25</v>
      </c>
      <c r="D41" s="125">
        <f t="shared" si="0"/>
        <v>1.625</v>
      </c>
      <c r="E41" s="125"/>
      <c r="F41" s="125">
        <v>1.25</v>
      </c>
      <c r="G41" s="125">
        <f t="shared" si="1"/>
        <v>2.5</v>
      </c>
      <c r="H41" s="125"/>
      <c r="I41" s="125">
        <v>1.25</v>
      </c>
      <c r="J41" s="125">
        <f t="shared" si="2"/>
        <v>0.625</v>
      </c>
      <c r="K41" s="125"/>
      <c r="L41" s="125">
        <v>1</v>
      </c>
      <c r="M41" s="125">
        <f t="shared" si="3"/>
        <v>1.625</v>
      </c>
      <c r="O41" s="125">
        <v>1.25</v>
      </c>
      <c r="P41" s="125">
        <f t="shared" si="4"/>
        <v>-1.25</v>
      </c>
      <c r="R41" s="125">
        <v>1.25</v>
      </c>
      <c r="S41" s="125">
        <f t="shared" si="5"/>
        <v>-2.5</v>
      </c>
    </row>
    <row r="42" spans="3:19" x14ac:dyDescent="0.5">
      <c r="C42" s="125">
        <v>1.75</v>
      </c>
      <c r="D42" s="125">
        <f t="shared" si="0"/>
        <v>2.2749999999999999</v>
      </c>
      <c r="E42" s="125"/>
      <c r="F42" s="125">
        <v>1.75</v>
      </c>
      <c r="G42" s="125">
        <f t="shared" si="1"/>
        <v>3.5</v>
      </c>
      <c r="H42" s="125"/>
      <c r="I42" s="125">
        <v>1.75</v>
      </c>
      <c r="J42" s="125">
        <f t="shared" si="2"/>
        <v>0.875</v>
      </c>
      <c r="K42" s="125"/>
      <c r="L42" s="125">
        <v>1</v>
      </c>
      <c r="M42" s="125">
        <f t="shared" si="3"/>
        <v>2.2749999999999999</v>
      </c>
      <c r="O42" s="125">
        <v>1.75</v>
      </c>
      <c r="P42" s="125">
        <f t="shared" si="4"/>
        <v>-1.75</v>
      </c>
      <c r="R42" s="125">
        <v>1.75</v>
      </c>
      <c r="S42" s="125">
        <f t="shared" si="5"/>
        <v>-3.5</v>
      </c>
    </row>
    <row r="43" spans="3:19" x14ac:dyDescent="0.5">
      <c r="C43" s="125">
        <v>2</v>
      </c>
      <c r="D43" s="125">
        <f t="shared" si="0"/>
        <v>2.6</v>
      </c>
      <c r="E43" s="125"/>
      <c r="F43" s="125">
        <v>2</v>
      </c>
      <c r="G43" s="125">
        <f t="shared" si="1"/>
        <v>4</v>
      </c>
      <c r="H43" s="125"/>
      <c r="I43" s="125">
        <v>2</v>
      </c>
      <c r="J43" s="125">
        <f t="shared" si="2"/>
        <v>1</v>
      </c>
      <c r="K43" s="125"/>
      <c r="L43" s="125">
        <v>1</v>
      </c>
      <c r="M43" s="125">
        <f t="shared" si="3"/>
        <v>2.6</v>
      </c>
      <c r="O43" s="125">
        <v>2</v>
      </c>
      <c r="P43" s="125">
        <f t="shared" si="4"/>
        <v>-2</v>
      </c>
      <c r="R43" s="125">
        <v>2</v>
      </c>
      <c r="S43" s="125">
        <f t="shared" si="5"/>
        <v>-4</v>
      </c>
    </row>
    <row r="44" spans="3:19" x14ac:dyDescent="0.5">
      <c r="C44" s="125">
        <v>-1.5</v>
      </c>
      <c r="D44" s="125">
        <f t="shared" si="0"/>
        <v>-1.9500000000000002</v>
      </c>
      <c r="E44" s="125"/>
      <c r="F44" s="125">
        <v>-1.5</v>
      </c>
      <c r="G44" s="125">
        <f t="shared" si="1"/>
        <v>-3</v>
      </c>
      <c r="H44" s="125"/>
      <c r="I44" s="125">
        <v>-1.5</v>
      </c>
      <c r="J44" s="125">
        <f t="shared" si="2"/>
        <v>-0.75</v>
      </c>
      <c r="K44" s="125"/>
      <c r="L44" s="125">
        <v>1</v>
      </c>
      <c r="M44" s="125">
        <f t="shared" si="3"/>
        <v>-1.9500000000000002</v>
      </c>
      <c r="O44" s="125">
        <v>-1.5</v>
      </c>
      <c r="P44" s="125">
        <f t="shared" si="4"/>
        <v>1.5</v>
      </c>
      <c r="R44" s="125">
        <v>-1.5</v>
      </c>
      <c r="S44" s="125">
        <f t="shared" si="5"/>
        <v>3</v>
      </c>
    </row>
    <row r="45" spans="3:19" x14ac:dyDescent="0.5">
      <c r="L45" s="125"/>
      <c r="M45" s="125"/>
    </row>
    <row r="46" spans="3:19" x14ac:dyDescent="0.5">
      <c r="L46" s="125"/>
      <c r="M46" s="125"/>
    </row>
    <row r="47" spans="3:19" x14ac:dyDescent="0.5">
      <c r="L47" s="125"/>
      <c r="M47" s="125"/>
    </row>
  </sheetData>
  <mergeCells count="2">
    <mergeCell ref="C29:K29"/>
    <mergeCell ref="A4:A2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4E2A-6C1D-4A4B-867A-091C0358CF74}">
  <sheetPr codeName="Sheet8"/>
  <dimension ref="A1:I18"/>
  <sheetViews>
    <sheetView workbookViewId="0">
      <selection activeCell="M19" sqref="M19"/>
    </sheetView>
  </sheetViews>
  <sheetFormatPr defaultRowHeight="14.35" x14ac:dyDescent="0.5"/>
  <sheetData>
    <row r="1" spans="1:9" x14ac:dyDescent="0.5">
      <c r="A1" t="s">
        <v>101</v>
      </c>
    </row>
    <row r="2" spans="1:9" ht="14.7" thickBot="1" x14ac:dyDescent="0.55000000000000004"/>
    <row r="3" spans="1:9" x14ac:dyDescent="0.5">
      <c r="A3" s="38" t="s">
        <v>33</v>
      </c>
      <c r="B3" s="38"/>
    </row>
    <row r="4" spans="1:9" x14ac:dyDescent="0.5">
      <c r="A4" s="35" t="s">
        <v>34</v>
      </c>
      <c r="B4" s="35">
        <v>0.76091956154656326</v>
      </c>
    </row>
    <row r="5" spans="1:9" x14ac:dyDescent="0.5">
      <c r="A5" s="35" t="s">
        <v>35</v>
      </c>
      <c r="B5" s="35">
        <v>0.57899857914421404</v>
      </c>
    </row>
    <row r="6" spans="1:9" x14ac:dyDescent="0.5">
      <c r="A6" s="35" t="s">
        <v>36</v>
      </c>
      <c r="B6" s="35">
        <v>0.49479829497305683</v>
      </c>
    </row>
    <row r="7" spans="1:9" x14ac:dyDescent="0.5">
      <c r="A7" s="35" t="s">
        <v>37</v>
      </c>
      <c r="B7" s="35">
        <v>1.988475526382473E-2</v>
      </c>
    </row>
    <row r="8" spans="1:9" ht="14.7" thickBot="1" x14ac:dyDescent="0.55000000000000004">
      <c r="A8" s="36" t="s">
        <v>38</v>
      </c>
      <c r="B8" s="36">
        <v>7</v>
      </c>
    </row>
    <row r="10" spans="1:9" ht="14.7" thickBot="1" x14ac:dyDescent="0.55000000000000004">
      <c r="A10" t="s">
        <v>62</v>
      </c>
    </row>
    <row r="11" spans="1:9" x14ac:dyDescent="0.5">
      <c r="A11" s="37"/>
      <c r="B11" s="37" t="s">
        <v>43</v>
      </c>
      <c r="C11" s="37" t="s">
        <v>44</v>
      </c>
      <c r="D11" s="37" t="s">
        <v>45</v>
      </c>
      <c r="E11" s="37" t="s">
        <v>46</v>
      </c>
      <c r="F11" s="37" t="s">
        <v>47</v>
      </c>
    </row>
    <row r="12" spans="1:9" x14ac:dyDescent="0.5">
      <c r="A12" s="35" t="s">
        <v>39</v>
      </c>
      <c r="B12" s="35">
        <v>1</v>
      </c>
      <c r="C12" s="35">
        <v>2.7189701585171181E-3</v>
      </c>
      <c r="D12" s="35">
        <v>2.7189701585171181E-3</v>
      </c>
      <c r="E12" s="35">
        <v>6.8764444781119884</v>
      </c>
      <c r="F12" s="35">
        <v>4.6967403225870882E-2</v>
      </c>
    </row>
    <row r="13" spans="1:9" x14ac:dyDescent="0.5">
      <c r="A13" s="35" t="s">
        <v>40</v>
      </c>
      <c r="B13" s="35">
        <v>5</v>
      </c>
      <c r="C13" s="35">
        <v>1.9770174595110266E-3</v>
      </c>
      <c r="D13" s="35">
        <v>3.9540349190220534E-4</v>
      </c>
      <c r="E13" s="35"/>
      <c r="F13" s="35"/>
    </row>
    <row r="14" spans="1:9" ht="14.7" thickBot="1" x14ac:dyDescent="0.55000000000000004">
      <c r="A14" s="36" t="s">
        <v>41</v>
      </c>
      <c r="B14" s="36">
        <v>6</v>
      </c>
      <c r="C14" s="36">
        <v>4.6959876180281447E-3</v>
      </c>
      <c r="D14" s="36"/>
      <c r="E14" s="36"/>
      <c r="F14" s="36"/>
    </row>
    <row r="15" spans="1:9" ht="14.7" thickBot="1" x14ac:dyDescent="0.55000000000000004"/>
    <row r="16" spans="1:9" x14ac:dyDescent="0.5">
      <c r="A16" s="37"/>
      <c r="B16" s="37" t="s">
        <v>48</v>
      </c>
      <c r="C16" s="37" t="s">
        <v>37</v>
      </c>
      <c r="D16" s="37" t="s">
        <v>49</v>
      </c>
      <c r="E16" s="37" t="s">
        <v>50</v>
      </c>
      <c r="F16" s="37" t="s">
        <v>51</v>
      </c>
      <c r="G16" s="37" t="s">
        <v>52</v>
      </c>
      <c r="H16" s="37" t="s">
        <v>53</v>
      </c>
      <c r="I16" s="37" t="s">
        <v>54</v>
      </c>
    </row>
    <row r="17" spans="1:9" x14ac:dyDescent="0.5">
      <c r="A17" s="35" t="s">
        <v>42</v>
      </c>
      <c r="B17" s="35">
        <v>1.1517100398874131E-2</v>
      </c>
      <c r="C17" s="35">
        <v>1.1337784902897092E-2</v>
      </c>
      <c r="D17" s="35">
        <v>1.0158157433319466</v>
      </c>
      <c r="E17" s="35">
        <v>0.35632352069342077</v>
      </c>
      <c r="F17" s="35">
        <v>-1.7627603528864777E-2</v>
      </c>
      <c r="G17" s="35">
        <v>4.0661804326613038E-2</v>
      </c>
      <c r="H17" s="35">
        <v>-1.7627603528864777E-2</v>
      </c>
      <c r="I17" s="35">
        <v>4.0661804326613038E-2</v>
      </c>
    </row>
    <row r="18" spans="1:9" ht="14.7" thickBot="1" x14ac:dyDescent="0.55000000000000004">
      <c r="A18" s="36" t="s">
        <v>102</v>
      </c>
      <c r="B18" s="36">
        <v>1.8251175135637281</v>
      </c>
      <c r="C18" s="36">
        <v>0.69599939511198416</v>
      </c>
      <c r="D18" s="36">
        <v>2.6222975571265725</v>
      </c>
      <c r="E18" s="36">
        <v>4.6967403225870862E-2</v>
      </c>
      <c r="F18" s="36">
        <v>3.5994110874998819E-2</v>
      </c>
      <c r="G18" s="36">
        <v>3.6142409162524576</v>
      </c>
      <c r="H18" s="36">
        <v>3.5994110874998819E-2</v>
      </c>
      <c r="I18" s="36">
        <v>3.6142409162524576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EBC5-62C4-4F79-8178-59AB72ADA8EF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6640-2030-4E58-9F9F-660851E5E37F}">
  <sheetPr codeName="Sheet9"/>
  <dimension ref="A1:I18"/>
  <sheetViews>
    <sheetView workbookViewId="0">
      <selection activeCell="A3" sqref="A3:I18"/>
    </sheetView>
  </sheetViews>
  <sheetFormatPr defaultRowHeight="14.35" x14ac:dyDescent="0.5"/>
  <sheetData>
    <row r="1" spans="1:9" x14ac:dyDescent="0.5">
      <c r="A1" t="s">
        <v>101</v>
      </c>
    </row>
    <row r="2" spans="1:9" ht="14.7" thickBot="1" x14ac:dyDescent="0.55000000000000004"/>
    <row r="3" spans="1:9" x14ac:dyDescent="0.5">
      <c r="A3" s="38" t="s">
        <v>33</v>
      </c>
      <c r="B3" s="38"/>
    </row>
    <row r="4" spans="1:9" x14ac:dyDescent="0.5">
      <c r="A4" s="35" t="s">
        <v>34</v>
      </c>
      <c r="B4" s="35">
        <v>0.54792640399534187</v>
      </c>
    </row>
    <row r="5" spans="1:9" x14ac:dyDescent="0.5">
      <c r="A5" s="35" t="s">
        <v>35</v>
      </c>
      <c r="B5" s="35">
        <v>0.30022334419526664</v>
      </c>
    </row>
    <row r="6" spans="1:9" x14ac:dyDescent="0.5">
      <c r="A6" s="35" t="s">
        <v>36</v>
      </c>
      <c r="B6" s="35">
        <v>0.16026801303431998</v>
      </c>
    </row>
    <row r="7" spans="1:9" x14ac:dyDescent="0.5">
      <c r="A7" s="35" t="s">
        <v>37</v>
      </c>
      <c r="B7" s="35">
        <v>1.0324206550228338E-2</v>
      </c>
    </row>
    <row r="8" spans="1:9" ht="14.7" thickBot="1" x14ac:dyDescent="0.55000000000000004">
      <c r="A8" s="36" t="s">
        <v>38</v>
      </c>
      <c r="B8" s="36">
        <v>7</v>
      </c>
    </row>
    <row r="10" spans="1:9" ht="14.7" thickBot="1" x14ac:dyDescent="0.55000000000000004">
      <c r="A10" t="s">
        <v>62</v>
      </c>
    </row>
    <row r="11" spans="1:9" x14ac:dyDescent="0.5">
      <c r="A11" s="37"/>
      <c r="B11" s="37" t="s">
        <v>43</v>
      </c>
      <c r="C11" s="37" t="s">
        <v>44</v>
      </c>
      <c r="D11" s="37" t="s">
        <v>45</v>
      </c>
      <c r="E11" s="37" t="s">
        <v>46</v>
      </c>
      <c r="F11" s="37" t="s">
        <v>47</v>
      </c>
    </row>
    <row r="12" spans="1:9" x14ac:dyDescent="0.5">
      <c r="A12" s="35" t="s">
        <v>39</v>
      </c>
      <c r="B12" s="35">
        <v>1</v>
      </c>
      <c r="C12" s="35">
        <v>2.2864851299565108E-4</v>
      </c>
      <c r="D12" s="35">
        <v>2.2864851299565108E-4</v>
      </c>
      <c r="E12" s="35">
        <v>2.145136892641939</v>
      </c>
      <c r="F12" s="35">
        <v>0.2029080376938015</v>
      </c>
    </row>
    <row r="13" spans="1:9" x14ac:dyDescent="0.5">
      <c r="A13" s="35" t="s">
        <v>40</v>
      </c>
      <c r="B13" s="35">
        <v>5</v>
      </c>
      <c r="C13" s="35">
        <v>5.3294620445888848E-4</v>
      </c>
      <c r="D13" s="35">
        <v>1.065892408917777E-4</v>
      </c>
      <c r="E13" s="35"/>
      <c r="F13" s="35"/>
    </row>
    <row r="14" spans="1:9" ht="14.7" thickBot="1" x14ac:dyDescent="0.55000000000000004">
      <c r="A14" s="36" t="s">
        <v>41</v>
      </c>
      <c r="B14" s="36">
        <v>6</v>
      </c>
      <c r="C14" s="36">
        <v>7.6159471745453956E-4</v>
      </c>
      <c r="D14" s="36"/>
      <c r="E14" s="36"/>
      <c r="F14" s="36"/>
    </row>
    <row r="15" spans="1:9" ht="14.7" thickBot="1" x14ac:dyDescent="0.55000000000000004"/>
    <row r="16" spans="1:9" x14ac:dyDescent="0.5">
      <c r="A16" s="37"/>
      <c r="B16" s="37" t="s">
        <v>48</v>
      </c>
      <c r="C16" s="37" t="s">
        <v>37</v>
      </c>
      <c r="D16" s="37" t="s">
        <v>49</v>
      </c>
      <c r="E16" s="37" t="s">
        <v>50</v>
      </c>
      <c r="F16" s="37" t="s">
        <v>51</v>
      </c>
      <c r="G16" s="37" t="s">
        <v>52</v>
      </c>
      <c r="H16" s="37" t="s">
        <v>53</v>
      </c>
      <c r="I16" s="37" t="s">
        <v>54</v>
      </c>
    </row>
    <row r="17" spans="1:9" x14ac:dyDescent="0.5">
      <c r="A17" s="35" t="s">
        <v>42</v>
      </c>
      <c r="B17" s="35">
        <v>6.9652495502133139E-3</v>
      </c>
      <c r="C17" s="35">
        <v>8.8724525458281234E-3</v>
      </c>
      <c r="D17" s="35">
        <v>0.78504218695296524</v>
      </c>
      <c r="E17" s="35">
        <v>0.46797673248075089</v>
      </c>
      <c r="F17" s="35">
        <v>-1.5842115801637642E-2</v>
      </c>
      <c r="G17" s="35">
        <v>2.9772614902064266E-2</v>
      </c>
      <c r="H17" s="35">
        <v>-1.5842115801637642E-2</v>
      </c>
      <c r="I17" s="35">
        <v>2.9772614902064266E-2</v>
      </c>
    </row>
    <row r="18" spans="1:9" ht="14.7" thickBot="1" x14ac:dyDescent="0.55000000000000004">
      <c r="A18" s="36" t="s">
        <v>102</v>
      </c>
      <c r="B18" s="36">
        <v>1.4463175485504265</v>
      </c>
      <c r="C18" s="36">
        <v>0.98749782924229623</v>
      </c>
      <c r="D18" s="36">
        <v>1.4646285852194543</v>
      </c>
      <c r="E18" s="36">
        <v>0.20290803769380142</v>
      </c>
      <c r="F18" s="36">
        <v>-1.0921264340301118</v>
      </c>
      <c r="G18" s="36">
        <v>3.9847615311309648</v>
      </c>
      <c r="H18" s="36">
        <v>-1.0921264340301118</v>
      </c>
      <c r="I18" s="36">
        <v>3.9847615311309648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747D-4985-41BB-BFB9-756051BD5AB5}">
  <sheetPr codeName="Sheet1"/>
  <dimension ref="A1:O46"/>
  <sheetViews>
    <sheetView showGridLines="0" topLeftCell="A31" workbookViewId="0">
      <selection activeCell="P7" sqref="P7"/>
    </sheetView>
  </sheetViews>
  <sheetFormatPr defaultRowHeight="14.35" x14ac:dyDescent="0.5"/>
  <cols>
    <col min="1" max="1" width="16.3515625" customWidth="1"/>
    <col min="4" max="4" width="3.5859375" customWidth="1"/>
    <col min="5" max="6" width="9.05859375" customWidth="1"/>
    <col min="7" max="7" width="2.8203125" customWidth="1"/>
    <col min="8" max="8" width="11.8203125" customWidth="1"/>
    <col min="9" max="9" width="3" customWidth="1"/>
    <col min="11" max="11" width="3.3515625" customWidth="1"/>
  </cols>
  <sheetData>
    <row r="1" spans="1:15" ht="18" x14ac:dyDescent="0.6">
      <c r="A1" s="43" t="s">
        <v>0</v>
      </c>
    </row>
    <row r="3" spans="1:15" ht="40.35" customHeight="1" x14ac:dyDescent="0.5">
      <c r="B3" s="135" t="s">
        <v>1</v>
      </c>
      <c r="C3" s="135"/>
      <c r="D3" s="2"/>
      <c r="E3" s="136" t="s">
        <v>2</v>
      </c>
      <c r="F3" s="135"/>
      <c r="G3" s="2"/>
      <c r="H3" s="3" t="s">
        <v>4</v>
      </c>
      <c r="I3" s="2"/>
      <c r="J3" s="3" t="s">
        <v>26</v>
      </c>
    </row>
    <row r="4" spans="1:15" ht="21" customHeight="1" x14ac:dyDescent="0.5">
      <c r="A4" s="18"/>
      <c r="B4" s="18" t="s">
        <v>21</v>
      </c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O4" s="18"/>
    </row>
    <row r="5" spans="1:15" ht="30" customHeight="1" x14ac:dyDescent="0.5">
      <c r="B5" s="4" t="s">
        <v>5</v>
      </c>
      <c r="C5" s="4" t="s">
        <v>19</v>
      </c>
      <c r="D5" s="5"/>
      <c r="E5" s="4" t="s">
        <v>5</v>
      </c>
      <c r="F5" s="4" t="s">
        <v>19</v>
      </c>
      <c r="G5" s="5"/>
      <c r="H5" s="6" t="s">
        <v>23</v>
      </c>
      <c r="I5" s="5"/>
      <c r="J5" s="6" t="s">
        <v>23</v>
      </c>
    </row>
    <row r="6" spans="1:15" x14ac:dyDescent="0.5">
      <c r="A6" s="7" t="s">
        <v>6</v>
      </c>
      <c r="B6" s="128">
        <v>-6.5</v>
      </c>
      <c r="C6" s="128">
        <v>-4.5999999999999996</v>
      </c>
      <c r="D6" s="8"/>
      <c r="E6" s="9">
        <f t="shared" ref="E6:E7" si="0">+B6-$B$19</f>
        <v>-18.175000000000004</v>
      </c>
      <c r="F6" s="9">
        <f t="shared" ref="F6:F7" si="1">+C6-$C$19</f>
        <v>-9.8166666666666664</v>
      </c>
      <c r="G6" s="9"/>
      <c r="H6" s="9">
        <f>+F6*E6</f>
        <v>178.41791666666671</v>
      </c>
      <c r="I6" s="9"/>
      <c r="J6" s="9">
        <f>+F6^2</f>
        <v>96.366944444444442</v>
      </c>
    </row>
    <row r="7" spans="1:15" x14ac:dyDescent="0.5">
      <c r="A7" s="7" t="s">
        <v>7</v>
      </c>
      <c r="B7" s="129">
        <v>-13.2</v>
      </c>
      <c r="C7" s="129">
        <v>-11.3</v>
      </c>
      <c r="D7" s="10"/>
      <c r="E7" s="11">
        <f t="shared" si="0"/>
        <v>-24.875</v>
      </c>
      <c r="F7" s="11">
        <f t="shared" si="1"/>
        <v>-16.516666666666666</v>
      </c>
      <c r="G7" s="11"/>
      <c r="H7" s="9">
        <f t="shared" ref="H7:H17" si="2">+F7*E7</f>
        <v>410.85208333333333</v>
      </c>
      <c r="I7" s="11"/>
      <c r="J7" s="9">
        <f t="shared" ref="J7:J17" si="3">+F7^2</f>
        <v>272.80027777777775</v>
      </c>
    </row>
    <row r="8" spans="1:15" x14ac:dyDescent="0.5">
      <c r="A8" s="7" t="s">
        <v>8</v>
      </c>
      <c r="B8" s="129">
        <v>-8.9</v>
      </c>
      <c r="C8" s="129">
        <v>-5</v>
      </c>
      <c r="D8" s="10"/>
      <c r="E8" s="11">
        <f>+B8-$B$19</f>
        <v>-20.575000000000003</v>
      </c>
      <c r="F8" s="11">
        <f>+C8-$C$19</f>
        <v>-10.216666666666667</v>
      </c>
      <c r="G8" s="11"/>
      <c r="H8" s="9">
        <f t="shared" si="2"/>
        <v>210.2079166666667</v>
      </c>
      <c r="I8" s="11"/>
      <c r="J8" s="9">
        <f t="shared" si="3"/>
        <v>104.38027777777778</v>
      </c>
    </row>
    <row r="9" spans="1:15" x14ac:dyDescent="0.5">
      <c r="A9" s="7" t="s">
        <v>9</v>
      </c>
      <c r="B9" s="129">
        <v>25</v>
      </c>
      <c r="C9" s="129">
        <v>12</v>
      </c>
      <c r="D9" s="10"/>
      <c r="E9" s="11">
        <f t="shared" ref="E9:E17" si="4">+B9-$B$19</f>
        <v>13.324999999999998</v>
      </c>
      <c r="F9" s="11">
        <f t="shared" ref="F9:F17" si="5">+C9-$C$19</f>
        <v>6.7833333333333332</v>
      </c>
      <c r="G9" s="11"/>
      <c r="H9" s="9">
        <f t="shared" si="2"/>
        <v>90.387916666666655</v>
      </c>
      <c r="I9" s="11"/>
      <c r="J9" s="9">
        <f t="shared" si="3"/>
        <v>46.013611111111111</v>
      </c>
    </row>
    <row r="10" spans="1:15" x14ac:dyDescent="0.5">
      <c r="A10" s="7" t="s">
        <v>10</v>
      </c>
      <c r="B10" s="129">
        <v>48.5</v>
      </c>
      <c r="C10" s="129">
        <v>23</v>
      </c>
      <c r="D10" s="10"/>
      <c r="E10" s="11">
        <f t="shared" si="4"/>
        <v>36.824999999999996</v>
      </c>
      <c r="F10" s="11">
        <f t="shared" si="5"/>
        <v>17.783333333333331</v>
      </c>
      <c r="G10" s="11"/>
      <c r="H10" s="9">
        <f t="shared" si="2"/>
        <v>654.8712499999998</v>
      </c>
      <c r="I10" s="11"/>
      <c r="J10" s="9">
        <f t="shared" si="3"/>
        <v>316.24694444444435</v>
      </c>
    </row>
    <row r="11" spans="1:15" x14ac:dyDescent="0.5">
      <c r="A11" s="7" t="s">
        <v>11</v>
      </c>
      <c r="B11" s="129">
        <v>37.6</v>
      </c>
      <c r="C11" s="129">
        <v>25</v>
      </c>
      <c r="D11" s="10"/>
      <c r="E11" s="11">
        <f t="shared" si="4"/>
        <v>25.924999999999997</v>
      </c>
      <c r="F11" s="11">
        <f t="shared" si="5"/>
        <v>19.783333333333331</v>
      </c>
      <c r="G11" s="11"/>
      <c r="H11" s="9">
        <f t="shared" si="2"/>
        <v>512.88291666666657</v>
      </c>
      <c r="I11" s="11"/>
      <c r="J11" s="9">
        <f t="shared" si="3"/>
        <v>391.38027777777768</v>
      </c>
    </row>
    <row r="12" spans="1:15" x14ac:dyDescent="0.5">
      <c r="A12" s="7" t="s">
        <v>12</v>
      </c>
      <c r="B12" s="129">
        <v>10.5</v>
      </c>
      <c r="C12" s="129">
        <v>1</v>
      </c>
      <c r="D12" s="10"/>
      <c r="E12" s="11">
        <f t="shared" si="4"/>
        <v>-1.1750000000000025</v>
      </c>
      <c r="F12" s="11">
        <f t="shared" si="5"/>
        <v>-4.2166666666666668</v>
      </c>
      <c r="G12" s="11"/>
      <c r="H12" s="9">
        <f t="shared" si="2"/>
        <v>4.9545833333333436</v>
      </c>
      <c r="I12" s="11"/>
      <c r="J12" s="9">
        <f t="shared" si="3"/>
        <v>17.78027777777778</v>
      </c>
    </row>
    <row r="13" spans="1:15" x14ac:dyDescent="0.5">
      <c r="A13" s="7" t="s">
        <v>13</v>
      </c>
      <c r="B13" s="129">
        <v>7.2</v>
      </c>
      <c r="C13" s="129">
        <v>4.5</v>
      </c>
      <c r="D13" s="10"/>
      <c r="E13" s="11">
        <f t="shared" si="4"/>
        <v>-4.4750000000000023</v>
      </c>
      <c r="F13" s="11">
        <f t="shared" si="5"/>
        <v>-0.71666666666666679</v>
      </c>
      <c r="G13" s="11"/>
      <c r="H13" s="9">
        <f t="shared" si="2"/>
        <v>3.2070833333333355</v>
      </c>
      <c r="I13" s="11"/>
      <c r="J13" s="9">
        <f t="shared" si="3"/>
        <v>0.51361111111111124</v>
      </c>
    </row>
    <row r="14" spans="1:15" x14ac:dyDescent="0.5">
      <c r="A14" s="7" t="s">
        <v>14</v>
      </c>
      <c r="B14" s="129">
        <v>-5.6</v>
      </c>
      <c r="C14" s="129">
        <v>1</v>
      </c>
      <c r="D14" s="10"/>
      <c r="E14" s="11">
        <f t="shared" si="4"/>
        <v>-17.275000000000002</v>
      </c>
      <c r="F14" s="11">
        <f t="shared" si="5"/>
        <v>-4.2166666666666668</v>
      </c>
      <c r="G14" s="11"/>
      <c r="H14" s="9">
        <f t="shared" si="2"/>
        <v>72.842916666666682</v>
      </c>
      <c r="I14" s="11"/>
      <c r="J14" s="9">
        <f t="shared" si="3"/>
        <v>17.78027777777778</v>
      </c>
    </row>
    <row r="15" spans="1:15" x14ac:dyDescent="0.5">
      <c r="A15" s="7" t="s">
        <v>15</v>
      </c>
      <c r="B15" s="129">
        <v>17.5</v>
      </c>
      <c r="C15" s="129">
        <v>3</v>
      </c>
      <c r="D15" s="10"/>
      <c r="E15" s="11">
        <f t="shared" si="4"/>
        <v>5.8249999999999975</v>
      </c>
      <c r="F15" s="11">
        <f t="shared" si="5"/>
        <v>-2.2166666666666668</v>
      </c>
      <c r="G15" s="11"/>
      <c r="H15" s="9">
        <f t="shared" si="2"/>
        <v>-12.912083333333328</v>
      </c>
      <c r="I15" s="11"/>
      <c r="J15" s="9">
        <f t="shared" si="3"/>
        <v>4.9136111111111118</v>
      </c>
    </row>
    <row r="16" spans="1:15" x14ac:dyDescent="0.5">
      <c r="A16" s="7" t="s">
        <v>16</v>
      </c>
      <c r="B16" s="129">
        <v>21.5</v>
      </c>
      <c r="C16" s="129">
        <v>12</v>
      </c>
      <c r="D16" s="10"/>
      <c r="E16" s="11">
        <f t="shared" si="4"/>
        <v>9.8249999999999975</v>
      </c>
      <c r="F16" s="11">
        <f t="shared" si="5"/>
        <v>6.7833333333333332</v>
      </c>
      <c r="G16" s="11"/>
      <c r="H16" s="9">
        <f t="shared" si="2"/>
        <v>66.646249999999981</v>
      </c>
      <c r="I16" s="11"/>
      <c r="J16" s="9">
        <f t="shared" si="3"/>
        <v>46.013611111111111</v>
      </c>
    </row>
    <row r="17" spans="1:10" x14ac:dyDescent="0.5">
      <c r="A17" s="7" t="s">
        <v>17</v>
      </c>
      <c r="B17" s="129">
        <v>6.5</v>
      </c>
      <c r="C17" s="129">
        <v>2</v>
      </c>
      <c r="D17" s="10"/>
      <c r="E17" s="11">
        <f t="shared" si="4"/>
        <v>-5.1750000000000025</v>
      </c>
      <c r="F17" s="11">
        <f t="shared" si="5"/>
        <v>-3.2166666666666668</v>
      </c>
      <c r="G17" s="11"/>
      <c r="H17" s="9">
        <f t="shared" si="2"/>
        <v>16.646250000000009</v>
      </c>
      <c r="I17" s="11"/>
      <c r="J17" s="9">
        <f t="shared" si="3"/>
        <v>10.346944444444444</v>
      </c>
    </row>
    <row r="18" spans="1:10" x14ac:dyDescent="0.5">
      <c r="B18" s="12"/>
      <c r="C18" s="12"/>
      <c r="E18" s="13"/>
      <c r="F18" s="13"/>
      <c r="G18" s="13"/>
      <c r="H18" s="13">
        <f>SUM(H6:H17)</f>
        <v>2209.0049999999992</v>
      </c>
      <c r="I18" s="13"/>
      <c r="J18" s="13">
        <f>SUM(J6:J17)</f>
        <v>1324.5366666666664</v>
      </c>
    </row>
    <row r="19" spans="1:10" x14ac:dyDescent="0.5">
      <c r="A19" s="14" t="s">
        <v>18</v>
      </c>
      <c r="B19" s="15">
        <f>AVERAGE(B6:B17)</f>
        <v>11.675000000000002</v>
      </c>
      <c r="C19" s="15">
        <f>AVERAGE(C6:C17)</f>
        <v>5.2166666666666668</v>
      </c>
      <c r="E19" s="13"/>
      <c r="F19" s="13"/>
      <c r="G19" s="13"/>
      <c r="H19" s="13"/>
      <c r="I19" s="13"/>
      <c r="J19" s="13"/>
    </row>
    <row r="20" spans="1:10" x14ac:dyDescent="0.5">
      <c r="A20" s="10" t="s">
        <v>3</v>
      </c>
      <c r="B20" s="16">
        <f>_xlfn.STDEV.S(B6:B17)</f>
        <v>19.200479397424147</v>
      </c>
      <c r="C20" s="16">
        <f>_xlfn.STDEV.S(C6:C17)</f>
        <v>10.973259508570106</v>
      </c>
      <c r="E20" s="13"/>
      <c r="F20" s="13"/>
      <c r="G20" s="13"/>
      <c r="H20" s="19" t="s">
        <v>30</v>
      </c>
      <c r="I20" s="10"/>
      <c r="J20" s="34">
        <f>+H18/J18</f>
        <v>1.6677567753252078</v>
      </c>
    </row>
    <row r="21" spans="1:10" ht="14.7" thickBot="1" x14ac:dyDescent="0.55000000000000004">
      <c r="A21" s="20"/>
      <c r="B21" s="21"/>
      <c r="C21" s="12"/>
      <c r="E21" s="13"/>
      <c r="F21" s="13"/>
      <c r="G21" s="13"/>
      <c r="H21" s="13"/>
      <c r="I21" s="13"/>
      <c r="J21" s="13"/>
    </row>
    <row r="22" spans="1:10" ht="37.35" customHeight="1" thickBot="1" x14ac:dyDescent="0.55000000000000004">
      <c r="A22" s="22"/>
      <c r="B22" s="23"/>
      <c r="C22" s="23"/>
      <c r="F22" s="137"/>
      <c r="G22" s="138"/>
      <c r="H22" s="139"/>
      <c r="I22" s="13"/>
      <c r="J22" s="13"/>
    </row>
    <row r="23" spans="1:10" ht="14.7" customHeight="1" x14ac:dyDescent="0.5">
      <c r="A23" s="24" t="s">
        <v>31</v>
      </c>
      <c r="B23" s="25"/>
      <c r="C23" s="25"/>
      <c r="D23" s="26"/>
      <c r="E23" s="26"/>
      <c r="F23" s="27"/>
      <c r="G23" s="28"/>
      <c r="H23" s="28"/>
      <c r="I23" s="29"/>
      <c r="J23" s="29"/>
    </row>
    <row r="24" spans="1:10" x14ac:dyDescent="0.5">
      <c r="A24" s="30" t="s">
        <v>32</v>
      </c>
      <c r="B24" s="31">
        <f>SLOPE(B6:B17,C6:C17)</f>
        <v>1.6677567753252078</v>
      </c>
      <c r="C24" s="32" t="s">
        <v>27</v>
      </c>
      <c r="D24" s="26"/>
      <c r="E24" s="26"/>
      <c r="F24" s="26"/>
      <c r="G24" s="26"/>
      <c r="H24" s="26"/>
      <c r="I24" s="26"/>
      <c r="J24" s="26"/>
    </row>
    <row r="25" spans="1:10" x14ac:dyDescent="0.5">
      <c r="A25" s="30" t="s">
        <v>24</v>
      </c>
      <c r="B25" s="31">
        <f>FORECAST(1,B6:B17,C6:C17)</f>
        <v>4.6426255973787089</v>
      </c>
      <c r="C25" s="30" t="s">
        <v>28</v>
      </c>
      <c r="D25" s="26"/>
      <c r="E25" s="26"/>
      <c r="F25" s="26"/>
      <c r="G25" s="26"/>
      <c r="H25" s="26"/>
      <c r="I25" s="26"/>
      <c r="J25" s="26"/>
    </row>
    <row r="26" spans="1:10" ht="12.35" customHeight="1" x14ac:dyDescent="0.5">
      <c r="A26" s="30" t="s">
        <v>25</v>
      </c>
      <c r="B26" s="31">
        <f>STEYX(B6:B17,C6:C17)</f>
        <v>6.0922856509091901</v>
      </c>
      <c r="C26" s="30" t="s">
        <v>29</v>
      </c>
      <c r="D26" s="26"/>
      <c r="E26" s="26"/>
      <c r="F26" s="26"/>
      <c r="G26" s="33"/>
      <c r="H26" s="26"/>
      <c r="I26" s="26"/>
      <c r="J26" s="33"/>
    </row>
    <row r="27" spans="1:10" ht="13.7" customHeight="1" x14ac:dyDescent="0.5">
      <c r="G27" s="17"/>
      <c r="J27" s="17"/>
    </row>
    <row r="28" spans="1:10" x14ac:dyDescent="0.5">
      <c r="G28" s="17"/>
    </row>
    <row r="29" spans="1:10" x14ac:dyDescent="0.5">
      <c r="G29" s="13"/>
      <c r="J29" s="13"/>
    </row>
    <row r="30" spans="1:10" x14ac:dyDescent="0.5">
      <c r="G30" s="13"/>
      <c r="J30" s="13"/>
    </row>
    <row r="31" spans="1:10" x14ac:dyDescent="0.5">
      <c r="G31" s="13"/>
      <c r="J31" s="13"/>
    </row>
    <row r="46" spans="10:10" x14ac:dyDescent="0.5">
      <c r="J46" t="s">
        <v>59</v>
      </c>
    </row>
  </sheetData>
  <mergeCells count="3">
    <mergeCell ref="B3:C3"/>
    <mergeCell ref="E3:F3"/>
    <mergeCell ref="F22:H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81AC-8DAA-4C1E-8F02-E9D1DACEA061}">
  <sheetPr codeName="Sheet2"/>
  <dimension ref="A1:I20"/>
  <sheetViews>
    <sheetView showGridLines="0" workbookViewId="0">
      <selection activeCell="K6" sqref="K6"/>
    </sheetView>
  </sheetViews>
  <sheetFormatPr defaultRowHeight="14.35" x14ac:dyDescent="0.5"/>
  <cols>
    <col min="1" max="1" width="21.5859375" customWidth="1"/>
    <col min="2" max="2" width="15.5859375" customWidth="1"/>
    <col min="3" max="3" width="13.29296875" customWidth="1"/>
    <col min="4" max="4" width="13.41015625" customWidth="1"/>
    <col min="5" max="5" width="12.1171875" customWidth="1"/>
    <col min="6" max="6" width="12.29296875" customWidth="1"/>
    <col min="7" max="7" width="14.9375" customWidth="1"/>
    <col min="8" max="8" width="13.46875" customWidth="1"/>
    <col min="9" max="9" width="15.8203125" customWidth="1"/>
    <col min="10" max="10" width="1.76171875" customWidth="1"/>
  </cols>
  <sheetData>
    <row r="1" spans="1:9" ht="19.7" customHeight="1" x14ac:dyDescent="0.6">
      <c r="A1" s="43" t="s">
        <v>55</v>
      </c>
    </row>
    <row r="2" spans="1:9" ht="9.4499999999999993" customHeight="1" thickBot="1" x14ac:dyDescent="0.55000000000000004"/>
    <row r="3" spans="1:9" ht="18.7" customHeight="1" x14ac:dyDescent="0.5">
      <c r="A3" s="46" t="s">
        <v>33</v>
      </c>
      <c r="B3" s="48"/>
    </row>
    <row r="4" spans="1:9" ht="18.7" customHeight="1" x14ac:dyDescent="0.5">
      <c r="A4" s="35" t="s">
        <v>34</v>
      </c>
      <c r="B4" s="52">
        <v>0.95313911252000849</v>
      </c>
    </row>
    <row r="5" spans="1:9" ht="18.7" customHeight="1" x14ac:dyDescent="0.5">
      <c r="A5" s="39" t="s">
        <v>35</v>
      </c>
      <c r="B5" s="53">
        <v>0.90847416781542933</v>
      </c>
    </row>
    <row r="6" spans="1:9" ht="18.7" customHeight="1" x14ac:dyDescent="0.5">
      <c r="A6" s="35" t="s">
        <v>36</v>
      </c>
      <c r="B6" s="52">
        <v>0.8993215845969722</v>
      </c>
    </row>
    <row r="7" spans="1:9" ht="18.7" customHeight="1" x14ac:dyDescent="0.5">
      <c r="A7" s="35" t="s">
        <v>37</v>
      </c>
      <c r="B7" s="52">
        <v>6.0922856509091776</v>
      </c>
    </row>
    <row r="8" spans="1:9" ht="18.7" customHeight="1" thickBot="1" x14ac:dyDescent="0.55000000000000004">
      <c r="A8" s="36" t="s">
        <v>38</v>
      </c>
      <c r="B8" s="36">
        <v>12</v>
      </c>
    </row>
    <row r="10" spans="1:9" ht="22.45" customHeight="1" thickBot="1" x14ac:dyDescent="0.55000000000000004">
      <c r="A10" s="40" t="s">
        <v>57</v>
      </c>
      <c r="B10" s="49"/>
      <c r="C10" s="41"/>
      <c r="D10" s="41"/>
      <c r="E10" s="41"/>
      <c r="F10" s="41"/>
    </row>
    <row r="11" spans="1:9" x14ac:dyDescent="0.5">
      <c r="A11" s="37"/>
      <c r="B11" s="37" t="s">
        <v>43</v>
      </c>
      <c r="C11" s="37" t="s">
        <v>44</v>
      </c>
      <c r="D11" s="37" t="s">
        <v>45</v>
      </c>
      <c r="E11" s="37" t="s">
        <v>46</v>
      </c>
      <c r="F11" s="37" t="s">
        <v>47</v>
      </c>
    </row>
    <row r="12" spans="1:9" ht="18.45" customHeight="1" x14ac:dyDescent="0.5">
      <c r="A12" s="35" t="s">
        <v>39</v>
      </c>
      <c r="B12" s="50">
        <v>1</v>
      </c>
      <c r="C12" s="50">
        <v>3684.0830554772606</v>
      </c>
      <c r="D12" s="50">
        <v>3684.0830554772606</v>
      </c>
      <c r="E12" s="50">
        <v>99.258771663873404</v>
      </c>
      <c r="F12" s="50">
        <v>1.6446676677760175E-6</v>
      </c>
    </row>
    <row r="13" spans="1:9" ht="18.45" customHeight="1" x14ac:dyDescent="0.5">
      <c r="A13" s="35" t="s">
        <v>40</v>
      </c>
      <c r="B13" s="50">
        <v>10</v>
      </c>
      <c r="C13" s="50">
        <v>371.15944452273868</v>
      </c>
      <c r="D13" s="50">
        <v>37.115944452273865</v>
      </c>
      <c r="E13" s="50"/>
      <c r="F13" s="50"/>
    </row>
    <row r="14" spans="1:9" ht="18.45" customHeight="1" thickBot="1" x14ac:dyDescent="0.55000000000000004">
      <c r="A14" s="36" t="s">
        <v>41</v>
      </c>
      <c r="B14" s="51">
        <v>11</v>
      </c>
      <c r="C14" s="51">
        <v>4055.2424999999994</v>
      </c>
      <c r="D14" s="51"/>
      <c r="E14" s="51"/>
      <c r="F14" s="51"/>
    </row>
    <row r="15" spans="1:9" ht="14.7" thickBot="1" x14ac:dyDescent="0.55000000000000004">
      <c r="B15" s="7"/>
    </row>
    <row r="16" spans="1:9" ht="21" customHeight="1" x14ac:dyDescent="0.5">
      <c r="A16" s="46" t="s">
        <v>58</v>
      </c>
      <c r="B16" s="42" t="s">
        <v>48</v>
      </c>
      <c r="C16" s="42" t="s">
        <v>37</v>
      </c>
      <c r="D16" s="42" t="s">
        <v>60</v>
      </c>
      <c r="E16" s="42" t="s">
        <v>50</v>
      </c>
      <c r="F16" s="42" t="s">
        <v>51</v>
      </c>
      <c r="G16" s="42" t="s">
        <v>52</v>
      </c>
      <c r="H16" s="42" t="s">
        <v>53</v>
      </c>
      <c r="I16" s="42" t="s">
        <v>54</v>
      </c>
    </row>
    <row r="17" spans="1:9" ht="20.45" customHeight="1" x14ac:dyDescent="0.5">
      <c r="A17" s="35" t="s">
        <v>42</v>
      </c>
      <c r="B17" s="50">
        <v>2.9748688220534998</v>
      </c>
      <c r="C17" s="50">
        <v>1.9635606993386281</v>
      </c>
      <c r="D17" s="50">
        <v>1.5150378712792039</v>
      </c>
      <c r="E17" s="50">
        <v>0.1607129682675047</v>
      </c>
      <c r="F17" s="50">
        <v>-1.4002170603762369</v>
      </c>
      <c r="G17" s="50">
        <v>7.3499547044832365</v>
      </c>
      <c r="H17" s="50">
        <v>-1.4002170603762369</v>
      </c>
      <c r="I17" s="50">
        <v>7.3499547044832365</v>
      </c>
    </row>
    <row r="18" spans="1:9" ht="20.45" customHeight="1" thickBot="1" x14ac:dyDescent="0.55000000000000004">
      <c r="A18" s="44" t="s">
        <v>56</v>
      </c>
      <c r="B18" s="54">
        <v>1.6677567753252081</v>
      </c>
      <c r="C18" s="51">
        <v>0.16739722930300066</v>
      </c>
      <c r="D18" s="51">
        <v>9.9628696500492975</v>
      </c>
      <c r="E18" s="51">
        <v>1.6446676677760175E-6</v>
      </c>
      <c r="F18" s="51">
        <v>1.2947725050003371</v>
      </c>
      <c r="G18" s="51">
        <v>2.040741045650079</v>
      </c>
      <c r="H18" s="51">
        <v>1.2947725050003371</v>
      </c>
      <c r="I18" s="51">
        <v>2.040741045650079</v>
      </c>
    </row>
    <row r="20" spans="1:9" x14ac:dyDescent="0.5">
      <c r="I20" s="47" t="s">
        <v>64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1F73-9D9E-4BBB-8439-37CD5B39B245}">
  <sheetPr codeName="Sheet3"/>
  <dimension ref="A1:BR22"/>
  <sheetViews>
    <sheetView showGridLines="0" topLeftCell="A4" workbookViewId="0">
      <selection activeCell="BU18" sqref="BU18"/>
    </sheetView>
  </sheetViews>
  <sheetFormatPr defaultRowHeight="14.35" x14ac:dyDescent="0.5"/>
  <cols>
    <col min="1" max="1" width="18" customWidth="1"/>
    <col min="2" max="3" width="6.05859375" customWidth="1"/>
    <col min="4" max="4" width="2" customWidth="1"/>
    <col min="5" max="6" width="6.17578125" customWidth="1"/>
    <col min="7" max="7" width="2.8203125" customWidth="1"/>
    <col min="8" max="69" width="1.41015625" style="57" customWidth="1"/>
    <col min="70" max="70" width="2" customWidth="1"/>
    <col min="71" max="71" width="3.52734375" customWidth="1"/>
  </cols>
  <sheetData>
    <row r="1" spans="1:70" x14ac:dyDescent="0.5">
      <c r="A1" s="55"/>
      <c r="B1" s="140" t="s">
        <v>63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41"/>
    </row>
    <row r="2" spans="1:70" x14ac:dyDescent="0.5">
      <c r="A2" s="45"/>
      <c r="B2" s="35"/>
    </row>
    <row r="3" spans="1:70" x14ac:dyDescent="0.5">
      <c r="A3" s="45"/>
      <c r="B3" s="35"/>
    </row>
    <row r="4" spans="1:70" x14ac:dyDescent="0.5">
      <c r="B4" s="135" t="s">
        <v>1</v>
      </c>
      <c r="C4" s="135"/>
      <c r="E4" s="135" t="s">
        <v>61</v>
      </c>
      <c r="F4" s="135"/>
    </row>
    <row r="5" spans="1:70" x14ac:dyDescent="0.5">
      <c r="A5" s="18"/>
      <c r="B5" s="18" t="s">
        <v>21</v>
      </c>
      <c r="C5" s="18" t="s">
        <v>20</v>
      </c>
      <c r="E5" s="18" t="s">
        <v>21</v>
      </c>
      <c r="F5" s="18" t="s">
        <v>20</v>
      </c>
      <c r="Z5" s="143">
        <v>5.22</v>
      </c>
      <c r="AA5" s="143"/>
      <c r="AB5" s="144"/>
      <c r="AC5" s="62"/>
      <c r="AD5" s="62"/>
      <c r="AE5" s="62"/>
      <c r="AF5" s="143">
        <v>11.68</v>
      </c>
      <c r="AG5" s="143"/>
      <c r="AH5" s="144"/>
    </row>
    <row r="6" spans="1:70" ht="41.35" customHeight="1" x14ac:dyDescent="0.5">
      <c r="B6" s="4" t="s">
        <v>5</v>
      </c>
      <c r="C6" s="4" t="s">
        <v>19</v>
      </c>
      <c r="E6" s="4" t="s">
        <v>5</v>
      </c>
      <c r="F6" s="4" t="s">
        <v>19</v>
      </c>
      <c r="Z6" s="60"/>
      <c r="AF6" s="60"/>
    </row>
    <row r="7" spans="1:70" x14ac:dyDescent="0.5">
      <c r="A7" s="7"/>
      <c r="B7" s="128">
        <v>-6.5</v>
      </c>
      <c r="C7" s="128">
        <v>-4.5999999999999996</v>
      </c>
      <c r="D7" s="130"/>
      <c r="E7" s="128">
        <v>-13.2</v>
      </c>
      <c r="F7" s="128">
        <v>-11.3</v>
      </c>
      <c r="Z7" s="60"/>
      <c r="AF7" s="60"/>
    </row>
    <row r="8" spans="1:70" x14ac:dyDescent="0.5">
      <c r="A8" s="7"/>
      <c r="B8" s="129">
        <v>-13.2</v>
      </c>
      <c r="C8" s="129">
        <v>-11.3</v>
      </c>
      <c r="D8" s="130"/>
      <c r="E8" s="129">
        <v>-8.9</v>
      </c>
      <c r="F8" s="129">
        <v>-5</v>
      </c>
      <c r="Z8" s="60"/>
      <c r="AF8" s="60"/>
    </row>
    <row r="9" spans="1:70" x14ac:dyDescent="0.5">
      <c r="A9" s="7"/>
      <c r="B9" s="129">
        <v>-8.9</v>
      </c>
      <c r="C9" s="129">
        <v>-5</v>
      </c>
      <c r="D9" s="130"/>
      <c r="E9" s="129">
        <v>-6.5</v>
      </c>
      <c r="F9" s="129">
        <v>-4.5999999999999996</v>
      </c>
      <c r="Z9" s="60"/>
      <c r="AF9" s="60"/>
    </row>
    <row r="10" spans="1:70" x14ac:dyDescent="0.5">
      <c r="A10" s="7"/>
      <c r="B10" s="129">
        <v>25</v>
      </c>
      <c r="C10" s="129">
        <v>12</v>
      </c>
      <c r="D10" s="130"/>
      <c r="E10" s="129">
        <v>-5.6</v>
      </c>
      <c r="F10" s="129">
        <v>1</v>
      </c>
      <c r="Z10" s="60"/>
      <c r="AF10" s="60"/>
    </row>
    <row r="11" spans="1:70" x14ac:dyDescent="0.5">
      <c r="A11" s="7"/>
      <c r="B11" s="129">
        <v>48.5</v>
      </c>
      <c r="C11" s="129">
        <v>23</v>
      </c>
      <c r="D11" s="130"/>
      <c r="E11" s="129">
        <v>6.5</v>
      </c>
      <c r="F11" s="129">
        <v>1</v>
      </c>
      <c r="Z11" s="60"/>
      <c r="AF11" s="60"/>
    </row>
    <row r="12" spans="1:70" x14ac:dyDescent="0.5">
      <c r="A12" s="7"/>
      <c r="B12" s="129">
        <v>37.6</v>
      </c>
      <c r="C12" s="129">
        <v>25</v>
      </c>
      <c r="D12" s="130"/>
      <c r="E12" s="129">
        <v>7.2</v>
      </c>
      <c r="F12" s="129">
        <v>2</v>
      </c>
      <c r="Z12" s="60"/>
      <c r="AF12" s="60"/>
    </row>
    <row r="13" spans="1:70" x14ac:dyDescent="0.5">
      <c r="A13" s="7"/>
      <c r="B13" s="129">
        <v>10.5</v>
      </c>
      <c r="C13" s="129">
        <v>1</v>
      </c>
      <c r="D13" s="130"/>
      <c r="E13" s="129">
        <v>10.5</v>
      </c>
      <c r="F13" s="129">
        <v>3</v>
      </c>
      <c r="Z13" s="60"/>
      <c r="AF13" s="60"/>
    </row>
    <row r="14" spans="1:70" x14ac:dyDescent="0.5">
      <c r="A14" s="7"/>
      <c r="B14" s="129">
        <v>7.2</v>
      </c>
      <c r="C14" s="129">
        <v>4.5</v>
      </c>
      <c r="D14" s="130"/>
      <c r="E14" s="129">
        <v>17.5</v>
      </c>
      <c r="F14" s="129">
        <v>4.5</v>
      </c>
      <c r="Z14" s="60"/>
      <c r="AF14" s="60"/>
    </row>
    <row r="15" spans="1:70" x14ac:dyDescent="0.5">
      <c r="A15" s="7"/>
      <c r="B15" s="129">
        <v>-5.6</v>
      </c>
      <c r="C15" s="129">
        <v>1</v>
      </c>
      <c r="D15" s="130"/>
      <c r="E15" s="129">
        <v>21.5</v>
      </c>
      <c r="F15" s="129">
        <v>12</v>
      </c>
      <c r="Z15" s="60"/>
      <c r="AF15" s="60"/>
    </row>
    <row r="16" spans="1:70" x14ac:dyDescent="0.5">
      <c r="A16" s="7"/>
      <c r="B16" s="129">
        <v>17.5</v>
      </c>
      <c r="C16" s="129">
        <v>3</v>
      </c>
      <c r="D16" s="130"/>
      <c r="E16" s="129">
        <v>25</v>
      </c>
      <c r="F16" s="129">
        <v>12</v>
      </c>
      <c r="Z16" s="60"/>
      <c r="AF16" s="60"/>
    </row>
    <row r="17" spans="1:69" ht="14.7" thickBot="1" x14ac:dyDescent="0.55000000000000004">
      <c r="A17" s="7"/>
      <c r="B17" s="129">
        <v>21.5</v>
      </c>
      <c r="C17" s="129">
        <v>12</v>
      </c>
      <c r="D17" s="130"/>
      <c r="E17" s="129">
        <v>37.6</v>
      </c>
      <c r="F17" s="129">
        <v>23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61"/>
      <c r="AA17" s="58"/>
      <c r="AB17" s="58"/>
      <c r="AC17" s="58"/>
      <c r="AD17" s="58"/>
      <c r="AE17" s="58"/>
      <c r="AF17" s="61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</row>
    <row r="18" spans="1:69" x14ac:dyDescent="0.5">
      <c r="A18" s="7"/>
      <c r="B18" s="129">
        <v>6.5</v>
      </c>
      <c r="C18" s="129">
        <v>2</v>
      </c>
      <c r="D18" s="130"/>
      <c r="E18" s="129">
        <v>48.5</v>
      </c>
      <c r="F18" s="129">
        <v>25</v>
      </c>
      <c r="H18" s="59">
        <v>-13.2</v>
      </c>
      <c r="I18" s="59">
        <v>-12</v>
      </c>
      <c r="J18" s="59">
        <v>-11</v>
      </c>
      <c r="K18" s="59">
        <v>-10</v>
      </c>
      <c r="L18" s="59">
        <v>-9</v>
      </c>
      <c r="M18" s="59">
        <v>-8</v>
      </c>
      <c r="N18" s="59">
        <v>-7</v>
      </c>
      <c r="O18" s="59">
        <v>-6</v>
      </c>
      <c r="P18" s="59">
        <v>-5</v>
      </c>
      <c r="Q18" s="59">
        <v>-4</v>
      </c>
      <c r="R18" s="59">
        <v>-3</v>
      </c>
      <c r="S18" s="59">
        <v>-2</v>
      </c>
      <c r="T18" s="59">
        <v>-1</v>
      </c>
      <c r="U18" s="59">
        <v>0</v>
      </c>
      <c r="V18" s="59">
        <v>1</v>
      </c>
      <c r="W18" s="59">
        <v>2</v>
      </c>
      <c r="X18" s="59">
        <v>3</v>
      </c>
      <c r="Y18" s="59">
        <v>4</v>
      </c>
      <c r="Z18" s="59">
        <v>5</v>
      </c>
      <c r="AA18" s="59">
        <v>6</v>
      </c>
      <c r="AB18" s="59">
        <v>7</v>
      </c>
      <c r="AC18" s="59">
        <v>8</v>
      </c>
      <c r="AD18" s="59">
        <v>9</v>
      </c>
      <c r="AE18" s="59">
        <v>10</v>
      </c>
      <c r="AF18" s="59">
        <v>11</v>
      </c>
      <c r="AG18" s="59">
        <v>12</v>
      </c>
      <c r="AH18" s="59">
        <v>13</v>
      </c>
      <c r="AI18" s="59">
        <v>14</v>
      </c>
      <c r="AJ18" s="59">
        <v>15</v>
      </c>
      <c r="AK18" s="59">
        <v>16</v>
      </c>
      <c r="AL18" s="59">
        <v>17</v>
      </c>
      <c r="AM18" s="59">
        <v>18</v>
      </c>
      <c r="AN18" s="59">
        <v>19</v>
      </c>
      <c r="AO18" s="59">
        <v>20</v>
      </c>
      <c r="AP18" s="59">
        <v>21</v>
      </c>
      <c r="AQ18" s="59">
        <v>22</v>
      </c>
      <c r="AR18" s="59">
        <v>23</v>
      </c>
      <c r="AS18" s="59">
        <v>24</v>
      </c>
      <c r="AT18" s="59">
        <v>25</v>
      </c>
      <c r="AU18" s="59">
        <v>26</v>
      </c>
      <c r="AV18" s="59">
        <v>27</v>
      </c>
      <c r="AW18" s="59">
        <v>28</v>
      </c>
      <c r="AX18" s="59">
        <v>29</v>
      </c>
      <c r="AY18" s="59">
        <v>30</v>
      </c>
      <c r="AZ18" s="59">
        <v>31</v>
      </c>
      <c r="BA18" s="59">
        <v>32</v>
      </c>
      <c r="BB18" s="59">
        <v>33</v>
      </c>
      <c r="BC18" s="59">
        <v>34</v>
      </c>
      <c r="BD18" s="59">
        <v>35</v>
      </c>
      <c r="BE18" s="59">
        <v>36</v>
      </c>
      <c r="BF18" s="59">
        <v>37</v>
      </c>
      <c r="BG18" s="59">
        <v>38</v>
      </c>
      <c r="BH18" s="59">
        <v>39</v>
      </c>
      <c r="BI18" s="59">
        <v>40</v>
      </c>
      <c r="BJ18" s="59">
        <v>41</v>
      </c>
      <c r="BK18" s="59">
        <v>42</v>
      </c>
      <c r="BL18" s="59">
        <v>43</v>
      </c>
      <c r="BM18" s="59">
        <v>44</v>
      </c>
      <c r="BN18" s="59">
        <v>45</v>
      </c>
      <c r="BO18" s="59">
        <v>46</v>
      </c>
      <c r="BP18" s="59">
        <v>47</v>
      </c>
      <c r="BQ18" s="59">
        <v>48</v>
      </c>
    </row>
    <row r="19" spans="1:69" x14ac:dyDescent="0.5">
      <c r="B19" s="12"/>
      <c r="C19" s="12"/>
    </row>
    <row r="20" spans="1:69" x14ac:dyDescent="0.5">
      <c r="B20" s="15">
        <f>AVERAGE(B7:B18)</f>
        <v>11.675000000000002</v>
      </c>
      <c r="C20" s="15">
        <f>AVERAGE(C7:C18)</f>
        <v>5.2166666666666668</v>
      </c>
      <c r="E20" s="14" t="s">
        <v>18</v>
      </c>
      <c r="F20" s="8"/>
      <c r="G20" s="8"/>
    </row>
    <row r="21" spans="1:69" x14ac:dyDescent="0.5">
      <c r="B21" s="16">
        <f>_xlfn.STDEV.S(B7:B18)</f>
        <v>19.200479397424147</v>
      </c>
      <c r="C21" s="16">
        <f>_xlfn.STDEV.S(C7:C18)</f>
        <v>10.973259508570106</v>
      </c>
      <c r="E21" s="10" t="s">
        <v>3</v>
      </c>
      <c r="F21" s="10"/>
      <c r="G21" s="10"/>
      <c r="H21" s="131"/>
    </row>
    <row r="22" spans="1:69" x14ac:dyDescent="0.5">
      <c r="AF22" s="64"/>
      <c r="BI22" s="142" t="s">
        <v>68</v>
      </c>
      <c r="BJ22" s="142"/>
      <c r="BK22" s="142"/>
      <c r="BL22" s="142"/>
      <c r="BM22" s="142"/>
      <c r="BN22" s="142"/>
      <c r="BO22" s="142"/>
      <c r="BP22" s="142"/>
      <c r="BQ22" s="142"/>
    </row>
  </sheetData>
  <sortState xmlns:xlrd2="http://schemas.microsoft.com/office/spreadsheetml/2017/richdata2" ref="F7:F18">
    <sortCondition ref="F7:F18"/>
  </sortState>
  <mergeCells count="6">
    <mergeCell ref="B1:N1"/>
    <mergeCell ref="BI22:BQ22"/>
    <mergeCell ref="B4:C4"/>
    <mergeCell ref="E4:F4"/>
    <mergeCell ref="Z5:AB5"/>
    <mergeCell ref="AF5:AH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E299-8E86-43C3-8A87-333B0E52C838}">
  <sheetPr codeName="Sheet4"/>
  <dimension ref="B3:I16"/>
  <sheetViews>
    <sheetView showGridLines="0" workbookViewId="0">
      <selection activeCell="M8" sqref="M8"/>
    </sheetView>
  </sheetViews>
  <sheetFormatPr defaultRowHeight="14.35" x14ac:dyDescent="0.5"/>
  <cols>
    <col min="1" max="1" width="6" customWidth="1"/>
    <col min="2" max="2" width="5.64453125" customWidth="1"/>
    <col min="3" max="4" width="3.76171875" customWidth="1"/>
    <col min="5" max="5" width="2.29296875" customWidth="1"/>
    <col min="6" max="6" width="3" customWidth="1"/>
    <col min="7" max="7" width="3.76171875" customWidth="1"/>
    <col min="8" max="8" width="5.5859375" customWidth="1"/>
    <col min="9" max="11" width="3.76171875" customWidth="1"/>
  </cols>
  <sheetData>
    <row r="3" spans="2:9" ht="23.35" customHeight="1" x14ac:dyDescent="0.5"/>
    <row r="4" spans="2:9" ht="11" customHeight="1" x14ac:dyDescent="0.5">
      <c r="E4" s="65"/>
    </row>
    <row r="5" spans="2:9" ht="7" customHeight="1" x14ac:dyDescent="0.5">
      <c r="E5" s="65"/>
    </row>
    <row r="6" spans="2:9" ht="11.35" customHeight="1" x14ac:dyDescent="0.5">
      <c r="E6" s="65"/>
    </row>
    <row r="7" spans="2:9" x14ac:dyDescent="0.5">
      <c r="E7" s="65"/>
    </row>
    <row r="8" spans="2:9" x14ac:dyDescent="0.5">
      <c r="E8" s="145">
        <v>0.95</v>
      </c>
      <c r="F8" s="146"/>
    </row>
    <row r="9" spans="2:9" x14ac:dyDescent="0.5">
      <c r="E9" s="65"/>
    </row>
    <row r="10" spans="2:9" x14ac:dyDescent="0.5">
      <c r="B10" s="69">
        <v>2.5000000000000001E-2</v>
      </c>
      <c r="E10" s="65"/>
      <c r="H10" s="69">
        <v>2.5000000000000001E-2</v>
      </c>
    </row>
    <row r="11" spans="2:9" x14ac:dyDescent="0.5">
      <c r="C11" s="67"/>
      <c r="E11" s="65"/>
      <c r="G11" s="65"/>
    </row>
    <row r="12" spans="2:9" ht="7.45" customHeight="1" thickBot="1" x14ac:dyDescent="0.55000000000000004">
      <c r="B12" s="56"/>
      <c r="C12" s="68"/>
      <c r="D12" s="56"/>
      <c r="E12" s="66"/>
      <c r="F12" s="56"/>
      <c r="G12" s="66"/>
      <c r="H12" s="56"/>
      <c r="I12" s="56"/>
    </row>
    <row r="13" spans="2:9" x14ac:dyDescent="0.5">
      <c r="B13" t="s">
        <v>65</v>
      </c>
      <c r="H13" t="s">
        <v>67</v>
      </c>
    </row>
    <row r="14" spans="2:9" x14ac:dyDescent="0.5">
      <c r="B14" t="s">
        <v>66</v>
      </c>
      <c r="H14" t="s">
        <v>66</v>
      </c>
    </row>
    <row r="16" spans="2:9" x14ac:dyDescent="0.5">
      <c r="H16" t="s">
        <v>96</v>
      </c>
    </row>
  </sheetData>
  <mergeCells count="1">
    <mergeCell ref="E8:F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2066-9E60-4CA9-BF03-A55B238F532D}">
  <sheetPr codeName="Sheet5"/>
  <dimension ref="A1:R40"/>
  <sheetViews>
    <sheetView showGridLines="0" workbookViewId="0">
      <selection activeCell="O10" sqref="O10"/>
    </sheetView>
  </sheetViews>
  <sheetFormatPr defaultRowHeight="14.35" x14ac:dyDescent="0.5"/>
  <cols>
    <col min="1" max="1" width="17.05859375" customWidth="1"/>
    <col min="2" max="12" width="10" customWidth="1"/>
    <col min="13" max="13" width="9.64453125" bestFit="1" customWidth="1"/>
    <col min="14" max="14" width="2.29296875" customWidth="1"/>
    <col min="17" max="17" width="9.64453125" customWidth="1"/>
    <col min="23" max="23" width="10.3515625" customWidth="1"/>
  </cols>
  <sheetData>
    <row r="1" spans="1:18" ht="23.35" x14ac:dyDescent="0.8">
      <c r="A1" s="70" t="s">
        <v>69</v>
      </c>
    </row>
    <row r="3" spans="1:18" ht="17.7" x14ac:dyDescent="0.55000000000000004">
      <c r="A3" s="71" t="s">
        <v>70</v>
      </c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5" spans="1:18" x14ac:dyDescent="0.5">
      <c r="A5" s="74" t="s">
        <v>71</v>
      </c>
      <c r="B5" s="75"/>
      <c r="F5" s="76">
        <v>0</v>
      </c>
      <c r="G5" s="76">
        <v>1</v>
      </c>
      <c r="H5" s="76">
        <v>2</v>
      </c>
      <c r="I5" s="76">
        <v>3</v>
      </c>
      <c r="J5" s="76">
        <v>4</v>
      </c>
      <c r="K5" s="76">
        <v>5</v>
      </c>
      <c r="L5" s="76">
        <v>6</v>
      </c>
      <c r="M5" s="76">
        <v>7</v>
      </c>
      <c r="R5" s="18"/>
    </row>
    <row r="6" spans="1:18" ht="24.35" thickBot="1" x14ac:dyDescent="0.55000000000000004">
      <c r="A6" s="77" t="s">
        <v>72</v>
      </c>
      <c r="B6" s="78"/>
      <c r="C6" s="78"/>
      <c r="D6" s="78"/>
      <c r="E6" s="78"/>
      <c r="F6" s="79"/>
      <c r="G6" s="79" t="s">
        <v>73</v>
      </c>
      <c r="H6" s="79" t="s">
        <v>74</v>
      </c>
      <c r="I6" s="79" t="s">
        <v>75</v>
      </c>
      <c r="J6" s="79" t="s">
        <v>76</v>
      </c>
      <c r="K6" s="79" t="s">
        <v>77</v>
      </c>
      <c r="L6" s="79" t="s">
        <v>78</v>
      </c>
      <c r="M6" s="79" t="s">
        <v>79</v>
      </c>
    </row>
    <row r="7" spans="1:18" ht="14.7" thickTop="1" x14ac:dyDescent="0.5">
      <c r="A7" t="s">
        <v>80</v>
      </c>
      <c r="G7" s="80">
        <v>-1.0200703153502714E-2</v>
      </c>
      <c r="H7" s="80">
        <v>6.2376113738342842E-2</v>
      </c>
      <c r="I7" s="80">
        <v>3.4872518500371492E-2</v>
      </c>
      <c r="J7" s="80">
        <v>3.461452387768179E-2</v>
      </c>
      <c r="K7" s="80">
        <v>3.0315782279800266E-2</v>
      </c>
      <c r="L7" s="80">
        <v>7.2124281794627002E-2</v>
      </c>
      <c r="M7" s="80">
        <v>1.2337683761267929E-2</v>
      </c>
      <c r="R7" s="106"/>
    </row>
    <row r="8" spans="1:18" x14ac:dyDescent="0.5">
      <c r="A8" t="s">
        <v>81</v>
      </c>
      <c r="G8" s="80">
        <v>1.9292083263697874E-2</v>
      </c>
      <c r="H8" s="80">
        <v>4.9186251947475612E-3</v>
      </c>
      <c r="I8" s="80">
        <v>7.8348012766351251E-3</v>
      </c>
      <c r="J8" s="80">
        <v>4.7310774761882279E-3</v>
      </c>
      <c r="K8" s="80">
        <v>6.4392061984417008E-3</v>
      </c>
      <c r="L8" s="80">
        <v>-8.1139506032055586E-4</v>
      </c>
      <c r="M8" s="80">
        <v>-4.4064573961465165E-3</v>
      </c>
      <c r="R8" s="106"/>
    </row>
    <row r="9" spans="1:18" x14ac:dyDescent="0.5">
      <c r="R9" s="106"/>
    </row>
    <row r="10" spans="1:18" x14ac:dyDescent="0.5">
      <c r="A10" t="s">
        <v>82</v>
      </c>
      <c r="F10" s="81">
        <f>+G10*(1+G7)</f>
        <v>81757.421919520668</v>
      </c>
      <c r="G10" s="81">
        <v>82600</v>
      </c>
      <c r="H10" s="81">
        <v>82200</v>
      </c>
      <c r="I10" s="81">
        <v>84050</v>
      </c>
      <c r="J10" s="81">
        <v>85000</v>
      </c>
      <c r="K10" s="81">
        <v>85450</v>
      </c>
      <c r="L10" s="81">
        <v>87300</v>
      </c>
      <c r="M10" s="81">
        <v>92275</v>
      </c>
      <c r="R10" s="106"/>
    </row>
    <row r="11" spans="1:18" x14ac:dyDescent="0.5">
      <c r="A11" t="s">
        <v>83</v>
      </c>
      <c r="F11" s="81">
        <f>+G11*(1+G8)</f>
        <v>97495.287764172695</v>
      </c>
      <c r="G11" s="81">
        <v>95650</v>
      </c>
      <c r="H11" s="81">
        <v>93620</v>
      </c>
      <c r="I11" s="81">
        <v>97035</v>
      </c>
      <c r="J11" s="81">
        <v>101575</v>
      </c>
      <c r="K11" s="81">
        <v>102110</v>
      </c>
      <c r="L11" s="81">
        <v>101410</v>
      </c>
      <c r="M11" s="81">
        <v>97325</v>
      </c>
      <c r="R11" s="106"/>
    </row>
    <row r="12" spans="1:18" ht="14.7" thickBot="1" x14ac:dyDescent="0.55000000000000004">
      <c r="A12" t="s">
        <v>84</v>
      </c>
      <c r="F12" s="82">
        <f t="shared" ref="F12" si="0">SUM(F10:F11)</f>
        <v>179252.70968369336</v>
      </c>
      <c r="G12" s="82">
        <f t="shared" ref="G12:M12" si="1">SUM(G10:G11)</f>
        <v>178250</v>
      </c>
      <c r="H12" s="82">
        <f t="shared" si="1"/>
        <v>175820</v>
      </c>
      <c r="I12" s="82">
        <f t="shared" si="1"/>
        <v>181085</v>
      </c>
      <c r="J12" s="82">
        <f t="shared" si="1"/>
        <v>186575</v>
      </c>
      <c r="K12" s="82">
        <f t="shared" si="1"/>
        <v>187560</v>
      </c>
      <c r="L12" s="82">
        <f t="shared" si="1"/>
        <v>188710</v>
      </c>
      <c r="M12" s="82">
        <f t="shared" si="1"/>
        <v>189600</v>
      </c>
      <c r="R12" s="106"/>
    </row>
    <row r="13" spans="1:18" ht="14.7" thickTop="1" x14ac:dyDescent="0.5">
      <c r="A13" t="s">
        <v>85</v>
      </c>
      <c r="G13" s="83">
        <f t="shared" ref="G13:M13" si="2">+G12/F12-1</f>
        <v>-5.5938327820133082E-3</v>
      </c>
      <c r="H13" s="83">
        <f t="shared" si="2"/>
        <v>-1.3632538569424923E-2</v>
      </c>
      <c r="I13" s="83">
        <f t="shared" si="2"/>
        <v>2.9945398703219217E-2</v>
      </c>
      <c r="J13" s="83">
        <f t="shared" si="2"/>
        <v>3.031725432807808E-2</v>
      </c>
      <c r="K13" s="83">
        <f t="shared" si="2"/>
        <v>5.2793782661129107E-3</v>
      </c>
      <c r="L13" s="83">
        <f t="shared" si="2"/>
        <v>6.1313712945190169E-3</v>
      </c>
      <c r="M13" s="83">
        <f t="shared" si="2"/>
        <v>4.7162312543056473E-3</v>
      </c>
      <c r="R13" s="106"/>
    </row>
    <row r="14" spans="1:18" x14ac:dyDescent="0.5">
      <c r="A14" t="s">
        <v>86</v>
      </c>
      <c r="G14" s="83">
        <f>+G13</f>
        <v>-5.5938327820133082E-3</v>
      </c>
      <c r="H14" s="83">
        <f t="shared" ref="H14:M14" si="3">+G14+H13</f>
        <v>-1.9226371351438232E-2</v>
      </c>
      <c r="I14" s="83">
        <f t="shared" si="3"/>
        <v>1.0719027351780985E-2</v>
      </c>
      <c r="J14" s="83">
        <f t="shared" si="3"/>
        <v>4.1036281679859066E-2</v>
      </c>
      <c r="K14" s="83">
        <f t="shared" si="3"/>
        <v>4.6315659945971976E-2</v>
      </c>
      <c r="L14" s="83">
        <f t="shared" si="3"/>
        <v>5.2447031240490993E-2</v>
      </c>
      <c r="M14" s="83">
        <f t="shared" si="3"/>
        <v>5.7163262494796641E-2</v>
      </c>
    </row>
    <row r="15" spans="1:18" x14ac:dyDescent="0.5">
      <c r="G15" s="81"/>
      <c r="H15" s="81"/>
      <c r="I15" s="81"/>
      <c r="J15" s="81"/>
      <c r="K15" s="81"/>
      <c r="L15" s="81"/>
      <c r="M15" s="81"/>
      <c r="R15" s="18"/>
    </row>
    <row r="16" spans="1:18" ht="13.5" customHeight="1" x14ac:dyDescent="0.5">
      <c r="A16" s="100" t="s">
        <v>97</v>
      </c>
      <c r="B16" s="96"/>
      <c r="C16" s="96"/>
      <c r="D16" s="96"/>
      <c r="E16" s="97"/>
      <c r="F16" s="101">
        <v>2430.06</v>
      </c>
      <c r="G16" s="101">
        <v>2429.0100000000002</v>
      </c>
      <c r="H16" s="101">
        <v>2476.35</v>
      </c>
      <c r="I16" s="101">
        <v>2476.5500000000002</v>
      </c>
      <c r="J16" s="101">
        <v>2529.12</v>
      </c>
      <c r="K16" s="101">
        <v>2579.36</v>
      </c>
      <c r="L16" s="101">
        <v>2644.22</v>
      </c>
      <c r="M16" s="101">
        <v>2644.22</v>
      </c>
      <c r="O16" s="91"/>
    </row>
    <row r="17" spans="1:18" ht="12" customHeight="1" x14ac:dyDescent="0.5">
      <c r="A17" s="100" t="s">
        <v>98</v>
      </c>
      <c r="B17" s="96"/>
      <c r="C17" s="96"/>
      <c r="D17" s="96"/>
      <c r="E17" s="96"/>
      <c r="F17" s="98"/>
      <c r="G17" s="99">
        <f t="shared" ref="G17:H17" si="4">+G16/F16-1</f>
        <v>-4.3208809659012193E-4</v>
      </c>
      <c r="H17" s="99">
        <f t="shared" si="4"/>
        <v>1.9489421616213809E-2</v>
      </c>
      <c r="I17" s="99">
        <f t="shared" ref="I17" si="5">+I16/H16-1</f>
        <v>8.0764027702073804E-5</v>
      </c>
      <c r="J17" s="99">
        <f t="shared" ref="J17" si="6">+J16/I16-1</f>
        <v>2.1227110294562923E-2</v>
      </c>
      <c r="K17" s="99">
        <f t="shared" ref="K17" si="7">+K16/J16-1</f>
        <v>1.9864616941861257E-2</v>
      </c>
      <c r="L17" s="99">
        <f t="shared" ref="L17" si="8">+L16/K16-1</f>
        <v>2.5145772594752147E-2</v>
      </c>
      <c r="M17" s="99">
        <f t="shared" ref="M17" si="9">+M16/L16-1</f>
        <v>0</v>
      </c>
      <c r="O17" s="91"/>
      <c r="R17" s="106"/>
    </row>
    <row r="18" spans="1:18" ht="12" customHeight="1" x14ac:dyDescent="0.5">
      <c r="A18" s="93"/>
      <c r="B18" s="93"/>
      <c r="C18" s="93"/>
      <c r="D18" s="93"/>
      <c r="E18" s="93"/>
      <c r="F18" s="94"/>
      <c r="G18" s="94"/>
      <c r="H18" s="94"/>
      <c r="I18" s="94"/>
      <c r="J18" s="94"/>
      <c r="K18" s="94"/>
      <c r="L18" s="95"/>
      <c r="M18" s="95"/>
      <c r="O18" s="91"/>
      <c r="R18" s="106"/>
    </row>
    <row r="19" spans="1:18" ht="12" customHeight="1" x14ac:dyDescent="0.5">
      <c r="A19" s="102" t="s">
        <v>99</v>
      </c>
      <c r="B19" s="103"/>
      <c r="C19" s="103"/>
      <c r="D19" s="103"/>
      <c r="E19" s="104"/>
      <c r="F19" s="101">
        <v>2021.55</v>
      </c>
      <c r="G19" s="101">
        <f>+F19*(1+0.01)</f>
        <v>2041.7655</v>
      </c>
      <c r="H19" s="101">
        <v>2034.75</v>
      </c>
      <c r="I19" s="101">
        <v>2044.52</v>
      </c>
      <c r="J19" s="101">
        <v>2039.48</v>
      </c>
      <c r="K19" s="101">
        <v>2039.51</v>
      </c>
      <c r="L19" s="101">
        <v>2042.83</v>
      </c>
      <c r="M19" s="101">
        <v>2042.83</v>
      </c>
      <c r="O19" s="91"/>
      <c r="R19" s="106"/>
    </row>
    <row r="20" spans="1:18" ht="12" customHeight="1" x14ac:dyDescent="0.5">
      <c r="A20" s="100" t="s">
        <v>98</v>
      </c>
      <c r="B20" s="96"/>
      <c r="C20" s="96"/>
      <c r="D20" s="96"/>
      <c r="E20" s="96"/>
      <c r="F20" s="98"/>
      <c r="G20" s="99">
        <f t="shared" ref="G20:H20" si="10">+G19/F19-1</f>
        <v>1.0000000000000009E-2</v>
      </c>
      <c r="H20" s="99">
        <f t="shared" si="10"/>
        <v>-3.4359969350055142E-3</v>
      </c>
      <c r="I20" s="99">
        <f t="shared" ref="I20" si="11">+I19/H19-1</f>
        <v>4.801572674775656E-3</v>
      </c>
      <c r="J20" s="99">
        <f t="shared" ref="J20" si="12">+J19/I19-1</f>
        <v>-2.4651262888110148E-3</v>
      </c>
      <c r="K20" s="99">
        <f t="shared" ref="K20" si="13">+K19/J19-1</f>
        <v>1.4709631867004802E-5</v>
      </c>
      <c r="L20" s="99">
        <f t="shared" ref="L20" si="14">+L19/K19-1</f>
        <v>1.6278419816524448E-3</v>
      </c>
      <c r="M20" s="99">
        <f t="shared" ref="M20" si="15">+M19/L19-1</f>
        <v>0</v>
      </c>
      <c r="O20" s="91"/>
      <c r="R20" s="106"/>
    </row>
    <row r="21" spans="1:18" ht="12" customHeight="1" x14ac:dyDescent="0.5">
      <c r="A21" s="93"/>
      <c r="B21" s="93"/>
      <c r="C21" s="93"/>
      <c r="D21" s="93"/>
      <c r="E21" s="93"/>
      <c r="F21" s="94"/>
      <c r="G21" s="94"/>
      <c r="H21" s="94"/>
      <c r="I21" s="94"/>
      <c r="J21" s="94"/>
      <c r="K21" s="94"/>
      <c r="L21" s="95"/>
      <c r="M21" s="95"/>
      <c r="O21" s="91"/>
      <c r="R21" s="106"/>
    </row>
    <row r="22" spans="1:18" ht="12" customHeight="1" x14ac:dyDescent="0.5">
      <c r="A22" s="96" t="s">
        <v>100</v>
      </c>
      <c r="B22" s="96"/>
      <c r="C22" s="96"/>
      <c r="D22" s="96"/>
      <c r="E22" s="96"/>
      <c r="F22" s="101">
        <f>+(F16*F25)+(F19*F26)</f>
        <v>2207.8720058836388</v>
      </c>
      <c r="G22" s="101">
        <f>+(G16*G25)+(G19*G26)</f>
        <v>2221.2123201963532</v>
      </c>
      <c r="H22" s="101">
        <f t="shared" ref="H22:M22" si="16">+(H16*H25)+(H19*H26)</f>
        <v>2241.2084233875553</v>
      </c>
      <c r="I22" s="101">
        <f t="shared" si="16"/>
        <v>2245.0452864676809</v>
      </c>
      <c r="J22" s="101">
        <f t="shared" si="16"/>
        <v>2262.5506150341689</v>
      </c>
      <c r="K22" s="101">
        <f t="shared" si="16"/>
        <v>2285.4589363403711</v>
      </c>
      <c r="L22" s="101">
        <f t="shared" si="16"/>
        <v>2321.0417905781355</v>
      </c>
      <c r="M22" s="101">
        <f t="shared" si="16"/>
        <v>2335.5159823312238</v>
      </c>
      <c r="O22" s="91"/>
      <c r="R22" s="106"/>
    </row>
    <row r="23" spans="1:18" ht="12" customHeight="1" x14ac:dyDescent="0.5">
      <c r="A23" s="100" t="s">
        <v>98</v>
      </c>
      <c r="B23" s="96"/>
      <c r="C23" s="96"/>
      <c r="D23" s="96"/>
      <c r="E23" s="96"/>
      <c r="F23" s="98"/>
      <c r="G23" s="99">
        <f t="shared" ref="G23:H23" si="17">+G22/F22-1</f>
        <v>6.0421592724417827E-3</v>
      </c>
      <c r="H23" s="99">
        <f t="shared" si="17"/>
        <v>9.002337601582644E-3</v>
      </c>
      <c r="I23" s="99">
        <f t="shared" ref="I23" si="18">+I22/H22-1</f>
        <v>1.7119617435339407E-3</v>
      </c>
      <c r="J23" s="99">
        <f t="shared" ref="J23" si="19">+J22/I22-1</f>
        <v>7.7973164603866163E-3</v>
      </c>
      <c r="K23" s="99">
        <f t="shared" ref="K23" si="20">+K22/J22-1</f>
        <v>1.0124998377486483E-2</v>
      </c>
      <c r="L23" s="99">
        <f t="shared" ref="L23" si="21">+L22/K22-1</f>
        <v>1.5569238051917011E-2</v>
      </c>
      <c r="M23" s="99">
        <f t="shared" ref="M23" si="22">+M22/L22-1</f>
        <v>6.236075460529733E-3</v>
      </c>
      <c r="R23" s="106"/>
    </row>
    <row r="24" spans="1:18" ht="12" customHeight="1" x14ac:dyDescent="0.5">
      <c r="A24" s="93"/>
      <c r="B24" s="93"/>
      <c r="C24" s="93"/>
      <c r="D24" s="93"/>
      <c r="E24" s="93"/>
      <c r="F24" s="94"/>
      <c r="G24" s="94"/>
      <c r="H24" s="94"/>
      <c r="I24" s="94"/>
      <c r="J24" s="94"/>
      <c r="K24" s="94"/>
      <c r="L24" s="95"/>
      <c r="M24" s="95"/>
    </row>
    <row r="25" spans="1:18" x14ac:dyDescent="0.5">
      <c r="A25" t="s">
        <v>87</v>
      </c>
      <c r="F25" s="83">
        <f t="shared" ref="F25" si="23">+F10/F$12</f>
        <v>0.45610145622785053</v>
      </c>
      <c r="G25" s="83">
        <f t="shared" ref="G25:M26" si="24">+G10/G$12</f>
        <v>0.46339410939691444</v>
      </c>
      <c r="H25" s="83">
        <f t="shared" si="24"/>
        <v>0.46752360368558754</v>
      </c>
      <c r="I25" s="83">
        <f t="shared" si="24"/>
        <v>0.46414667145263272</v>
      </c>
      <c r="J25" s="83">
        <f t="shared" si="24"/>
        <v>0.45558086560364464</v>
      </c>
      <c r="K25" s="83">
        <f t="shared" si="24"/>
        <v>0.45558754531883133</v>
      </c>
      <c r="L25" s="83">
        <f t="shared" si="24"/>
        <v>0.46261459382120712</v>
      </c>
      <c r="M25" s="83">
        <f t="shared" si="24"/>
        <v>0.4866824894514768</v>
      </c>
    </row>
    <row r="26" spans="1:18" x14ac:dyDescent="0.5">
      <c r="A26" t="s">
        <v>88</v>
      </c>
      <c r="F26" s="83">
        <f t="shared" ref="F26" si="25">+F11/F$12</f>
        <v>0.54389854377214941</v>
      </c>
      <c r="G26" s="83">
        <f t="shared" si="24"/>
        <v>0.5366058906030855</v>
      </c>
      <c r="H26" s="83">
        <f t="shared" si="24"/>
        <v>0.53247639631441246</v>
      </c>
      <c r="I26" s="83">
        <f t="shared" si="24"/>
        <v>0.53585332854736722</v>
      </c>
      <c r="J26" s="83">
        <f t="shared" si="24"/>
        <v>0.54441913439635536</v>
      </c>
      <c r="K26" s="83">
        <f t="shared" si="24"/>
        <v>0.54441245468116872</v>
      </c>
      <c r="L26" s="83">
        <f t="shared" si="24"/>
        <v>0.53738540617879282</v>
      </c>
      <c r="M26" s="83">
        <f t="shared" si="24"/>
        <v>0.51331751054852326</v>
      </c>
    </row>
    <row r="28" spans="1:18" ht="14.7" thickBot="1" x14ac:dyDescent="0.55000000000000004">
      <c r="A28" s="84" t="s">
        <v>89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8" ht="14.7" thickBot="1" x14ac:dyDescent="0.55000000000000004">
      <c r="A29" s="86" t="s">
        <v>90</v>
      </c>
      <c r="B29" s="87"/>
      <c r="C29" s="87"/>
      <c r="D29" s="22"/>
      <c r="F29" s="88" t="s">
        <v>91</v>
      </c>
      <c r="G29" s="87"/>
      <c r="H29" s="87"/>
      <c r="I29" s="22"/>
      <c r="K29" s="88" t="s">
        <v>92</v>
      </c>
      <c r="L29" s="87"/>
      <c r="M29" s="87"/>
    </row>
    <row r="30" spans="1:18" ht="14.7" thickTop="1" x14ac:dyDescent="0.5">
      <c r="A30" t="s">
        <v>93</v>
      </c>
      <c r="C30" s="89">
        <f>AVERAGE(G7:M7)</f>
        <v>3.3777171542655512E-2</v>
      </c>
      <c r="D30" s="90"/>
      <c r="F30" s="90" t="s">
        <v>93</v>
      </c>
      <c r="G30" s="90"/>
      <c r="H30" s="89">
        <f>AVERAGE(G8:M8)</f>
        <v>5.4282772790347749E-3</v>
      </c>
      <c r="I30" s="90"/>
      <c r="K30" s="90" t="s">
        <v>93</v>
      </c>
      <c r="L30" s="90"/>
      <c r="M30" s="89">
        <f>+(C32*C30)+(H32*H30)</f>
        <v>1.8612659036775225E-2</v>
      </c>
    </row>
    <row r="31" spans="1:18" x14ac:dyDescent="0.5">
      <c r="A31" t="s">
        <v>3</v>
      </c>
      <c r="C31" s="91">
        <f>STDEV(G7:M7)</f>
        <v>2.7976143461969361E-2</v>
      </c>
      <c r="D31" s="90"/>
      <c r="F31" s="90" t="s">
        <v>3</v>
      </c>
      <c r="G31" s="90"/>
      <c r="H31" s="91">
        <f>STDEV(G8:M8)</f>
        <v>7.4768509554194087E-3</v>
      </c>
      <c r="I31" s="90"/>
      <c r="K31" s="90" t="s">
        <v>94</v>
      </c>
      <c r="L31" s="90"/>
      <c r="M31" s="91">
        <f>+((C32*C31)^2)+((H32*H31)^2)+(2*C32*C31*H31*H32*C35)</f>
        <v>1.8528315092156654E-4</v>
      </c>
    </row>
    <row r="32" spans="1:18" x14ac:dyDescent="0.5">
      <c r="A32" t="s">
        <v>95</v>
      </c>
      <c r="C32" s="89">
        <f>AVERAGE(G25:M25)</f>
        <v>0.46507569696147061</v>
      </c>
      <c r="D32" s="90"/>
      <c r="F32" s="90" t="s">
        <v>95</v>
      </c>
      <c r="G32" s="90"/>
      <c r="H32" s="91">
        <f>AVERAGE(G26:M26)</f>
        <v>0.53492430303852934</v>
      </c>
      <c r="I32" s="90"/>
      <c r="K32" s="90" t="s">
        <v>3</v>
      </c>
      <c r="L32" s="90"/>
      <c r="M32" s="91">
        <f>SQRT(M31)</f>
        <v>1.3611875363871304E-2</v>
      </c>
    </row>
    <row r="33" spans="1:13" x14ac:dyDescent="0.5">
      <c r="C33" s="92"/>
      <c r="L33" s="90"/>
      <c r="M33" s="91"/>
    </row>
    <row r="34" spans="1:13" ht="14.7" thickBot="1" x14ac:dyDescent="0.55000000000000004">
      <c r="A34" s="84" t="s">
        <v>137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14.7" thickBot="1" x14ac:dyDescent="0.55000000000000004">
      <c r="A35" s="86" t="s">
        <v>135</v>
      </c>
      <c r="B35" s="87"/>
      <c r="C35" s="87"/>
      <c r="D35" s="22"/>
      <c r="F35" s="88" t="s">
        <v>134</v>
      </c>
      <c r="G35" s="87"/>
      <c r="H35" s="87"/>
      <c r="K35" s="88" t="s">
        <v>136</v>
      </c>
      <c r="L35" s="87"/>
      <c r="M35" s="87"/>
    </row>
    <row r="36" spans="1:13" ht="14.7" thickTop="1" x14ac:dyDescent="0.5">
      <c r="A36" t="s">
        <v>93</v>
      </c>
      <c r="C36" s="89">
        <f>AVERAGE(G17:M17)</f>
        <v>1.2196513911214584E-2</v>
      </c>
      <c r="D36" s="90"/>
      <c r="F36" s="90" t="s">
        <v>93</v>
      </c>
      <c r="G36" s="90"/>
      <c r="H36" s="89">
        <f>AVERAGE(G20:M20)</f>
        <v>1.5061430092112266E-3</v>
      </c>
      <c r="K36" s="90" t="s">
        <v>93</v>
      </c>
      <c r="L36" s="90"/>
      <c r="M36" s="89">
        <f>AVERAGE(G23:M23)</f>
        <v>8.0691552811254594E-3</v>
      </c>
    </row>
    <row r="37" spans="1:13" x14ac:dyDescent="0.5">
      <c r="A37" t="s">
        <v>3</v>
      </c>
      <c r="C37" s="91">
        <f>STDEV(G17:M17)</f>
        <v>1.166368447984441E-2</v>
      </c>
      <c r="D37" s="90"/>
      <c r="F37" s="90" t="s">
        <v>3</v>
      </c>
      <c r="G37" s="90"/>
      <c r="H37" s="91">
        <f>STDEV(G20:M20)</f>
        <v>4.6135460195933847E-3</v>
      </c>
      <c r="K37" s="90" t="s">
        <v>3</v>
      </c>
      <c r="L37" s="90"/>
      <c r="M37" s="91">
        <f>STDEV(G23:M23)</f>
        <v>4.2682014579825131E-3</v>
      </c>
    </row>
    <row r="38" spans="1:13" x14ac:dyDescent="0.5">
      <c r="A38" t="s">
        <v>95</v>
      </c>
      <c r="C38" s="89">
        <f>+C32</f>
        <v>0.46507569696147061</v>
      </c>
      <c r="D38" s="90"/>
      <c r="F38" s="90" t="s">
        <v>95</v>
      </c>
      <c r="G38" s="90"/>
      <c r="H38" s="91">
        <f>+H32</f>
        <v>0.53492430303852934</v>
      </c>
      <c r="K38" s="90" t="s">
        <v>95</v>
      </c>
      <c r="L38" s="90"/>
      <c r="M38" s="91">
        <f>+H38+C38</f>
        <v>1</v>
      </c>
    </row>
    <row r="39" spans="1:13" x14ac:dyDescent="0.5">
      <c r="M39" s="47"/>
    </row>
    <row r="40" spans="1:13" x14ac:dyDescent="0.5">
      <c r="M40" s="47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92151-5C31-4184-967C-7DEA68C0CA7F}">
  <sheetPr codeName="Sheet6"/>
  <dimension ref="B1:I44"/>
  <sheetViews>
    <sheetView showGridLines="0" workbookViewId="0">
      <selection activeCell="L21" sqref="L21"/>
    </sheetView>
  </sheetViews>
  <sheetFormatPr defaultRowHeight="14.35" x14ac:dyDescent="0.5"/>
  <cols>
    <col min="1" max="1" width="2.234375" customWidth="1"/>
    <col min="2" max="2" width="12.703125" customWidth="1"/>
    <col min="4" max="6" width="10.52734375" customWidth="1"/>
    <col min="7" max="7" width="10.64453125" bestFit="1" customWidth="1"/>
    <col min="8" max="8" width="9.64453125" bestFit="1" customWidth="1"/>
    <col min="9" max="9" width="2" customWidth="1"/>
    <col min="14" max="14" width="10.1171875" customWidth="1"/>
    <col min="16" max="16" width="1.52734375" customWidth="1"/>
    <col min="18" max="20" width="10.1171875" customWidth="1"/>
    <col min="21" max="21" width="10" customWidth="1"/>
  </cols>
  <sheetData>
    <row r="1" spans="2:9" ht="23.35" x14ac:dyDescent="0.8">
      <c r="B1" s="70" t="s">
        <v>69</v>
      </c>
    </row>
    <row r="2" spans="2:9" x14ac:dyDescent="0.5">
      <c r="B2" t="s">
        <v>108</v>
      </c>
    </row>
    <row r="3" spans="2:9" ht="17.7" x14ac:dyDescent="0.55000000000000004">
      <c r="B3" s="71" t="s">
        <v>70</v>
      </c>
      <c r="C3" s="72"/>
      <c r="D3" s="73"/>
      <c r="E3" s="73"/>
      <c r="F3" s="73"/>
      <c r="G3" s="73"/>
      <c r="H3" s="73"/>
    </row>
    <row r="5" spans="2:9" x14ac:dyDescent="0.5">
      <c r="B5" s="147" t="s">
        <v>125</v>
      </c>
      <c r="C5" s="148"/>
      <c r="D5" s="148"/>
      <c r="E5" s="148"/>
      <c r="F5" s="148"/>
      <c r="G5" s="148"/>
      <c r="H5" s="148"/>
    </row>
    <row r="6" spans="2:9" x14ac:dyDescent="0.5">
      <c r="C6" s="116" t="s">
        <v>106</v>
      </c>
      <c r="D6" s="116" t="s">
        <v>107</v>
      </c>
      <c r="E6" s="116" t="s">
        <v>128</v>
      </c>
      <c r="F6" s="117" t="s">
        <v>129</v>
      </c>
      <c r="G6" s="118" t="s">
        <v>127</v>
      </c>
      <c r="H6" s="115" t="s">
        <v>130</v>
      </c>
    </row>
    <row r="7" spans="2:9" ht="24" x14ac:dyDescent="0.5">
      <c r="C7" s="105" t="s">
        <v>103</v>
      </c>
      <c r="D7" s="105" t="s">
        <v>118</v>
      </c>
      <c r="E7" s="105" t="s">
        <v>103</v>
      </c>
      <c r="F7" s="105" t="s">
        <v>118</v>
      </c>
      <c r="G7" s="105" t="s">
        <v>121</v>
      </c>
      <c r="H7" s="105" t="s">
        <v>121</v>
      </c>
    </row>
    <row r="8" spans="2:9" x14ac:dyDescent="0.5">
      <c r="B8" s="47" t="s">
        <v>109</v>
      </c>
      <c r="C8" s="108">
        <v>-1.0200703153502714E-2</v>
      </c>
      <c r="D8" s="108">
        <v>-4.3208809659012193E-4</v>
      </c>
      <c r="E8" s="108">
        <f>+C8-$C$15</f>
        <v>-4.3977874696158228E-2</v>
      </c>
      <c r="F8" s="108">
        <f>+D8-$D$15</f>
        <v>-1.2628602007804706E-2</v>
      </c>
      <c r="G8" s="109">
        <f>+F8*E8</f>
        <v>5.5537907668688758E-4</v>
      </c>
      <c r="H8" s="109">
        <f>+F8^2</f>
        <v>1.5948158867152906E-4</v>
      </c>
      <c r="I8" s="7"/>
    </row>
    <row r="9" spans="2:9" x14ac:dyDescent="0.5">
      <c r="B9" s="47" t="s">
        <v>113</v>
      </c>
      <c r="C9" s="108">
        <v>6.2376113738342842E-2</v>
      </c>
      <c r="D9" s="108">
        <v>1.9489421616213809E-2</v>
      </c>
      <c r="E9" s="108">
        <f t="shared" ref="E9:E14" si="0">+C9-$C$15</f>
        <v>2.859894219568733E-2</v>
      </c>
      <c r="F9" s="108">
        <f t="shared" ref="F9:F14" si="1">+D9-$D$15</f>
        <v>7.2929077049992252E-3</v>
      </c>
      <c r="G9" s="109">
        <f t="shared" ref="G9:G14" si="2">+F9*E9</f>
        <v>2.085694458937556E-4</v>
      </c>
      <c r="H9" s="109">
        <f t="shared" ref="H9:H14" si="3">+F9^2</f>
        <v>5.3186502793637063E-5</v>
      </c>
      <c r="I9" s="7"/>
    </row>
    <row r="10" spans="2:9" x14ac:dyDescent="0.5">
      <c r="B10" s="47" t="s">
        <v>111</v>
      </c>
      <c r="C10" s="108">
        <v>3.4872518500371492E-2</v>
      </c>
      <c r="D10" s="108">
        <v>8.0764027702073804E-5</v>
      </c>
      <c r="E10" s="108">
        <f t="shared" si="0"/>
        <v>1.09534695771598E-3</v>
      </c>
      <c r="F10" s="108">
        <f t="shared" si="1"/>
        <v>-1.211574988351251E-2</v>
      </c>
      <c r="G10" s="109">
        <f t="shared" si="2"/>
        <v>-1.3270949775353166E-5</v>
      </c>
      <c r="H10" s="109">
        <f t="shared" si="3"/>
        <v>1.4679139523983339E-4</v>
      </c>
      <c r="I10" s="7"/>
    </row>
    <row r="11" spans="2:9" x14ac:dyDescent="0.5">
      <c r="B11" s="47" t="s">
        <v>114</v>
      </c>
      <c r="C11" s="108">
        <v>3.461452387768179E-2</v>
      </c>
      <c r="D11" s="108">
        <v>2.1227110294562923E-2</v>
      </c>
      <c r="E11" s="108">
        <f t="shared" si="0"/>
        <v>8.3735233502627709E-4</v>
      </c>
      <c r="F11" s="108">
        <f t="shared" si="1"/>
        <v>9.0305963833483393E-3</v>
      </c>
      <c r="G11" s="109">
        <f t="shared" si="2"/>
        <v>7.5617909682765847E-6</v>
      </c>
      <c r="H11" s="109">
        <f t="shared" si="3"/>
        <v>8.1551671038944103E-5</v>
      </c>
      <c r="I11" s="7"/>
    </row>
    <row r="12" spans="2:9" x14ac:dyDescent="0.5">
      <c r="B12" s="47" t="s">
        <v>115</v>
      </c>
      <c r="C12" s="108">
        <v>3.0315782279800266E-2</v>
      </c>
      <c r="D12" s="108">
        <v>1.9864616941861257E-2</v>
      </c>
      <c r="E12" s="108">
        <f t="shared" si="0"/>
        <v>-3.4613892628552467E-3</v>
      </c>
      <c r="F12" s="108">
        <f t="shared" si="1"/>
        <v>7.6681030306466735E-3</v>
      </c>
      <c r="G12" s="109">
        <f t="shared" si="2"/>
        <v>-2.6542289496748172E-5</v>
      </c>
      <c r="H12" s="109">
        <f t="shared" si="3"/>
        <v>5.8799804088612701E-5</v>
      </c>
      <c r="I12" s="7"/>
    </row>
    <row r="13" spans="2:9" x14ac:dyDescent="0.5">
      <c r="B13" s="47" t="s">
        <v>110</v>
      </c>
      <c r="C13" s="108">
        <v>7.2124281794627002E-2</v>
      </c>
      <c r="D13" s="108">
        <v>2.5145772594752147E-2</v>
      </c>
      <c r="E13" s="108">
        <f t="shared" si="0"/>
        <v>3.8347110251971489E-2</v>
      </c>
      <c r="F13" s="108">
        <f t="shared" si="1"/>
        <v>1.2949258683537563E-2</v>
      </c>
      <c r="G13" s="109">
        <f t="shared" si="2"/>
        <v>4.9656665041891408E-4</v>
      </c>
      <c r="H13" s="109">
        <f t="shared" si="3"/>
        <v>1.6768330045317299E-4</v>
      </c>
      <c r="I13" s="7"/>
    </row>
    <row r="14" spans="2:9" x14ac:dyDescent="0.5">
      <c r="B14" s="47" t="s">
        <v>112</v>
      </c>
      <c r="C14" s="108">
        <v>1.2337683761267929E-2</v>
      </c>
      <c r="D14" s="108">
        <v>0</v>
      </c>
      <c r="E14" s="108">
        <f t="shared" si="0"/>
        <v>-2.1439487781387583E-2</v>
      </c>
      <c r="F14" s="108">
        <f t="shared" si="1"/>
        <v>-1.2196513911214584E-2</v>
      </c>
      <c r="G14" s="109">
        <f t="shared" si="2"/>
        <v>2.6148701097500874E-4</v>
      </c>
      <c r="H14" s="109">
        <f t="shared" si="3"/>
        <v>1.4875495158645085E-4</v>
      </c>
      <c r="I14" s="7"/>
    </row>
    <row r="15" spans="2:9" x14ac:dyDescent="0.5">
      <c r="B15" s="19" t="s">
        <v>116</v>
      </c>
      <c r="C15" s="110">
        <f>AVERAGE(C8:C14)</f>
        <v>3.3777171542655512E-2</v>
      </c>
      <c r="D15" s="110">
        <f>AVERAGE(D8:D14)</f>
        <v>1.2196513911214584E-2</v>
      </c>
      <c r="E15" s="110"/>
      <c r="F15" s="110"/>
      <c r="G15" s="111">
        <f>SUM(G8:G14)</f>
        <v>1.4897507356707413E-3</v>
      </c>
      <c r="H15" s="111">
        <f>SUM(H8:H14)</f>
        <v>8.1624921387218028E-4</v>
      </c>
      <c r="I15" s="7"/>
    </row>
    <row r="16" spans="2:9" x14ac:dyDescent="0.5">
      <c r="B16" s="19" t="s">
        <v>117</v>
      </c>
      <c r="C16" s="112">
        <f>STDEV(C8:C14)</f>
        <v>2.7976143461969361E-2</v>
      </c>
      <c r="D16" s="112">
        <f>STDEV(D8:D14)</f>
        <v>1.166368447984441E-2</v>
      </c>
      <c r="E16" s="112"/>
      <c r="F16" s="112"/>
      <c r="G16" s="113" t="s">
        <v>123</v>
      </c>
      <c r="H16" s="114">
        <f>+G15/H15</f>
        <v>1.8251175135637281</v>
      </c>
      <c r="I16" s="7"/>
    </row>
    <row r="17" spans="2:9" x14ac:dyDescent="0.5">
      <c r="I17" s="7"/>
    </row>
    <row r="18" spans="2:9" x14ac:dyDescent="0.5">
      <c r="B18" s="147" t="s">
        <v>124</v>
      </c>
      <c r="C18" s="149"/>
      <c r="D18" s="149"/>
      <c r="E18" s="149"/>
      <c r="F18" s="149"/>
      <c r="G18" s="149"/>
      <c r="H18" s="149"/>
      <c r="I18" s="7"/>
    </row>
    <row r="19" spans="2:9" x14ac:dyDescent="0.5">
      <c r="C19" s="18" t="s">
        <v>106</v>
      </c>
      <c r="D19" s="18" t="s">
        <v>107</v>
      </c>
      <c r="E19" s="116" t="s">
        <v>128</v>
      </c>
      <c r="F19" s="117" t="s">
        <v>129</v>
      </c>
      <c r="G19" s="118" t="s">
        <v>127</v>
      </c>
      <c r="H19" s="115" t="s">
        <v>130</v>
      </c>
      <c r="I19" s="7"/>
    </row>
    <row r="20" spans="2:9" ht="24" x14ac:dyDescent="0.5">
      <c r="C20" s="105" t="s">
        <v>81</v>
      </c>
      <c r="D20" s="105" t="s">
        <v>119</v>
      </c>
      <c r="E20" s="105" t="s">
        <v>81</v>
      </c>
      <c r="F20" s="105" t="s">
        <v>119</v>
      </c>
      <c r="G20" s="105" t="s">
        <v>121</v>
      </c>
      <c r="H20" s="105" t="s">
        <v>121</v>
      </c>
      <c r="I20" s="7"/>
    </row>
    <row r="21" spans="2:9" x14ac:dyDescent="0.5">
      <c r="B21" s="47" t="s">
        <v>109</v>
      </c>
      <c r="C21" s="108">
        <f>+'Fig. 3.6'!G8</f>
        <v>1.9292083263697874E-2</v>
      </c>
      <c r="D21" s="108">
        <f>+'Fig. 3.6'!G20</f>
        <v>1.0000000000000009E-2</v>
      </c>
      <c r="E21" s="108">
        <f t="shared" ref="E21:E27" si="4">+C21-$C$28</f>
        <v>1.3863805984663099E-2</v>
      </c>
      <c r="F21" s="108">
        <f>+D21-$D$28</f>
        <v>8.4938569907887819E-3</v>
      </c>
      <c r="G21" s="109">
        <f>+F21*E21</f>
        <v>1.1775718538177001E-4</v>
      </c>
      <c r="H21" s="109">
        <f>+F21^2</f>
        <v>7.2145606579971467E-5</v>
      </c>
    </row>
    <row r="22" spans="2:9" x14ac:dyDescent="0.5">
      <c r="B22" s="47" t="s">
        <v>113</v>
      </c>
      <c r="C22" s="108">
        <f>+'Fig. 3.6'!H8</f>
        <v>4.9186251947475612E-3</v>
      </c>
      <c r="D22" s="108">
        <f>+'Fig. 3.6'!H20</f>
        <v>-3.4359969350055142E-3</v>
      </c>
      <c r="E22" s="108">
        <f t="shared" si="4"/>
        <v>-5.0965208428721369E-4</v>
      </c>
      <c r="F22" s="108">
        <f t="shared" ref="F22:F27" si="5">+D22-$D$28</f>
        <v>-4.9421399442167412E-3</v>
      </c>
      <c r="G22" s="109">
        <f t="shared" ref="G22:G27" si="6">+F22*E22</f>
        <v>2.5187719234091561E-6</v>
      </c>
      <c r="H22" s="109">
        <f t="shared" ref="H22:H27" si="7">+F22^2</f>
        <v>2.4424747228222652E-5</v>
      </c>
    </row>
    <row r="23" spans="2:9" x14ac:dyDescent="0.5">
      <c r="B23" s="47" t="s">
        <v>111</v>
      </c>
      <c r="C23" s="108">
        <f>+'Fig. 3.6'!I8</f>
        <v>7.8348012766351251E-3</v>
      </c>
      <c r="D23" s="108">
        <f>+'Fig. 3.6'!I20</f>
        <v>4.801572674775656E-3</v>
      </c>
      <c r="E23" s="108">
        <f t="shared" si="4"/>
        <v>2.4065239976003502E-3</v>
      </c>
      <c r="F23" s="108">
        <f t="shared" si="5"/>
        <v>3.2954296655644294E-3</v>
      </c>
      <c r="G23" s="109">
        <f t="shared" si="6"/>
        <v>7.9305305725848958E-6</v>
      </c>
      <c r="H23" s="109">
        <f t="shared" si="7"/>
        <v>1.0859856680682087E-5</v>
      </c>
    </row>
    <row r="24" spans="2:9" x14ac:dyDescent="0.5">
      <c r="B24" s="47" t="s">
        <v>114</v>
      </c>
      <c r="C24" s="108">
        <f>+'Fig. 3.6'!J8</f>
        <v>4.7310774761882279E-3</v>
      </c>
      <c r="D24" s="108">
        <f>+'Fig. 3.6'!J20</f>
        <v>-2.4651262888110148E-3</v>
      </c>
      <c r="E24" s="108">
        <f t="shared" si="4"/>
        <v>-6.9719980284654696E-4</v>
      </c>
      <c r="F24" s="108">
        <f t="shared" si="5"/>
        <v>-3.9712692980222418E-3</v>
      </c>
      <c r="G24" s="109">
        <f t="shared" si="6"/>
        <v>2.7687681716316519E-6</v>
      </c>
      <c r="H24" s="109">
        <f t="shared" si="7"/>
        <v>1.5770979837414069E-5</v>
      </c>
    </row>
    <row r="25" spans="2:9" x14ac:dyDescent="0.5">
      <c r="B25" s="47" t="s">
        <v>115</v>
      </c>
      <c r="C25" s="108">
        <f>+'Fig. 3.6'!K8</f>
        <v>6.4392061984417008E-3</v>
      </c>
      <c r="D25" s="108">
        <f>+'Fig. 3.6'!K20</f>
        <v>1.4709631867004802E-5</v>
      </c>
      <c r="E25" s="108">
        <f t="shared" si="4"/>
        <v>1.0109289194069259E-3</v>
      </c>
      <c r="F25" s="108">
        <f t="shared" si="5"/>
        <v>-1.4914333773442217E-3</v>
      </c>
      <c r="G25" s="109">
        <f t="shared" si="6"/>
        <v>-1.507733132526016E-6</v>
      </c>
      <c r="H25" s="109">
        <f t="shared" si="7"/>
        <v>2.2243735190563917E-6</v>
      </c>
    </row>
    <row r="26" spans="2:9" x14ac:dyDescent="0.5">
      <c r="B26" s="47" t="s">
        <v>110</v>
      </c>
      <c r="C26" s="108">
        <f>+'Fig. 3.6'!L8</f>
        <v>-8.1139506032055586E-4</v>
      </c>
      <c r="D26" s="108">
        <f>+'Fig. 3.6'!L20</f>
        <v>1.6278419816524448E-3</v>
      </c>
      <c r="E26" s="108">
        <f t="shared" si="4"/>
        <v>-6.2396723393553311E-3</v>
      </c>
      <c r="F26" s="108">
        <f t="shared" si="5"/>
        <v>1.2169897244121821E-4</v>
      </c>
      <c r="G26" s="109">
        <f t="shared" si="6"/>
        <v>-7.5936171206943596E-7</v>
      </c>
      <c r="H26" s="109">
        <f t="shared" si="7"/>
        <v>1.4810639893248388E-8</v>
      </c>
    </row>
    <row r="27" spans="2:9" x14ac:dyDescent="0.5">
      <c r="B27" s="47" t="s">
        <v>112</v>
      </c>
      <c r="C27" s="108">
        <f>+'Fig. 3.6'!M8</f>
        <v>-4.4064573961465165E-3</v>
      </c>
      <c r="D27" s="108">
        <f>+'Fig. 3.6'!M20</f>
        <v>0</v>
      </c>
      <c r="E27" s="108">
        <f t="shared" si="4"/>
        <v>-9.8347346751812906E-3</v>
      </c>
      <c r="F27" s="108">
        <f t="shared" si="5"/>
        <v>-1.5061430092112266E-3</v>
      </c>
      <c r="G27" s="109">
        <f t="shared" si="6"/>
        <v>1.4812516878471544E-5</v>
      </c>
      <c r="H27" s="109">
        <f t="shared" si="7"/>
        <v>2.2684667641958489E-6</v>
      </c>
    </row>
    <row r="28" spans="2:9" x14ac:dyDescent="0.5">
      <c r="B28" s="19" t="s">
        <v>116</v>
      </c>
      <c r="C28" s="110">
        <f>AVERAGE(C21:C27)</f>
        <v>5.4282772790347749E-3</v>
      </c>
      <c r="D28" s="110">
        <f>AVERAGE(D21:D27)</f>
        <v>1.5061430092112266E-3</v>
      </c>
      <c r="E28" s="110"/>
      <c r="F28" s="110"/>
      <c r="G28" s="111">
        <f>SUM(G21:G27)</f>
        <v>1.4352067808327178E-4</v>
      </c>
      <c r="H28" s="111">
        <f>SUM(H21:H27)</f>
        <v>1.2770884124943579E-4</v>
      </c>
    </row>
    <row r="29" spans="2:9" x14ac:dyDescent="0.5">
      <c r="B29" s="19" t="s">
        <v>117</v>
      </c>
      <c r="C29" s="112">
        <f>STDEV(C21:C27)</f>
        <v>7.4768509554194087E-3</v>
      </c>
      <c r="D29" s="112">
        <f>STDEV(D21:D27)</f>
        <v>4.6135460195933847E-3</v>
      </c>
      <c r="E29" s="112"/>
      <c r="F29" s="112"/>
      <c r="G29" s="113" t="s">
        <v>123</v>
      </c>
      <c r="H29" s="124">
        <f>+G28/H28</f>
        <v>1.1238116067700665</v>
      </c>
    </row>
    <row r="31" spans="2:9" x14ac:dyDescent="0.5">
      <c r="B31" s="147" t="s">
        <v>92</v>
      </c>
      <c r="C31" s="148"/>
      <c r="D31" s="148"/>
      <c r="E31" s="148"/>
      <c r="F31" s="148"/>
      <c r="G31" s="148"/>
      <c r="H31" s="148"/>
    </row>
    <row r="32" spans="2:9" x14ac:dyDescent="0.5">
      <c r="C32" s="18" t="s">
        <v>106</v>
      </c>
      <c r="D32" s="18" t="s">
        <v>107</v>
      </c>
      <c r="E32" s="18"/>
      <c r="F32" s="18"/>
      <c r="G32" s="7" t="s">
        <v>120</v>
      </c>
      <c r="H32" s="107" t="s">
        <v>122</v>
      </c>
    </row>
    <row r="33" spans="2:8" ht="41" x14ac:dyDescent="0.5">
      <c r="B33" s="119" t="s">
        <v>131</v>
      </c>
      <c r="C33" s="105" t="s">
        <v>104</v>
      </c>
      <c r="D33" s="105" t="s">
        <v>105</v>
      </c>
      <c r="E33" s="105" t="s">
        <v>104</v>
      </c>
      <c r="F33" s="105" t="s">
        <v>105</v>
      </c>
      <c r="G33" s="105" t="s">
        <v>121</v>
      </c>
      <c r="H33" s="105" t="s">
        <v>121</v>
      </c>
    </row>
    <row r="34" spans="2:8" x14ac:dyDescent="0.5">
      <c r="B34" s="120">
        <v>0.45610145622785053</v>
      </c>
      <c r="C34" s="108">
        <f>+(C8*B34)+((C21*(1-B34)))</f>
        <v>5.8403804305957163E-3</v>
      </c>
      <c r="D34" s="108">
        <f>+'Fig. 3.6'!G23</f>
        <v>6.0421592724417827E-3</v>
      </c>
      <c r="E34" s="108">
        <f t="shared" ref="E34:E40" si="8">+C34-$C$41</f>
        <v>-1.27954300046877E-2</v>
      </c>
      <c r="F34" s="108">
        <f t="shared" ref="F34:F40" si="9">+D34-$D$41</f>
        <v>-2.0269960086836767E-3</v>
      </c>
      <c r="G34" s="109">
        <f>+F34*E34</f>
        <v>2.5936285548893325E-5</v>
      </c>
      <c r="H34" s="109">
        <f>+F34^2</f>
        <v>4.1087128192195562E-6</v>
      </c>
    </row>
    <row r="35" spans="2:8" x14ac:dyDescent="0.5">
      <c r="B35" s="120">
        <v>0.46339410939691444</v>
      </c>
      <c r="C35" s="108">
        <f t="shared" ref="C35:C40" si="10">+(C9*B35)+((C22*(1-B35)))</f>
        <v>3.154408692659031E-2</v>
      </c>
      <c r="D35" s="108">
        <f>+'Fig. 3.6'!H23</f>
        <v>9.002337601582644E-3</v>
      </c>
      <c r="E35" s="108">
        <f t="shared" si="8"/>
        <v>1.2908276491306894E-2</v>
      </c>
      <c r="F35" s="108">
        <f t="shared" si="9"/>
        <v>9.3318232045718451E-4</v>
      </c>
      <c r="G35" s="109">
        <f t="shared" ref="G35:G40" si="11">+F35*E35</f>
        <v>1.2045775409260691E-5</v>
      </c>
      <c r="H35" s="109">
        <f t="shared" ref="H35:H40" si="12">+F35^2</f>
        <v>8.7082924321385536E-7</v>
      </c>
    </row>
    <row r="36" spans="2:8" x14ac:dyDescent="0.5">
      <c r="B36" s="120">
        <v>0.46752360368558754</v>
      </c>
      <c r="C36" s="108">
        <f t="shared" si="10"/>
        <v>2.047557226850823E-2</v>
      </c>
      <c r="D36" s="108">
        <f>+'Fig. 3.6'!I23</f>
        <v>1.7119617435339407E-3</v>
      </c>
      <c r="E36" s="108">
        <f t="shared" si="8"/>
        <v>1.8397618332248143E-3</v>
      </c>
      <c r="F36" s="108">
        <f t="shared" si="9"/>
        <v>-6.3571935375915187E-3</v>
      </c>
      <c r="G36" s="109">
        <f t="shared" si="11"/>
        <v>-1.1695722036884315E-5</v>
      </c>
      <c r="H36" s="109">
        <f t="shared" si="12"/>
        <v>4.0413909674395368E-5</v>
      </c>
    </row>
    <row r="37" spans="2:8" x14ac:dyDescent="0.5">
      <c r="B37" s="120">
        <v>0.46414667145263272</v>
      </c>
      <c r="C37" s="108">
        <f t="shared" si="10"/>
        <v>1.8601379654974617E-2</v>
      </c>
      <c r="D37" s="108">
        <f>+'Fig. 3.6'!J23</f>
        <v>7.7973164603866163E-3</v>
      </c>
      <c r="E37" s="108">
        <f t="shared" si="8"/>
        <v>-3.4430780308798703E-5</v>
      </c>
      <c r="F37" s="108">
        <f t="shared" si="9"/>
        <v>-2.7183882073884315E-4</v>
      </c>
      <c r="G37" s="109">
        <f t="shared" si="11"/>
        <v>9.3596227162620214E-9</v>
      </c>
      <c r="H37" s="109">
        <f t="shared" si="12"/>
        <v>7.3896344460684894E-8</v>
      </c>
    </row>
    <row r="38" spans="2:8" x14ac:dyDescent="0.5">
      <c r="B38" s="120">
        <v>0.45558086560364464</v>
      </c>
      <c r="C38" s="108">
        <f t="shared" si="10"/>
        <v>1.7316917397238313E-2</v>
      </c>
      <c r="D38" s="108">
        <f>+'Fig. 3.6'!K23</f>
        <v>1.0124998377486483E-2</v>
      </c>
      <c r="E38" s="108">
        <f t="shared" si="8"/>
        <v>-1.3188930380451033E-3</v>
      </c>
      <c r="F38" s="108">
        <f t="shared" si="9"/>
        <v>2.0558430963610232E-3</v>
      </c>
      <c r="G38" s="109">
        <f t="shared" si="11"/>
        <v>-2.7114371471036419E-6</v>
      </c>
      <c r="H38" s="109">
        <f t="shared" si="12"/>
        <v>4.2264908368552791E-6</v>
      </c>
    </row>
    <row r="39" spans="2:8" x14ac:dyDescent="0.5">
      <c r="B39" s="120">
        <v>0.46261459382120712</v>
      </c>
      <c r="C39" s="108">
        <f t="shared" si="10"/>
        <v>3.2929713463005827E-2</v>
      </c>
      <c r="D39" s="108">
        <f>+'Fig. 3.6'!L23</f>
        <v>1.5569238051917011E-2</v>
      </c>
      <c r="E39" s="108">
        <f t="shared" si="8"/>
        <v>1.4293903027722411E-2</v>
      </c>
      <c r="F39" s="108">
        <f t="shared" si="9"/>
        <v>7.500082770791552E-3</v>
      </c>
      <c r="G39" s="109">
        <f t="shared" si="11"/>
        <v>1.0720545582558606E-4</v>
      </c>
      <c r="H39" s="109">
        <f t="shared" si="12"/>
        <v>5.6251241568724287E-5</v>
      </c>
    </row>
    <row r="40" spans="2:8" x14ac:dyDescent="0.5">
      <c r="B40" s="120">
        <v>0.4866824894514768</v>
      </c>
      <c r="C40" s="108">
        <f t="shared" si="10"/>
        <v>3.7426229060708782E-3</v>
      </c>
      <c r="D40" s="108">
        <f>+'Fig. 3.6'!M23</f>
        <v>6.236075460529733E-3</v>
      </c>
      <c r="E40" s="108">
        <f t="shared" si="8"/>
        <v>-1.4893187529212537E-2</v>
      </c>
      <c r="F40" s="108">
        <f t="shared" si="9"/>
        <v>-1.8330798205957264E-3</v>
      </c>
      <c r="G40" s="109">
        <f t="shared" si="11"/>
        <v>2.7300401524147426E-5</v>
      </c>
      <c r="H40" s="109">
        <f t="shared" si="12"/>
        <v>3.3601816286752605E-6</v>
      </c>
    </row>
    <row r="41" spans="2:8" x14ac:dyDescent="0.5">
      <c r="B41" s="19" t="s">
        <v>116</v>
      </c>
      <c r="C41" s="110">
        <f>AVERAGE(C34:C40)</f>
        <v>1.8635810435283416E-2</v>
      </c>
      <c r="D41" s="110">
        <f>AVERAGE(D34:D40)</f>
        <v>8.0691552811254594E-3</v>
      </c>
      <c r="E41" s="110"/>
      <c r="F41" s="110"/>
      <c r="G41" s="111">
        <f>SUM(G34:G40)</f>
        <v>1.5809011874661578E-4</v>
      </c>
      <c r="H41" s="111">
        <f>SUM(H34:H40)</f>
        <v>1.093052621155443E-4</v>
      </c>
    </row>
    <row r="42" spans="2:8" x14ac:dyDescent="0.5">
      <c r="B42" s="19" t="s">
        <v>117</v>
      </c>
      <c r="C42" s="112">
        <f>STDEV(C34:C40)</f>
        <v>1.1266430353447796E-2</v>
      </c>
      <c r="D42" s="112">
        <f>STDEV(D34:D40)</f>
        <v>4.2682014579825131E-3</v>
      </c>
      <c r="E42" s="112"/>
      <c r="F42" s="112"/>
      <c r="G42" s="113" t="s">
        <v>123</v>
      </c>
      <c r="H42" s="114">
        <f>+G41/H41</f>
        <v>1.446317548550426</v>
      </c>
    </row>
    <row r="44" spans="2:8" x14ac:dyDescent="0.5">
      <c r="G44" s="47"/>
      <c r="H44" s="47" t="s">
        <v>133</v>
      </c>
    </row>
  </sheetData>
  <mergeCells count="3">
    <mergeCell ref="B5:H5"/>
    <mergeCell ref="B18:H18"/>
    <mergeCell ref="B31:H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29D5-9C4C-4ECB-8209-8B8B6FC8A00C}">
  <sheetPr codeName="Sheet7"/>
  <dimension ref="B1:J40"/>
  <sheetViews>
    <sheetView showGridLines="0" workbookViewId="0">
      <selection activeCell="M8" sqref="M8"/>
    </sheetView>
  </sheetViews>
  <sheetFormatPr defaultRowHeight="14.35" x14ac:dyDescent="0.5"/>
  <cols>
    <col min="1" max="1" width="3.1171875" customWidth="1"/>
    <col min="2" max="2" width="13.5859375" customWidth="1"/>
    <col min="3" max="10" width="11.41015625" customWidth="1"/>
    <col min="11" max="11" width="1.52734375" customWidth="1"/>
  </cols>
  <sheetData>
    <row r="1" spans="2:10" ht="23.35" x14ac:dyDescent="0.8">
      <c r="B1" s="70" t="s">
        <v>69</v>
      </c>
    </row>
    <row r="2" spans="2:10" x14ac:dyDescent="0.5">
      <c r="B2" t="s">
        <v>132</v>
      </c>
    </row>
    <row r="4" spans="2:10" ht="14.7" thickBot="1" x14ac:dyDescent="0.55000000000000004">
      <c r="B4" s="40" t="s">
        <v>125</v>
      </c>
      <c r="C4" s="40"/>
      <c r="D4" s="41"/>
      <c r="E4" s="41"/>
      <c r="F4" s="41"/>
      <c r="G4" s="41"/>
      <c r="H4" s="41"/>
      <c r="I4" s="41"/>
      <c r="J4" s="41"/>
    </row>
    <row r="5" spans="2:10" ht="14.7" thickBot="1" x14ac:dyDescent="0.55000000000000004">
      <c r="B5" s="122" t="s">
        <v>33</v>
      </c>
      <c r="C5" s="122"/>
      <c r="E5" s="1" t="s">
        <v>62</v>
      </c>
    </row>
    <row r="6" spans="2:10" x14ac:dyDescent="0.5">
      <c r="B6" s="35" t="s">
        <v>34</v>
      </c>
      <c r="C6" s="50">
        <v>0.69344120888605476</v>
      </c>
      <c r="E6" s="121"/>
      <c r="F6" s="121" t="s">
        <v>43</v>
      </c>
      <c r="G6" s="121" t="s">
        <v>44</v>
      </c>
      <c r="H6" s="121" t="s">
        <v>45</v>
      </c>
      <c r="I6" s="121" t="s">
        <v>46</v>
      </c>
      <c r="J6" s="121" t="s">
        <v>47</v>
      </c>
    </row>
    <row r="7" spans="2:10" x14ac:dyDescent="0.5">
      <c r="B7" s="35" t="s">
        <v>35</v>
      </c>
      <c r="C7" s="50">
        <v>0.48086071018135296</v>
      </c>
      <c r="E7" s="35" t="s">
        <v>39</v>
      </c>
      <c r="F7" s="50">
        <v>1</v>
      </c>
      <c r="G7" s="50">
        <v>1.6129020384149126E-4</v>
      </c>
      <c r="H7" s="50">
        <v>1.6129020384149126E-4</v>
      </c>
      <c r="I7" s="50">
        <v>4.6313265014995677</v>
      </c>
      <c r="J7" s="50">
        <v>8.4026789066283927E-2</v>
      </c>
    </row>
    <row r="8" spans="2:10" x14ac:dyDescent="0.5">
      <c r="B8" s="35" t="s">
        <v>36</v>
      </c>
      <c r="C8" s="50">
        <v>0.37703285221762356</v>
      </c>
      <c r="E8" s="35" t="s">
        <v>40</v>
      </c>
      <c r="F8" s="50">
        <v>5</v>
      </c>
      <c r="G8" s="50">
        <v>1.7412959741584558E-4</v>
      </c>
      <c r="H8" s="50">
        <v>3.4825919483169115E-5</v>
      </c>
      <c r="I8" s="50"/>
      <c r="J8" s="50"/>
    </row>
    <row r="9" spans="2:10" ht="14.7" thickBot="1" x14ac:dyDescent="0.55000000000000004">
      <c r="B9" s="35" t="s">
        <v>37</v>
      </c>
      <c r="C9" s="50">
        <v>5.9013489545331173E-3</v>
      </c>
      <c r="E9" s="36" t="s">
        <v>41</v>
      </c>
      <c r="F9" s="51">
        <v>6</v>
      </c>
      <c r="G9" s="51">
        <v>3.3541980125733684E-4</v>
      </c>
      <c r="H9" s="51"/>
      <c r="I9" s="51"/>
      <c r="J9" s="51"/>
    </row>
    <row r="10" spans="2:10" ht="14.7" thickBot="1" x14ac:dyDescent="0.55000000000000004">
      <c r="B10" s="36" t="s">
        <v>38</v>
      </c>
      <c r="C10" s="51">
        <v>7</v>
      </c>
    </row>
    <row r="11" spans="2:10" ht="14.7" thickBot="1" x14ac:dyDescent="0.55000000000000004"/>
    <row r="12" spans="2:10" ht="28.7" x14ac:dyDescent="0.5">
      <c r="B12" s="123"/>
      <c r="C12" s="123" t="s">
        <v>48</v>
      </c>
      <c r="D12" s="123" t="s">
        <v>37</v>
      </c>
      <c r="E12" s="123" t="s">
        <v>49</v>
      </c>
      <c r="F12" s="123" t="s">
        <v>50</v>
      </c>
      <c r="G12" s="123" t="s">
        <v>51</v>
      </c>
      <c r="H12" s="123" t="s">
        <v>52</v>
      </c>
      <c r="I12" s="123" t="s">
        <v>53</v>
      </c>
      <c r="J12" s="123" t="s">
        <v>54</v>
      </c>
    </row>
    <row r="13" spans="2:10" x14ac:dyDescent="0.5">
      <c r="B13" s="35" t="s">
        <v>42</v>
      </c>
      <c r="C13" s="50">
        <v>3.7356562838276033E-3</v>
      </c>
      <c r="D13" s="50">
        <v>2.3651082936415884E-3</v>
      </c>
      <c r="E13" s="50">
        <v>1.5794863575044862</v>
      </c>
      <c r="F13" s="50">
        <v>0.17505993018517993</v>
      </c>
      <c r="G13" s="50">
        <v>-2.3440481351202636E-3</v>
      </c>
      <c r="H13" s="50">
        <v>9.8153607027754702E-3</v>
      </c>
      <c r="I13" s="50">
        <v>-2.3440481351202636E-3</v>
      </c>
      <c r="J13" s="50">
        <v>9.8153607027754702E-3</v>
      </c>
    </row>
    <row r="14" spans="2:10" ht="14.7" thickBot="1" x14ac:dyDescent="0.55000000000000004">
      <c r="B14" s="36" t="s">
        <v>102</v>
      </c>
      <c r="C14" s="51">
        <v>1.1238116067700665</v>
      </c>
      <c r="D14" s="51">
        <v>0.5222047448724022</v>
      </c>
      <c r="E14" s="51">
        <v>2.152051695824142</v>
      </c>
      <c r="F14" s="51">
        <v>8.4026789066284011E-2</v>
      </c>
      <c r="G14" s="51">
        <v>-0.2185584248820267</v>
      </c>
      <c r="H14" s="51">
        <v>2.4661816384221598</v>
      </c>
      <c r="I14" s="51">
        <v>-0.2185584248820267</v>
      </c>
      <c r="J14" s="51">
        <v>2.4661816384221598</v>
      </c>
    </row>
    <row r="16" spans="2:10" ht="14.7" thickBot="1" x14ac:dyDescent="0.55000000000000004">
      <c r="B16" s="40" t="s">
        <v>124</v>
      </c>
      <c r="C16" s="41"/>
      <c r="D16" s="41"/>
      <c r="E16" s="41"/>
      <c r="F16" s="41"/>
      <c r="G16" s="41"/>
      <c r="H16" s="41"/>
      <c r="I16" s="41"/>
      <c r="J16" s="41"/>
    </row>
    <row r="17" spans="2:10" x14ac:dyDescent="0.5">
      <c r="B17" s="122" t="s">
        <v>33</v>
      </c>
      <c r="C17" s="122"/>
    </row>
    <row r="18" spans="2:10" ht="14.7" thickBot="1" x14ac:dyDescent="0.55000000000000004">
      <c r="B18" s="35" t="s">
        <v>34</v>
      </c>
      <c r="C18" s="50">
        <v>0.76091956154656326</v>
      </c>
      <c r="E18" s="1" t="s">
        <v>62</v>
      </c>
    </row>
    <row r="19" spans="2:10" x14ac:dyDescent="0.5">
      <c r="B19" s="35" t="s">
        <v>35</v>
      </c>
      <c r="C19" s="50">
        <v>0.57899857914421404</v>
      </c>
      <c r="E19" s="121"/>
      <c r="F19" s="121" t="s">
        <v>43</v>
      </c>
      <c r="G19" s="121" t="s">
        <v>44</v>
      </c>
      <c r="H19" s="121" t="s">
        <v>45</v>
      </c>
      <c r="I19" s="121" t="s">
        <v>46</v>
      </c>
      <c r="J19" s="121" t="s">
        <v>47</v>
      </c>
    </row>
    <row r="20" spans="2:10" x14ac:dyDescent="0.5">
      <c r="B20" s="35" t="s">
        <v>36</v>
      </c>
      <c r="C20" s="50">
        <v>0.49479829497305683</v>
      </c>
      <c r="E20" s="35" t="s">
        <v>39</v>
      </c>
      <c r="F20" s="50">
        <v>1</v>
      </c>
      <c r="G20" s="50">
        <v>2.7189701585171181E-3</v>
      </c>
      <c r="H20" s="50">
        <v>2.7189701585171181E-3</v>
      </c>
      <c r="I20" s="50">
        <v>6.8764444781119884</v>
      </c>
      <c r="J20" s="50">
        <v>4.6967403225870882E-2</v>
      </c>
    </row>
    <row r="21" spans="2:10" x14ac:dyDescent="0.5">
      <c r="B21" s="35" t="s">
        <v>37</v>
      </c>
      <c r="C21" s="50">
        <v>1.988475526382473E-2</v>
      </c>
      <c r="E21" s="35" t="s">
        <v>40</v>
      </c>
      <c r="F21" s="50">
        <v>5</v>
      </c>
      <c r="G21" s="50">
        <v>1.9770174595110266E-3</v>
      </c>
      <c r="H21" s="50">
        <v>3.9540349190220534E-4</v>
      </c>
      <c r="I21" s="50"/>
      <c r="J21" s="50"/>
    </row>
    <row r="22" spans="2:10" ht="14.7" thickBot="1" x14ac:dyDescent="0.55000000000000004">
      <c r="B22" s="36" t="s">
        <v>38</v>
      </c>
      <c r="C22" s="51">
        <v>7</v>
      </c>
      <c r="E22" s="36" t="s">
        <v>41</v>
      </c>
      <c r="F22" s="51">
        <v>6</v>
      </c>
      <c r="G22" s="51">
        <v>4.6959876180281447E-3</v>
      </c>
      <c r="H22" s="51"/>
      <c r="I22" s="51"/>
      <c r="J22" s="51"/>
    </row>
    <row r="23" spans="2:10" ht="14.7" thickBot="1" x14ac:dyDescent="0.55000000000000004"/>
    <row r="24" spans="2:10" x14ac:dyDescent="0.5">
      <c r="B24" s="121"/>
      <c r="C24" s="121" t="s">
        <v>48</v>
      </c>
      <c r="D24" s="121" t="s">
        <v>37</v>
      </c>
      <c r="E24" s="121" t="s">
        <v>49</v>
      </c>
      <c r="F24" s="121" t="s">
        <v>50</v>
      </c>
      <c r="G24" s="121" t="s">
        <v>51</v>
      </c>
      <c r="H24" s="121" t="s">
        <v>52</v>
      </c>
      <c r="I24" s="121" t="s">
        <v>53</v>
      </c>
      <c r="J24" s="121" t="s">
        <v>54</v>
      </c>
    </row>
    <row r="25" spans="2:10" x14ac:dyDescent="0.5">
      <c r="B25" s="35" t="s">
        <v>42</v>
      </c>
      <c r="C25" s="50">
        <v>1.1517100398874131E-2</v>
      </c>
      <c r="D25" s="50">
        <v>1.1337784902897092E-2</v>
      </c>
      <c r="E25" s="50">
        <v>1.0158157433319466</v>
      </c>
      <c r="F25" s="50">
        <v>0.35632352069342077</v>
      </c>
      <c r="G25" s="50">
        <v>-1.7627603528864777E-2</v>
      </c>
      <c r="H25" s="50">
        <v>4.0661804326613038E-2</v>
      </c>
      <c r="I25" s="50">
        <v>-1.7627603528864777E-2</v>
      </c>
      <c r="J25" s="50">
        <v>4.0661804326613038E-2</v>
      </c>
    </row>
    <row r="26" spans="2:10" ht="14.7" thickBot="1" x14ac:dyDescent="0.55000000000000004">
      <c r="B26" s="36" t="s">
        <v>102</v>
      </c>
      <c r="C26" s="51">
        <v>1.8251175135637281</v>
      </c>
      <c r="D26" s="51">
        <v>0.69599939511198416</v>
      </c>
      <c r="E26" s="51">
        <v>2.6222975571265725</v>
      </c>
      <c r="F26" s="51">
        <v>4.6967403225870862E-2</v>
      </c>
      <c r="G26" s="51">
        <v>3.5994110874998819E-2</v>
      </c>
      <c r="H26" s="51">
        <v>3.6142409162524576</v>
      </c>
      <c r="I26" s="51">
        <v>3.5994110874998819E-2</v>
      </c>
      <c r="J26" s="51">
        <v>3.6142409162524576</v>
      </c>
    </row>
    <row r="28" spans="2:10" ht="14.7" thickBot="1" x14ac:dyDescent="0.55000000000000004">
      <c r="B28" s="40" t="s">
        <v>92</v>
      </c>
      <c r="C28" s="41"/>
      <c r="D28" s="41"/>
      <c r="E28" s="41"/>
      <c r="F28" s="41"/>
      <c r="G28" s="41"/>
      <c r="H28" s="41"/>
      <c r="I28" s="41"/>
      <c r="J28" s="41"/>
    </row>
    <row r="29" spans="2:10" x14ac:dyDescent="0.5">
      <c r="B29" s="122" t="s">
        <v>33</v>
      </c>
      <c r="C29" s="122"/>
    </row>
    <row r="30" spans="2:10" ht="14.7" thickBot="1" x14ac:dyDescent="0.55000000000000004">
      <c r="B30" s="35" t="s">
        <v>34</v>
      </c>
      <c r="C30" s="50">
        <v>0.54792640399534187</v>
      </c>
      <c r="E30" s="1" t="s">
        <v>62</v>
      </c>
    </row>
    <row r="31" spans="2:10" x14ac:dyDescent="0.5">
      <c r="B31" s="35" t="s">
        <v>35</v>
      </c>
      <c r="C31" s="50">
        <v>0.30022334419526664</v>
      </c>
      <c r="E31" s="121"/>
      <c r="F31" s="121" t="s">
        <v>43</v>
      </c>
      <c r="G31" s="121" t="s">
        <v>44</v>
      </c>
      <c r="H31" s="121" t="s">
        <v>45</v>
      </c>
      <c r="I31" s="121" t="s">
        <v>46</v>
      </c>
      <c r="J31" s="121" t="s">
        <v>47</v>
      </c>
    </row>
    <row r="32" spans="2:10" x14ac:dyDescent="0.5">
      <c r="B32" s="35" t="s">
        <v>36</v>
      </c>
      <c r="C32" s="50">
        <v>0.16026801303431998</v>
      </c>
      <c r="E32" s="35" t="s">
        <v>39</v>
      </c>
      <c r="F32" s="50">
        <v>1</v>
      </c>
      <c r="G32" s="50">
        <v>2.2864851299565108E-4</v>
      </c>
      <c r="H32" s="50">
        <v>2.2864851299565108E-4</v>
      </c>
      <c r="I32" s="50">
        <v>2.145136892641939</v>
      </c>
      <c r="J32" s="50">
        <v>0.2029080376938015</v>
      </c>
    </row>
    <row r="33" spans="2:10" x14ac:dyDescent="0.5">
      <c r="B33" s="35" t="s">
        <v>37</v>
      </c>
      <c r="C33" s="50">
        <v>1.0324206550228338E-2</v>
      </c>
      <c r="E33" s="35" t="s">
        <v>40</v>
      </c>
      <c r="F33" s="50">
        <v>5</v>
      </c>
      <c r="G33" s="50">
        <v>5.3294620445888848E-4</v>
      </c>
      <c r="H33" s="50">
        <v>1.065892408917777E-4</v>
      </c>
      <c r="I33" s="50"/>
      <c r="J33" s="50"/>
    </row>
    <row r="34" spans="2:10" ht="14.7" thickBot="1" x14ac:dyDescent="0.55000000000000004">
      <c r="B34" s="36" t="s">
        <v>38</v>
      </c>
      <c r="C34" s="51">
        <v>7</v>
      </c>
      <c r="E34" s="36" t="s">
        <v>41</v>
      </c>
      <c r="F34" s="51">
        <v>6</v>
      </c>
      <c r="G34" s="51">
        <v>7.6159471745453956E-4</v>
      </c>
      <c r="H34" s="51"/>
      <c r="I34" s="51"/>
      <c r="J34" s="51"/>
    </row>
    <row r="35" spans="2:10" ht="14.7" thickBot="1" x14ac:dyDescent="0.55000000000000004"/>
    <row r="36" spans="2:10" x14ac:dyDescent="0.5">
      <c r="B36" s="121"/>
      <c r="C36" s="121" t="s">
        <v>48</v>
      </c>
      <c r="D36" s="121" t="s">
        <v>37</v>
      </c>
      <c r="E36" s="121" t="s">
        <v>49</v>
      </c>
      <c r="F36" s="121" t="s">
        <v>50</v>
      </c>
      <c r="G36" s="121" t="s">
        <v>51</v>
      </c>
      <c r="H36" s="121" t="s">
        <v>52</v>
      </c>
      <c r="I36" s="121" t="s">
        <v>53</v>
      </c>
      <c r="J36" s="121" t="s">
        <v>54</v>
      </c>
    </row>
    <row r="37" spans="2:10" x14ac:dyDescent="0.5">
      <c r="B37" s="35" t="s">
        <v>42</v>
      </c>
      <c r="C37" s="50">
        <v>6.9652495502133139E-3</v>
      </c>
      <c r="D37" s="50">
        <v>8.8724525458281234E-3</v>
      </c>
      <c r="E37" s="50">
        <v>0.78504218695296524</v>
      </c>
      <c r="F37" s="50">
        <v>0.46797673248075089</v>
      </c>
      <c r="G37" s="50">
        <v>-1.5842115801637642E-2</v>
      </c>
      <c r="H37" s="50">
        <v>2.9772614902064266E-2</v>
      </c>
      <c r="I37" s="50">
        <v>-1.5842115801637642E-2</v>
      </c>
      <c r="J37" s="50">
        <v>2.9772614902064266E-2</v>
      </c>
    </row>
    <row r="38" spans="2:10" ht="14.7" thickBot="1" x14ac:dyDescent="0.55000000000000004">
      <c r="B38" s="36" t="s">
        <v>102</v>
      </c>
      <c r="C38" s="51">
        <v>1.4463175485504265</v>
      </c>
      <c r="D38" s="51">
        <v>0.98749782924229623</v>
      </c>
      <c r="E38" s="51">
        <v>1.4646285852194543</v>
      </c>
      <c r="F38" s="51">
        <v>0.20290803769380142</v>
      </c>
      <c r="G38" s="51">
        <v>-1.0921264340301118</v>
      </c>
      <c r="H38" s="51">
        <v>3.9847615311309648</v>
      </c>
      <c r="I38" s="51">
        <v>-1.0921264340301118</v>
      </c>
      <c r="J38" s="51">
        <v>3.9847615311309648</v>
      </c>
    </row>
    <row r="40" spans="2:10" x14ac:dyDescent="0.5">
      <c r="J40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C56D-45B7-479C-BDE6-CBAE83D8F6C6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Fig. 3.1</vt:lpstr>
      <vt:lpstr>Fig. 3.2</vt:lpstr>
      <vt:lpstr>Fig. 3.3</vt:lpstr>
      <vt:lpstr>Fig. 3.4</vt:lpstr>
      <vt:lpstr>Fig. 3.5</vt:lpstr>
      <vt:lpstr>Fig. 3.6</vt:lpstr>
      <vt:lpstr>Fig. 3.7</vt:lpstr>
      <vt:lpstr>Fig. 3.8</vt:lpstr>
      <vt:lpstr>Sheet1</vt:lpstr>
      <vt:lpstr>Sheet5</vt:lpstr>
      <vt:lpstr>Sheet2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2018-12-22T13:43:24Z</dcterms:created>
  <dcterms:modified xsi:type="dcterms:W3CDTF">2020-07-16T15:08:57Z</dcterms:modified>
</cp:coreProperties>
</file>