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hris Droussiotis\Dropbox\File requests\INVESTMENTS FINANCE CREDIT\Chapters\ACTIVE LEARNING\PART I - PORTFOLIO ANALYSIS\PROBLEMS\Problem Answers\"/>
    </mc:Choice>
  </mc:AlternateContent>
  <xr:revisionPtr revIDLastSave="0" documentId="8_{533B0C59-BC04-4ADD-9BF6-C1601DB6A46D}" xr6:coauthVersionLast="47" xr6:coauthVersionMax="47" xr10:uidLastSave="{00000000-0000-0000-0000-000000000000}"/>
  <bookViews>
    <workbookView xWindow="-25320" yWindow="375" windowWidth="25440" windowHeight="15390" xr2:uid="{DEFD950F-7B17-4C6A-8AC9-C30F64ED6EAA}"/>
  </bookViews>
  <sheets>
    <sheet name="Quiz Part A 1-22" sheetId="3" r:id="rId1"/>
    <sheet name="Quiz Part B 1-2" sheetId="1" r:id="rId2"/>
    <sheet name="Quiz Part B 3-4" sheetId="2" r:id="rId3"/>
    <sheet name="Quiz Part B 5-6" sheetId="4" r:id="rId4"/>
    <sheet name="Quiz Part B 7-8" sheetId="5" r:id="rId5"/>
    <sheet name="Quiz Part B 9-10" sheetId="6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6" i="6" l="1"/>
  <c r="I7" i="6"/>
  <c r="I5" i="6"/>
  <c r="H6" i="6"/>
  <c r="H7" i="6"/>
  <c r="H5" i="6"/>
  <c r="G6" i="6"/>
  <c r="G7" i="6"/>
  <c r="G5" i="6"/>
  <c r="F6" i="6"/>
  <c r="F7" i="6"/>
  <c r="F5" i="6"/>
  <c r="C71" i="3"/>
  <c r="L60" i="3"/>
  <c r="L24" i="3"/>
  <c r="I24" i="3"/>
  <c r="F24" i="3"/>
  <c r="C24" i="3"/>
  <c r="O12" i="3"/>
  <c r="F12" i="3"/>
  <c r="C12" i="3"/>
  <c r="F5" i="5"/>
  <c r="F6" i="5"/>
  <c r="F4" i="5"/>
  <c r="O24" i="3"/>
  <c r="I60" i="3"/>
  <c r="C8" i="6"/>
  <c r="G8" i="6"/>
  <c r="G5" i="5"/>
  <c r="G6" i="5"/>
  <c r="G4" i="5"/>
  <c r="E7" i="5"/>
  <c r="E5" i="5"/>
  <c r="E6" i="5"/>
  <c r="E4" i="5"/>
  <c r="C7" i="5"/>
  <c r="F6" i="4"/>
  <c r="F7" i="4"/>
  <c r="F8" i="4"/>
  <c r="F9" i="4"/>
  <c r="F10" i="4"/>
  <c r="F5" i="4"/>
  <c r="E6" i="4"/>
  <c r="E7" i="4"/>
  <c r="E8" i="4"/>
  <c r="E9" i="4"/>
  <c r="E10" i="4"/>
  <c r="E5" i="4"/>
  <c r="E16" i="2"/>
  <c r="E15" i="2"/>
  <c r="E13" i="2"/>
  <c r="E14" i="2"/>
  <c r="D7" i="2"/>
  <c r="D8" i="2"/>
  <c r="D9" i="2"/>
  <c r="D10" i="2"/>
  <c r="D11" i="2"/>
  <c r="D6" i="2"/>
  <c r="F71" i="3"/>
  <c r="O60" i="3"/>
  <c r="F60" i="3"/>
  <c r="C60" i="3"/>
  <c r="O48" i="3"/>
  <c r="L48" i="3"/>
  <c r="I48" i="3"/>
  <c r="F48" i="3"/>
  <c r="C48" i="3"/>
  <c r="O36" i="3"/>
  <c r="L36" i="3"/>
  <c r="I36" i="3"/>
  <c r="F36" i="3"/>
  <c r="C36" i="3"/>
  <c r="L12" i="3"/>
  <c r="I12" i="3"/>
  <c r="C13" i="1"/>
  <c r="C12" i="1"/>
  <c r="G7" i="5"/>
  <c r="G8" i="5"/>
  <c r="I8" i="6"/>
  <c r="I9" i="6"/>
  <c r="F13" i="4"/>
  <c r="E11" i="4"/>
  <c r="F12" i="4"/>
  <c r="D12" i="2"/>
  <c r="F14" i="4"/>
  <c r="F15" i="4"/>
  <c r="E6" i="2"/>
  <c r="E11" i="2"/>
  <c r="E8" i="2"/>
  <c r="E7" i="2"/>
  <c r="E9" i="2"/>
  <c r="E10" i="2"/>
</calcChain>
</file>

<file path=xl/sharedStrings.xml><?xml version="1.0" encoding="utf-8"?>
<sst xmlns="http://schemas.openxmlformats.org/spreadsheetml/2006/main" count="321" uniqueCount="71">
  <si>
    <t>Variance=</t>
  </si>
  <si>
    <t>Total</t>
  </si>
  <si>
    <t>Chapter 1 - Homework 1.23a - 1.23b</t>
  </si>
  <si>
    <t>Year</t>
  </si>
  <si>
    <t>Rate of Return %</t>
  </si>
  <si>
    <t>Average=</t>
  </si>
  <si>
    <t>St Dev=</t>
  </si>
  <si>
    <t>INPUT</t>
  </si>
  <si>
    <t>PV=</t>
  </si>
  <si>
    <t>FV=</t>
  </si>
  <si>
    <t>TIME=</t>
  </si>
  <si>
    <t>PMT=</t>
  </si>
  <si>
    <t>OUTPUT</t>
  </si>
  <si>
    <t>FV =</t>
  </si>
  <si>
    <t>RATE=</t>
  </si>
  <si>
    <t>?</t>
  </si>
  <si>
    <t>Problem 1.1</t>
  </si>
  <si>
    <t>Problem 1.2</t>
  </si>
  <si>
    <t>Problem 1.4</t>
  </si>
  <si>
    <t>Problem 1.5</t>
  </si>
  <si>
    <t>Problem 1.6</t>
  </si>
  <si>
    <t>Problem 1.7</t>
  </si>
  <si>
    <t>Problem 1.8</t>
  </si>
  <si>
    <t>Problem 1.10</t>
  </si>
  <si>
    <t>Problem 1.11</t>
  </si>
  <si>
    <t>Problem 1.12</t>
  </si>
  <si>
    <t>Problem 1.13</t>
  </si>
  <si>
    <t>Problem 1.14</t>
  </si>
  <si>
    <t>Problem 1.15</t>
  </si>
  <si>
    <t>Problem 1.16</t>
  </si>
  <si>
    <t>Problem 1.17</t>
  </si>
  <si>
    <t>Problem 1.19</t>
  </si>
  <si>
    <t>Problem 1.20</t>
  </si>
  <si>
    <t>Problem 1.21</t>
  </si>
  <si>
    <t>Problem 1.22</t>
  </si>
  <si>
    <t>Stock Price</t>
  </si>
  <si>
    <t>Stock Price (% Change)</t>
  </si>
  <si>
    <t>St Dev 
(R-AvgR)^2</t>
  </si>
  <si>
    <t xml:space="preserve"> Total =</t>
  </si>
  <si>
    <t>(n-1)=</t>
  </si>
  <si>
    <t>Year
(n)</t>
  </si>
  <si>
    <r>
      <t>Y</t>
    </r>
    <r>
      <rPr>
        <b/>
        <sz val="10.5"/>
        <color rgb="FF000000"/>
        <rFont val="Times New Roman"/>
        <family val="1"/>
      </rPr>
      <t>ear</t>
    </r>
  </si>
  <si>
    <t>Dividends</t>
  </si>
  <si>
    <t>HPR (% Change)</t>
  </si>
  <si>
    <t>Economic Scenario</t>
  </si>
  <si>
    <t>Probability %</t>
  </si>
  <si>
    <t>Recession</t>
  </si>
  <si>
    <t>Normal</t>
  </si>
  <si>
    <t>Boom</t>
  </si>
  <si>
    <t>p. RoR</t>
  </si>
  <si>
    <t>(RoR-AvgROR)^2</t>
  </si>
  <si>
    <t>St. Dev=</t>
  </si>
  <si>
    <t>Average Stock Price $</t>
  </si>
  <si>
    <t>Average Dividends $</t>
  </si>
  <si>
    <t>HPR%</t>
  </si>
  <si>
    <t>Current Stock =</t>
  </si>
  <si>
    <t>Chapter 1 - Homework 1.1 - 1.26</t>
  </si>
  <si>
    <t>Gain $</t>
  </si>
  <si>
    <t>Problem 1.3.1</t>
  </si>
  <si>
    <t>Chapter 1 - Homework 1.24a - 1.24b</t>
  </si>
  <si>
    <t>Chapter 1 - Homework 1.26a - 1.26b</t>
  </si>
  <si>
    <t>Chapter 1 - Homework 1.25a - 1.25b</t>
  </si>
  <si>
    <t>Chapter 1 - Homework 1.27a - 1.27b</t>
  </si>
  <si>
    <t>p. (RoR-AvgROR)^2</t>
  </si>
  <si>
    <t>Problem 1.9</t>
  </si>
  <si>
    <t>Problem 1.18</t>
  </si>
  <si>
    <t>Problem 1.23</t>
  </si>
  <si>
    <t>Problem 1.24</t>
  </si>
  <si>
    <t>Problem 1.25</t>
  </si>
  <si>
    <t>Problem 1.26</t>
  </si>
  <si>
    <t>Problem 1.27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</si>
</sst>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0.0000"/>
    <numFmt numFmtId="166" formatCode="0.000000"/>
    <numFmt numFmtId="167" formatCode="_(* #,##0.000000_);_(* \(#,##0.000000\);_(* &quot;-&quot;??_);_(@_)"/>
    <numFmt numFmtId="168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name val="Arial"/>
      <family val="2"/>
    </font>
    <font>
      <b/>
      <sz val="10"/>
      <name val="Arial"/>
      <family val="2"/>
    </font>
    <font>
      <b/>
      <sz val="10.5"/>
      <color theme="1"/>
      <name val="Times New Roman"/>
      <family val="1"/>
    </font>
    <font>
      <b/>
      <sz val="10.5"/>
      <color rgb="FF000000"/>
      <name val="Times New Roman"/>
      <family val="1"/>
    </font>
    <font>
      <sz val="10.5"/>
      <color theme="1"/>
      <name val="Times New Roman"/>
      <family val="1"/>
    </font>
    <font>
      <b/>
      <sz val="11"/>
      <color theme="0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EDEDED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7" tint="0.79998168889431442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5">
    <xf numFmtId="0" fontId="0" fillId="0" borderId="0" xfId="0"/>
    <xf numFmtId="0" fontId="3" fillId="0" borderId="0" xfId="0" applyFont="1"/>
    <xf numFmtId="0" fontId="4" fillId="0" borderId="0" xfId="0" applyFont="1"/>
    <xf numFmtId="0" fontId="0" fillId="0" borderId="0" xfId="0" applyAlignment="1">
      <alignment horizontal="center"/>
    </xf>
    <xf numFmtId="0" fontId="0" fillId="0" borderId="5" xfId="0" applyBorder="1"/>
    <xf numFmtId="0" fontId="2" fillId="0" borderId="0" xfId="0" applyFont="1"/>
    <xf numFmtId="0" fontId="8" fillId="0" borderId="0" xfId="0" applyFont="1" applyFill="1" applyBorder="1" applyAlignment="1">
      <alignment horizontal="justify" vertical="center" wrapText="1"/>
    </xf>
    <xf numFmtId="0" fontId="0" fillId="0" borderId="0" xfId="0" quotePrefix="1"/>
    <xf numFmtId="0" fontId="0" fillId="0" borderId="0" xfId="0" applyAlignment="1"/>
    <xf numFmtId="0" fontId="5" fillId="0" borderId="0" xfId="0" applyFont="1" applyAlignment="1"/>
    <xf numFmtId="0" fontId="6" fillId="2" borderId="1" xfId="0" applyFont="1" applyFill="1" applyBorder="1" applyAlignment="1">
      <alignment horizontal="justify" vertical="center" wrapText="1"/>
    </xf>
    <xf numFmtId="0" fontId="7" fillId="2" borderId="3" xfId="0" applyFont="1" applyFill="1" applyBorder="1" applyAlignment="1">
      <alignment horizontal="justify" vertical="center" wrapText="1"/>
    </xf>
    <xf numFmtId="0" fontId="8" fillId="0" borderId="6" xfId="0" applyFont="1" applyBorder="1" applyAlignment="1">
      <alignment horizontal="justify" vertical="center" wrapText="1"/>
    </xf>
    <xf numFmtId="0" fontId="8" fillId="0" borderId="4" xfId="0" applyFont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44" fontId="0" fillId="0" borderId="5" xfId="3" applyFont="1" applyBorder="1" applyAlignment="1">
      <alignment horizontal="center"/>
    </xf>
    <xf numFmtId="0" fontId="0" fillId="0" borderId="5" xfId="0" applyBorder="1" applyAlignment="1">
      <alignment horizontal="center"/>
    </xf>
    <xf numFmtId="9" fontId="0" fillId="0" borderId="5" xfId="0" applyNumberFormat="1" applyBorder="1" applyAlignment="1">
      <alignment horizontal="center"/>
    </xf>
    <xf numFmtId="8" fontId="0" fillId="0" borderId="5" xfId="0" applyNumberFormat="1" applyBorder="1"/>
    <xf numFmtId="0" fontId="9" fillId="3" borderId="0" xfId="0" applyFont="1" applyFill="1"/>
    <xf numFmtId="10" fontId="0" fillId="0" borderId="5" xfId="0" applyNumberFormat="1" applyBorder="1"/>
    <xf numFmtId="43" fontId="0" fillId="0" borderId="5" xfId="2" applyFont="1" applyBorder="1"/>
    <xf numFmtId="0" fontId="8" fillId="0" borderId="4" xfId="0" applyFont="1" applyBorder="1" applyAlignment="1">
      <alignment horizontal="justify" vertical="center" wrapText="1"/>
    </xf>
    <xf numFmtId="164" fontId="8" fillId="0" borderId="4" xfId="1" applyNumberFormat="1" applyFont="1" applyBorder="1" applyAlignment="1">
      <alignment horizontal="center" vertical="center" wrapText="1"/>
    </xf>
    <xf numFmtId="10" fontId="8" fillId="0" borderId="4" xfId="1" applyNumberFormat="1" applyFont="1" applyBorder="1" applyAlignment="1">
      <alignment horizontal="center" vertical="center" wrapText="1"/>
    </xf>
    <xf numFmtId="167" fontId="8" fillId="0" borderId="4" xfId="2" applyNumberFormat="1" applyFont="1" applyBorder="1" applyAlignment="1">
      <alignment horizontal="center" vertical="center" wrapText="1"/>
    </xf>
    <xf numFmtId="10" fontId="8" fillId="0" borderId="5" xfId="1" applyNumberFormat="1" applyFont="1" applyFill="1" applyBorder="1" applyAlignment="1">
      <alignment horizontal="center" vertical="center" wrapText="1"/>
    </xf>
    <xf numFmtId="167" fontId="8" fillId="0" borderId="5" xfId="2" applyNumberFormat="1" applyFont="1" applyFill="1" applyBorder="1" applyAlignment="1">
      <alignment horizontal="center" vertical="center" wrapText="1"/>
    </xf>
    <xf numFmtId="10" fontId="8" fillId="0" borderId="5" xfId="1" quotePrefix="1" applyNumberFormat="1" applyFont="1" applyFill="1" applyBorder="1" applyAlignment="1">
      <alignment horizontal="center" vertical="center" wrapText="1"/>
    </xf>
    <xf numFmtId="168" fontId="8" fillId="0" borderId="5" xfId="2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10" fontId="8" fillId="0" borderId="2" xfId="1" applyNumberFormat="1" applyFont="1" applyBorder="1" applyAlignment="1">
      <alignment horizontal="center" vertical="center" wrapText="1"/>
    </xf>
    <xf numFmtId="10" fontId="8" fillId="0" borderId="7" xfId="1" applyNumberFormat="1" applyFont="1" applyFill="1" applyBorder="1" applyAlignment="1">
      <alignment horizontal="center" vertical="center" wrapText="1"/>
    </xf>
    <xf numFmtId="10" fontId="8" fillId="0" borderId="4" xfId="0" applyNumberFormat="1" applyFont="1" applyBorder="1" applyAlignment="1">
      <alignment horizontal="center" vertical="center" wrapText="1"/>
    </xf>
    <xf numFmtId="165" fontId="8" fillId="0" borderId="4" xfId="0" applyNumberFormat="1" applyFont="1" applyBorder="1" applyAlignment="1">
      <alignment horizontal="center" vertical="center" wrapText="1"/>
    </xf>
    <xf numFmtId="10" fontId="0" fillId="0" borderId="0" xfId="1" applyNumberFormat="1" applyFont="1" applyAlignment="1">
      <alignment horizontal="center"/>
    </xf>
    <xf numFmtId="0" fontId="0" fillId="0" borderId="0" xfId="0" applyAlignment="1">
      <alignment horizontal="right"/>
    </xf>
    <xf numFmtId="0" fontId="0" fillId="0" borderId="5" xfId="0" applyBorder="1" applyAlignment="1">
      <alignment horizontal="right"/>
    </xf>
    <xf numFmtId="0" fontId="0" fillId="0" borderId="7" xfId="0" applyBorder="1" applyAlignment="1">
      <alignment horizontal="right"/>
    </xf>
    <xf numFmtId="165" fontId="0" fillId="0" borderId="7" xfId="0" applyNumberFormat="1" applyBorder="1" applyAlignment="1">
      <alignment horizontal="center"/>
    </xf>
    <xf numFmtId="44" fontId="8" fillId="0" borderId="4" xfId="3" applyFont="1" applyBorder="1" applyAlignment="1">
      <alignment horizontal="center" vertical="center" wrapText="1"/>
    </xf>
    <xf numFmtId="44" fontId="0" fillId="0" borderId="0" xfId="3" applyFont="1"/>
    <xf numFmtId="44" fontId="0" fillId="0" borderId="5" xfId="0" applyNumberFormat="1" applyBorder="1"/>
    <xf numFmtId="0" fontId="2" fillId="0" borderId="5" xfId="0" applyFont="1" applyBorder="1" applyAlignment="1">
      <alignment horizontal="right"/>
    </xf>
    <xf numFmtId="0" fontId="0" fillId="0" borderId="7" xfId="0" applyFont="1" applyBorder="1" applyAlignment="1">
      <alignment horizontal="right"/>
    </xf>
    <xf numFmtId="165" fontId="0" fillId="0" borderId="7" xfId="0" applyNumberFormat="1" applyFont="1" applyBorder="1" applyAlignment="1">
      <alignment horizontal="center"/>
    </xf>
    <xf numFmtId="10" fontId="0" fillId="4" borderId="7" xfId="0" applyNumberFormat="1" applyFill="1" applyBorder="1"/>
    <xf numFmtId="10" fontId="0" fillId="4" borderId="5" xfId="1" applyNumberFormat="1" applyFont="1" applyFill="1" applyBorder="1"/>
    <xf numFmtId="165" fontId="2" fillId="4" borderId="0" xfId="0" applyNumberFormat="1" applyFont="1" applyFill="1" applyAlignment="1">
      <alignment horizontal="center"/>
    </xf>
    <xf numFmtId="166" fontId="2" fillId="4" borderId="0" xfId="0" applyNumberFormat="1" applyFont="1" applyFill="1" applyAlignment="1"/>
    <xf numFmtId="10" fontId="2" fillId="4" borderId="5" xfId="0" applyNumberFormat="1" applyFont="1" applyFill="1" applyBorder="1"/>
    <xf numFmtId="10" fontId="2" fillId="4" borderId="5" xfId="1" applyNumberFormat="1" applyFont="1" applyFill="1" applyBorder="1"/>
    <xf numFmtId="10" fontId="2" fillId="4" borderId="7" xfId="1" applyNumberFormat="1" applyFont="1" applyFill="1" applyBorder="1" applyAlignment="1">
      <alignment horizontal="center"/>
    </xf>
  </cellXfs>
  <cellStyles count="4">
    <cellStyle name="Comma" xfId="2" builtinId="3"/>
    <cellStyle name="Currency" xfId="3" builtinId="4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4A014A-C4BA-4CA7-92A4-35AD59C7A1CB}">
  <dimension ref="B1:P71"/>
  <sheetViews>
    <sheetView tabSelected="1" zoomScaleNormal="100" workbookViewId="0">
      <selection activeCell="R72" sqref="R72"/>
    </sheetView>
  </sheetViews>
  <sheetFormatPr defaultRowHeight="14.5" x14ac:dyDescent="0.35"/>
  <cols>
    <col min="2" max="2" width="10.26953125" customWidth="1"/>
    <col min="3" max="3" width="18" customWidth="1"/>
    <col min="4" max="4" width="4.90625" customWidth="1"/>
    <col min="6" max="6" width="16.36328125" customWidth="1"/>
    <col min="7" max="7" width="4.08984375" customWidth="1"/>
    <col min="9" max="9" width="15.7265625" customWidth="1"/>
    <col min="10" max="10" width="4.54296875" customWidth="1"/>
    <col min="12" max="12" width="16.54296875" customWidth="1"/>
    <col min="13" max="13" width="4.08984375" customWidth="1"/>
    <col min="15" max="15" width="15.7265625" customWidth="1"/>
    <col min="16" max="16" width="3.54296875" customWidth="1"/>
    <col min="18" max="18" width="16.54296875" customWidth="1"/>
  </cols>
  <sheetData>
    <row r="1" spans="2:15" ht="21" x14ac:dyDescent="0.5">
      <c r="B1" s="1" t="s">
        <v>56</v>
      </c>
    </row>
    <row r="3" spans="2:15" x14ac:dyDescent="0.35">
      <c r="B3" s="21" t="s">
        <v>16</v>
      </c>
      <c r="C3" s="21"/>
      <c r="D3" s="5"/>
      <c r="E3" s="21" t="s">
        <v>17</v>
      </c>
      <c r="F3" s="21"/>
      <c r="G3" s="5"/>
      <c r="H3" s="21" t="s">
        <v>58</v>
      </c>
      <c r="I3" s="21"/>
      <c r="J3" s="5"/>
      <c r="K3" s="21" t="s">
        <v>18</v>
      </c>
      <c r="L3" s="21"/>
      <c r="M3" s="5"/>
      <c r="N3" s="21" t="s">
        <v>19</v>
      </c>
      <c r="O3" s="21"/>
    </row>
    <row r="4" spans="2:15" x14ac:dyDescent="0.35">
      <c r="B4" s="5" t="s">
        <v>7</v>
      </c>
      <c r="E4" s="5" t="s">
        <v>7</v>
      </c>
      <c r="H4" s="5" t="s">
        <v>7</v>
      </c>
      <c r="K4" s="5" t="s">
        <v>7</v>
      </c>
      <c r="M4" s="5"/>
      <c r="N4" s="5" t="s">
        <v>7</v>
      </c>
    </row>
    <row r="5" spans="2:15" x14ac:dyDescent="0.35">
      <c r="B5" s="4" t="s">
        <v>8</v>
      </c>
      <c r="C5" s="17">
        <v>2000</v>
      </c>
      <c r="E5" s="4" t="s">
        <v>8</v>
      </c>
      <c r="F5" s="17">
        <v>1000</v>
      </c>
      <c r="H5" s="4" t="s">
        <v>8</v>
      </c>
      <c r="I5" s="17">
        <v>100000</v>
      </c>
      <c r="K5" s="4" t="s">
        <v>8</v>
      </c>
      <c r="L5" s="17">
        <v>10000000</v>
      </c>
      <c r="M5" s="5"/>
      <c r="N5" s="4" t="s">
        <v>8</v>
      </c>
      <c r="O5" s="17">
        <v>40000</v>
      </c>
    </row>
    <row r="6" spans="2:15" x14ac:dyDescent="0.35">
      <c r="B6" s="4" t="s">
        <v>9</v>
      </c>
      <c r="C6" s="17" t="s">
        <v>15</v>
      </c>
      <c r="E6" s="4" t="s">
        <v>9</v>
      </c>
      <c r="F6" s="17" t="s">
        <v>15</v>
      </c>
      <c r="H6" s="4" t="s">
        <v>9</v>
      </c>
      <c r="I6" s="17" t="s">
        <v>15</v>
      </c>
      <c r="K6" s="4" t="s">
        <v>9</v>
      </c>
      <c r="L6" s="17" t="s">
        <v>15</v>
      </c>
      <c r="M6" s="5"/>
      <c r="N6" s="4" t="s">
        <v>9</v>
      </c>
      <c r="O6" s="17" t="s">
        <v>15</v>
      </c>
    </row>
    <row r="7" spans="2:15" x14ac:dyDescent="0.35">
      <c r="B7" s="4" t="s">
        <v>14</v>
      </c>
      <c r="C7" s="19">
        <v>0.1</v>
      </c>
      <c r="E7" s="4" t="s">
        <v>14</v>
      </c>
      <c r="F7" s="19">
        <v>0.05</v>
      </c>
      <c r="H7" s="4" t="s">
        <v>14</v>
      </c>
      <c r="I7" s="19">
        <v>0.05</v>
      </c>
      <c r="K7" s="4" t="s">
        <v>14</v>
      </c>
      <c r="L7" s="19">
        <v>0.1</v>
      </c>
      <c r="M7" s="5"/>
      <c r="N7" s="4" t="s">
        <v>14</v>
      </c>
      <c r="O7" s="19">
        <v>0.04</v>
      </c>
    </row>
    <row r="8" spans="2:15" x14ac:dyDescent="0.35">
      <c r="B8" s="4" t="s">
        <v>10</v>
      </c>
      <c r="C8" s="18">
        <v>2</v>
      </c>
      <c r="E8" s="4" t="s">
        <v>10</v>
      </c>
      <c r="F8" s="18">
        <v>100</v>
      </c>
      <c r="H8" s="4" t="s">
        <v>10</v>
      </c>
      <c r="I8" s="18">
        <v>10</v>
      </c>
      <c r="K8" s="4" t="s">
        <v>10</v>
      </c>
      <c r="L8" s="18">
        <v>10</v>
      </c>
      <c r="M8" s="5"/>
      <c r="N8" s="4" t="s">
        <v>10</v>
      </c>
      <c r="O8" s="18">
        <v>4</v>
      </c>
    </row>
    <row r="9" spans="2:15" x14ac:dyDescent="0.35">
      <c r="B9" s="4" t="s">
        <v>11</v>
      </c>
      <c r="C9" s="18">
        <v>0</v>
      </c>
      <c r="E9" s="4" t="s">
        <v>11</v>
      </c>
      <c r="F9" s="18">
        <v>0</v>
      </c>
      <c r="H9" s="4" t="s">
        <v>11</v>
      </c>
      <c r="I9" s="18">
        <v>0</v>
      </c>
      <c r="K9" s="4" t="s">
        <v>11</v>
      </c>
      <c r="L9" s="18">
        <v>0</v>
      </c>
      <c r="M9" s="5"/>
      <c r="N9" s="4" t="s">
        <v>11</v>
      </c>
      <c r="O9" s="18">
        <v>0</v>
      </c>
    </row>
    <row r="10" spans="2:15" x14ac:dyDescent="0.35">
      <c r="M10" s="5"/>
    </row>
    <row r="11" spans="2:15" x14ac:dyDescent="0.35">
      <c r="B11" s="5" t="s">
        <v>12</v>
      </c>
      <c r="E11" s="5" t="s">
        <v>12</v>
      </c>
      <c r="H11" s="5" t="s">
        <v>12</v>
      </c>
      <c r="K11" s="5" t="s">
        <v>12</v>
      </c>
      <c r="M11" s="5"/>
      <c r="N11" s="5" t="s">
        <v>12</v>
      </c>
    </row>
    <row r="12" spans="2:15" x14ac:dyDescent="0.35">
      <c r="B12" s="4" t="s">
        <v>13</v>
      </c>
      <c r="C12" s="20">
        <f>FV(C7,C8,C9,-C5)</f>
        <v>2420.0000000000005</v>
      </c>
      <c r="E12" s="4" t="s">
        <v>13</v>
      </c>
      <c r="F12" s="20">
        <f>FV(F7,F8,F9,-F5)</f>
        <v>131501.2578463036</v>
      </c>
      <c r="H12" s="4" t="s">
        <v>13</v>
      </c>
      <c r="I12" s="20">
        <f>FV(I7,I8,I9,-I5)</f>
        <v>162889.46267774416</v>
      </c>
      <c r="K12" s="4" t="s">
        <v>13</v>
      </c>
      <c r="L12" s="20">
        <f>FV(L7,L8,L9,-L5)</f>
        <v>25937424.601000018</v>
      </c>
      <c r="M12" s="5"/>
      <c r="N12" s="4" t="s">
        <v>13</v>
      </c>
      <c r="O12" s="20">
        <f>FV(O7,O8,O9,-O5)</f>
        <v>46794.342400000009</v>
      </c>
    </row>
    <row r="13" spans="2:15" x14ac:dyDescent="0.35">
      <c r="M13" s="5"/>
    </row>
    <row r="14" spans="2:15" x14ac:dyDescent="0.35">
      <c r="M14" s="5"/>
    </row>
    <row r="15" spans="2:15" x14ac:dyDescent="0.35">
      <c r="B15" s="21" t="s">
        <v>20</v>
      </c>
      <c r="C15" s="21"/>
      <c r="D15" s="5"/>
      <c r="E15" s="21" t="s">
        <v>21</v>
      </c>
      <c r="F15" s="21"/>
      <c r="G15" s="5"/>
      <c r="H15" s="21" t="s">
        <v>22</v>
      </c>
      <c r="I15" s="21"/>
      <c r="J15" s="5"/>
      <c r="K15" s="21" t="s">
        <v>64</v>
      </c>
      <c r="L15" s="21"/>
      <c r="M15" s="5"/>
      <c r="N15" s="21" t="s">
        <v>23</v>
      </c>
      <c r="O15" s="21"/>
    </row>
    <row r="16" spans="2:15" x14ac:dyDescent="0.35">
      <c r="B16" s="5" t="s">
        <v>7</v>
      </c>
      <c r="E16" s="5" t="s">
        <v>7</v>
      </c>
      <c r="H16" s="5" t="s">
        <v>7</v>
      </c>
      <c r="K16" s="5" t="s">
        <v>7</v>
      </c>
      <c r="M16" s="5"/>
      <c r="N16" s="5" t="s">
        <v>7</v>
      </c>
    </row>
    <row r="17" spans="2:16" x14ac:dyDescent="0.35">
      <c r="B17" s="4" t="s">
        <v>8</v>
      </c>
      <c r="C17" s="17">
        <v>200</v>
      </c>
      <c r="E17" s="4" t="s">
        <v>8</v>
      </c>
      <c r="F17" s="17" t="s">
        <v>15</v>
      </c>
      <c r="H17" s="4" t="s">
        <v>8</v>
      </c>
      <c r="I17" s="17" t="s">
        <v>15</v>
      </c>
      <c r="K17" s="4" t="s">
        <v>8</v>
      </c>
      <c r="L17" s="17" t="s">
        <v>15</v>
      </c>
      <c r="M17" s="5"/>
      <c r="N17" s="4" t="s">
        <v>8</v>
      </c>
      <c r="O17" s="17">
        <v>180</v>
      </c>
    </row>
    <row r="18" spans="2:16" x14ac:dyDescent="0.35">
      <c r="B18" s="4" t="s">
        <v>9</v>
      </c>
      <c r="C18" s="17" t="s">
        <v>15</v>
      </c>
      <c r="D18" s="17"/>
      <c r="E18" s="4" t="s">
        <v>9</v>
      </c>
      <c r="F18" s="17">
        <v>100</v>
      </c>
      <c r="G18" s="17"/>
      <c r="H18" s="4" t="s">
        <v>9</v>
      </c>
      <c r="I18" s="17">
        <v>10000</v>
      </c>
      <c r="J18" s="17"/>
      <c r="K18" s="4" t="s">
        <v>9</v>
      </c>
      <c r="L18" s="17">
        <v>100000</v>
      </c>
      <c r="M18" s="5"/>
      <c r="N18" s="4" t="s">
        <v>9</v>
      </c>
      <c r="O18" s="17">
        <v>220</v>
      </c>
    </row>
    <row r="19" spans="2:16" x14ac:dyDescent="0.35">
      <c r="B19" s="4" t="s">
        <v>14</v>
      </c>
      <c r="C19" s="19">
        <v>0.08</v>
      </c>
      <c r="E19" s="4" t="s">
        <v>14</v>
      </c>
      <c r="F19" s="19">
        <v>0.05</v>
      </c>
      <c r="H19" s="4" t="s">
        <v>14</v>
      </c>
      <c r="I19" s="19">
        <v>0.1</v>
      </c>
      <c r="K19" s="4" t="s">
        <v>14</v>
      </c>
      <c r="L19" s="19">
        <v>0.1</v>
      </c>
      <c r="M19" s="5"/>
      <c r="N19" s="4" t="s">
        <v>14</v>
      </c>
      <c r="O19" s="19"/>
    </row>
    <row r="20" spans="2:16" x14ac:dyDescent="0.35">
      <c r="B20" s="4" t="s">
        <v>10</v>
      </c>
      <c r="C20" s="18">
        <v>3</v>
      </c>
      <c r="E20" s="4" t="s">
        <v>10</v>
      </c>
      <c r="F20" s="18">
        <v>5</v>
      </c>
      <c r="H20" s="4" t="s">
        <v>10</v>
      </c>
      <c r="I20" s="18">
        <v>5</v>
      </c>
      <c r="K20" s="4" t="s">
        <v>10</v>
      </c>
      <c r="L20" s="18">
        <v>10</v>
      </c>
      <c r="M20" s="5"/>
      <c r="N20" s="4" t="s">
        <v>10</v>
      </c>
      <c r="O20" s="18"/>
    </row>
    <row r="21" spans="2:16" x14ac:dyDescent="0.35">
      <c r="B21" s="4" t="s">
        <v>11</v>
      </c>
      <c r="C21" s="18">
        <v>0</v>
      </c>
      <c r="E21" s="4" t="s">
        <v>11</v>
      </c>
      <c r="F21" s="18">
        <v>0</v>
      </c>
      <c r="H21" s="4" t="s">
        <v>11</v>
      </c>
      <c r="I21" s="18">
        <v>0</v>
      </c>
      <c r="K21" s="4" t="s">
        <v>11</v>
      </c>
      <c r="L21" s="18">
        <v>0</v>
      </c>
      <c r="M21" s="5"/>
      <c r="N21" s="4" t="s">
        <v>11</v>
      </c>
      <c r="O21" s="18"/>
    </row>
    <row r="22" spans="2:16" x14ac:dyDescent="0.35">
      <c r="M22" s="5"/>
    </row>
    <row r="23" spans="2:16" x14ac:dyDescent="0.35">
      <c r="B23" s="5" t="s">
        <v>12</v>
      </c>
      <c r="E23" s="5" t="s">
        <v>12</v>
      </c>
      <c r="H23" s="5" t="s">
        <v>12</v>
      </c>
      <c r="K23" s="5" t="s">
        <v>12</v>
      </c>
      <c r="M23" s="5"/>
      <c r="N23" s="5" t="s">
        <v>12</v>
      </c>
    </row>
    <row r="24" spans="2:16" x14ac:dyDescent="0.35">
      <c r="B24" s="4" t="s">
        <v>13</v>
      </c>
      <c r="C24" s="20">
        <f>FV(C19,C20,C21,-C17)</f>
        <v>251.94240000000002</v>
      </c>
      <c r="E24" s="4" t="s">
        <v>8</v>
      </c>
      <c r="F24" s="20">
        <f>PV(F19,F20,F21,-F18)</f>
        <v>78.352616646845888</v>
      </c>
      <c r="H24" s="4" t="s">
        <v>8</v>
      </c>
      <c r="I24" s="20">
        <f>PV(I19,I20,I21,-I18)</f>
        <v>6209.2132305915493</v>
      </c>
      <c r="K24" s="4" t="s">
        <v>8</v>
      </c>
      <c r="L24" s="20">
        <f>PV(L19,L20,L21,-L18)</f>
        <v>38554.328942953151</v>
      </c>
      <c r="M24" s="5"/>
      <c r="N24" s="4" t="s">
        <v>57</v>
      </c>
      <c r="O24" s="44">
        <f>+O18-O17</f>
        <v>40</v>
      </c>
    </row>
    <row r="25" spans="2:16" x14ac:dyDescent="0.35">
      <c r="M25" s="5"/>
    </row>
    <row r="26" spans="2:16" x14ac:dyDescent="0.35">
      <c r="M26" s="5"/>
    </row>
    <row r="27" spans="2:16" x14ac:dyDescent="0.35">
      <c r="B27" s="21" t="s">
        <v>24</v>
      </c>
      <c r="C27" s="21"/>
      <c r="E27" s="21" t="s">
        <v>25</v>
      </c>
      <c r="F27" s="21"/>
      <c r="G27" s="5"/>
      <c r="H27" s="21" t="s">
        <v>26</v>
      </c>
      <c r="I27" s="21"/>
      <c r="J27" s="5"/>
      <c r="K27" s="21" t="s">
        <v>27</v>
      </c>
      <c r="L27" s="21"/>
      <c r="M27" s="5"/>
      <c r="N27" s="21" t="s">
        <v>28</v>
      </c>
      <c r="O27" s="21"/>
      <c r="P27" s="5"/>
    </row>
    <row r="28" spans="2:16" x14ac:dyDescent="0.35">
      <c r="B28" s="5" t="s">
        <v>7</v>
      </c>
      <c r="E28" s="5" t="s">
        <v>7</v>
      </c>
      <c r="H28" s="5" t="s">
        <v>7</v>
      </c>
      <c r="K28" s="5" t="s">
        <v>7</v>
      </c>
      <c r="N28" s="5" t="s">
        <v>7</v>
      </c>
      <c r="P28" s="5"/>
    </row>
    <row r="29" spans="2:16" x14ac:dyDescent="0.35">
      <c r="B29" s="4" t="s">
        <v>8</v>
      </c>
      <c r="C29" s="17">
        <v>180</v>
      </c>
      <c r="E29" s="4" t="s">
        <v>8</v>
      </c>
      <c r="F29" s="17">
        <v>6000</v>
      </c>
      <c r="H29" s="4" t="s">
        <v>8</v>
      </c>
      <c r="I29" s="17">
        <v>400000</v>
      </c>
      <c r="K29" s="4" t="s">
        <v>8</v>
      </c>
      <c r="L29" s="17">
        <v>65</v>
      </c>
      <c r="N29" s="4" t="s">
        <v>8</v>
      </c>
      <c r="O29" s="17">
        <v>30</v>
      </c>
      <c r="P29" s="5"/>
    </row>
    <row r="30" spans="2:16" x14ac:dyDescent="0.35">
      <c r="B30" s="4" t="s">
        <v>9</v>
      </c>
      <c r="C30" s="17">
        <v>220</v>
      </c>
      <c r="E30" s="4" t="s">
        <v>9</v>
      </c>
      <c r="F30" s="17">
        <v>10000</v>
      </c>
      <c r="G30" s="17"/>
      <c r="H30" s="4" t="s">
        <v>9</v>
      </c>
      <c r="I30" s="17">
        <v>500000</v>
      </c>
      <c r="J30" s="17"/>
      <c r="K30" s="4" t="s">
        <v>9</v>
      </c>
      <c r="L30" s="17">
        <v>70</v>
      </c>
      <c r="M30" s="17"/>
      <c r="N30" s="4" t="s">
        <v>9</v>
      </c>
      <c r="O30" s="17">
        <v>60</v>
      </c>
      <c r="P30" s="5"/>
    </row>
    <row r="31" spans="2:16" x14ac:dyDescent="0.35">
      <c r="B31" s="4" t="s">
        <v>14</v>
      </c>
      <c r="C31" s="19" t="s">
        <v>15</v>
      </c>
      <c r="E31" s="4" t="s">
        <v>14</v>
      </c>
      <c r="F31" s="19" t="s">
        <v>15</v>
      </c>
      <c r="H31" s="4" t="s">
        <v>14</v>
      </c>
      <c r="I31" s="19" t="s">
        <v>15</v>
      </c>
      <c r="K31" s="4" t="s">
        <v>14</v>
      </c>
      <c r="L31" s="19" t="s">
        <v>15</v>
      </c>
      <c r="N31" s="4" t="s">
        <v>14</v>
      </c>
      <c r="O31" s="19">
        <v>7.0000000000000007E-2</v>
      </c>
      <c r="P31" s="5"/>
    </row>
    <row r="32" spans="2:16" x14ac:dyDescent="0.35">
      <c r="B32" s="4" t="s">
        <v>10</v>
      </c>
      <c r="C32" s="18">
        <v>1</v>
      </c>
      <c r="E32" s="4" t="s">
        <v>10</v>
      </c>
      <c r="F32" s="18">
        <v>5</v>
      </c>
      <c r="H32" s="4" t="s">
        <v>10</v>
      </c>
      <c r="I32" s="18">
        <v>5</v>
      </c>
      <c r="K32" s="4" t="s">
        <v>10</v>
      </c>
      <c r="L32" s="18">
        <v>1</v>
      </c>
      <c r="N32" s="4" t="s">
        <v>10</v>
      </c>
      <c r="O32" s="18" t="s">
        <v>15</v>
      </c>
      <c r="P32" s="5"/>
    </row>
    <row r="33" spans="2:16" x14ac:dyDescent="0.35">
      <c r="B33" s="4" t="s">
        <v>11</v>
      </c>
      <c r="C33" s="18">
        <v>0</v>
      </c>
      <c r="E33" s="4" t="s">
        <v>11</v>
      </c>
      <c r="F33" s="18">
        <v>0</v>
      </c>
      <c r="H33" s="4" t="s">
        <v>11</v>
      </c>
      <c r="I33" s="18">
        <v>0</v>
      </c>
      <c r="K33" s="4" t="s">
        <v>11</v>
      </c>
      <c r="L33" s="18">
        <v>0</v>
      </c>
      <c r="N33" s="4" t="s">
        <v>11</v>
      </c>
      <c r="O33" s="18">
        <v>0</v>
      </c>
      <c r="P33" s="5"/>
    </row>
    <row r="34" spans="2:16" x14ac:dyDescent="0.35">
      <c r="P34" s="5"/>
    </row>
    <row r="35" spans="2:16" x14ac:dyDescent="0.35">
      <c r="B35" s="5" t="s">
        <v>12</v>
      </c>
      <c r="E35" s="5" t="s">
        <v>12</v>
      </c>
      <c r="H35" s="5" t="s">
        <v>12</v>
      </c>
      <c r="K35" s="5" t="s">
        <v>12</v>
      </c>
      <c r="N35" s="5" t="s">
        <v>12</v>
      </c>
      <c r="P35" s="5"/>
    </row>
    <row r="36" spans="2:16" x14ac:dyDescent="0.35">
      <c r="B36" s="4" t="s">
        <v>14</v>
      </c>
      <c r="C36" s="22">
        <f>RATE(C32,C33,-C29,C30)</f>
        <v>0.22222222222222207</v>
      </c>
      <c r="E36" s="4" t="s">
        <v>14</v>
      </c>
      <c r="F36" s="22">
        <f>RATE(F32,F33,-F29,F30)</f>
        <v>0.10756634324829126</v>
      </c>
      <c r="H36" s="4" t="s">
        <v>14</v>
      </c>
      <c r="I36" s="22">
        <f>RATE(I32,I33,-I29,I30)</f>
        <v>4.5639552591273273E-2</v>
      </c>
      <c r="K36" s="4" t="s">
        <v>14</v>
      </c>
      <c r="L36" s="22">
        <f>RATE(L32,L33,-L29,L30)</f>
        <v>7.6923076923076747E-2</v>
      </c>
      <c r="N36" s="4" t="s">
        <v>10</v>
      </c>
      <c r="O36" s="23">
        <f>NPER(O31,O33,-O29,O30)</f>
        <v>10.244768351058712</v>
      </c>
      <c r="P36" s="5"/>
    </row>
    <row r="37" spans="2:16" x14ac:dyDescent="0.35">
      <c r="M37" s="5"/>
    </row>
    <row r="38" spans="2:16" x14ac:dyDescent="0.35">
      <c r="M38" s="5"/>
    </row>
    <row r="39" spans="2:16" x14ac:dyDescent="0.35">
      <c r="B39" s="21" t="s">
        <v>29</v>
      </c>
      <c r="C39" s="21"/>
      <c r="E39" s="21" t="s">
        <v>30</v>
      </c>
      <c r="F39" s="21"/>
      <c r="G39" s="5"/>
      <c r="H39" s="21" t="s">
        <v>65</v>
      </c>
      <c r="I39" s="21"/>
      <c r="J39" s="5"/>
      <c r="K39" s="21" t="s">
        <v>31</v>
      </c>
      <c r="L39" s="21"/>
      <c r="M39" s="5"/>
      <c r="N39" s="21" t="s">
        <v>32</v>
      </c>
      <c r="O39" s="21"/>
      <c r="P39" s="5"/>
    </row>
    <row r="40" spans="2:16" x14ac:dyDescent="0.35">
      <c r="B40" s="5" t="s">
        <v>7</v>
      </c>
      <c r="E40" s="5" t="s">
        <v>7</v>
      </c>
      <c r="H40" s="5" t="s">
        <v>7</v>
      </c>
      <c r="K40" s="5" t="s">
        <v>7</v>
      </c>
      <c r="N40" s="5" t="s">
        <v>7</v>
      </c>
      <c r="P40" s="5"/>
    </row>
    <row r="41" spans="2:16" x14ac:dyDescent="0.35">
      <c r="B41" s="4" t="s">
        <v>8</v>
      </c>
      <c r="C41" s="17">
        <v>1</v>
      </c>
      <c r="E41" s="4" t="s">
        <v>8</v>
      </c>
      <c r="F41" s="17">
        <v>0</v>
      </c>
      <c r="H41" s="4" t="s">
        <v>8</v>
      </c>
      <c r="I41" s="17">
        <v>0</v>
      </c>
      <c r="K41" s="4" t="s">
        <v>8</v>
      </c>
      <c r="L41" s="17">
        <v>0</v>
      </c>
      <c r="N41" s="4" t="s">
        <v>8</v>
      </c>
      <c r="O41" s="17">
        <v>0</v>
      </c>
      <c r="P41" s="5"/>
    </row>
    <row r="42" spans="2:16" x14ac:dyDescent="0.35">
      <c r="B42" s="4" t="s">
        <v>9</v>
      </c>
      <c r="C42" s="17">
        <v>2</v>
      </c>
      <c r="E42" s="4" t="s">
        <v>9</v>
      </c>
      <c r="F42" s="17" t="s">
        <v>15</v>
      </c>
      <c r="G42" s="17"/>
      <c r="H42" s="4" t="s">
        <v>9</v>
      </c>
      <c r="I42" s="17" t="s">
        <v>15</v>
      </c>
      <c r="J42" s="17"/>
      <c r="K42" s="4" t="s">
        <v>9</v>
      </c>
      <c r="L42" s="17">
        <v>120000</v>
      </c>
      <c r="M42" s="17"/>
      <c r="N42" s="4" t="s">
        <v>9</v>
      </c>
      <c r="O42" s="17">
        <v>1000000</v>
      </c>
      <c r="P42" s="5"/>
    </row>
    <row r="43" spans="2:16" x14ac:dyDescent="0.35">
      <c r="B43" s="4" t="s">
        <v>14</v>
      </c>
      <c r="C43" s="19">
        <v>0.1</v>
      </c>
      <c r="E43" s="4" t="s">
        <v>14</v>
      </c>
      <c r="F43" s="19">
        <v>0.1</v>
      </c>
      <c r="H43" s="4" t="s">
        <v>14</v>
      </c>
      <c r="I43" s="19">
        <v>0.08</v>
      </c>
      <c r="K43" s="4" t="s">
        <v>14</v>
      </c>
      <c r="L43" s="19">
        <v>0.05</v>
      </c>
      <c r="N43" s="4" t="s">
        <v>14</v>
      </c>
      <c r="O43" s="19">
        <v>0.08</v>
      </c>
      <c r="P43" s="5"/>
    </row>
    <row r="44" spans="2:16" x14ac:dyDescent="0.35">
      <c r="B44" s="4" t="s">
        <v>10</v>
      </c>
      <c r="C44" s="18" t="s">
        <v>15</v>
      </c>
      <c r="E44" s="4" t="s">
        <v>10</v>
      </c>
      <c r="F44" s="18">
        <v>3</v>
      </c>
      <c r="H44" s="4" t="s">
        <v>10</v>
      </c>
      <c r="I44" s="18">
        <v>45</v>
      </c>
      <c r="K44" s="4" t="s">
        <v>10</v>
      </c>
      <c r="L44" s="18">
        <v>18</v>
      </c>
      <c r="N44" s="4" t="s">
        <v>10</v>
      </c>
      <c r="O44" s="18">
        <v>20</v>
      </c>
      <c r="P44" s="5"/>
    </row>
    <row r="45" spans="2:16" x14ac:dyDescent="0.35">
      <c r="B45" s="4" t="s">
        <v>11</v>
      </c>
      <c r="C45" s="18">
        <v>0</v>
      </c>
      <c r="E45" s="4" t="s">
        <v>11</v>
      </c>
      <c r="F45" s="18">
        <v>100</v>
      </c>
      <c r="H45" s="4" t="s">
        <v>11</v>
      </c>
      <c r="I45" s="18">
        <v>1825</v>
      </c>
      <c r="K45" s="4" t="s">
        <v>11</v>
      </c>
      <c r="L45" s="18">
        <v>0</v>
      </c>
      <c r="N45" s="4" t="s">
        <v>11</v>
      </c>
      <c r="O45" s="18">
        <v>0</v>
      </c>
      <c r="P45" s="5"/>
    </row>
    <row r="46" spans="2:16" x14ac:dyDescent="0.35">
      <c r="P46" s="5"/>
    </row>
    <row r="47" spans="2:16" x14ac:dyDescent="0.35">
      <c r="B47" s="5" t="s">
        <v>12</v>
      </c>
      <c r="E47" s="5" t="s">
        <v>12</v>
      </c>
      <c r="H47" s="5" t="s">
        <v>12</v>
      </c>
      <c r="K47" s="5" t="s">
        <v>12</v>
      </c>
      <c r="N47" s="5" t="s">
        <v>12</v>
      </c>
      <c r="P47" s="5"/>
    </row>
    <row r="48" spans="2:16" x14ac:dyDescent="0.35">
      <c r="B48" s="4" t="s">
        <v>10</v>
      </c>
      <c r="C48" s="23">
        <f>NPER(C43,C45,-C41,C42)</f>
        <v>7.2725408973417132</v>
      </c>
      <c r="E48" s="4" t="s">
        <v>13</v>
      </c>
      <c r="F48" s="20">
        <f>FV(F43,F44,-F45,-F41)</f>
        <v>331.0000000000004</v>
      </c>
      <c r="H48" s="4" t="s">
        <v>13</v>
      </c>
      <c r="I48" s="20">
        <f>FV(I43,I44,-I45,-I41)</f>
        <v>705372.75171606452</v>
      </c>
      <c r="K48" s="4" t="s">
        <v>11</v>
      </c>
      <c r="L48" s="20">
        <f>PMT(L43,L44,L41,-L42)</f>
        <v>4265.5466783683223</v>
      </c>
      <c r="N48" s="4" t="s">
        <v>11</v>
      </c>
      <c r="O48" s="20">
        <f>PMT(O43,O44,O41,-O42)</f>
        <v>21852.20882315062</v>
      </c>
      <c r="P48" s="5"/>
    </row>
    <row r="49" spans="2:16" x14ac:dyDescent="0.35">
      <c r="M49" s="5"/>
    </row>
    <row r="50" spans="2:16" x14ac:dyDescent="0.35">
      <c r="M50" s="5"/>
    </row>
    <row r="51" spans="2:16" x14ac:dyDescent="0.35">
      <c r="B51" s="21" t="s">
        <v>33</v>
      </c>
      <c r="C51" s="21"/>
      <c r="E51" s="21" t="s">
        <v>34</v>
      </c>
      <c r="F51" s="21"/>
      <c r="G51" s="5"/>
      <c r="H51" s="21" t="s">
        <v>66</v>
      </c>
      <c r="I51" s="21"/>
      <c r="K51" s="21" t="s">
        <v>67</v>
      </c>
      <c r="L51" s="21"/>
      <c r="N51" s="21" t="s">
        <v>68</v>
      </c>
      <c r="O51" s="21"/>
      <c r="P51" s="5"/>
    </row>
    <row r="52" spans="2:16" x14ac:dyDescent="0.35">
      <c r="B52" s="5" t="s">
        <v>7</v>
      </c>
      <c r="E52" s="5" t="s">
        <v>7</v>
      </c>
      <c r="H52" s="5" t="s">
        <v>7</v>
      </c>
      <c r="K52" s="5" t="s">
        <v>7</v>
      </c>
      <c r="N52" s="5" t="s">
        <v>7</v>
      </c>
      <c r="P52" s="5"/>
    </row>
    <row r="53" spans="2:16" x14ac:dyDescent="0.35">
      <c r="B53" s="4" t="s">
        <v>8</v>
      </c>
      <c r="C53" s="17">
        <v>0</v>
      </c>
      <c r="E53" s="4" t="s">
        <v>8</v>
      </c>
      <c r="F53" s="17">
        <v>0</v>
      </c>
      <c r="H53" s="4" t="s">
        <v>8</v>
      </c>
      <c r="I53" s="17">
        <v>0</v>
      </c>
      <c r="K53" s="4" t="s">
        <v>8</v>
      </c>
      <c r="L53" s="17">
        <v>0</v>
      </c>
      <c r="N53" s="4" t="s">
        <v>8</v>
      </c>
      <c r="O53" s="17" t="s">
        <v>15</v>
      </c>
    </row>
    <row r="54" spans="2:16" x14ac:dyDescent="0.35">
      <c r="B54" s="4" t="s">
        <v>9</v>
      </c>
      <c r="C54" s="17">
        <v>1000000</v>
      </c>
      <c r="E54" s="4" t="s">
        <v>9</v>
      </c>
      <c r="F54" s="17">
        <v>1000000</v>
      </c>
      <c r="G54" s="17"/>
      <c r="H54" s="4" t="s">
        <v>9</v>
      </c>
      <c r="I54" s="17">
        <v>1000000</v>
      </c>
      <c r="K54" s="4" t="s">
        <v>9</v>
      </c>
      <c r="L54" s="17">
        <v>500000</v>
      </c>
      <c r="N54" s="4" t="s">
        <v>9</v>
      </c>
      <c r="O54" s="17">
        <v>0</v>
      </c>
    </row>
    <row r="55" spans="2:16" x14ac:dyDescent="0.35">
      <c r="B55" s="4" t="s">
        <v>14</v>
      </c>
      <c r="C55" s="19">
        <v>0.08</v>
      </c>
      <c r="E55" s="4" t="s">
        <v>14</v>
      </c>
      <c r="F55" s="19">
        <v>0.08</v>
      </c>
      <c r="H55" s="4" t="s">
        <v>14</v>
      </c>
      <c r="I55" s="19">
        <v>0.08</v>
      </c>
      <c r="K55" s="4" t="s">
        <v>14</v>
      </c>
      <c r="L55" s="19" t="s">
        <v>15</v>
      </c>
      <c r="N55" s="4" t="s">
        <v>14</v>
      </c>
      <c r="O55" s="19">
        <v>3.5000000000000003E-2</v>
      </c>
    </row>
    <row r="56" spans="2:16" x14ac:dyDescent="0.35">
      <c r="B56" s="4" t="s">
        <v>10</v>
      </c>
      <c r="C56" s="18">
        <v>35</v>
      </c>
      <c r="E56" s="4" t="s">
        <v>10</v>
      </c>
      <c r="F56" s="18">
        <v>45</v>
      </c>
      <c r="H56" s="4" t="s">
        <v>10</v>
      </c>
      <c r="I56" s="18">
        <v>65</v>
      </c>
      <c r="K56" s="4" t="s">
        <v>10</v>
      </c>
      <c r="L56" s="18">
        <v>20</v>
      </c>
      <c r="N56" s="4" t="s">
        <v>10</v>
      </c>
      <c r="O56" s="18">
        <v>30</v>
      </c>
    </row>
    <row r="57" spans="2:16" x14ac:dyDescent="0.35">
      <c r="B57" s="4" t="s">
        <v>11</v>
      </c>
      <c r="C57" s="18">
        <v>0</v>
      </c>
      <c r="E57" s="4" t="s">
        <v>11</v>
      </c>
      <c r="F57" s="18">
        <v>0</v>
      </c>
      <c r="H57" s="4" t="s">
        <v>11</v>
      </c>
      <c r="I57" s="18">
        <v>0</v>
      </c>
      <c r="K57" s="4" t="s">
        <v>11</v>
      </c>
      <c r="L57" s="18">
        <v>2500</v>
      </c>
      <c r="N57" s="4" t="s">
        <v>11</v>
      </c>
      <c r="O57" s="18">
        <v>24000</v>
      </c>
    </row>
    <row r="59" spans="2:16" x14ac:dyDescent="0.35">
      <c r="B59" s="5" t="s">
        <v>12</v>
      </c>
      <c r="E59" s="5" t="s">
        <v>12</v>
      </c>
      <c r="H59" s="5" t="s">
        <v>12</v>
      </c>
      <c r="K59" s="5" t="s">
        <v>12</v>
      </c>
      <c r="N59" s="5" t="s">
        <v>12</v>
      </c>
    </row>
    <row r="60" spans="2:16" x14ac:dyDescent="0.35">
      <c r="B60" s="4" t="s">
        <v>11</v>
      </c>
      <c r="C60" s="20">
        <f>PMT(C55,C56,C53,-C54)</f>
        <v>5803.2645606798123</v>
      </c>
      <c r="E60" s="4" t="s">
        <v>11</v>
      </c>
      <c r="F60" s="20">
        <f>PMT(F55,F56,F53,-F54)</f>
        <v>2587.2845180935319</v>
      </c>
      <c r="H60" s="4" t="s">
        <v>11</v>
      </c>
      <c r="I60" s="20">
        <f>PMT(I55,I56,I53,-I54)</f>
        <v>541.34580478625378</v>
      </c>
      <c r="K60" s="4" t="s">
        <v>14</v>
      </c>
      <c r="L60" s="22">
        <f>RATE(L56,-L57,-L53,L54)</f>
        <v>0.20568236619517571</v>
      </c>
      <c r="N60" s="4" t="s">
        <v>8</v>
      </c>
      <c r="O60" s="20">
        <f>PV(O55,O56,-O57,-O54)</f>
        <v>441409.08987270697</v>
      </c>
    </row>
    <row r="62" spans="2:16" x14ac:dyDescent="0.35">
      <c r="B62" s="21" t="s">
        <v>69</v>
      </c>
      <c r="C62" s="21"/>
      <c r="E62" s="21" t="s">
        <v>70</v>
      </c>
      <c r="F62" s="21"/>
    </row>
    <row r="63" spans="2:16" x14ac:dyDescent="0.35">
      <c r="B63" s="5" t="s">
        <v>7</v>
      </c>
      <c r="E63" s="5" t="s">
        <v>7</v>
      </c>
    </row>
    <row r="64" spans="2:16" x14ac:dyDescent="0.35">
      <c r="B64" s="4" t="s">
        <v>8</v>
      </c>
      <c r="C64" s="17" t="s">
        <v>15</v>
      </c>
      <c r="E64" s="4" t="s">
        <v>8</v>
      </c>
      <c r="F64" s="17">
        <v>750000</v>
      </c>
    </row>
    <row r="65" spans="2:6" x14ac:dyDescent="0.35">
      <c r="B65" s="4" t="s">
        <v>9</v>
      </c>
      <c r="C65" s="17">
        <v>0</v>
      </c>
      <c r="E65" s="4" t="s">
        <v>9</v>
      </c>
      <c r="F65" s="17">
        <v>0</v>
      </c>
    </row>
    <row r="66" spans="2:6" x14ac:dyDescent="0.35">
      <c r="B66" s="4" t="s">
        <v>14</v>
      </c>
      <c r="C66" s="19">
        <v>0.05</v>
      </c>
      <c r="E66" s="4" t="s">
        <v>14</v>
      </c>
      <c r="F66" s="19"/>
    </row>
    <row r="67" spans="2:6" x14ac:dyDescent="0.35">
      <c r="B67" s="4" t="s">
        <v>10</v>
      </c>
      <c r="C67" s="18">
        <v>25</v>
      </c>
      <c r="E67" s="4" t="s">
        <v>10</v>
      </c>
      <c r="F67" s="18">
        <v>30</v>
      </c>
    </row>
    <row r="68" spans="2:6" x14ac:dyDescent="0.35">
      <c r="B68" s="4" t="s">
        <v>11</v>
      </c>
      <c r="C68" s="18">
        <v>80000</v>
      </c>
      <c r="E68" s="4" t="s">
        <v>11</v>
      </c>
      <c r="F68" s="18">
        <v>65000</v>
      </c>
    </row>
    <row r="70" spans="2:6" x14ac:dyDescent="0.35">
      <c r="B70" s="5" t="s">
        <v>12</v>
      </c>
      <c r="E70" s="5" t="s">
        <v>12</v>
      </c>
    </row>
    <row r="71" spans="2:6" x14ac:dyDescent="0.35">
      <c r="B71" s="4" t="s">
        <v>8</v>
      </c>
      <c r="C71" s="20">
        <f>PV(C66,C67,-C68,-C65)</f>
        <v>1127515.5652835807</v>
      </c>
      <c r="E71" s="4" t="s">
        <v>14</v>
      </c>
      <c r="F71" s="22">
        <f>RATE(F67,F68,-F64,F65)</f>
        <v>7.741093595163083E-2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E29DCD-8E68-453B-83DF-1147F344E58C}">
  <dimension ref="B1:P31"/>
  <sheetViews>
    <sheetView workbookViewId="0">
      <selection activeCell="L20" sqref="L20"/>
    </sheetView>
  </sheetViews>
  <sheetFormatPr defaultRowHeight="14.5" x14ac:dyDescent="0.35"/>
  <cols>
    <col min="1" max="1" width="5.7265625" customWidth="1"/>
    <col min="2" max="2" width="9.453125" customWidth="1"/>
    <col min="3" max="3" width="10.90625" customWidth="1"/>
    <col min="4" max="4" width="9.54296875" customWidth="1"/>
    <col min="6" max="6" width="9.90625" customWidth="1"/>
    <col min="7" max="7" width="9.7265625" customWidth="1"/>
    <col min="8" max="8" width="9.36328125" customWidth="1"/>
    <col min="9" max="9" width="10.81640625" customWidth="1"/>
    <col min="10" max="10" width="5.26953125" customWidth="1"/>
    <col min="15" max="15" width="11.90625" customWidth="1"/>
    <col min="16" max="16" width="3.08984375" customWidth="1"/>
  </cols>
  <sheetData>
    <row r="1" spans="2:16" ht="21" x14ac:dyDescent="0.5">
      <c r="B1" s="1" t="s">
        <v>2</v>
      </c>
    </row>
    <row r="3" spans="2:16" ht="16" customHeight="1" thickBot="1" x14ac:dyDescent="0.4">
      <c r="E3" s="2"/>
      <c r="F3" s="2"/>
      <c r="G3" s="2"/>
      <c r="H3" s="2"/>
      <c r="I3" s="2"/>
      <c r="J3" s="2"/>
    </row>
    <row r="4" spans="2:16" s="8" customFormat="1" ht="38.75" customHeight="1" thickBot="1" x14ac:dyDescent="0.4">
      <c r="B4" s="15" t="s">
        <v>3</v>
      </c>
      <c r="C4" s="14" t="s">
        <v>4</v>
      </c>
      <c r="E4" s="2"/>
      <c r="F4" s="2"/>
      <c r="G4" s="2"/>
      <c r="H4" s="2"/>
      <c r="I4" s="2"/>
      <c r="J4" s="2"/>
      <c r="K4"/>
      <c r="L4"/>
      <c r="M4"/>
      <c r="N4"/>
      <c r="O4"/>
      <c r="P4" s="3"/>
    </row>
    <row r="5" spans="2:16" s="8" customFormat="1" ht="16" customHeight="1" thickBot="1" x14ac:dyDescent="0.4">
      <c r="B5" s="16">
        <v>1</v>
      </c>
      <c r="C5" s="13">
        <v>11</v>
      </c>
      <c r="E5" s="2"/>
      <c r="F5" s="2"/>
      <c r="G5" s="2"/>
      <c r="H5" s="2"/>
      <c r="I5" s="2"/>
      <c r="J5" s="2"/>
      <c r="K5"/>
      <c r="L5"/>
      <c r="M5"/>
      <c r="N5"/>
      <c r="O5"/>
    </row>
    <row r="6" spans="2:16" s="8" customFormat="1" ht="16" customHeight="1" thickBot="1" x14ac:dyDescent="0.4">
      <c r="B6" s="16">
        <v>2</v>
      </c>
      <c r="C6" s="13">
        <v>12</v>
      </c>
      <c r="E6" s="2"/>
      <c r="F6" s="2"/>
      <c r="G6" s="2"/>
      <c r="H6" s="2"/>
      <c r="I6" s="2"/>
      <c r="J6" s="2"/>
      <c r="K6"/>
      <c r="L6"/>
      <c r="M6"/>
      <c r="N6"/>
      <c r="O6"/>
    </row>
    <row r="7" spans="2:16" s="8" customFormat="1" ht="16" customHeight="1" thickBot="1" x14ac:dyDescent="0.4">
      <c r="B7" s="16">
        <v>3</v>
      </c>
      <c r="C7" s="13">
        <v>-6</v>
      </c>
      <c r="E7" s="2"/>
      <c r="F7" s="2"/>
      <c r="G7" s="2"/>
      <c r="H7" s="2"/>
      <c r="I7" s="2"/>
      <c r="J7" s="2"/>
      <c r="K7"/>
      <c r="L7"/>
      <c r="M7"/>
      <c r="N7"/>
      <c r="O7"/>
    </row>
    <row r="8" spans="2:16" s="8" customFormat="1" ht="16" customHeight="1" thickBot="1" x14ac:dyDescent="0.4">
      <c r="B8" s="16">
        <v>4</v>
      </c>
      <c r="C8" s="13">
        <v>-5</v>
      </c>
      <c r="E8" s="2"/>
      <c r="F8" s="2"/>
      <c r="G8" s="2"/>
      <c r="H8" s="2"/>
      <c r="I8" s="2"/>
      <c r="J8" s="2"/>
      <c r="K8"/>
      <c r="L8"/>
      <c r="M8"/>
      <c r="N8"/>
      <c r="O8"/>
    </row>
    <row r="9" spans="2:16" s="8" customFormat="1" ht="16" customHeight="1" thickBot="1" x14ac:dyDescent="0.4">
      <c r="B9" s="16">
        <v>5</v>
      </c>
      <c r="C9" s="13">
        <v>6</v>
      </c>
      <c r="E9" s="2"/>
      <c r="F9" s="2"/>
      <c r="G9" s="2"/>
      <c r="H9" s="2"/>
      <c r="I9" s="2"/>
      <c r="J9" s="2"/>
      <c r="K9"/>
      <c r="L9"/>
      <c r="M9"/>
      <c r="N9"/>
      <c r="O9"/>
    </row>
    <row r="10" spans="2:16" s="8" customFormat="1" ht="16" customHeight="1" thickBot="1" x14ac:dyDescent="0.4">
      <c r="B10" s="16">
        <v>6</v>
      </c>
      <c r="C10" s="13">
        <v>2</v>
      </c>
      <c r="E10" s="2"/>
      <c r="F10" s="2"/>
      <c r="G10" s="2"/>
      <c r="H10" s="2"/>
      <c r="I10" s="2"/>
      <c r="J10" s="2"/>
      <c r="K10"/>
      <c r="L10"/>
      <c r="M10"/>
      <c r="N10"/>
      <c r="O10"/>
    </row>
    <row r="11" spans="2:16" s="8" customFormat="1" ht="16" customHeight="1" thickBot="1" x14ac:dyDescent="0.4">
      <c r="B11" s="16">
        <v>7</v>
      </c>
      <c r="C11" s="13">
        <v>5</v>
      </c>
      <c r="E11" s="2"/>
      <c r="F11" s="2"/>
      <c r="G11" s="2"/>
      <c r="H11" s="2"/>
      <c r="I11" s="2"/>
      <c r="J11" s="2"/>
      <c r="K11"/>
      <c r="L11"/>
      <c r="M11"/>
      <c r="N11"/>
      <c r="O11"/>
      <c r="P11" s="9"/>
    </row>
    <row r="12" spans="2:16" s="8" customFormat="1" ht="16" customHeight="1" x14ac:dyDescent="0.35">
      <c r="B12" s="8" t="s">
        <v>5</v>
      </c>
      <c r="C12" s="50">
        <f>AVERAGE(C5:C11)</f>
        <v>3.5714285714285716</v>
      </c>
      <c r="E12" s="2"/>
      <c r="F12" s="2"/>
      <c r="G12" s="2"/>
      <c r="H12" s="2"/>
      <c r="I12" s="2"/>
      <c r="J12" s="2"/>
      <c r="K12"/>
      <c r="L12"/>
      <c r="M12"/>
      <c r="N12"/>
      <c r="O12"/>
    </row>
    <row r="13" spans="2:16" s="8" customFormat="1" ht="16" customHeight="1" x14ac:dyDescent="0.35">
      <c r="B13" s="8" t="s">
        <v>6</v>
      </c>
      <c r="C13" s="51">
        <f>STDEV(C5:C11)</f>
        <v>7.0912420834233467</v>
      </c>
      <c r="E13" s="2"/>
      <c r="F13" s="2"/>
      <c r="G13" s="2"/>
      <c r="H13" s="2"/>
      <c r="I13" s="2"/>
      <c r="J13" s="2"/>
      <c r="K13"/>
      <c r="L13"/>
      <c r="M13"/>
      <c r="N13"/>
      <c r="O13"/>
    </row>
    <row r="14" spans="2:16" s="8" customFormat="1" ht="16" customHeight="1" x14ac:dyDescent="0.35">
      <c r="E14" s="2"/>
      <c r="F14" s="2"/>
      <c r="G14" s="2"/>
      <c r="H14" s="2"/>
      <c r="I14" s="2"/>
      <c r="J14" s="2"/>
      <c r="K14"/>
      <c r="L14"/>
      <c r="M14"/>
      <c r="N14"/>
      <c r="O14"/>
    </row>
    <row r="15" spans="2:16" s="8" customFormat="1" ht="16" customHeight="1" x14ac:dyDescent="0.35">
      <c r="E15" s="2"/>
      <c r="F15" s="2"/>
      <c r="G15" s="2"/>
      <c r="H15" s="2"/>
      <c r="I15" s="2"/>
      <c r="J15" s="2"/>
      <c r="K15"/>
      <c r="L15"/>
      <c r="M15"/>
      <c r="N15"/>
      <c r="O15"/>
    </row>
    <row r="16" spans="2:16" s="8" customFormat="1" ht="16" customHeight="1" x14ac:dyDescent="0.35">
      <c r="E16" s="2"/>
      <c r="F16" s="2"/>
      <c r="G16" s="2"/>
      <c r="H16" s="2"/>
      <c r="I16" s="2"/>
      <c r="J16" s="2"/>
      <c r="K16"/>
      <c r="L16"/>
      <c r="M16"/>
      <c r="N16"/>
      <c r="O16"/>
    </row>
    <row r="17" spans="5:15" s="8" customFormat="1" ht="16" customHeight="1" x14ac:dyDescent="0.35">
      <c r="E17" s="2"/>
      <c r="F17" s="2"/>
      <c r="G17" s="2"/>
      <c r="H17" s="2"/>
      <c r="I17" s="2"/>
      <c r="J17" s="2"/>
      <c r="K17"/>
      <c r="L17"/>
      <c r="M17"/>
      <c r="N17"/>
      <c r="O17"/>
    </row>
    <row r="18" spans="5:15" s="8" customFormat="1" ht="16" customHeight="1" x14ac:dyDescent="0.35">
      <c r="E18" s="2"/>
      <c r="F18" s="2"/>
      <c r="G18" s="2"/>
      <c r="H18" s="2"/>
      <c r="I18" s="2"/>
      <c r="J18" s="2"/>
      <c r="K18"/>
      <c r="L18"/>
      <c r="M18"/>
      <c r="N18"/>
      <c r="O18"/>
    </row>
    <row r="19" spans="5:15" s="8" customFormat="1" ht="16" customHeight="1" x14ac:dyDescent="0.35">
      <c r="E19" s="2"/>
      <c r="F19" s="2"/>
      <c r="G19" s="2"/>
      <c r="H19" s="2"/>
      <c r="I19" s="2"/>
      <c r="J19" s="2"/>
      <c r="K19"/>
      <c r="L19"/>
      <c r="M19"/>
      <c r="N19"/>
      <c r="O19"/>
    </row>
    <row r="20" spans="5:15" s="8" customFormat="1" ht="16" customHeight="1" x14ac:dyDescent="0.35">
      <c r="E20" s="2"/>
      <c r="F20" s="2"/>
      <c r="G20" s="2"/>
      <c r="H20" s="2"/>
      <c r="I20" s="2"/>
      <c r="J20" s="2"/>
      <c r="K20"/>
      <c r="L20"/>
      <c r="M20"/>
      <c r="N20"/>
      <c r="O20"/>
    </row>
    <row r="21" spans="5:15" s="8" customFormat="1" ht="16" customHeight="1" x14ac:dyDescent="0.35">
      <c r="E21" s="2"/>
      <c r="F21" s="2"/>
      <c r="G21" s="2"/>
      <c r="H21" s="2"/>
      <c r="I21" s="2"/>
      <c r="J21" s="2"/>
      <c r="K21"/>
      <c r="L21"/>
      <c r="M21"/>
      <c r="N21"/>
      <c r="O21"/>
    </row>
    <row r="22" spans="5:15" s="8" customFormat="1" ht="16" customHeight="1" x14ac:dyDescent="0.35">
      <c r="E22" s="2"/>
      <c r="F22" s="2"/>
      <c r="G22" s="2"/>
      <c r="H22" s="2"/>
      <c r="I22" s="2"/>
      <c r="J22" s="2"/>
      <c r="K22"/>
      <c r="L22"/>
      <c r="M22"/>
      <c r="N22"/>
      <c r="O22"/>
    </row>
    <row r="23" spans="5:15" s="8" customFormat="1" ht="16" customHeight="1" x14ac:dyDescent="0.35">
      <c r="E23" s="2"/>
      <c r="F23" s="2"/>
      <c r="G23" s="2"/>
      <c r="H23" s="2"/>
      <c r="I23" s="2"/>
      <c r="J23" s="2"/>
      <c r="K23"/>
      <c r="L23"/>
      <c r="M23"/>
      <c r="N23"/>
      <c r="O23"/>
    </row>
    <row r="24" spans="5:15" s="8" customFormat="1" ht="16" customHeight="1" x14ac:dyDescent="0.35">
      <c r="E24" s="2"/>
      <c r="F24" s="2"/>
      <c r="G24" s="2"/>
      <c r="H24" s="2"/>
      <c r="I24" s="2"/>
      <c r="J24" s="2"/>
      <c r="K24"/>
      <c r="L24"/>
      <c r="M24"/>
      <c r="N24"/>
      <c r="O24"/>
    </row>
    <row r="25" spans="5:15" s="8" customFormat="1" ht="16" customHeight="1" x14ac:dyDescent="0.35">
      <c r="E25" s="2"/>
      <c r="F25" s="2"/>
      <c r="G25" s="2"/>
      <c r="H25" s="2"/>
      <c r="I25" s="2"/>
      <c r="J25" s="2"/>
      <c r="K25"/>
      <c r="L25"/>
      <c r="M25"/>
      <c r="N25"/>
      <c r="O25"/>
    </row>
    <row r="26" spans="5:15" s="8" customFormat="1" ht="15.5" x14ac:dyDescent="0.35">
      <c r="E26" s="2"/>
      <c r="F26" s="2"/>
      <c r="G26" s="2"/>
      <c r="H26" s="2"/>
      <c r="I26" s="2"/>
      <c r="J26" s="2"/>
      <c r="K26"/>
      <c r="L26"/>
      <c r="M26"/>
      <c r="N26"/>
      <c r="O26"/>
    </row>
    <row r="27" spans="5:15" s="8" customFormat="1" ht="15.5" x14ac:dyDescent="0.35">
      <c r="E27" s="2"/>
      <c r="F27" s="2"/>
      <c r="G27" s="2"/>
      <c r="H27" s="2"/>
      <c r="I27" s="2"/>
      <c r="J27" s="2"/>
      <c r="K27"/>
      <c r="L27"/>
      <c r="M27"/>
      <c r="N27"/>
      <c r="O27"/>
    </row>
    <row r="28" spans="5:15" s="8" customFormat="1" ht="15.5" x14ac:dyDescent="0.35">
      <c r="E28" s="2"/>
      <c r="F28" s="2"/>
      <c r="G28" s="2"/>
      <c r="H28" s="2"/>
      <c r="I28" s="2"/>
      <c r="J28" s="2"/>
      <c r="K28"/>
      <c r="L28"/>
      <c r="M28"/>
      <c r="N28"/>
      <c r="O28"/>
    </row>
    <row r="29" spans="5:15" s="8" customFormat="1" ht="15.5" x14ac:dyDescent="0.35">
      <c r="E29" s="2"/>
      <c r="F29" s="2"/>
      <c r="G29" s="2"/>
      <c r="H29" s="2"/>
      <c r="I29" s="2"/>
      <c r="J29" s="2"/>
      <c r="K29"/>
      <c r="L29"/>
      <c r="M29"/>
      <c r="N29"/>
      <c r="O29"/>
    </row>
    <row r="30" spans="5:15" ht="15.5" x14ac:dyDescent="0.35">
      <c r="E30" s="2"/>
      <c r="F30" s="2"/>
      <c r="G30" s="2"/>
      <c r="H30" s="2"/>
      <c r="I30" s="2"/>
      <c r="J30" s="2"/>
    </row>
    <row r="31" spans="5:15" ht="15.5" x14ac:dyDescent="0.35">
      <c r="E31" s="2"/>
      <c r="F31" s="2"/>
      <c r="G31" s="2"/>
      <c r="H31" s="2"/>
      <c r="I31" s="2"/>
      <c r="J31" s="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4609D1-D79B-4531-9CE7-04A13A27ACFC}">
  <dimension ref="B1:E40"/>
  <sheetViews>
    <sheetView workbookViewId="0">
      <selection activeCell="I15" sqref="I15"/>
    </sheetView>
  </sheetViews>
  <sheetFormatPr defaultRowHeight="14.5" x14ac:dyDescent="0.35"/>
  <cols>
    <col min="1" max="1" width="4.90625" customWidth="1"/>
    <col min="2" max="3" width="10.90625" customWidth="1"/>
    <col min="4" max="4" width="8.36328125" customWidth="1"/>
    <col min="5" max="5" width="11.08984375" customWidth="1"/>
    <col min="6" max="6" width="10.54296875" customWidth="1"/>
    <col min="8" max="8" width="11.36328125" customWidth="1"/>
  </cols>
  <sheetData>
    <row r="1" spans="2:5" ht="21" x14ac:dyDescent="0.5">
      <c r="B1" s="1" t="s">
        <v>59</v>
      </c>
    </row>
    <row r="3" spans="2:5" ht="15" thickBot="1" x14ac:dyDescent="0.4"/>
    <row r="4" spans="2:5" ht="41" thickBot="1" x14ac:dyDescent="0.4">
      <c r="B4" s="15" t="s">
        <v>40</v>
      </c>
      <c r="C4" s="14" t="s">
        <v>35</v>
      </c>
      <c r="D4" s="14" t="s">
        <v>36</v>
      </c>
      <c r="E4" s="14" t="s">
        <v>37</v>
      </c>
    </row>
    <row r="5" spans="2:5" ht="16.5" customHeight="1" thickBot="1" x14ac:dyDescent="0.4">
      <c r="B5" s="16">
        <v>1</v>
      </c>
      <c r="C5" s="13">
        <v>110</v>
      </c>
      <c r="D5" s="13"/>
      <c r="E5" s="13"/>
    </row>
    <row r="6" spans="2:5" ht="16.5" customHeight="1" thickBot="1" x14ac:dyDescent="0.4">
      <c r="B6" s="16">
        <v>2</v>
      </c>
      <c r="C6" s="13">
        <v>121</v>
      </c>
      <c r="D6" s="26">
        <f>+C6/C5-1</f>
        <v>0.10000000000000009</v>
      </c>
      <c r="E6" s="27">
        <f>+(D6-$D$12)^2</f>
        <v>1.4448963158215085E-3</v>
      </c>
    </row>
    <row r="7" spans="2:5" ht="16.5" customHeight="1" thickBot="1" x14ac:dyDescent="0.4">
      <c r="B7" s="16">
        <v>3</v>
      </c>
      <c r="C7" s="13">
        <v>105</v>
      </c>
      <c r="D7" s="26">
        <f t="shared" ref="D7:D11" si="0">+C7/C6-1</f>
        <v>-0.13223140495867769</v>
      </c>
      <c r="E7" s="27">
        <f t="shared" ref="E7:E11" si="1">+(D7-$D$12)^2</f>
        <v>3.7721258135634372E-2</v>
      </c>
    </row>
    <row r="8" spans="2:5" ht="16.5" customHeight="1" thickBot="1" x14ac:dyDescent="0.4">
      <c r="B8" s="16">
        <v>4</v>
      </c>
      <c r="C8" s="13">
        <v>140</v>
      </c>
      <c r="D8" s="26">
        <f t="shared" si="0"/>
        <v>0.33333333333333326</v>
      </c>
      <c r="E8" s="27">
        <f t="shared" si="1"/>
        <v>7.3628176933445491E-2</v>
      </c>
    </row>
    <row r="9" spans="2:5" ht="16.5" customHeight="1" thickBot="1" x14ac:dyDescent="0.4">
      <c r="B9" s="16">
        <v>5</v>
      </c>
      <c r="C9" s="13">
        <v>165</v>
      </c>
      <c r="D9" s="26">
        <f t="shared" si="0"/>
        <v>0.1785714285714286</v>
      </c>
      <c r="E9" s="27">
        <f t="shared" si="1"/>
        <v>1.3591647272096271E-2</v>
      </c>
    </row>
    <row r="10" spans="2:5" ht="16.5" customHeight="1" thickBot="1" x14ac:dyDescent="0.4">
      <c r="B10" s="16">
        <v>6</v>
      </c>
      <c r="C10" s="13">
        <v>135</v>
      </c>
      <c r="D10" s="26">
        <f t="shared" si="0"/>
        <v>-0.18181818181818177</v>
      </c>
      <c r="E10" s="27">
        <f t="shared" si="1"/>
        <v>5.9441555813858397E-2</v>
      </c>
    </row>
    <row r="11" spans="2:5" ht="16.5" customHeight="1" thickBot="1" x14ac:dyDescent="0.4">
      <c r="B11" s="16">
        <v>7</v>
      </c>
      <c r="C11" s="32">
        <v>145</v>
      </c>
      <c r="D11" s="33">
        <f t="shared" si="0"/>
        <v>7.4074074074074181E-2</v>
      </c>
      <c r="E11" s="27">
        <f t="shared" si="1"/>
        <v>1.4606815391814763E-4</v>
      </c>
    </row>
    <row r="12" spans="2:5" ht="16.5" customHeight="1" x14ac:dyDescent="0.35">
      <c r="C12" s="4" t="s">
        <v>5</v>
      </c>
      <c r="D12" s="52">
        <f>AVERAGE(D5:D11)</f>
        <v>6.1988208200329444E-2</v>
      </c>
    </row>
    <row r="13" spans="2:5" ht="16.5" customHeight="1" x14ac:dyDescent="0.35">
      <c r="D13" s="34" t="s">
        <v>38</v>
      </c>
      <c r="E13" s="29">
        <f>SUM(E5:E11)</f>
        <v>0.18597360262477419</v>
      </c>
    </row>
    <row r="14" spans="2:5" ht="16.5" customHeight="1" x14ac:dyDescent="0.35">
      <c r="D14" s="30" t="s">
        <v>39</v>
      </c>
      <c r="E14" s="31">
        <f>COUNT(D5:D11)-1</f>
        <v>5</v>
      </c>
    </row>
    <row r="15" spans="2:5" ht="16.5" customHeight="1" x14ac:dyDescent="0.35">
      <c r="D15" s="28" t="s">
        <v>0</v>
      </c>
      <c r="E15" s="29">
        <f>+E13/E14</f>
        <v>3.7194720524954837E-2</v>
      </c>
    </row>
    <row r="16" spans="2:5" ht="16.5" customHeight="1" x14ac:dyDescent="0.35">
      <c r="D16" s="4" t="s">
        <v>6</v>
      </c>
      <c r="E16" s="53">
        <f>SQRT(E15)</f>
        <v>0.192859328332738</v>
      </c>
    </row>
    <row r="17" ht="16.5" customHeight="1" x14ac:dyDescent="0.35"/>
    <row r="18" ht="16.5" customHeight="1" x14ac:dyDescent="0.35"/>
    <row r="19" ht="16.5" customHeight="1" x14ac:dyDescent="0.35"/>
    <row r="20" ht="16.5" customHeight="1" x14ac:dyDescent="0.35"/>
    <row r="21" ht="16.5" customHeight="1" x14ac:dyDescent="0.35"/>
    <row r="22" ht="16.5" customHeight="1" x14ac:dyDescent="0.35"/>
    <row r="23" ht="16.5" customHeight="1" x14ac:dyDescent="0.35"/>
    <row r="24" ht="16.5" customHeight="1" x14ac:dyDescent="0.35"/>
    <row r="25" ht="16.5" customHeight="1" x14ac:dyDescent="0.35"/>
    <row r="26" ht="16.5" customHeight="1" x14ac:dyDescent="0.35"/>
    <row r="27" ht="16.5" customHeight="1" x14ac:dyDescent="0.35"/>
    <row r="28" ht="16.5" customHeight="1" x14ac:dyDescent="0.35"/>
    <row r="29" ht="16.5" customHeight="1" x14ac:dyDescent="0.35"/>
    <row r="30" ht="16.5" customHeight="1" x14ac:dyDescent="0.35"/>
    <row r="31" ht="16.5" customHeight="1" x14ac:dyDescent="0.35"/>
    <row r="32" ht="16.5" customHeight="1" x14ac:dyDescent="0.35"/>
    <row r="33" ht="16.5" customHeight="1" x14ac:dyDescent="0.35"/>
    <row r="34" ht="16.5" customHeight="1" x14ac:dyDescent="0.35"/>
    <row r="35" ht="16.5" customHeight="1" x14ac:dyDescent="0.35"/>
    <row r="36" ht="16.5" customHeight="1" x14ac:dyDescent="0.35"/>
    <row r="37" ht="16.5" customHeight="1" x14ac:dyDescent="0.35"/>
    <row r="38" ht="16.5" customHeight="1" x14ac:dyDescent="0.35"/>
    <row r="39" ht="16.5" customHeight="1" x14ac:dyDescent="0.35"/>
    <row r="40" ht="16.5" customHeight="1" x14ac:dyDescent="0.35"/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774B08-0B5C-4EEE-92D3-B561E6C31554}">
  <dimension ref="B1:F15"/>
  <sheetViews>
    <sheetView workbookViewId="0">
      <selection activeCell="B2" sqref="B2"/>
    </sheetView>
  </sheetViews>
  <sheetFormatPr defaultRowHeight="14.5" x14ac:dyDescent="0.35"/>
  <sheetData>
    <row r="1" spans="2:6" ht="21" x14ac:dyDescent="0.5">
      <c r="B1" s="1" t="s">
        <v>61</v>
      </c>
    </row>
    <row r="2" spans="2:6" ht="15" thickBot="1" x14ac:dyDescent="0.4"/>
    <row r="3" spans="2:6" ht="41" thickBot="1" x14ac:dyDescent="0.4">
      <c r="B3" s="10" t="s">
        <v>41</v>
      </c>
      <c r="C3" s="11" t="s">
        <v>35</v>
      </c>
      <c r="D3" s="11" t="s">
        <v>42</v>
      </c>
      <c r="E3" s="14" t="s">
        <v>43</v>
      </c>
      <c r="F3" s="14" t="s">
        <v>37</v>
      </c>
    </row>
    <row r="4" spans="2:6" ht="15" thickBot="1" x14ac:dyDescent="0.4">
      <c r="B4" s="12">
        <v>1</v>
      </c>
      <c r="C4" s="24">
        <v>100</v>
      </c>
      <c r="D4" s="24">
        <v>3.5</v>
      </c>
      <c r="E4" s="13"/>
      <c r="F4" s="13"/>
    </row>
    <row r="5" spans="2:6" ht="15" thickBot="1" x14ac:dyDescent="0.4">
      <c r="B5" s="12">
        <v>2</v>
      </c>
      <c r="C5" s="24">
        <v>115</v>
      </c>
      <c r="D5" s="24">
        <v>4.0999999999999996</v>
      </c>
      <c r="E5" s="26">
        <f>+(C5+D5)/C4-1</f>
        <v>0.19099999999999984</v>
      </c>
      <c r="F5" s="27">
        <f>+(E5-$E$11)^2</f>
        <v>7.0567397739136868E-3</v>
      </c>
    </row>
    <row r="6" spans="2:6" ht="15" thickBot="1" x14ac:dyDescent="0.4">
      <c r="B6" s="12">
        <v>3</v>
      </c>
      <c r="C6" s="24">
        <v>95</v>
      </c>
      <c r="D6" s="24">
        <v>4.0999999999999996</v>
      </c>
      <c r="E6" s="26">
        <f t="shared" ref="E6:E10" si="0">+(C6+D6)/C5-1</f>
        <v>-0.13826086956521744</v>
      </c>
      <c r="F6" s="27">
        <f t="shared" ref="F6:F10" si="1">+(E6-$E$11)^2</f>
        <v>6.0150734244537783E-2</v>
      </c>
    </row>
    <row r="7" spans="2:6" ht="15" thickBot="1" x14ac:dyDescent="0.4">
      <c r="B7" s="12">
        <v>4</v>
      </c>
      <c r="C7" s="24">
        <v>110</v>
      </c>
      <c r="D7" s="24">
        <v>4.0999999999999996</v>
      </c>
      <c r="E7" s="26">
        <f t="shared" si="0"/>
        <v>0.20105263157894737</v>
      </c>
      <c r="F7" s="27">
        <f t="shared" si="1"/>
        <v>8.8467258103591042E-3</v>
      </c>
    </row>
    <row r="8" spans="2:6" ht="15" thickBot="1" x14ac:dyDescent="0.4">
      <c r="B8" s="12">
        <v>5</v>
      </c>
      <c r="C8" s="24">
        <v>125</v>
      </c>
      <c r="D8" s="24">
        <v>4.5999999999999996</v>
      </c>
      <c r="E8" s="26">
        <f t="shared" si="0"/>
        <v>0.17818181818181822</v>
      </c>
      <c r="F8" s="27">
        <f t="shared" si="1"/>
        <v>5.0674781289641183E-3</v>
      </c>
    </row>
    <row r="9" spans="2:6" ht="15" thickBot="1" x14ac:dyDescent="0.4">
      <c r="B9" s="12">
        <v>6</v>
      </c>
      <c r="C9" s="24">
        <v>120</v>
      </c>
      <c r="D9" s="24">
        <v>5</v>
      </c>
      <c r="E9" s="26">
        <f t="shared" si="0"/>
        <v>0</v>
      </c>
      <c r="F9" s="27">
        <f t="shared" si="1"/>
        <v>1.144805771303027E-2</v>
      </c>
    </row>
    <row r="10" spans="2:6" ht="15" thickBot="1" x14ac:dyDescent="0.4">
      <c r="B10" s="12">
        <v>7</v>
      </c>
      <c r="C10" s="24">
        <v>140</v>
      </c>
      <c r="D10" s="24">
        <v>5.2</v>
      </c>
      <c r="E10" s="26">
        <f t="shared" si="0"/>
        <v>0.20999999999999996</v>
      </c>
      <c r="F10" s="27">
        <f t="shared" si="1"/>
        <v>1.0609907099341903E-2</v>
      </c>
    </row>
    <row r="11" spans="2:6" x14ac:dyDescent="0.35">
      <c r="D11" t="s">
        <v>5</v>
      </c>
      <c r="E11" s="48">
        <f>AVERAGE(E4:E10)</f>
        <v>0.106995596699258</v>
      </c>
    </row>
    <row r="12" spans="2:6" x14ac:dyDescent="0.35">
      <c r="E12" s="34" t="s">
        <v>38</v>
      </c>
      <c r="F12" s="29">
        <f>SUM(F4:F10)</f>
        <v>0.10317964277014685</v>
      </c>
    </row>
    <row r="13" spans="2:6" x14ac:dyDescent="0.35">
      <c r="E13" s="30" t="s">
        <v>39</v>
      </c>
      <c r="F13" s="31">
        <f>COUNT(E4:E10)-1</f>
        <v>5</v>
      </c>
    </row>
    <row r="14" spans="2:6" x14ac:dyDescent="0.35">
      <c r="E14" s="28" t="s">
        <v>0</v>
      </c>
      <c r="F14" s="29">
        <f>+F12/F13</f>
        <v>2.0635928554029369E-2</v>
      </c>
    </row>
    <row r="15" spans="2:6" x14ac:dyDescent="0.35">
      <c r="E15" s="4" t="s">
        <v>6</v>
      </c>
      <c r="F15" s="49">
        <f>SQRT(F14)</f>
        <v>0.14365210946599208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4ED651-F3EA-4B8E-B5B1-653A037CB211}">
  <dimension ref="B1:G8"/>
  <sheetViews>
    <sheetView workbookViewId="0">
      <selection activeCell="P9" sqref="P9"/>
    </sheetView>
  </sheetViews>
  <sheetFormatPr defaultRowHeight="14.5" x14ac:dyDescent="0.35"/>
  <cols>
    <col min="3" max="3" width="10.6328125" customWidth="1"/>
    <col min="5" max="5" width="11.36328125" customWidth="1"/>
    <col min="6" max="6" width="12.7265625" customWidth="1"/>
  </cols>
  <sheetData>
    <row r="1" spans="2:7" ht="21" x14ac:dyDescent="0.5">
      <c r="B1" s="1" t="s">
        <v>60</v>
      </c>
    </row>
    <row r="2" spans="2:7" ht="15" thickBot="1" x14ac:dyDescent="0.4"/>
    <row r="3" spans="2:7" ht="41" thickBot="1" x14ac:dyDescent="0.4">
      <c r="B3" s="15" t="s">
        <v>44</v>
      </c>
      <c r="C3" s="14" t="s">
        <v>45</v>
      </c>
      <c r="D3" s="14" t="s">
        <v>4</v>
      </c>
      <c r="E3" s="14" t="s">
        <v>49</v>
      </c>
      <c r="F3" s="14" t="s">
        <v>50</v>
      </c>
      <c r="G3" s="14" t="s">
        <v>63</v>
      </c>
    </row>
    <row r="4" spans="2:7" ht="17.5" customHeight="1" thickBot="1" x14ac:dyDescent="0.4">
      <c r="B4" s="12" t="s">
        <v>46</v>
      </c>
      <c r="C4" s="26">
        <v>0.25</v>
      </c>
      <c r="D4" s="35">
        <v>-0.1</v>
      </c>
      <c r="E4" s="36">
        <f>+D4*C4</f>
        <v>-2.5000000000000001E-2</v>
      </c>
      <c r="F4" s="36">
        <f>+(D4-$E$7)^2</f>
        <v>3.9006250000000006E-2</v>
      </c>
      <c r="G4" s="36">
        <f>+F4*C4</f>
        <v>9.7515625000000015E-3</v>
      </c>
    </row>
    <row r="5" spans="2:7" ht="17.5" customHeight="1" thickBot="1" x14ac:dyDescent="0.4">
      <c r="B5" s="12" t="s">
        <v>47</v>
      </c>
      <c r="C5" s="26">
        <v>0.5</v>
      </c>
      <c r="D5" s="35">
        <v>0.12</v>
      </c>
      <c r="E5" s="36">
        <f t="shared" ref="E5:E6" si="0">+D5*C5</f>
        <v>0.06</v>
      </c>
      <c r="F5" s="36">
        <f t="shared" ref="F5:F6" si="1">+(D5-$E$7)^2</f>
        <v>5.0624999999999965E-4</v>
      </c>
      <c r="G5" s="36">
        <f t="shared" ref="G5:G6" si="2">+F5*C5</f>
        <v>2.5312499999999982E-4</v>
      </c>
    </row>
    <row r="6" spans="2:7" ht="17.5" customHeight="1" thickBot="1" x14ac:dyDescent="0.4">
      <c r="B6" s="12" t="s">
        <v>48</v>
      </c>
      <c r="C6" s="26">
        <v>0.25</v>
      </c>
      <c r="D6" s="35">
        <v>0.25</v>
      </c>
      <c r="E6" s="36">
        <f t="shared" si="0"/>
        <v>6.25E-2</v>
      </c>
      <c r="F6" s="36">
        <f t="shared" si="1"/>
        <v>2.3256249999999999E-2</v>
      </c>
      <c r="G6" s="36">
        <f t="shared" si="2"/>
        <v>5.8140624999999998E-3</v>
      </c>
    </row>
    <row r="7" spans="2:7" ht="17.5" customHeight="1" x14ac:dyDescent="0.35">
      <c r="B7" s="6" t="s">
        <v>1</v>
      </c>
      <c r="C7" s="37">
        <f>SUM(C4:C6)</f>
        <v>1</v>
      </c>
      <c r="D7" s="40" t="s">
        <v>5</v>
      </c>
      <c r="E7" s="54">
        <f>SUM(E4:E6)</f>
        <v>9.7500000000000003E-2</v>
      </c>
      <c r="F7" s="40" t="s">
        <v>0</v>
      </c>
      <c r="G7" s="41">
        <f>SUM(G4:G6)</f>
        <v>1.5818749999999999E-2</v>
      </c>
    </row>
    <row r="8" spans="2:7" ht="17.5" customHeight="1" x14ac:dyDescent="0.35">
      <c r="F8" s="39" t="s">
        <v>51</v>
      </c>
      <c r="G8" s="53">
        <f>SQRT(G7)</f>
        <v>0.12577261228105266</v>
      </c>
    </row>
  </sheetData>
  <phoneticPr fontId="10" type="noConversion"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6AD816-D897-45A9-8166-4725B61AD99B}">
  <dimension ref="B1:I9"/>
  <sheetViews>
    <sheetView workbookViewId="0">
      <selection activeCell="G14" sqref="G14"/>
    </sheetView>
  </sheetViews>
  <sheetFormatPr defaultRowHeight="14.5" x14ac:dyDescent="0.35"/>
  <cols>
    <col min="3" max="3" width="10.90625" customWidth="1"/>
  </cols>
  <sheetData>
    <row r="1" spans="2:9" ht="21" x14ac:dyDescent="0.5">
      <c r="B1" s="1" t="s">
        <v>62</v>
      </c>
    </row>
    <row r="3" spans="2:9" ht="15" thickBot="1" x14ac:dyDescent="0.4">
      <c r="C3" s="38" t="s">
        <v>55</v>
      </c>
      <c r="D3" s="43">
        <v>30</v>
      </c>
    </row>
    <row r="4" spans="2:9" ht="41" thickBot="1" x14ac:dyDescent="0.4">
      <c r="B4" s="10" t="s">
        <v>44</v>
      </c>
      <c r="C4" s="11" t="s">
        <v>45</v>
      </c>
      <c r="D4" s="11" t="s">
        <v>52</v>
      </c>
      <c r="E4" s="11" t="s">
        <v>53</v>
      </c>
      <c r="F4" s="14" t="s">
        <v>54</v>
      </c>
      <c r="G4" s="14" t="s">
        <v>49</v>
      </c>
      <c r="H4" s="14" t="s">
        <v>50</v>
      </c>
      <c r="I4" s="14" t="s">
        <v>63</v>
      </c>
    </row>
    <row r="5" spans="2:9" ht="22" customHeight="1" thickBot="1" x14ac:dyDescent="0.4">
      <c r="B5" s="12" t="s">
        <v>46</v>
      </c>
      <c r="C5" s="26">
        <v>0.2</v>
      </c>
      <c r="D5" s="42">
        <v>25</v>
      </c>
      <c r="E5" s="42">
        <v>1</v>
      </c>
      <c r="F5" s="25">
        <f>+(D5-$D$3+E5)/$D$3</f>
        <v>-0.13333333333333333</v>
      </c>
      <c r="G5" s="36">
        <f>+F5*C5</f>
        <v>-2.6666666666666668E-2</v>
      </c>
      <c r="H5" s="36">
        <f>+(F5-$G$8)^2</f>
        <v>0.28801111111111105</v>
      </c>
      <c r="I5" s="36">
        <f>+H5*C5</f>
        <v>5.7602222222222214E-2</v>
      </c>
    </row>
    <row r="6" spans="2:9" ht="22" customHeight="1" thickBot="1" x14ac:dyDescent="0.4">
      <c r="B6" s="12" t="s">
        <v>47</v>
      </c>
      <c r="C6" s="26">
        <v>0.5</v>
      </c>
      <c r="D6" s="42">
        <v>36</v>
      </c>
      <c r="E6" s="42">
        <v>2.4</v>
      </c>
      <c r="F6" s="25">
        <f t="shared" ref="F6:F7" si="0">+(D6-$D$3+E6)/$D$3</f>
        <v>0.28000000000000003</v>
      </c>
      <c r="G6" s="36">
        <f t="shared" ref="G6:G7" si="1">+F6*C6</f>
        <v>0.14000000000000001</v>
      </c>
      <c r="H6" s="36">
        <f t="shared" ref="H6:H7" si="2">+(F6-$G$8)^2</f>
        <v>1.5211111111111102E-2</v>
      </c>
      <c r="I6" s="36">
        <f t="shared" ref="I6:I7" si="3">+H6*C6</f>
        <v>7.6055555555555512E-3</v>
      </c>
    </row>
    <row r="7" spans="2:9" ht="22" customHeight="1" thickBot="1" x14ac:dyDescent="0.4">
      <c r="B7" s="12" t="s">
        <v>48</v>
      </c>
      <c r="C7" s="26">
        <v>0.3</v>
      </c>
      <c r="D7" s="42">
        <v>56</v>
      </c>
      <c r="E7" s="42">
        <v>3</v>
      </c>
      <c r="F7" s="25">
        <f t="shared" si="0"/>
        <v>0.96666666666666667</v>
      </c>
      <c r="G7" s="36">
        <f t="shared" si="1"/>
        <v>0.28999999999999998</v>
      </c>
      <c r="H7" s="36">
        <f t="shared" si="2"/>
        <v>0.31734444444444448</v>
      </c>
      <c r="I7" s="36">
        <f t="shared" si="3"/>
        <v>9.5203333333333348E-2</v>
      </c>
    </row>
    <row r="8" spans="2:9" ht="22" customHeight="1" x14ac:dyDescent="0.35">
      <c r="B8" s="6" t="s">
        <v>1</v>
      </c>
      <c r="C8" s="37">
        <f>SUM(C5:C7)</f>
        <v>1</v>
      </c>
      <c r="F8" s="7" t="s">
        <v>5</v>
      </c>
      <c r="G8" s="54">
        <f>SUM(G5:G7)</f>
        <v>0.40333333333333332</v>
      </c>
      <c r="H8" s="46" t="s">
        <v>0</v>
      </c>
      <c r="I8" s="47">
        <f>SUM(I5:I7)</f>
        <v>0.16041111111111112</v>
      </c>
    </row>
    <row r="9" spans="2:9" ht="22" customHeight="1" x14ac:dyDescent="0.35">
      <c r="H9" s="45" t="s">
        <v>51</v>
      </c>
      <c r="I9" s="53">
        <f>SQRT(I8)</f>
        <v>0.4005135592100611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Quiz Part A 1-22</vt:lpstr>
      <vt:lpstr>Quiz Part B 1-2</vt:lpstr>
      <vt:lpstr>Quiz Part B 3-4</vt:lpstr>
      <vt:lpstr>Quiz Part B 5-6</vt:lpstr>
      <vt:lpstr>Quiz Part B 7-8</vt:lpstr>
      <vt:lpstr>Quiz Part B 9-10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Droussiotis</dc:creator>
  <cp:lastModifiedBy>Chris Droussiotis</cp:lastModifiedBy>
  <dcterms:created xsi:type="dcterms:W3CDTF">2020-07-10T18:06:40Z</dcterms:created>
  <dcterms:modified xsi:type="dcterms:W3CDTF">2021-10-03T13:09:17Z</dcterms:modified>
</cp:coreProperties>
</file>