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ropbox\File requests\ACTIVE LEARNING\ACTIVE LEARNING\PART IV - COMPANY SPECIFIC ANALYSIS\PROBLEMS\"/>
    </mc:Choice>
  </mc:AlternateContent>
  <xr:revisionPtr revIDLastSave="0" documentId="13_ncr:1_{212C233D-0E10-4EDD-B1F0-09D55E18300E}" xr6:coauthVersionLast="45" xr6:coauthVersionMax="45" xr10:uidLastSave="{00000000-0000-0000-0000-000000000000}"/>
  <bookViews>
    <workbookView xWindow="101880" yWindow="150" windowWidth="25440" windowHeight="14775" activeTab="3" xr2:uid="{B4BC5443-8E75-4585-9CBD-A755041D38EF}"/>
  </bookViews>
  <sheets>
    <sheet name="Problem 17-1" sheetId="1" r:id="rId1"/>
    <sheet name="Problem 17-2" sheetId="2" r:id="rId2"/>
    <sheet name="Problem 17-3" sheetId="3" r:id="rId3"/>
    <sheet name="Problem 17-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4" l="1"/>
  <c r="C21" i="4"/>
  <c r="C23" i="4"/>
  <c r="D24" i="4"/>
  <c r="D49" i="4"/>
  <c r="H48" i="4"/>
  <c r="H45" i="4"/>
  <c r="H44" i="4"/>
  <c r="C44" i="4"/>
  <c r="C45" i="4" s="1"/>
  <c r="H47" i="4" s="1"/>
  <c r="H43" i="4"/>
  <c r="C17" i="4"/>
  <c r="D21" i="4" l="1"/>
  <c r="D33" i="4"/>
  <c r="J59" i="4"/>
  <c r="C53" i="4"/>
  <c r="H59" i="4"/>
  <c r="D35" i="4" l="1"/>
  <c r="D34" i="4"/>
  <c r="D36" i="4"/>
  <c r="E34" i="4" l="1"/>
  <c r="E35" i="4"/>
  <c r="E33" i="4"/>
  <c r="D38" i="4"/>
  <c r="D39" i="4" s="1"/>
  <c r="E36" i="4" l="1"/>
  <c r="E38" i="4" s="1"/>
  <c r="E39" i="4" s="1"/>
  <c r="F35" i="4"/>
  <c r="F34" i="4"/>
  <c r="F33" i="4"/>
  <c r="F36" i="4" l="1"/>
  <c r="F38" i="4" s="1"/>
  <c r="F39" i="4" s="1"/>
  <c r="G35" i="4"/>
  <c r="G34" i="4"/>
  <c r="G33" i="4"/>
  <c r="G36" i="4" l="1"/>
  <c r="H34" i="4"/>
  <c r="H35" i="4"/>
  <c r="H33" i="4"/>
  <c r="G38" i="4"/>
  <c r="G39" i="4" s="1"/>
  <c r="H36" i="4" l="1"/>
  <c r="H38" i="4" s="1"/>
  <c r="H39" i="4" s="1"/>
  <c r="I34" i="4"/>
  <c r="I35" i="4"/>
  <c r="I33" i="4"/>
  <c r="I36" i="4" l="1"/>
  <c r="I38" i="4" s="1"/>
  <c r="I39" i="4" s="1"/>
  <c r="J35" i="4"/>
  <c r="J34" i="4"/>
  <c r="J33" i="4"/>
  <c r="L33" i="4"/>
  <c r="J36" i="4" l="1"/>
  <c r="K34" i="4"/>
  <c r="K35" i="4"/>
  <c r="K33" i="4"/>
  <c r="L35" i="4"/>
  <c r="L34" i="4"/>
  <c r="L36" i="4" s="1"/>
  <c r="J38" i="4"/>
  <c r="J39" i="4" s="1"/>
  <c r="K36" i="4" l="1"/>
  <c r="K38" i="4" s="1"/>
  <c r="K39" i="4" s="1"/>
  <c r="L37" i="4"/>
  <c r="L38" i="4" s="1"/>
  <c r="L39" i="4" s="1"/>
  <c r="H46" i="4" l="1"/>
  <c r="G59" i="4" l="1"/>
  <c r="E57" i="4" s="1"/>
  <c r="E59" i="4" s="1"/>
  <c r="E58" i="4" l="1"/>
  <c r="E60" i="4" s="1"/>
  <c r="E62" i="4" s="1"/>
  <c r="E99" i="3" l="1"/>
  <c r="D99" i="3" s="1"/>
  <c r="F11" i="3"/>
  <c r="R14" i="3"/>
  <c r="Q14" i="3"/>
  <c r="P14" i="3"/>
  <c r="O14" i="3"/>
  <c r="N14" i="3"/>
  <c r="H7" i="3"/>
  <c r="H12" i="3" s="1"/>
  <c r="F7" i="3"/>
  <c r="F13" i="3" s="1"/>
  <c r="E7" i="3"/>
  <c r="E11" i="3" s="1"/>
  <c r="F93" i="3"/>
  <c r="G93" i="3"/>
  <c r="H93" i="3" s="1"/>
  <c r="I93" i="3" s="1"/>
  <c r="J93" i="3" s="1"/>
  <c r="K93" i="3" s="1"/>
  <c r="E102" i="3"/>
  <c r="E101" i="3"/>
  <c r="E97" i="3"/>
  <c r="E96" i="3"/>
  <c r="E98" i="3" s="1"/>
  <c r="E94" i="3"/>
  <c r="E93" i="3"/>
  <c r="C102" i="3"/>
  <c r="D102" i="3" s="1"/>
  <c r="O9" i="3"/>
  <c r="P9" i="3"/>
  <c r="Q9" i="3"/>
  <c r="N9" i="3"/>
  <c r="I7" i="3"/>
  <c r="E12" i="3" l="1"/>
  <c r="F12" i="3"/>
  <c r="G7" i="3"/>
  <c r="H13" i="3"/>
  <c r="H11" i="3"/>
  <c r="Q16" i="3"/>
  <c r="P16" i="3"/>
  <c r="C95" i="3"/>
  <c r="E9" i="3"/>
  <c r="E13" i="3"/>
  <c r="C97" i="3"/>
  <c r="E10" i="3"/>
  <c r="F9" i="3"/>
  <c r="F15" i="3" s="1"/>
  <c r="F10" i="3"/>
  <c r="H10" i="3"/>
  <c r="C96" i="3"/>
  <c r="C101" i="3"/>
  <c r="D101" i="3" s="1"/>
  <c r="D7" i="3"/>
  <c r="H9" i="3"/>
  <c r="O16" i="3"/>
  <c r="N16" i="3"/>
  <c r="E103" i="3"/>
  <c r="D12" i="3"/>
  <c r="G12" i="3" s="1"/>
  <c r="I12" i="3" s="1"/>
  <c r="I9" i="3"/>
  <c r="E15" i="3" l="1"/>
  <c r="H15" i="3"/>
  <c r="C116" i="3"/>
  <c r="G9" i="3"/>
  <c r="D9" i="3" s="1"/>
  <c r="D11" i="3"/>
  <c r="G11" i="3" s="1"/>
  <c r="I11" i="3" s="1"/>
  <c r="I10" i="3"/>
  <c r="G10" i="3" s="1"/>
  <c r="D10" i="3" s="1"/>
  <c r="D13" i="3" l="1"/>
  <c r="D15" i="3" l="1"/>
  <c r="G13" i="3"/>
  <c r="I13" i="3" l="1"/>
  <c r="I15" i="3" s="1"/>
  <c r="G15" i="3"/>
  <c r="R9" i="3" l="1"/>
  <c r="R16" i="3" s="1"/>
</calcChain>
</file>

<file path=xl/sharedStrings.xml><?xml version="1.0" encoding="utf-8"?>
<sst xmlns="http://schemas.openxmlformats.org/spreadsheetml/2006/main" count="390" uniqueCount="298">
  <si>
    <t>Trading EBITDA Multiple =</t>
  </si>
  <si>
    <t xml:space="preserve">Shares Outstanding  (SO) = </t>
  </si>
  <si>
    <t xml:space="preserve">Book Equity = </t>
  </si>
  <si>
    <t xml:space="preserve">Short-Term Bank Debt = </t>
  </si>
  <si>
    <t xml:space="preserve">Long-Term Bank Debt = </t>
  </si>
  <si>
    <t xml:space="preserve">Corporate Bonds Debt = </t>
  </si>
  <si>
    <t xml:space="preserve">Accounts Payable = </t>
  </si>
  <si>
    <t xml:space="preserve">Total Liabilities = </t>
  </si>
  <si>
    <t>Total Assets =</t>
  </si>
  <si>
    <t xml:space="preserve">Cash = </t>
  </si>
  <si>
    <t xml:space="preserve"> EBIT = </t>
  </si>
  <si>
    <t>Depreciation &amp; Amortization</t>
  </si>
  <si>
    <t>INPUT</t>
  </si>
  <si>
    <t>Problem 17-1a - 17.1b</t>
  </si>
  <si>
    <t>a</t>
  </si>
  <si>
    <t>EBITDA</t>
  </si>
  <si>
    <t>Total Debt</t>
  </si>
  <si>
    <t>Cash</t>
  </si>
  <si>
    <t>Shares Outstanding</t>
  </si>
  <si>
    <t>Enteprise Value</t>
  </si>
  <si>
    <t>Stock Price</t>
  </si>
  <si>
    <t>EBITDA Multiple</t>
  </si>
  <si>
    <t>million</t>
  </si>
  <si>
    <t>b</t>
  </si>
  <si>
    <t>Equity Value</t>
  </si>
  <si>
    <t>Risk Free Rate =</t>
  </si>
  <si>
    <t>Market Rate of Return =</t>
  </si>
  <si>
    <t>Beta =</t>
  </si>
  <si>
    <t>Shares Outstanding =</t>
  </si>
  <si>
    <t>OUTPUT</t>
  </si>
  <si>
    <t>CAPM =</t>
  </si>
  <si>
    <t>Cash Flows</t>
  </si>
  <si>
    <t>Cash Flows (DCF - Method 6)</t>
  </si>
  <si>
    <t xml:space="preserve">EXIT  </t>
  </si>
  <si>
    <t>(millions $)</t>
  </si>
  <si>
    <t>Year 1</t>
  </si>
  <si>
    <t>Year 2</t>
  </si>
  <si>
    <t>Year 3</t>
  </si>
  <si>
    <t>Equity FCF</t>
  </si>
  <si>
    <t>Firm Terminal Value</t>
  </si>
  <si>
    <t>Debt</t>
  </si>
  <si>
    <t>Terminal Value</t>
  </si>
  <si>
    <t>Equity Terminal Value</t>
  </si>
  <si>
    <t>Equity Cash Flows</t>
  </si>
  <si>
    <t>PV of Equity Cash Flows</t>
  </si>
  <si>
    <t>Years</t>
  </si>
  <si>
    <t>Sum of PV of Equity</t>
  </si>
  <si>
    <t>CORPORATE VALUATIONS</t>
  </si>
  <si>
    <t>METHOD #1 - Market Value / Using the Stock Price</t>
  </si>
  <si>
    <t>Calculations</t>
  </si>
  <si>
    <t>SP</t>
  </si>
  <si>
    <t>SO</t>
  </si>
  <si>
    <t>SP * SO = EQ</t>
  </si>
  <si>
    <t>D</t>
  </si>
  <si>
    <t>C</t>
  </si>
  <si>
    <t>EQ + D - C = EV</t>
  </si>
  <si>
    <t>Company</t>
  </si>
  <si>
    <t>Symbol</t>
  </si>
  <si>
    <t xml:space="preserve">Stock Price </t>
  </si>
  <si>
    <t>Stocks Outstanding ($000)</t>
  </si>
  <si>
    <t>Equity 
Value
 ($000)</t>
  </si>
  <si>
    <t>Debt (ST&amp;LT)
($000)</t>
  </si>
  <si>
    <t>Cash
 ($000)</t>
  </si>
  <si>
    <t>Enterprise Value 
($000)</t>
  </si>
  <si>
    <t>Choice Hotels International</t>
  </si>
  <si>
    <t>CHH</t>
  </si>
  <si>
    <t>Fairmont Hotels &amp; Resorts</t>
  </si>
  <si>
    <t>FHR</t>
  </si>
  <si>
    <t>Hilton Hotels</t>
  </si>
  <si>
    <t>HLT</t>
  </si>
  <si>
    <t>John Q. Hammons Hotels</t>
  </si>
  <si>
    <t>JQH</t>
  </si>
  <si>
    <t>La-Quinta Corp</t>
  </si>
  <si>
    <t>LQI</t>
  </si>
  <si>
    <t>Marcus Corporation</t>
  </si>
  <si>
    <t>MCS</t>
  </si>
  <si>
    <t>Marriott International</t>
  </si>
  <si>
    <t>MAR</t>
  </si>
  <si>
    <t>Orient Express Hotels Ltd</t>
  </si>
  <si>
    <t>OEH</t>
  </si>
  <si>
    <t>METHOD #2- Intrinsic Value</t>
  </si>
  <si>
    <t>Using CAPM = k = Rf + ( Beta * Premium )</t>
  </si>
  <si>
    <t>Intrinsic Value = V0 = [ E(D1) + E (P1)] / (1+k)</t>
  </si>
  <si>
    <t>Risk Free =</t>
  </si>
  <si>
    <t>D1=</t>
  </si>
  <si>
    <t xml:space="preserve">Analyst Est. </t>
  </si>
  <si>
    <t xml:space="preserve"> (Average Earnings per share)</t>
  </si>
  <si>
    <t>Premium=</t>
  </si>
  <si>
    <t>Market Return (Rf + Premium)=</t>
  </si>
  <si>
    <t>Exp (P1)=</t>
  </si>
  <si>
    <t>(Avg Target by Analysts for 9/19)</t>
  </si>
  <si>
    <t>k=</t>
  </si>
  <si>
    <t>V0=</t>
  </si>
  <si>
    <t>METHOD #3- Dividend Discount Model (DDM)</t>
  </si>
  <si>
    <t>Constant-Growth DDM (Gordon Model) V0 = D1 / (k-g)</t>
  </si>
  <si>
    <t>Expected HPR = E 9r) = [E (d1) + (E(p1) - P0) / P0</t>
  </si>
  <si>
    <t>D1 =</t>
  </si>
  <si>
    <t>Dividend (d1)</t>
  </si>
  <si>
    <t>(No growth)</t>
  </si>
  <si>
    <t>Expected Equity Return (k)=</t>
  </si>
  <si>
    <t>P1 = P0+D</t>
  </si>
  <si>
    <t>Expected Growth (g) =</t>
  </si>
  <si>
    <t>P0</t>
  </si>
  <si>
    <t>Exp. HPR=</t>
  </si>
  <si>
    <t xml:space="preserve">METHOD #4 -Average  EBITDA  Industry Trading Multiples </t>
  </si>
  <si>
    <t>E</t>
  </si>
  <si>
    <t>EV / E</t>
  </si>
  <si>
    <t>Equity Value
 ($000)</t>
  </si>
  <si>
    <t>EBITDA 
($mm)</t>
  </si>
  <si>
    <t>Beta</t>
  </si>
  <si>
    <t>EBITDA * Average Multiple</t>
  </si>
  <si>
    <t>Average</t>
  </si>
  <si>
    <t>METHOD #5 - Using Averge EBITDA Transaction Multiples (M&amp;A Comparable Method)</t>
  </si>
  <si>
    <t>AP</t>
  </si>
  <si>
    <t>AP * SO = EQ</t>
  </si>
  <si>
    <t>ND</t>
  </si>
  <si>
    <t>EQ + ND = EV</t>
  </si>
  <si>
    <t xml:space="preserve">Target </t>
  </si>
  <si>
    <t>Acquirer</t>
  </si>
  <si>
    <t>Acquisition Price /Share</t>
  </si>
  <si>
    <t>Equity Value ($mm)</t>
  </si>
  <si>
    <t>Total Net Debt ($mm)</t>
  </si>
  <si>
    <t>Enterprise Value (EV)</t>
  </si>
  <si>
    <t>EBITDA (last reported)</t>
  </si>
  <si>
    <t>METHOD #6 - Discount Cash Flow Valuation Analysis</t>
  </si>
  <si>
    <t xml:space="preserve">  year =</t>
  </si>
  <si>
    <t>Discout Cash Flow Valuation Analysis</t>
  </si>
  <si>
    <t>Projected</t>
  </si>
  <si>
    <t>Input Actual</t>
  </si>
  <si>
    <t>EXIT YEAR</t>
  </si>
  <si>
    <t>Assumptions</t>
  </si>
  <si>
    <t>Revenues</t>
  </si>
  <si>
    <t xml:space="preserve">  Revenue Growth</t>
  </si>
  <si>
    <t>Cost of Revenues (CoGS)</t>
  </si>
  <si>
    <t>Operating Expenses (Excl. Non-rec.)</t>
  </si>
  <si>
    <t xml:space="preserve"> EBIT</t>
  </si>
  <si>
    <t>Less Taxes (tax rate x of EBIT)</t>
  </si>
  <si>
    <t>Plus Depreciation</t>
  </si>
  <si>
    <t xml:space="preserve">Less Capex </t>
  </si>
  <si>
    <t>Cash Flow</t>
  </si>
  <si>
    <t>Debt (assuming 5% reduction of intial principal per year)</t>
  </si>
  <si>
    <t>Growth</t>
  </si>
  <si>
    <t xml:space="preserve">  EBITDA Multiple Method</t>
  </si>
  <si>
    <t>(EBITDA x EBITDA Multiple)</t>
  </si>
  <si>
    <t xml:space="preserve">  Perpetuity Method </t>
  </si>
  <si>
    <t xml:space="preserve"> Next Year's Cash Flow / (Discount Rate - Growth)</t>
  </si>
  <si>
    <t>Less Debt Outstanding (at Exit)</t>
  </si>
  <si>
    <t>Plus Cash (at Exit)</t>
  </si>
  <si>
    <t>Equity Value at Terminal</t>
  </si>
  <si>
    <t>PV (for $1)</t>
  </si>
  <si>
    <t>PV (1) =</t>
  </si>
  <si>
    <t>PV (2) =</t>
  </si>
  <si>
    <t>PV (3) =</t>
  </si>
  <si>
    <t>PV (4) =</t>
  </si>
  <si>
    <t>PV (5) =</t>
  </si>
  <si>
    <t>PV=</t>
  </si>
  <si>
    <t>Cost of Equity Calc</t>
  </si>
  <si>
    <t>Risk Free Rate (5 year)</t>
  </si>
  <si>
    <t>Enterprise Value =</t>
  </si>
  <si>
    <t>PV of Equity + PV of Debt</t>
  </si>
  <si>
    <t>Premium based on MC =</t>
  </si>
  <si>
    <t>Rate</t>
  </si>
  <si>
    <t xml:space="preserve">PV of Equity = </t>
  </si>
  <si>
    <t>Hyatt Beta =</t>
  </si>
  <si>
    <t xml:space="preserve">+ PV of Debt = </t>
  </si>
  <si>
    <t>Expected Equity Return =</t>
  </si>
  <si>
    <t xml:space="preserve">+ PV of Cash = </t>
  </si>
  <si>
    <t>WACC Calc:</t>
  </si>
  <si>
    <t xml:space="preserve">  % Cap</t>
  </si>
  <si>
    <t xml:space="preserve"> AT RoR</t>
  </si>
  <si>
    <t>WACC</t>
  </si>
  <si>
    <t>BV Equity</t>
  </si>
  <si>
    <t>ENTERPRISE VALUATION ANALYSIS</t>
  </si>
  <si>
    <t>METHOD #5 - Using Averge EBITDA Transaction Multiples</t>
  </si>
  <si>
    <t xml:space="preserve">  Average of other methods</t>
  </si>
  <si>
    <t>Company 
Name:</t>
  </si>
  <si>
    <t>Date of Analysis:</t>
  </si>
  <si>
    <t>Fin. Statement Date:</t>
  </si>
  <si>
    <t>Yahoo Finance 
Link =</t>
  </si>
  <si>
    <t>Shares Outs
(000's)</t>
  </si>
  <si>
    <t>EV
(000's)</t>
  </si>
  <si>
    <t>Cash
(000's)</t>
  </si>
  <si>
    <t>Debt
(000's)</t>
  </si>
  <si>
    <t>Eq Value
(000's)</t>
  </si>
  <si>
    <t>Stock 
Price</t>
  </si>
  <si>
    <t>Expected Equity Return using CAPM=</t>
  </si>
  <si>
    <t>Stock
Price</t>
  </si>
  <si>
    <t>HISTORICAL  INFORMATION</t>
  </si>
  <si>
    <t>Cost of Revenue</t>
  </si>
  <si>
    <t>Operating Expense</t>
  </si>
  <si>
    <t>LTM</t>
  </si>
  <si>
    <t>Revenue</t>
  </si>
  <si>
    <t>INCOME STATEMENT</t>
  </si>
  <si>
    <t xml:space="preserve"> Gross Profit</t>
  </si>
  <si>
    <t>EBIT</t>
  </si>
  <si>
    <t xml:space="preserve"> Interest</t>
  </si>
  <si>
    <t>EBT</t>
  </si>
  <si>
    <t xml:space="preserve">  Taxes</t>
  </si>
  <si>
    <t>Net Income</t>
  </si>
  <si>
    <t>(000's)</t>
  </si>
  <si>
    <t>Total Assets</t>
  </si>
  <si>
    <t>Total Liabilities</t>
  </si>
  <si>
    <t>Common Stock</t>
  </si>
  <si>
    <t>Cash, Cash &amp; Equivalent</t>
  </si>
  <si>
    <t>SUMMARY BALANCE SHEET</t>
  </si>
  <si>
    <t>Capex</t>
  </si>
  <si>
    <t>OPERATING ASSUMPTIONS</t>
  </si>
  <si>
    <t>AVERAGE</t>
  </si>
  <si>
    <t>COGS % of Revenue</t>
  </si>
  <si>
    <t>Revenue Growth %</t>
  </si>
  <si>
    <t>Oper. Expense % of Revenue</t>
  </si>
  <si>
    <t>Depreciation % Revenue</t>
  </si>
  <si>
    <t>Capex % Revenue</t>
  </si>
  <si>
    <t>Deprec. &amp; Amort.</t>
  </si>
  <si>
    <t>SUMMARY CASH FLOW ST.</t>
  </si>
  <si>
    <t>4yr-Hist. Avg</t>
  </si>
  <si>
    <t>EPS</t>
  </si>
  <si>
    <t xml:space="preserve"> Non-operating Income</t>
  </si>
  <si>
    <t>Less Income inc. Oper. Expenses</t>
  </si>
  <si>
    <t>Interest</t>
  </si>
  <si>
    <t>years</t>
  </si>
  <si>
    <t>Variance =</t>
  </si>
  <si>
    <t>USING BLACK-SCHOLES OPTION MODEL</t>
  </si>
  <si>
    <t>Standard Deviation  (σ) =</t>
  </si>
  <si>
    <t>d1 =</t>
  </si>
  <si>
    <t>d1</t>
  </si>
  <si>
    <t>Expiration (in years)  (T) =</t>
  </si>
  <si>
    <t>d2 =</t>
  </si>
  <si>
    <t>ln(s/x)</t>
  </si>
  <si>
    <t>(i-d+(sigma^2)/2)*t</t>
  </si>
  <si>
    <t>sigm*sqrt(t)</t>
  </si>
  <si>
    <t>Risk-Free Rate (Annual) (i) =</t>
  </si>
  <si>
    <t>N(d1) =</t>
  </si>
  <si>
    <t>Stock Price (S ) =</t>
  </si>
  <si>
    <t>N(d2) =</t>
  </si>
  <si>
    <t>Exercise Price (X) =</t>
  </si>
  <si>
    <t>Dividend Yield (annual) (δ) =</t>
  </si>
  <si>
    <t>Value=</t>
  </si>
  <si>
    <t>FINTECH (IP) - SaaS Case</t>
  </si>
  <si>
    <t>Using DCF and Black-Scholes Option Pricing Model</t>
  </si>
  <si>
    <t>VC Test</t>
  </si>
  <si>
    <t>EXIT</t>
  </si>
  <si>
    <t>Year 4</t>
  </si>
  <si>
    <t>Year 5</t>
  </si>
  <si>
    <t>Year 6</t>
  </si>
  <si>
    <t>Year 7</t>
  </si>
  <si>
    <t>Year 8</t>
  </si>
  <si>
    <t>Year 9</t>
  </si>
  <si>
    <t>Year 10</t>
  </si>
  <si>
    <t>IP Assumptions</t>
  </si>
  <si>
    <t>Total Subscribers - Total Market</t>
  </si>
  <si>
    <t xml:space="preserve"> Subscription Increase per year</t>
  </si>
  <si>
    <t xml:space="preserve">  % Penetration (Market Share) - Acceleration</t>
  </si>
  <si>
    <t>Total Subscribers</t>
  </si>
  <si>
    <t>Revenues per subscriper per month</t>
  </si>
  <si>
    <t xml:space="preserve">     Increase %</t>
  </si>
  <si>
    <t>Cost of Revenues per subscriber per month</t>
  </si>
  <si>
    <t>Operating Expenses per subscriber per month</t>
  </si>
  <si>
    <t>Total Revenues</t>
  </si>
  <si>
    <t>Operating Expenses</t>
  </si>
  <si>
    <t>Present Value</t>
  </si>
  <si>
    <t>Total Present Value (10 year)</t>
  </si>
  <si>
    <t>ASSUMPTIONS</t>
  </si>
  <si>
    <t>BLACK-SCHOLES OPTION PRICING ASSUMPTIONS</t>
  </si>
  <si>
    <t>Market Size =</t>
  </si>
  <si>
    <t>subscibers</t>
  </si>
  <si>
    <t>Target Market Share (3year) =</t>
  </si>
  <si>
    <t xml:space="preserve"> Total Subscriptions (3-year  Expenditure) =</t>
  </si>
  <si>
    <t>10 year Treasury</t>
  </si>
  <si>
    <t>Monthly Subscription =</t>
  </si>
  <si>
    <t>per month per subscriber</t>
  </si>
  <si>
    <t>Initial Acquisition Cost per Customer =</t>
  </si>
  <si>
    <t>per subscriber</t>
  </si>
  <si>
    <t>Cost of Acquisition (3 years)</t>
  </si>
  <si>
    <t>IP Patent life =</t>
  </si>
  <si>
    <t xml:space="preserve">Phase III years / IP Life </t>
  </si>
  <si>
    <t>Cost of Delay + Product Replacement =</t>
  </si>
  <si>
    <t>Probability of Success =</t>
  </si>
  <si>
    <t>Problem 17-4</t>
  </si>
  <si>
    <t>Monthly Subscription Price Increase per Year</t>
  </si>
  <si>
    <t>Number of Subscribers Increase per Year</t>
  </si>
  <si>
    <t>Monthly Cost of Revenue per Subscriber Increase per Year</t>
  </si>
  <si>
    <t>Monthly Operating Cost per Subscriber Increase per Year</t>
  </si>
  <si>
    <t>No Tax Assumed</t>
  </si>
  <si>
    <t>Brand Terminal Value (Year 10)—multiple of EBIT (x)</t>
  </si>
  <si>
    <t>0x</t>
  </si>
  <si>
    <t>IP Expected Return</t>
  </si>
  <si>
    <t>Years 2–11</t>
  </si>
  <si>
    <t>Operating Assumptions</t>
  </si>
  <si>
    <t>Initial Customer acquisition</t>
  </si>
  <si>
    <t>IP Patent - time</t>
  </si>
  <si>
    <t>Riskless Rate</t>
  </si>
  <si>
    <t>Variance</t>
  </si>
  <si>
    <t>+</t>
  </si>
  <si>
    <t>Company Name</t>
  </si>
  <si>
    <t>https://finance.yahoo.com</t>
  </si>
  <si>
    <t>Enterprise Value</t>
  </si>
  <si>
    <t>INPUT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</si>
</sst>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0.00\x"/>
    <numFmt numFmtId="170" formatCode="_(* #,##0_);_(* \(#,##0\);_(* &quot;-&quot;??_);_(@_)"/>
    <numFmt numFmtId="173" formatCode="_(&quot;$&quot;* #,##0_);_(&quot;$&quot;* \(#,##0\);_(&quot;$&quot;* &quot;-&quot;??_);_(@_)"/>
    <numFmt numFmtId="174" formatCode="0.0%"/>
    <numFmt numFmtId="175" formatCode="_(* #,##0.000_);_(* \(#,##0.000\);_(* &quot;-&quot;??_);_(@_)"/>
    <numFmt numFmtId="176" formatCode="0.0\x"/>
    <numFmt numFmtId="177" formatCode="_(* #,##0.0000000_);_(* \(#,##0.0000000\);_(* &quot;-&quot;??_);_(@_)"/>
    <numFmt numFmtId="178" formatCode="0.000%"/>
    <numFmt numFmtId="181" formatCode="0.0000"/>
    <numFmt numFmtId="182" formatCode="&quot;$&quot;0.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6"/>
      <name val="Arial"/>
      <family val="2"/>
    </font>
    <font>
      <b/>
      <sz val="8"/>
      <name val="Times New Roman"/>
      <family val="1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9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1"/>
      <name val="Times New Roman"/>
      <family val="1"/>
    </font>
    <font>
      <i/>
      <sz val="8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sz val="10"/>
      <color rgb="FFFF0000"/>
      <name val="Arial"/>
      <family val="2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F0"/>
      <name val="Arial"/>
      <family val="2"/>
    </font>
    <font>
      <sz val="10"/>
      <color rgb="FF00B0F0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66FF"/>
      <name val="Calibri"/>
      <family val="2"/>
      <scheme val="minor"/>
    </font>
    <font>
      <sz val="11"/>
      <name val="Calibri"/>
      <family val="2"/>
      <scheme val="minor"/>
    </font>
    <font>
      <sz val="11"/>
      <color rgb="FF3366FF"/>
      <name val="Calibri"/>
      <family val="2"/>
      <scheme val="minor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39">
    <xf numFmtId="0" fontId="0" fillId="0" borderId="0" xfId="0"/>
    <xf numFmtId="0" fontId="6" fillId="0" borderId="0" xfId="0" applyFont="1" applyAlignment="1">
      <alignment horizontal="justify" vertical="center"/>
    </xf>
    <xf numFmtId="8" fontId="0" fillId="0" borderId="0" xfId="0" applyNumberFormat="1"/>
    <xf numFmtId="0" fontId="4" fillId="0" borderId="0" xfId="0" applyFont="1"/>
    <xf numFmtId="0" fontId="8" fillId="0" borderId="0" xfId="0" applyFont="1"/>
    <xf numFmtId="0" fontId="4" fillId="2" borderId="0" xfId="0" applyFont="1" applyFill="1"/>
    <xf numFmtId="0" fontId="4" fillId="0" borderId="0" xfId="0" applyFont="1" applyAlignment="1">
      <alignment horizontal="right"/>
    </xf>
    <xf numFmtId="168" fontId="0" fillId="0" borderId="0" xfId="0" applyNumberFormat="1"/>
    <xf numFmtId="170" fontId="0" fillId="0" borderId="0" xfId="1" applyNumberFormat="1" applyFont="1"/>
    <xf numFmtId="168" fontId="7" fillId="0" borderId="0" xfId="0" applyNumberFormat="1" applyFont="1" applyAlignment="1">
      <alignment horizontal="right" vertical="center"/>
    </xf>
    <xf numFmtId="170" fontId="7" fillId="0" borderId="0" xfId="1" applyNumberFormat="1" applyFont="1" applyAlignment="1">
      <alignment horizontal="right" vertical="center"/>
    </xf>
    <xf numFmtId="170" fontId="0" fillId="0" borderId="0" xfId="0" applyNumberFormat="1"/>
    <xf numFmtId="43" fontId="0" fillId="0" borderId="0" xfId="0" applyNumberFormat="1"/>
    <xf numFmtId="44" fontId="0" fillId="0" borderId="0" xfId="2" applyFont="1"/>
    <xf numFmtId="44" fontId="4" fillId="3" borderId="1" xfId="2" applyFont="1" applyFill="1" applyBorder="1"/>
    <xf numFmtId="0" fontId="0" fillId="2" borderId="0" xfId="0" applyFill="1"/>
    <xf numFmtId="10" fontId="0" fillId="0" borderId="0" xfId="0" applyNumberFormat="1"/>
    <xf numFmtId="10" fontId="10" fillId="0" borderId="0" xfId="0" applyNumberFormat="1" applyFont="1" applyAlignment="1">
      <alignment horizontal="justify" vertic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 wrapText="1"/>
    </xf>
    <xf numFmtId="10" fontId="0" fillId="0" borderId="0" xfId="3" applyNumberFormat="1" applyFont="1"/>
    <xf numFmtId="0" fontId="0" fillId="0" borderId="0" xfId="0" applyBorder="1" applyAlignment="1">
      <alignment wrapText="1"/>
    </xf>
    <xf numFmtId="0" fontId="12" fillId="2" borderId="5" xfId="0" applyFont="1" applyFill="1" applyBorder="1" applyAlignment="1">
      <alignment horizontal="justify" vertical="center" wrapText="1"/>
    </xf>
    <xf numFmtId="0" fontId="0" fillId="0" borderId="0" xfId="0" applyBorder="1" applyAlignment="1">
      <alignment horizont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43" fontId="10" fillId="0" borderId="5" xfId="1" applyFont="1" applyBorder="1" applyAlignment="1">
      <alignment horizontal="justify" vertical="center" wrapText="1"/>
    </xf>
    <xf numFmtId="43" fontId="0" fillId="0" borderId="5" xfId="1" applyFont="1" applyBorder="1" applyAlignment="1">
      <alignment horizontal="right" vertical="center" wrapText="1"/>
    </xf>
    <xf numFmtId="43" fontId="0" fillId="0" borderId="5" xfId="1" applyFont="1" applyBorder="1" applyAlignment="1">
      <alignment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0" fillId="0" borderId="5" xfId="0" applyBorder="1"/>
    <xf numFmtId="43" fontId="0" fillId="0" borderId="5" xfId="0" applyNumberFormat="1" applyBorder="1"/>
    <xf numFmtId="0" fontId="0" fillId="0" borderId="0" xfId="0" applyAlignment="1">
      <alignment horizontal="center"/>
    </xf>
    <xf numFmtId="44" fontId="0" fillId="3" borderId="1" xfId="2" applyFont="1" applyFill="1" applyBorder="1"/>
    <xf numFmtId="170" fontId="0" fillId="0" borderId="5" xfId="0" applyNumberFormat="1" applyBorder="1"/>
    <xf numFmtId="0" fontId="7" fillId="0" borderId="5" xfId="0" applyFont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14" fillId="0" borderId="0" xfId="0" applyFont="1"/>
    <xf numFmtId="6" fontId="0" fillId="0" borderId="0" xfId="0" applyNumberFormat="1"/>
    <xf numFmtId="0" fontId="15" fillId="0" borderId="0" xfId="0" applyFont="1"/>
    <xf numFmtId="0" fontId="16" fillId="4" borderId="0" xfId="0" applyFont="1" applyFill="1" applyAlignment="1">
      <alignment horizontal="left"/>
    </xf>
    <xf numFmtId="6" fontId="17" fillId="4" borderId="0" xfId="0" applyNumberFormat="1" applyFont="1" applyFill="1"/>
    <xf numFmtId="0" fontId="17" fillId="4" borderId="0" xfId="0" applyFont="1" applyFill="1"/>
    <xf numFmtId="0" fontId="18" fillId="0" borderId="5" xfId="0" applyFont="1" applyBorder="1" applyAlignment="1">
      <alignment horizontal="center" vertical="center"/>
    </xf>
    <xf numFmtId="0" fontId="18" fillId="0" borderId="5" xfId="0" quotePrefix="1" applyFont="1" applyBorder="1" applyAlignment="1">
      <alignment horizontal="center" vertical="center"/>
    </xf>
    <xf numFmtId="0" fontId="0" fillId="0" borderId="0" xfId="0" quotePrefix="1" applyAlignment="1">
      <alignment horizontal="left"/>
    </xf>
    <xf numFmtId="0" fontId="19" fillId="5" borderId="8" xfId="0" applyFont="1" applyFill="1" applyBorder="1"/>
    <xf numFmtId="0" fontId="19" fillId="5" borderId="9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6" borderId="1" xfId="0" applyFont="1" applyFill="1" applyBorder="1" applyAlignment="1">
      <alignment horizontal="center" wrapText="1"/>
    </xf>
    <xf numFmtId="0" fontId="15" fillId="0" borderId="12" xfId="0" applyFont="1" applyBorder="1" applyAlignment="1">
      <alignment horizontal="left" vertical="center" wrapText="1"/>
    </xf>
    <xf numFmtId="0" fontId="20" fillId="0" borderId="13" xfId="0" applyFont="1" applyBorder="1"/>
    <xf numFmtId="44" fontId="20" fillId="0" borderId="13" xfId="2" applyFont="1" applyBorder="1"/>
    <xf numFmtId="175" fontId="20" fillId="0" borderId="13" xfId="1" applyNumberFormat="1" applyFont="1" applyBorder="1"/>
    <xf numFmtId="43" fontId="20" fillId="0" borderId="13" xfId="1" applyFont="1" applyBorder="1"/>
    <xf numFmtId="43" fontId="20" fillId="0" borderId="14" xfId="1" applyFont="1" applyBorder="1"/>
    <xf numFmtId="43" fontId="20" fillId="0" borderId="15" xfId="1" applyFont="1" applyBorder="1"/>
    <xf numFmtId="43" fontId="21" fillId="6" borderId="16" xfId="1" applyFont="1" applyFill="1" applyBorder="1"/>
    <xf numFmtId="0" fontId="15" fillId="0" borderId="17" xfId="0" applyFont="1" applyBorder="1" applyAlignment="1">
      <alignment horizontal="left" vertical="center" wrapText="1"/>
    </xf>
    <xf numFmtId="0" fontId="20" fillId="0" borderId="5" xfId="0" applyFont="1" applyBorder="1"/>
    <xf numFmtId="44" fontId="20" fillId="0" borderId="5" xfId="2" applyFont="1" applyBorder="1"/>
    <xf numFmtId="175" fontId="20" fillId="0" borderId="5" xfId="1" applyNumberFormat="1" applyFont="1" applyBorder="1"/>
    <xf numFmtId="43" fontId="20" fillId="0" borderId="18" xfId="1" applyFont="1" applyBorder="1"/>
    <xf numFmtId="43" fontId="20" fillId="0" borderId="19" xfId="1" applyFont="1" applyBorder="1"/>
    <xf numFmtId="43" fontId="21" fillId="6" borderId="20" xfId="1" applyFont="1" applyFill="1" applyBorder="1"/>
    <xf numFmtId="44" fontId="20" fillId="0" borderId="5" xfId="2" applyFont="1" applyFill="1" applyBorder="1"/>
    <xf numFmtId="170" fontId="20" fillId="0" borderId="13" xfId="1" applyNumberFormat="1" applyFont="1" applyBorder="1"/>
    <xf numFmtId="0" fontId="0" fillId="0" borderId="0" xfId="0" applyAlignment="1">
      <alignment horizontal="right"/>
    </xf>
    <xf numFmtId="0" fontId="19" fillId="0" borderId="0" xfId="0" applyFont="1"/>
    <xf numFmtId="0" fontId="19" fillId="0" borderId="22" xfId="0" applyFont="1" applyBorder="1"/>
    <xf numFmtId="0" fontId="25" fillId="0" borderId="0" xfId="0" applyFont="1"/>
    <xf numFmtId="0" fontId="0" fillId="0" borderId="21" xfId="0" applyBorder="1"/>
    <xf numFmtId="0" fontId="28" fillId="5" borderId="23" xfId="0" applyFont="1" applyFill="1" applyBorder="1" applyAlignment="1">
      <alignment horizontal="left" vertical="center" wrapText="1"/>
    </xf>
    <xf numFmtId="170" fontId="19" fillId="5" borderId="24" xfId="0" applyNumberFormat="1" applyFont="1" applyFill="1" applyBorder="1"/>
    <xf numFmtId="0" fontId="16" fillId="4" borderId="0" xfId="0" applyFont="1" applyFill="1" applyBorder="1" applyAlignment="1">
      <alignment horizontal="left"/>
    </xf>
    <xf numFmtId="0" fontId="17" fillId="4" borderId="0" xfId="0" applyFont="1" applyFill="1" applyBorder="1"/>
    <xf numFmtId="0" fontId="23" fillId="4" borderId="0" xfId="0" applyFont="1" applyFill="1" applyBorder="1"/>
    <xf numFmtId="0" fontId="24" fillId="0" borderId="0" xfId="0" applyFont="1" applyBorder="1" applyAlignment="1">
      <alignment horizontal="left"/>
    </xf>
    <xf numFmtId="0" fontId="0" fillId="0" borderId="0" xfId="0" applyBorder="1"/>
    <xf numFmtId="0" fontId="19" fillId="0" borderId="0" xfId="0" applyFont="1" applyBorder="1"/>
    <xf numFmtId="0" fontId="25" fillId="0" borderId="0" xfId="0" applyFont="1" applyBorder="1"/>
    <xf numFmtId="0" fontId="26" fillId="0" borderId="0" xfId="0" applyFont="1" applyBorder="1"/>
    <xf numFmtId="0" fontId="20" fillId="0" borderId="0" xfId="0" quotePrefix="1" applyFont="1" applyBorder="1"/>
    <xf numFmtId="0" fontId="19" fillId="8" borderId="0" xfId="0" applyFont="1" applyFill="1" applyBorder="1"/>
    <xf numFmtId="0" fontId="0" fillId="0" borderId="0" xfId="0" quotePrefix="1"/>
    <xf numFmtId="0" fontId="0" fillId="0" borderId="0" xfId="0" quotePrefix="1" applyBorder="1"/>
    <xf numFmtId="0" fontId="14" fillId="0" borderId="0" xfId="0" applyFont="1" applyAlignment="1">
      <alignment horizontal="left"/>
    </xf>
    <xf numFmtId="0" fontId="19" fillId="5" borderId="9" xfId="0" applyFont="1" applyFill="1" applyBorder="1" applyAlignment="1">
      <alignment horizontal="center"/>
    </xf>
    <xf numFmtId="0" fontId="19" fillId="6" borderId="1" xfId="0" applyFont="1" applyFill="1" applyBorder="1" applyAlignment="1">
      <alignment wrapText="1"/>
    </xf>
    <xf numFmtId="0" fontId="19" fillId="5" borderId="1" xfId="0" applyFont="1" applyFill="1" applyBorder="1" applyAlignment="1">
      <alignment horizontal="center" wrapText="1"/>
    </xf>
    <xf numFmtId="0" fontId="20" fillId="0" borderId="13" xfId="0" applyFont="1" applyBorder="1" applyAlignment="1">
      <alignment horizontal="center"/>
    </xf>
    <xf numFmtId="44" fontId="20" fillId="7" borderId="13" xfId="2" applyFont="1" applyFill="1" applyBorder="1"/>
    <xf numFmtId="170" fontId="22" fillId="0" borderId="13" xfId="1" applyNumberFormat="1" applyFont="1" applyBorder="1"/>
    <xf numFmtId="170" fontId="22" fillId="0" borderId="14" xfId="1" applyNumberFormat="1" applyFont="1" applyBorder="1"/>
    <xf numFmtId="170" fontId="22" fillId="0" borderId="26" xfId="1" applyNumberFormat="1" applyFont="1" applyBorder="1"/>
    <xf numFmtId="170" fontId="21" fillId="6" borderId="16" xfId="1" applyNumberFormat="1" applyFont="1" applyFill="1" applyBorder="1"/>
    <xf numFmtId="168" fontId="21" fillId="6" borderId="16" xfId="1" applyNumberFormat="1" applyFont="1" applyFill="1" applyBorder="1"/>
    <xf numFmtId="0" fontId="20" fillId="0" borderId="5" xfId="0" applyFont="1" applyBorder="1" applyAlignment="1">
      <alignment horizontal="center"/>
    </xf>
    <xf numFmtId="44" fontId="20" fillId="7" borderId="5" xfId="2" applyFont="1" applyFill="1" applyBorder="1"/>
    <xf numFmtId="170" fontId="22" fillId="0" borderId="5" xfId="1" applyNumberFormat="1" applyFont="1" applyBorder="1"/>
    <xf numFmtId="170" fontId="22" fillId="0" borderId="18" xfId="1" applyNumberFormat="1" applyFont="1" applyBorder="1"/>
    <xf numFmtId="170" fontId="22" fillId="0" borderId="27" xfId="1" applyNumberFormat="1" applyFont="1" applyBorder="1"/>
    <xf numFmtId="44" fontId="20" fillId="0" borderId="5" xfId="2" applyFont="1" applyBorder="1" applyAlignment="1">
      <alignment horizontal="center"/>
    </xf>
    <xf numFmtId="44" fontId="20" fillId="0" borderId="5" xfId="2" applyFont="1" applyFill="1" applyBorder="1" applyAlignment="1">
      <alignment horizontal="center"/>
    </xf>
    <xf numFmtId="0" fontId="15" fillId="0" borderId="28" xfId="0" applyFont="1" applyBorder="1" applyAlignment="1">
      <alignment horizontal="left" vertical="center" wrapText="1"/>
    </xf>
    <xf numFmtId="44" fontId="20" fillId="0" borderId="29" xfId="2" applyFont="1" applyFill="1" applyBorder="1" applyAlignment="1">
      <alignment horizontal="center"/>
    </xf>
    <xf numFmtId="44" fontId="20" fillId="7" borderId="29" xfId="2" applyFont="1" applyFill="1" applyBorder="1"/>
    <xf numFmtId="170" fontId="22" fillId="0" borderId="29" xfId="1" applyNumberFormat="1" applyFont="1" applyBorder="1"/>
    <xf numFmtId="170" fontId="20" fillId="0" borderId="30" xfId="1" applyNumberFormat="1" applyFont="1" applyBorder="1"/>
    <xf numFmtId="170" fontId="22" fillId="0" borderId="31" xfId="1" applyNumberFormat="1" applyFont="1" applyBorder="1"/>
    <xf numFmtId="170" fontId="22" fillId="0" borderId="32" xfId="1" applyNumberFormat="1" applyFont="1" applyBorder="1"/>
    <xf numFmtId="170" fontId="21" fillId="6" borderId="3" xfId="1" applyNumberFormat="1" applyFont="1" applyFill="1" applyBorder="1"/>
    <xf numFmtId="168" fontId="21" fillId="6" borderId="3" xfId="1" applyNumberFormat="1" applyFont="1" applyFill="1" applyBorder="1"/>
    <xf numFmtId="0" fontId="15" fillId="0" borderId="8" xfId="0" applyFont="1" applyBorder="1" applyAlignment="1">
      <alignment horizontal="left" vertical="center" wrapText="1"/>
    </xf>
    <xf numFmtId="44" fontId="20" fillId="0" borderId="9" xfId="2" applyFont="1" applyFill="1" applyBorder="1" applyAlignment="1">
      <alignment horizontal="center"/>
    </xf>
    <xf numFmtId="44" fontId="20" fillId="0" borderId="9" xfId="2" applyFont="1" applyFill="1" applyBorder="1" applyAlignment="1">
      <alignment horizontal="right"/>
    </xf>
    <xf numFmtId="170" fontId="20" fillId="0" borderId="9" xfId="1" applyNumberFormat="1" applyFont="1" applyBorder="1"/>
    <xf numFmtId="170" fontId="20" fillId="0" borderId="10" xfId="1" applyNumberFormat="1" applyFont="1" applyBorder="1"/>
    <xf numFmtId="170" fontId="20" fillId="0" borderId="11" xfId="1" applyNumberFormat="1" applyFont="1" applyBorder="1"/>
    <xf numFmtId="170" fontId="21" fillId="6" borderId="1" xfId="1" applyNumberFormat="1" applyFont="1" applyFill="1" applyBorder="1"/>
    <xf numFmtId="168" fontId="21" fillId="6" borderId="1" xfId="1" applyNumberFormat="1" applyFont="1" applyFill="1" applyBorder="1"/>
    <xf numFmtId="168" fontId="20" fillId="0" borderId="0" xfId="0" applyNumberFormat="1" applyFont="1"/>
    <xf numFmtId="168" fontId="21" fillId="0" borderId="0" xfId="0" applyNumberFormat="1" applyFont="1"/>
    <xf numFmtId="0" fontId="20" fillId="0" borderId="0" xfId="0" applyFont="1"/>
    <xf numFmtId="0" fontId="16" fillId="4" borderId="0" xfId="0" applyFont="1" applyFill="1"/>
    <xf numFmtId="0" fontId="0" fillId="4" borderId="0" xfId="0" applyFill="1"/>
    <xf numFmtId="0" fontId="0" fillId="0" borderId="0" xfId="0" applyAlignment="1">
      <alignment horizontal="left"/>
    </xf>
    <xf numFmtId="44" fontId="20" fillId="0" borderId="13" xfId="2" applyFont="1" applyFill="1" applyBorder="1" applyAlignment="1">
      <alignment vertical="center"/>
    </xf>
    <xf numFmtId="170" fontId="20" fillId="0" borderId="13" xfId="1" applyNumberFormat="1" applyFont="1" applyFill="1" applyBorder="1" applyAlignment="1">
      <alignment vertical="center"/>
    </xf>
    <xf numFmtId="173" fontId="20" fillId="0" borderId="13" xfId="0" applyNumberFormat="1" applyFont="1" applyBorder="1" applyAlignment="1">
      <alignment vertical="center"/>
    </xf>
    <xf numFmtId="173" fontId="20" fillId="0" borderId="13" xfId="2" applyNumberFormat="1" applyFont="1" applyFill="1" applyBorder="1" applyAlignment="1">
      <alignment vertical="center"/>
    </xf>
    <xf numFmtId="168" fontId="20" fillId="0" borderId="26" xfId="0" applyNumberFormat="1" applyFont="1" applyBorder="1" applyAlignment="1">
      <alignment vertical="center"/>
    </xf>
    <xf numFmtId="173" fontId="20" fillId="0" borderId="13" xfId="2" applyNumberFormat="1" applyFont="1" applyBorder="1"/>
    <xf numFmtId="173" fontId="20" fillId="0" borderId="13" xfId="0" applyNumberFormat="1" applyFont="1" applyBorder="1"/>
    <xf numFmtId="168" fontId="20" fillId="0" borderId="26" xfId="0" applyNumberFormat="1" applyFont="1" applyBorder="1"/>
    <xf numFmtId="170" fontId="20" fillId="0" borderId="5" xfId="1" applyNumberFormat="1" applyFont="1" applyBorder="1"/>
    <xf numFmtId="173" fontId="20" fillId="0" borderId="5" xfId="0" applyNumberFormat="1" applyFont="1" applyBorder="1"/>
    <xf numFmtId="173" fontId="20" fillId="0" borderId="5" xfId="2" applyNumberFormat="1" applyFont="1" applyBorder="1"/>
    <xf numFmtId="168" fontId="20" fillId="0" borderId="27" xfId="0" applyNumberFormat="1" applyFont="1" applyBorder="1"/>
    <xf numFmtId="44" fontId="20" fillId="0" borderId="29" xfId="2" applyFont="1" applyBorder="1"/>
    <xf numFmtId="170" fontId="20" fillId="0" borderId="29" xfId="1" applyNumberFormat="1" applyFont="1" applyBorder="1"/>
    <xf numFmtId="173" fontId="20" fillId="0" borderId="29" xfId="0" applyNumberFormat="1" applyFont="1" applyBorder="1"/>
    <xf numFmtId="173" fontId="20" fillId="0" borderId="29" xfId="2" applyNumberFormat="1" applyFont="1" applyBorder="1"/>
    <xf numFmtId="168" fontId="20" fillId="0" borderId="32" xfId="0" applyNumberFormat="1" applyFont="1" applyBorder="1"/>
    <xf numFmtId="0" fontId="19" fillId="0" borderId="0" xfId="0" applyFont="1" applyAlignment="1">
      <alignment horizontal="right"/>
    </xf>
    <xf numFmtId="0" fontId="0" fillId="0" borderId="15" xfId="0" applyBorder="1"/>
    <xf numFmtId="0" fontId="29" fillId="0" borderId="15" xfId="0" applyFont="1" applyBorder="1" applyAlignment="1">
      <alignment horizontal="right"/>
    </xf>
    <xf numFmtId="0" fontId="29" fillId="0" borderId="15" xfId="0" applyFont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9" fillId="5" borderId="30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14" fontId="19" fillId="5" borderId="2" xfId="0" applyNumberFormat="1" applyFont="1" applyFill="1" applyBorder="1" applyAlignment="1">
      <alignment horizontal="right"/>
    </xf>
    <xf numFmtId="9" fontId="27" fillId="0" borderId="7" xfId="0" applyNumberFormat="1" applyFont="1" applyBorder="1" applyAlignment="1">
      <alignment horizontal="center"/>
    </xf>
    <xf numFmtId="9" fontId="27" fillId="0" borderId="0" xfId="0" applyNumberFormat="1" applyFont="1" applyAlignment="1">
      <alignment horizontal="center"/>
    </xf>
    <xf numFmtId="170" fontId="0" fillId="0" borderId="0" xfId="1" applyNumberFormat="1" applyFont="1" applyBorder="1"/>
    <xf numFmtId="170" fontId="0" fillId="0" borderId="22" xfId="1" applyNumberFormat="1" applyFont="1" applyBorder="1"/>
    <xf numFmtId="174" fontId="27" fillId="0" borderId="7" xfId="0" applyNumberFormat="1" applyFont="1" applyBorder="1" applyAlignment="1">
      <alignment horizontal="center"/>
    </xf>
    <xf numFmtId="174" fontId="27" fillId="0" borderId="0" xfId="0" applyNumberFormat="1" applyFont="1" applyAlignment="1">
      <alignment horizontal="center"/>
    </xf>
    <xf numFmtId="174" fontId="22" fillId="0" borderId="0" xfId="3" applyNumberFormat="1" applyFont="1" applyBorder="1"/>
    <xf numFmtId="174" fontId="22" fillId="0" borderId="22" xfId="3" applyNumberFormat="1" applyFont="1" applyBorder="1"/>
    <xf numFmtId="0" fontId="26" fillId="0" borderId="0" xfId="0" quotePrefix="1" applyFont="1" applyAlignment="1">
      <alignment shrinkToFit="1"/>
    </xf>
    <xf numFmtId="170" fontId="0" fillId="0" borderId="15" xfId="1" applyNumberFormat="1" applyFont="1" applyBorder="1"/>
    <xf numFmtId="170" fontId="0" fillId="0" borderId="34" xfId="1" applyNumberFormat="1" applyFont="1" applyBorder="1"/>
    <xf numFmtId="0" fontId="27" fillId="0" borderId="7" xfId="0" applyFont="1" applyBorder="1" applyAlignment="1">
      <alignment horizontal="center"/>
    </xf>
    <xf numFmtId="0" fontId="0" fillId="0" borderId="7" xfId="0" applyBorder="1"/>
    <xf numFmtId="170" fontId="19" fillId="0" borderId="35" xfId="1" applyNumberFormat="1" applyFont="1" applyBorder="1"/>
    <xf numFmtId="170" fontId="19" fillId="0" borderId="36" xfId="1" applyNumberFormat="1" applyFont="1" applyBorder="1"/>
    <xf numFmtId="0" fontId="0" fillId="0" borderId="37" xfId="0" applyBorder="1"/>
    <xf numFmtId="170" fontId="19" fillId="0" borderId="37" xfId="0" applyNumberFormat="1" applyFont="1" applyBorder="1"/>
    <xf numFmtId="170" fontId="19" fillId="0" borderId="38" xfId="0" applyNumberFormat="1" applyFont="1" applyBorder="1"/>
    <xf numFmtId="0" fontId="19" fillId="0" borderId="15" xfId="0" applyFont="1" applyBorder="1"/>
    <xf numFmtId="170" fontId="19" fillId="0" borderId="15" xfId="0" applyNumberFormat="1" applyFont="1" applyBorder="1"/>
    <xf numFmtId="170" fontId="19" fillId="0" borderId="34" xfId="1" applyNumberFormat="1" applyFont="1" applyBorder="1"/>
    <xf numFmtId="0" fontId="30" fillId="0" borderId="0" xfId="0" applyFont="1"/>
    <xf numFmtId="0" fontId="19" fillId="0" borderId="2" xfId="0" applyFont="1" applyBorder="1" applyAlignment="1">
      <alignment horizontal="right"/>
    </xf>
    <xf numFmtId="0" fontId="19" fillId="0" borderId="2" xfId="0" applyFont="1" applyBorder="1" applyAlignment="1">
      <alignment horizontal="center"/>
    </xf>
    <xf numFmtId="176" fontId="0" fillId="0" borderId="0" xfId="0" applyNumberFormat="1"/>
    <xf numFmtId="170" fontId="0" fillId="0" borderId="6" xfId="0" applyNumberFormat="1" applyBorder="1"/>
    <xf numFmtId="10" fontId="27" fillId="0" borderId="0" xfId="0" applyNumberFormat="1" applyFont="1"/>
    <xf numFmtId="0" fontId="20" fillId="0" borderId="0" xfId="0" quotePrefix="1" applyFont="1" applyAlignment="1">
      <alignment shrinkToFit="1"/>
    </xf>
    <xf numFmtId="0" fontId="21" fillId="0" borderId="7" xfId="0" applyFont="1" applyBorder="1" applyAlignment="1">
      <alignment horizontal="center"/>
    </xf>
    <xf numFmtId="0" fontId="0" fillId="0" borderId="35" xfId="0" applyBorder="1"/>
    <xf numFmtId="0" fontId="0" fillId="0" borderId="39" xfId="0" applyBorder="1"/>
    <xf numFmtId="170" fontId="19" fillId="0" borderId="35" xfId="0" applyNumberFormat="1" applyFont="1" applyBorder="1"/>
    <xf numFmtId="177" fontId="19" fillId="0" borderId="7" xfId="1" applyNumberFormat="1" applyFont="1" applyBorder="1"/>
    <xf numFmtId="6" fontId="19" fillId="0" borderId="0" xfId="0" applyNumberFormat="1" applyFont="1"/>
    <xf numFmtId="6" fontId="19" fillId="0" borderId="35" xfId="0" applyNumberFormat="1" applyFont="1" applyBorder="1"/>
    <xf numFmtId="0" fontId="28" fillId="5" borderId="23" xfId="0" applyFont="1" applyFill="1" applyBorder="1" applyAlignment="1">
      <alignment horizontal="left" vertical="center"/>
    </xf>
    <xf numFmtId="0" fontId="28" fillId="5" borderId="25" xfId="0" applyFont="1" applyFill="1" applyBorder="1" applyAlignment="1">
      <alignment horizontal="left" vertical="center"/>
    </xf>
    <xf numFmtId="0" fontId="28" fillId="5" borderId="24" xfId="0" applyFont="1" applyFill="1" applyBorder="1" applyAlignment="1">
      <alignment horizontal="left" vertical="center"/>
    </xf>
    <xf numFmtId="0" fontId="31" fillId="5" borderId="23" xfId="0" applyFont="1" applyFill="1" applyBorder="1" applyAlignment="1">
      <alignment horizontal="left" vertical="center"/>
    </xf>
    <xf numFmtId="0" fontId="19" fillId="0" borderId="21" xfId="0" applyFont="1" applyBorder="1"/>
    <xf numFmtId="170" fontId="19" fillId="0" borderId="21" xfId="1" applyNumberFormat="1" applyFont="1" applyBorder="1"/>
    <xf numFmtId="0" fontId="25" fillId="0" borderId="0" xfId="0" applyFont="1" applyAlignment="1">
      <alignment horizontal="right"/>
    </xf>
    <xf numFmtId="6" fontId="25" fillId="0" borderId="0" xfId="0" applyNumberFormat="1" applyFont="1"/>
    <xf numFmtId="10" fontId="4" fillId="0" borderId="21" xfId="3" applyNumberFormat="1" applyFont="1" applyBorder="1"/>
    <xf numFmtId="168" fontId="19" fillId="0" borderId="22" xfId="0" applyNumberFormat="1" applyFont="1" applyBorder="1"/>
    <xf numFmtId="0" fontId="0" fillId="0" borderId="40" xfId="0" applyBorder="1"/>
    <xf numFmtId="0" fontId="0" fillId="0" borderId="4" xfId="0" applyBorder="1"/>
    <xf numFmtId="0" fontId="0" fillId="0" borderId="0" xfId="0" quotePrefix="1" applyAlignment="1">
      <alignment horizontal="right"/>
    </xf>
    <xf numFmtId="170" fontId="19" fillId="0" borderId="0" xfId="0" applyNumberFormat="1" applyFont="1"/>
    <xf numFmtId="0" fontId="19" fillId="0" borderId="40" xfId="0" applyFont="1" applyBorder="1"/>
    <xf numFmtId="0" fontId="19" fillId="0" borderId="2" xfId="0" applyFont="1" applyBorder="1"/>
    <xf numFmtId="174" fontId="19" fillId="0" borderId="1" xfId="3" applyNumberFormat="1" applyFont="1" applyFill="1" applyBorder="1"/>
    <xf numFmtId="0" fontId="0" fillId="5" borderId="25" xfId="0" applyFill="1" applyBorder="1"/>
    <xf numFmtId="0" fontId="28" fillId="5" borderId="25" xfId="0" applyFont="1" applyFill="1" applyBorder="1" applyAlignment="1">
      <alignment horizontal="right" vertical="center"/>
    </xf>
    <xf numFmtId="0" fontId="28" fillId="5" borderId="24" xfId="0" applyFont="1" applyFill="1" applyBorder="1" applyAlignment="1">
      <alignment horizontal="right" vertical="center"/>
    </xf>
    <xf numFmtId="174" fontId="19" fillId="0" borderId="0" xfId="3" applyNumberFormat="1" applyFont="1" applyFill="1" applyBorder="1"/>
    <xf numFmtId="178" fontId="19" fillId="0" borderId="0" xfId="3" applyNumberFormat="1" applyFont="1" applyFill="1" applyBorder="1"/>
    <xf numFmtId="178" fontId="19" fillId="0" borderId="22" xfId="3" applyNumberFormat="1" applyFont="1" applyFill="1" applyBorder="1"/>
    <xf numFmtId="178" fontId="19" fillId="0" borderId="0" xfId="0" applyNumberFormat="1" applyFont="1"/>
    <xf numFmtId="174" fontId="19" fillId="0" borderId="41" xfId="3" applyNumberFormat="1" applyFont="1" applyFill="1" applyBorder="1"/>
    <xf numFmtId="0" fontId="19" fillId="0" borderId="41" xfId="0" applyFont="1" applyBorder="1"/>
    <xf numFmtId="178" fontId="19" fillId="0" borderId="42" xfId="0" applyNumberFormat="1" applyFont="1" applyBorder="1"/>
    <xf numFmtId="170" fontId="0" fillId="0" borderId="15" xfId="0" applyNumberFormat="1" applyBorder="1"/>
    <xf numFmtId="44" fontId="0" fillId="0" borderId="16" xfId="2" applyFont="1" applyBorder="1" applyAlignment="1"/>
    <xf numFmtId="170" fontId="32" fillId="0" borderId="15" xfId="0" applyNumberFormat="1" applyFont="1" applyBorder="1"/>
    <xf numFmtId="44" fontId="32" fillId="0" borderId="16" xfId="2" applyFont="1" applyBorder="1" applyAlignment="1"/>
    <xf numFmtId="170" fontId="0" fillId="0" borderId="19" xfId="0" applyNumberFormat="1" applyBorder="1"/>
    <xf numFmtId="44" fontId="19" fillId="0" borderId="45" xfId="2" applyFont="1" applyBorder="1" applyAlignment="1"/>
    <xf numFmtId="0" fontId="0" fillId="0" borderId="2" xfId="0" applyBorder="1"/>
    <xf numFmtId="0" fontId="16" fillId="4" borderId="46" xfId="0" applyFont="1" applyFill="1" applyBorder="1"/>
    <xf numFmtId="0" fontId="17" fillId="4" borderId="47" xfId="0" applyFont="1" applyFill="1" applyBorder="1"/>
    <xf numFmtId="0" fontId="17" fillId="4" borderId="48" xfId="0" applyFont="1" applyFill="1" applyBorder="1"/>
    <xf numFmtId="170" fontId="0" fillId="0" borderId="0" xfId="0" applyNumberFormat="1" applyBorder="1"/>
    <xf numFmtId="14" fontId="3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23" xfId="0" applyBorder="1" applyAlignment="1">
      <alignment horizontal="right" wrapText="1"/>
    </xf>
    <xf numFmtId="0" fontId="9" fillId="0" borderId="25" xfId="4" applyBorder="1"/>
    <xf numFmtId="0" fontId="0" fillId="0" borderId="25" xfId="0" applyBorder="1"/>
    <xf numFmtId="0" fontId="0" fillId="0" borderId="24" xfId="0" applyBorder="1"/>
    <xf numFmtId="0" fontId="19" fillId="5" borderId="2" xfId="0" applyFont="1" applyFill="1" applyBorder="1" applyAlignment="1">
      <alignment horizontal="center" wrapText="1"/>
    </xf>
    <xf numFmtId="170" fontId="20" fillId="0" borderId="5" xfId="1" applyNumberFormat="1" applyFont="1" applyFill="1" applyBorder="1"/>
    <xf numFmtId="170" fontId="20" fillId="0" borderId="13" xfId="1" applyNumberFormat="1" applyFont="1" applyFill="1" applyBorder="1"/>
    <xf numFmtId="170" fontId="21" fillId="0" borderId="20" xfId="1" applyNumberFormat="1" applyFont="1" applyFill="1" applyBorder="1"/>
    <xf numFmtId="170" fontId="20" fillId="0" borderId="18" xfId="1" applyNumberFormat="1" applyFont="1" applyFill="1" applyBorder="1"/>
    <xf numFmtId="0" fontId="19" fillId="0" borderId="0" xfId="0" applyFont="1" applyFill="1" applyBorder="1"/>
    <xf numFmtId="0" fontId="0" fillId="0" borderId="0" xfId="0" applyFill="1" applyBorder="1"/>
    <xf numFmtId="14" fontId="19" fillId="5" borderId="9" xfId="0" applyNumberFormat="1" applyFont="1" applyFill="1" applyBorder="1" applyAlignment="1">
      <alignment horizontal="center" wrapText="1"/>
    </xf>
    <xf numFmtId="0" fontId="0" fillId="0" borderId="5" xfId="0" applyBorder="1" applyAlignment="1"/>
    <xf numFmtId="0" fontId="20" fillId="0" borderId="5" xfId="0" applyFont="1" applyBorder="1" applyAlignment="1">
      <alignment horizontal="left" wrapText="1"/>
    </xf>
    <xf numFmtId="0" fontId="20" fillId="0" borderId="5" xfId="0" applyFont="1" applyBorder="1" applyAlignment="1"/>
    <xf numFmtId="0" fontId="38" fillId="0" borderId="43" xfId="0" applyFont="1" applyBorder="1"/>
    <xf numFmtId="0" fontId="39" fillId="0" borderId="43" xfId="0" applyFont="1" applyBorder="1"/>
    <xf numFmtId="0" fontId="39" fillId="0" borderId="44" xfId="0" applyFont="1" applyBorder="1"/>
    <xf numFmtId="0" fontId="20" fillId="0" borderId="13" xfId="0" applyFont="1" applyBorder="1" applyAlignment="1">
      <alignment horizontal="left" wrapText="1"/>
    </xf>
    <xf numFmtId="0" fontId="0" fillId="0" borderId="13" xfId="0" applyBorder="1" applyAlignment="1"/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/>
    <xf numFmtId="14" fontId="20" fillId="0" borderId="12" xfId="0" applyNumberFormat="1" applyFont="1" applyBorder="1" applyAlignment="1">
      <alignment horizontal="left"/>
    </xf>
    <xf numFmtId="0" fontId="20" fillId="0" borderId="17" xfId="0" applyFont="1" applyBorder="1"/>
    <xf numFmtId="0" fontId="20" fillId="0" borderId="28" xfId="0" applyFont="1" applyBorder="1"/>
    <xf numFmtId="0" fontId="20" fillId="0" borderId="29" xfId="0" applyFont="1" applyBorder="1" applyAlignment="1"/>
    <xf numFmtId="0" fontId="0" fillId="0" borderId="29" xfId="0" applyBorder="1" applyAlignment="1"/>
    <xf numFmtId="173" fontId="20" fillId="0" borderId="29" xfId="0" applyNumberFormat="1" applyFont="1" applyBorder="1" applyAlignment="1">
      <alignment vertical="center"/>
    </xf>
    <xf numFmtId="3" fontId="0" fillId="0" borderId="0" xfId="0" applyNumberFormat="1"/>
    <xf numFmtId="0" fontId="2" fillId="4" borderId="0" xfId="0" applyFont="1" applyFill="1"/>
    <xf numFmtId="14" fontId="2" fillId="4" borderId="0" xfId="0" applyNumberFormat="1" applyFont="1" applyFill="1"/>
    <xf numFmtId="170" fontId="0" fillId="0" borderId="35" xfId="0" applyNumberFormat="1" applyBorder="1"/>
    <xf numFmtId="170" fontId="0" fillId="0" borderId="37" xfId="0" applyNumberFormat="1" applyBorder="1"/>
    <xf numFmtId="170" fontId="0" fillId="0" borderId="37" xfId="1" applyNumberFormat="1" applyFont="1" applyBorder="1"/>
    <xf numFmtId="0" fontId="19" fillId="5" borderId="2" xfId="0" quotePrefix="1" applyFont="1" applyFill="1" applyBorder="1" applyAlignment="1">
      <alignment horizontal="left" vertical="center" wrapText="1"/>
    </xf>
    <xf numFmtId="14" fontId="19" fillId="5" borderId="2" xfId="0" applyNumberFormat="1" applyFont="1" applyFill="1" applyBorder="1" applyAlignment="1">
      <alignment horizontal="center" vertical="center" wrapText="1"/>
    </xf>
    <xf numFmtId="170" fontId="33" fillId="0" borderId="0" xfId="1" applyNumberFormat="1" applyFont="1"/>
    <xf numFmtId="170" fontId="33" fillId="0" borderId="0" xfId="0" applyNumberFormat="1" applyFont="1" applyFill="1" applyBorder="1"/>
    <xf numFmtId="170" fontId="33" fillId="0" borderId="15" xfId="1" applyNumberFormat="1" applyFont="1" applyBorder="1"/>
    <xf numFmtId="0" fontId="4" fillId="2" borderId="0" xfId="0" applyFont="1" applyFill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14" fontId="19" fillId="5" borderId="30" xfId="0" applyNumberFormat="1" applyFont="1" applyFill="1" applyBorder="1" applyAlignment="1">
      <alignment horizontal="center" vertical="center" wrapText="1"/>
    </xf>
    <xf numFmtId="170" fontId="33" fillId="0" borderId="7" xfId="1" applyNumberFormat="1" applyFont="1" applyBorder="1"/>
    <xf numFmtId="170" fontId="0" fillId="0" borderId="39" xfId="0" applyNumberFormat="1" applyBorder="1"/>
    <xf numFmtId="170" fontId="0" fillId="0" borderId="54" xfId="0" applyNumberFormat="1" applyBorder="1"/>
    <xf numFmtId="170" fontId="33" fillId="0" borderId="7" xfId="0" applyNumberFormat="1" applyFont="1" applyFill="1" applyBorder="1"/>
    <xf numFmtId="170" fontId="0" fillId="0" borderId="54" xfId="1" applyNumberFormat="1" applyFont="1" applyBorder="1"/>
    <xf numFmtId="170" fontId="33" fillId="0" borderId="13" xfId="1" applyNumberFormat="1" applyFont="1" applyBorder="1"/>
    <xf numFmtId="0" fontId="0" fillId="0" borderId="50" xfId="0" applyBorder="1"/>
    <xf numFmtId="170" fontId="0" fillId="0" borderId="7" xfId="1" applyNumberFormat="1" applyFont="1" applyBorder="1"/>
    <xf numFmtId="0" fontId="5" fillId="4" borderId="0" xfId="0" applyFont="1" applyFill="1"/>
    <xf numFmtId="168" fontId="20" fillId="0" borderId="0" xfId="0" applyNumberFormat="1" applyFont="1" applyBorder="1"/>
    <xf numFmtId="0" fontId="29" fillId="0" borderId="0" xfId="0" applyFont="1" applyBorder="1" applyAlignment="1">
      <alignment horizontal="center"/>
    </xf>
    <xf numFmtId="14" fontId="19" fillId="5" borderId="0" xfId="0" applyNumberFormat="1" applyFont="1" applyFill="1" applyBorder="1" applyAlignment="1">
      <alignment horizontal="right"/>
    </xf>
    <xf numFmtId="170" fontId="19" fillId="0" borderId="0" xfId="1" applyNumberFormat="1" applyFont="1" applyBorder="1"/>
    <xf numFmtId="170" fontId="19" fillId="0" borderId="0" xfId="0" applyNumberFormat="1" applyFont="1" applyBorder="1"/>
    <xf numFmtId="0" fontId="28" fillId="5" borderId="0" xfId="0" applyFont="1" applyFill="1" applyBorder="1" applyAlignment="1">
      <alignment horizontal="right" vertical="center"/>
    </xf>
    <xf numFmtId="178" fontId="19" fillId="0" borderId="0" xfId="0" applyNumberFormat="1" applyFont="1" applyBorder="1"/>
    <xf numFmtId="168" fontId="0" fillId="0" borderId="0" xfId="0" applyNumberFormat="1" applyAlignment="1">
      <alignment horizontal="center"/>
    </xf>
    <xf numFmtId="168" fontId="22" fillId="0" borderId="26" xfId="1" applyNumberFormat="1" applyFont="1" applyBorder="1" applyAlignment="1">
      <alignment horizontal="center"/>
    </xf>
    <xf numFmtId="168" fontId="22" fillId="0" borderId="27" xfId="1" applyNumberFormat="1" applyFont="1" applyBorder="1" applyAlignment="1">
      <alignment horizontal="center"/>
    </xf>
    <xf numFmtId="168" fontId="22" fillId="0" borderId="32" xfId="1" applyNumberFormat="1" applyFont="1" applyBorder="1" applyAlignment="1">
      <alignment horizontal="center"/>
    </xf>
    <xf numFmtId="170" fontId="22" fillId="0" borderId="10" xfId="1" applyNumberFormat="1" applyFont="1" applyBorder="1"/>
    <xf numFmtId="168" fontId="22" fillId="0" borderId="11" xfId="1" applyNumberFormat="1" applyFont="1" applyBorder="1" applyAlignment="1">
      <alignment horizontal="center"/>
    </xf>
    <xf numFmtId="0" fontId="19" fillId="5" borderId="23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9" fillId="5" borderId="51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0" fontId="19" fillId="0" borderId="13" xfId="0" applyFont="1" applyBorder="1"/>
    <xf numFmtId="168" fontId="21" fillId="0" borderId="13" xfId="0" applyNumberFormat="1" applyFont="1" applyBorder="1"/>
    <xf numFmtId="174" fontId="27" fillId="0" borderId="0" xfId="3" applyNumberFormat="1" applyFont="1" applyAlignment="1">
      <alignment horizontal="center"/>
    </xf>
    <xf numFmtId="0" fontId="19" fillId="5" borderId="5" xfId="0" applyFont="1" applyFill="1" applyBorder="1" applyAlignment="1">
      <alignment horizontal="center"/>
    </xf>
    <xf numFmtId="14" fontId="19" fillId="5" borderId="30" xfId="0" quotePrefix="1" applyNumberFormat="1" applyFont="1" applyFill="1" applyBorder="1" applyAlignment="1">
      <alignment horizontal="center"/>
    </xf>
    <xf numFmtId="170" fontId="27" fillId="0" borderId="7" xfId="1" applyNumberFormat="1" applyFont="1" applyBorder="1"/>
    <xf numFmtId="170" fontId="26" fillId="0" borderId="7" xfId="1" applyNumberFormat="1" applyFont="1" applyBorder="1"/>
    <xf numFmtId="170" fontId="19" fillId="0" borderId="39" xfId="1" applyNumberFormat="1" applyFont="1" applyBorder="1"/>
    <xf numFmtId="170" fontId="32" fillId="0" borderId="13" xfId="1" applyNumberFormat="1" applyFont="1" applyBorder="1"/>
    <xf numFmtId="170" fontId="3" fillId="0" borderId="15" xfId="1" applyNumberFormat="1" applyFont="1" applyBorder="1"/>
    <xf numFmtId="170" fontId="3" fillId="0" borderId="34" xfId="1" applyNumberFormat="1" applyFont="1" applyBorder="1"/>
    <xf numFmtId="14" fontId="19" fillId="5" borderId="30" xfId="0" applyNumberFormat="1" applyFont="1" applyFill="1" applyBorder="1" applyAlignment="1">
      <alignment horizontal="right"/>
    </xf>
    <xf numFmtId="174" fontId="22" fillId="0" borderId="7" xfId="3" applyNumberFormat="1" applyFont="1" applyBorder="1"/>
    <xf numFmtId="170" fontId="3" fillId="0" borderId="13" xfId="1" applyNumberFormat="1" applyFont="1" applyBorder="1"/>
    <xf numFmtId="170" fontId="0" fillId="0" borderId="13" xfId="1" applyNumberFormat="1" applyFont="1" applyBorder="1"/>
    <xf numFmtId="170" fontId="19" fillId="0" borderId="54" xfId="0" applyNumberFormat="1" applyFont="1" applyBorder="1"/>
    <xf numFmtId="170" fontId="19" fillId="0" borderId="13" xfId="1" applyNumberFormat="1" applyFont="1" applyBorder="1"/>
    <xf numFmtId="170" fontId="0" fillId="0" borderId="7" xfId="0" applyNumberFormat="1" applyBorder="1"/>
    <xf numFmtId="170" fontId="0" fillId="0" borderId="13" xfId="0" applyNumberFormat="1" applyBorder="1"/>
    <xf numFmtId="170" fontId="19" fillId="0" borderId="39" xfId="0" applyNumberFormat="1" applyFont="1" applyBorder="1"/>
    <xf numFmtId="170" fontId="19" fillId="0" borderId="41" xfId="0" applyNumberFormat="1" applyFont="1" applyBorder="1"/>
    <xf numFmtId="0" fontId="31" fillId="5" borderId="1" xfId="0" applyFont="1" applyFill="1" applyBorder="1" applyAlignment="1">
      <alignment horizontal="left" vertical="center"/>
    </xf>
    <xf numFmtId="170" fontId="19" fillId="0" borderId="22" xfId="1" applyNumberFormat="1" applyFont="1" applyBorder="1"/>
    <xf numFmtId="10" fontId="40" fillId="0" borderId="22" xfId="0" applyNumberFormat="1" applyFont="1" applyBorder="1"/>
    <xf numFmtId="10" fontId="19" fillId="0" borderId="35" xfId="0" applyNumberFormat="1" applyFont="1" applyBorder="1"/>
    <xf numFmtId="0" fontId="41" fillId="0" borderId="0" xfId="0" applyFont="1"/>
    <xf numFmtId="0" fontId="19" fillId="8" borderId="23" xfId="0" applyFont="1" applyFill="1" applyBorder="1" applyAlignment="1">
      <alignment horizontal="centerContinuous"/>
    </xf>
    <xf numFmtId="0" fontId="19" fillId="8" borderId="10" xfId="0" applyFont="1" applyFill="1" applyBorder="1" applyAlignment="1">
      <alignment horizontal="centerContinuous"/>
    </xf>
    <xf numFmtId="0" fontId="19" fillId="8" borderId="24" xfId="0" applyFont="1" applyFill="1" applyBorder="1" applyAlignment="1">
      <alignment horizontal="centerContinuous"/>
    </xf>
    <xf numFmtId="181" fontId="0" fillId="9" borderId="26" xfId="0" quotePrefix="1" applyNumberFormat="1" applyFill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17" xfId="0" applyBorder="1" applyAlignment="1">
      <alignment horizontal="right"/>
    </xf>
    <xf numFmtId="181" fontId="0" fillId="9" borderId="27" xfId="0" quotePrefix="1" applyNumberFormat="1" applyFill="1" applyBorder="1" applyAlignment="1">
      <alignment horizontal="center"/>
    </xf>
    <xf numFmtId="0" fontId="0" fillId="0" borderId="17" xfId="0" applyBorder="1"/>
    <xf numFmtId="0" fontId="0" fillId="9" borderId="27" xfId="0" applyFill="1" applyBorder="1"/>
    <xf numFmtId="0" fontId="4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2" fillId="0" borderId="0" xfId="0" applyFont="1"/>
    <xf numFmtId="170" fontId="43" fillId="0" borderId="0" xfId="0" applyNumberFormat="1" applyFont="1"/>
    <xf numFmtId="174" fontId="43" fillId="0" borderId="0" xfId="3" applyNumberFormat="1" applyFont="1"/>
    <xf numFmtId="174" fontId="43" fillId="0" borderId="7" xfId="3" applyNumberFormat="1" applyFont="1" applyBorder="1"/>
    <xf numFmtId="174" fontId="43" fillId="0" borderId="0" xfId="3" applyNumberFormat="1" applyFont="1" applyBorder="1"/>
    <xf numFmtId="174" fontId="43" fillId="2" borderId="7" xfId="3" applyNumberFormat="1" applyFont="1" applyFill="1" applyBorder="1"/>
    <xf numFmtId="170" fontId="44" fillId="0" borderId="0" xfId="0" applyNumberFormat="1" applyFont="1"/>
    <xf numFmtId="170" fontId="44" fillId="0" borderId="7" xfId="0" applyNumberFormat="1" applyFont="1" applyBorder="1"/>
    <xf numFmtId="182" fontId="0" fillId="0" borderId="0" xfId="2" applyNumberFormat="1" applyFont="1"/>
    <xf numFmtId="182" fontId="0" fillId="0" borderId="7" xfId="2" applyNumberFormat="1" applyFont="1" applyBorder="1"/>
    <xf numFmtId="182" fontId="0" fillId="0" borderId="0" xfId="2" applyNumberFormat="1" applyFont="1" applyBorder="1"/>
    <xf numFmtId="182" fontId="45" fillId="0" borderId="0" xfId="2" applyNumberFormat="1" applyFont="1"/>
    <xf numFmtId="0" fontId="42" fillId="0" borderId="0" xfId="0" quotePrefix="1" applyFont="1"/>
    <xf numFmtId="9" fontId="45" fillId="0" borderId="0" xfId="0" applyNumberFormat="1" applyFont="1"/>
    <xf numFmtId="0" fontId="4" fillId="2" borderId="52" xfId="0" applyFont="1" applyFill="1" applyBorder="1"/>
    <xf numFmtId="0" fontId="0" fillId="2" borderId="35" xfId="0" applyFill="1" applyBorder="1"/>
    <xf numFmtId="0" fontId="0" fillId="2" borderId="55" xfId="0" applyFill="1" applyBorder="1"/>
    <xf numFmtId="0" fontId="0" fillId="0" borderId="49" xfId="0" applyBorder="1" applyAlignment="1">
      <alignment horizontal="right"/>
    </xf>
    <xf numFmtId="170" fontId="45" fillId="0" borderId="0" xfId="1" applyNumberFormat="1" applyFont="1"/>
    <xf numFmtId="10" fontId="26" fillId="0" borderId="0" xfId="3" applyNumberFormat="1" applyFont="1" applyFill="1" applyBorder="1" applyAlignment="1">
      <alignment horizontal="center"/>
    </xf>
    <xf numFmtId="174" fontId="44" fillId="0" borderId="0" xfId="3" applyNumberFormat="1" applyFont="1"/>
    <xf numFmtId="0" fontId="26" fillId="0" borderId="0" xfId="0" applyFont="1" applyAlignment="1">
      <alignment horizontal="center"/>
    </xf>
    <xf numFmtId="170" fontId="44" fillId="0" borderId="0" xfId="1" applyNumberFormat="1" applyFont="1"/>
    <xf numFmtId="9" fontId="26" fillId="0" borderId="0" xfId="3" applyFont="1" applyFill="1" applyBorder="1" applyAlignment="1">
      <alignment horizontal="center"/>
    </xf>
    <xf numFmtId="8" fontId="45" fillId="0" borderId="0" xfId="1" applyNumberFormat="1" applyFont="1"/>
    <xf numFmtId="170" fontId="26" fillId="0" borderId="0" xfId="1" applyNumberFormat="1" applyFont="1" applyFill="1" applyBorder="1" applyAlignment="1">
      <alignment horizontal="center"/>
    </xf>
    <xf numFmtId="0" fontId="45" fillId="0" borderId="0" xfId="0" applyFont="1"/>
    <xf numFmtId="9" fontId="26" fillId="0" borderId="0" xfId="0" applyNumberFormat="1" applyFont="1" applyAlignment="1">
      <alignment horizontal="center"/>
    </xf>
    <xf numFmtId="12" fontId="0" fillId="0" borderId="0" xfId="0" quotePrefix="1" applyNumberFormat="1"/>
    <xf numFmtId="10" fontId="45" fillId="0" borderId="0" xfId="3" applyNumberFormat="1" applyFont="1"/>
    <xf numFmtId="0" fontId="26" fillId="0" borderId="14" xfId="0" applyFont="1" applyBorder="1" applyAlignment="1">
      <alignment horizontal="right"/>
    </xf>
    <xf numFmtId="0" fontId="25" fillId="0" borderId="15" xfId="0" applyFont="1" applyBorder="1"/>
    <xf numFmtId="10" fontId="0" fillId="0" borderId="15" xfId="3" applyNumberFormat="1" applyFont="1" applyBorder="1"/>
    <xf numFmtId="0" fontId="0" fillId="0" borderId="33" xfId="0" applyBorder="1"/>
    <xf numFmtId="0" fontId="19" fillId="8" borderId="25" xfId="0" applyFont="1" applyFill="1" applyBorder="1" applyAlignment="1">
      <alignment horizontal="centerContinuous"/>
    </xf>
    <xf numFmtId="0" fontId="0" fillId="0" borderId="53" xfId="0" applyBorder="1"/>
    <xf numFmtId="0" fontId="0" fillId="0" borderId="56" xfId="0" applyBorder="1"/>
    <xf numFmtId="0" fontId="0" fillId="0" borderId="57" xfId="0" applyBorder="1" applyAlignment="1">
      <alignment horizontal="right"/>
    </xf>
    <xf numFmtId="0" fontId="0" fillId="0" borderId="58" xfId="0" applyBorder="1" applyAlignment="1">
      <alignment horizontal="right"/>
    </xf>
    <xf numFmtId="10" fontId="26" fillId="0" borderId="59" xfId="3" applyNumberFormat="1" applyFont="1" applyFill="1" applyBorder="1" applyAlignment="1">
      <alignment horizontal="center"/>
    </xf>
    <xf numFmtId="0" fontId="0" fillId="0" borderId="60" xfId="0" applyBorder="1" applyAlignment="1">
      <alignment horizontal="right"/>
    </xf>
    <xf numFmtId="181" fontId="0" fillId="9" borderId="61" xfId="0" quotePrefix="1" applyNumberFormat="1" applyFill="1" applyBorder="1" applyAlignment="1">
      <alignment horizontal="center"/>
    </xf>
    <xf numFmtId="0" fontId="0" fillId="0" borderId="49" xfId="0" applyBorder="1"/>
    <xf numFmtId="0" fontId="0" fillId="0" borderId="18" xfId="0" applyBorder="1" applyAlignment="1">
      <alignment horizontal="right"/>
    </xf>
    <xf numFmtId="0" fontId="26" fillId="0" borderId="19" xfId="0" applyFont="1" applyBorder="1" applyAlignment="1">
      <alignment horizontal="center"/>
    </xf>
    <xf numFmtId="9" fontId="26" fillId="0" borderId="19" xfId="3" applyFont="1" applyFill="1" applyBorder="1" applyAlignment="1">
      <alignment horizontal="center"/>
    </xf>
    <xf numFmtId="170" fontId="26" fillId="0" borderId="19" xfId="1" applyNumberFormat="1" applyFont="1" applyFill="1" applyBorder="1" applyAlignment="1">
      <alignment horizontal="center"/>
    </xf>
    <xf numFmtId="0" fontId="0" fillId="0" borderId="14" xfId="0" applyBorder="1"/>
    <xf numFmtId="9" fontId="26" fillId="0" borderId="19" xfId="0" applyNumberFormat="1" applyFont="1" applyBorder="1" applyAlignment="1">
      <alignment horizontal="center"/>
    </xf>
    <xf numFmtId="0" fontId="19" fillId="0" borderId="44" xfId="0" applyFont="1" applyBorder="1" applyAlignment="1">
      <alignment horizontal="right"/>
    </xf>
    <xf numFmtId="170" fontId="19" fillId="9" borderId="27" xfId="1" quotePrefix="1" applyNumberFormat="1" applyFont="1" applyFill="1" applyBorder="1" applyAlignment="1">
      <alignment horizontal="center"/>
    </xf>
    <xf numFmtId="0" fontId="41" fillId="0" borderId="0" xfId="0" applyFont="1" applyBorder="1"/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justify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justify" vertical="center" wrapText="1"/>
    </xf>
    <xf numFmtId="0" fontId="41" fillId="0" borderId="19" xfId="0" applyFont="1" applyBorder="1"/>
    <xf numFmtId="10" fontId="7" fillId="0" borderId="19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/>
    </xf>
    <xf numFmtId="0" fontId="0" fillId="0" borderId="19" xfId="0" applyBorder="1"/>
    <xf numFmtId="0" fontId="6" fillId="2" borderId="19" xfId="0" applyFont="1" applyFill="1" applyBorder="1" applyAlignment="1">
      <alignment horizontal="left" vertical="center"/>
    </xf>
    <xf numFmtId="44" fontId="7" fillId="0" borderId="19" xfId="2" applyFont="1" applyBorder="1" applyAlignment="1">
      <alignment horizontal="right" vertical="center" wrapText="1"/>
    </xf>
    <xf numFmtId="170" fontId="7" fillId="0" borderId="19" xfId="1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9" fontId="7" fillId="0" borderId="19" xfId="0" applyNumberFormat="1" applyFont="1" applyBorder="1" applyAlignment="1">
      <alignment horizontal="right" vertical="center" wrapText="1"/>
    </xf>
    <xf numFmtId="0" fontId="7" fillId="0" borderId="19" xfId="0" applyFont="1" applyFill="1" applyBorder="1" applyAlignment="1">
      <alignment horizontal="left" vertical="center"/>
    </xf>
    <xf numFmtId="10" fontId="0" fillId="0" borderId="19" xfId="0" applyNumberFormat="1" applyBorder="1"/>
    <xf numFmtId="174" fontId="1" fillId="0" borderId="0" xfId="3" applyNumberFormat="1" applyFont="1"/>
    <xf numFmtId="174" fontId="1" fillId="0" borderId="0" xfId="3" applyNumberFormat="1" applyFont="1" applyBorder="1"/>
    <xf numFmtId="174" fontId="1" fillId="0" borderId="7" xfId="3" applyNumberFormat="1" applyFont="1" applyBorder="1"/>
    <xf numFmtId="0" fontId="7" fillId="0" borderId="0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170" fontId="4" fillId="3" borderId="1" xfId="0" applyNumberFormat="1" applyFont="1" applyFill="1" applyBorder="1"/>
    <xf numFmtId="0" fontId="13" fillId="2" borderId="1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10" fontId="26" fillId="0" borderId="5" xfId="0" applyNumberFormat="1" applyFont="1" applyBorder="1"/>
    <xf numFmtId="168" fontId="36" fillId="0" borderId="5" xfId="0" applyNumberFormat="1" applyFont="1" applyBorder="1"/>
    <xf numFmtId="10" fontId="36" fillId="0" borderId="5" xfId="0" applyNumberFormat="1" applyFont="1" applyBorder="1"/>
    <xf numFmtId="10" fontId="0" fillId="0" borderId="5" xfId="0" applyNumberFormat="1" applyFont="1" applyBorder="1"/>
    <xf numFmtId="10" fontId="0" fillId="0" borderId="5" xfId="3" applyNumberFormat="1" applyFont="1" applyBorder="1" applyAlignment="1">
      <alignment horizontal="right"/>
    </xf>
    <xf numFmtId="8" fontId="36" fillId="0" borderId="5" xfId="0" applyNumberFormat="1" applyFont="1" applyBorder="1"/>
    <xf numFmtId="44" fontId="19" fillId="8" borderId="5" xfId="2" applyFont="1" applyFill="1" applyBorder="1"/>
    <xf numFmtId="8" fontId="26" fillId="0" borderId="5" xfId="0" applyNumberFormat="1" applyFont="1" applyBorder="1"/>
    <xf numFmtId="8" fontId="37" fillId="0" borderId="5" xfId="0" applyNumberFormat="1" applyFont="1" applyBorder="1"/>
    <xf numFmtId="44" fontId="26" fillId="0" borderId="5" xfId="2" applyFont="1" applyBorder="1"/>
    <xf numFmtId="10" fontId="19" fillId="0" borderId="5" xfId="3" applyNumberFormat="1" applyFont="1" applyFill="1" applyBorder="1"/>
    <xf numFmtId="170" fontId="47" fillId="0" borderId="7" xfId="1" applyNumberFormat="1" applyFont="1" applyBorder="1"/>
    <xf numFmtId="170" fontId="47" fillId="0" borderId="0" xfId="1" applyNumberFormat="1" applyFont="1"/>
    <xf numFmtId="170" fontId="47" fillId="0" borderId="39" xfId="1" applyNumberFormat="1" applyFont="1" applyBorder="1"/>
    <xf numFmtId="170" fontId="47" fillId="0" borderId="35" xfId="1" applyNumberFormat="1" applyFont="1" applyBorder="1"/>
    <xf numFmtId="10" fontId="1" fillId="0" borderId="0" xfId="3" applyNumberFormat="1" applyFont="1"/>
    <xf numFmtId="0" fontId="1" fillId="0" borderId="0" xfId="0" applyFont="1"/>
    <xf numFmtId="10" fontId="1" fillId="0" borderId="0" xfId="0" applyNumberFormat="1" applyFont="1"/>
    <xf numFmtId="176" fontId="45" fillId="0" borderId="5" xfId="0" applyNumberFormat="1" applyFont="1" applyBorder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784860</xdr:colOff>
      <xdr:row>19</xdr:row>
      <xdr:rowOff>190500</xdr:rowOff>
    </xdr:from>
    <xdr:to>
      <xdr:col>2</xdr:col>
      <xdr:colOff>541020</xdr:colOff>
      <xdr:row>19</xdr:row>
      <xdr:rowOff>190500</xdr:rowOff>
    </xdr:to>
    <xdr:sp macro="" textlink="">
      <xdr:nvSpPr>
        <xdr:cNvPr id="2" name="Line 14">
          <a:extLst>
            <a:ext uri="{FF2B5EF4-FFF2-40B4-BE49-F238E27FC236}">
              <a16:creationId xmlns:a16="http://schemas.microsoft.com/office/drawing/2014/main" id="{0E2A0B01-46CF-4076-9166-87F5496D1E07}"/>
            </a:ext>
          </a:extLst>
        </xdr:cNvPr>
        <xdr:cNvSpPr>
          <a:spLocks noChangeShapeType="1"/>
        </xdr:cNvSpPr>
      </xdr:nvSpPr>
      <xdr:spPr bwMode="auto">
        <a:xfrm>
          <a:off x="1062143" y="1009650"/>
          <a:ext cx="5372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411480</xdr:colOff>
      <xdr:row>116</xdr:row>
      <xdr:rowOff>0</xdr:rowOff>
    </xdr:from>
    <xdr:to>
      <xdr:col>6</xdr:col>
      <xdr:colOff>411480</xdr:colOff>
      <xdr:row>117</xdr:row>
      <xdr:rowOff>91440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id="{9A8A5A7A-C3C0-4466-9F75-A3A0854438CE}"/>
            </a:ext>
          </a:extLst>
        </xdr:cNvPr>
        <xdr:cNvSpPr>
          <a:spLocks noChangeShapeType="1"/>
        </xdr:cNvSpPr>
      </xdr:nvSpPr>
      <xdr:spPr bwMode="auto">
        <a:xfrm>
          <a:off x="7214447" y="5308600"/>
          <a:ext cx="0" cy="27770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116</xdr:row>
      <xdr:rowOff>0</xdr:rowOff>
    </xdr:from>
    <xdr:to>
      <xdr:col>7</xdr:col>
      <xdr:colOff>361950</xdr:colOff>
      <xdr:row>118</xdr:row>
      <xdr:rowOff>102870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3109ADBF-E136-4B33-B745-902999F98363}"/>
            </a:ext>
          </a:extLst>
        </xdr:cNvPr>
        <xdr:cNvSpPr>
          <a:spLocks noChangeShapeType="1"/>
        </xdr:cNvSpPr>
      </xdr:nvSpPr>
      <xdr:spPr bwMode="auto">
        <a:xfrm>
          <a:off x="7998883" y="5308600"/>
          <a:ext cx="0" cy="4711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411480</xdr:colOff>
      <xdr:row>116</xdr:row>
      <xdr:rowOff>0</xdr:rowOff>
    </xdr:from>
    <xdr:to>
      <xdr:col>8</xdr:col>
      <xdr:colOff>411480</xdr:colOff>
      <xdr:row>119</xdr:row>
      <xdr:rowOff>72390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805EB85B-0ED0-400E-849A-B08A2772CBF3}"/>
            </a:ext>
          </a:extLst>
        </xdr:cNvPr>
        <xdr:cNvSpPr>
          <a:spLocks noChangeShapeType="1"/>
        </xdr:cNvSpPr>
      </xdr:nvSpPr>
      <xdr:spPr bwMode="auto">
        <a:xfrm>
          <a:off x="8890847" y="5308600"/>
          <a:ext cx="0" cy="622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411480</xdr:colOff>
      <xdr:row>116</xdr:row>
      <xdr:rowOff>0</xdr:rowOff>
    </xdr:from>
    <xdr:to>
      <xdr:col>9</xdr:col>
      <xdr:colOff>411480</xdr:colOff>
      <xdr:row>120</xdr:row>
      <xdr:rowOff>87630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108A614C-8807-4ECC-9118-BDE13DBA6926}"/>
            </a:ext>
          </a:extLst>
        </xdr:cNvPr>
        <xdr:cNvSpPr>
          <a:spLocks noChangeShapeType="1"/>
        </xdr:cNvSpPr>
      </xdr:nvSpPr>
      <xdr:spPr bwMode="auto">
        <a:xfrm>
          <a:off x="9729047" y="5308600"/>
          <a:ext cx="0" cy="8242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116</xdr:row>
      <xdr:rowOff>53340</xdr:rowOff>
    </xdr:from>
    <xdr:to>
      <xdr:col>5</xdr:col>
      <xdr:colOff>491490</xdr:colOff>
      <xdr:row>116</xdr:row>
      <xdr:rowOff>53340</xdr:rowOff>
    </xdr:to>
    <xdr:sp macro="" textlink="">
      <xdr:nvSpPr>
        <xdr:cNvPr id="19" name="Line 6">
          <a:extLst>
            <a:ext uri="{FF2B5EF4-FFF2-40B4-BE49-F238E27FC236}">
              <a16:creationId xmlns:a16="http://schemas.microsoft.com/office/drawing/2014/main" id="{8DFE2337-CAED-4327-8ECC-C4978B29D019}"/>
            </a:ext>
          </a:extLst>
        </xdr:cNvPr>
        <xdr:cNvSpPr>
          <a:spLocks noChangeShapeType="1"/>
        </xdr:cNvSpPr>
      </xdr:nvSpPr>
      <xdr:spPr bwMode="auto">
        <a:xfrm flipH="1">
          <a:off x="5962650" y="5364057"/>
          <a:ext cx="48937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117</xdr:row>
      <xdr:rowOff>91440</xdr:rowOff>
    </xdr:from>
    <xdr:to>
      <xdr:col>6</xdr:col>
      <xdr:colOff>411480</xdr:colOff>
      <xdr:row>117</xdr:row>
      <xdr:rowOff>91440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D4FECB0A-98E7-424A-B5E2-7DA829317FA6}"/>
            </a:ext>
          </a:extLst>
        </xdr:cNvPr>
        <xdr:cNvSpPr>
          <a:spLocks noChangeShapeType="1"/>
        </xdr:cNvSpPr>
      </xdr:nvSpPr>
      <xdr:spPr bwMode="auto">
        <a:xfrm flipH="1">
          <a:off x="5962650" y="5586307"/>
          <a:ext cx="125179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118</xdr:row>
      <xdr:rowOff>91440</xdr:rowOff>
    </xdr:from>
    <xdr:to>
      <xdr:col>7</xdr:col>
      <xdr:colOff>361950</xdr:colOff>
      <xdr:row>118</xdr:row>
      <xdr:rowOff>91440</xdr:rowOff>
    </xdr:to>
    <xdr:sp macro="" textlink="">
      <xdr:nvSpPr>
        <xdr:cNvPr id="21" name="Line 8">
          <a:extLst>
            <a:ext uri="{FF2B5EF4-FFF2-40B4-BE49-F238E27FC236}">
              <a16:creationId xmlns:a16="http://schemas.microsoft.com/office/drawing/2014/main" id="{AC3E87E2-6E07-4EBE-842D-79D65CC36C1A}"/>
            </a:ext>
          </a:extLst>
        </xdr:cNvPr>
        <xdr:cNvSpPr>
          <a:spLocks noChangeShapeType="1"/>
        </xdr:cNvSpPr>
      </xdr:nvSpPr>
      <xdr:spPr bwMode="auto">
        <a:xfrm flipH="1">
          <a:off x="5962650" y="5770457"/>
          <a:ext cx="203623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119</xdr:row>
      <xdr:rowOff>64770</xdr:rowOff>
    </xdr:from>
    <xdr:to>
      <xdr:col>8</xdr:col>
      <xdr:colOff>411480</xdr:colOff>
      <xdr:row>119</xdr:row>
      <xdr:rowOff>64770</xdr:rowOff>
    </xdr:to>
    <xdr:sp macro="" textlink="">
      <xdr:nvSpPr>
        <xdr:cNvPr id="22" name="Line 9">
          <a:extLst>
            <a:ext uri="{FF2B5EF4-FFF2-40B4-BE49-F238E27FC236}">
              <a16:creationId xmlns:a16="http://schemas.microsoft.com/office/drawing/2014/main" id="{7FAB0936-1A7F-4E49-B01C-ED65676D54B9}"/>
            </a:ext>
          </a:extLst>
        </xdr:cNvPr>
        <xdr:cNvSpPr>
          <a:spLocks noChangeShapeType="1"/>
        </xdr:cNvSpPr>
      </xdr:nvSpPr>
      <xdr:spPr bwMode="auto">
        <a:xfrm flipH="1">
          <a:off x="5962650" y="5925820"/>
          <a:ext cx="292819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120</xdr:row>
      <xdr:rowOff>80010</xdr:rowOff>
    </xdr:from>
    <xdr:to>
      <xdr:col>9</xdr:col>
      <xdr:colOff>422910</xdr:colOff>
      <xdr:row>120</xdr:row>
      <xdr:rowOff>80010</xdr:rowOff>
    </xdr:to>
    <xdr:sp macro="" textlink="">
      <xdr:nvSpPr>
        <xdr:cNvPr id="23" name="Line 10">
          <a:extLst>
            <a:ext uri="{FF2B5EF4-FFF2-40B4-BE49-F238E27FC236}">
              <a16:creationId xmlns:a16="http://schemas.microsoft.com/office/drawing/2014/main" id="{B1F28977-A471-49A6-AFC3-D219FA756A83}"/>
            </a:ext>
          </a:extLst>
        </xdr:cNvPr>
        <xdr:cNvSpPr>
          <a:spLocks noChangeShapeType="1"/>
        </xdr:cNvSpPr>
      </xdr:nvSpPr>
      <xdr:spPr bwMode="auto">
        <a:xfrm flipH="1">
          <a:off x="5962650" y="6127327"/>
          <a:ext cx="37778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480060</xdr:colOff>
      <xdr:row>116</xdr:row>
      <xdr:rowOff>0</xdr:rowOff>
    </xdr:from>
    <xdr:to>
      <xdr:col>5</xdr:col>
      <xdr:colOff>480060</xdr:colOff>
      <xdr:row>116</xdr:row>
      <xdr:rowOff>53340</xdr:rowOff>
    </xdr:to>
    <xdr:sp macro="" textlink="">
      <xdr:nvSpPr>
        <xdr:cNvPr id="24" name="Line 12">
          <a:extLst>
            <a:ext uri="{FF2B5EF4-FFF2-40B4-BE49-F238E27FC236}">
              <a16:creationId xmlns:a16="http://schemas.microsoft.com/office/drawing/2014/main" id="{73835DF4-2E64-4E4A-9AE1-25A078DCE0C1}"/>
            </a:ext>
          </a:extLst>
        </xdr:cNvPr>
        <xdr:cNvSpPr>
          <a:spLocks noChangeShapeType="1"/>
        </xdr:cNvSpPr>
      </xdr:nvSpPr>
      <xdr:spPr bwMode="auto">
        <a:xfrm>
          <a:off x="6440593" y="5308600"/>
          <a:ext cx="0" cy="554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461010</xdr:colOff>
      <xdr:row>106</xdr:row>
      <xdr:rowOff>83820</xdr:rowOff>
    </xdr:from>
    <xdr:to>
      <xdr:col>10</xdr:col>
      <xdr:colOff>461010</xdr:colOff>
      <xdr:row>109</xdr:row>
      <xdr:rowOff>110490</xdr:rowOff>
    </xdr:to>
    <xdr:sp macro="" textlink="">
      <xdr:nvSpPr>
        <xdr:cNvPr id="25" name="Line 21">
          <a:extLst>
            <a:ext uri="{FF2B5EF4-FFF2-40B4-BE49-F238E27FC236}">
              <a16:creationId xmlns:a16="http://schemas.microsoft.com/office/drawing/2014/main" id="{83942CB6-1FE9-4FCA-BE7A-453C20DA303E}"/>
            </a:ext>
          </a:extLst>
        </xdr:cNvPr>
        <xdr:cNvSpPr>
          <a:spLocks noChangeShapeType="1"/>
        </xdr:cNvSpPr>
      </xdr:nvSpPr>
      <xdr:spPr bwMode="auto">
        <a:xfrm flipV="1">
          <a:off x="10616777" y="3637703"/>
          <a:ext cx="0" cy="4902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</xdr:colOff>
      <xdr:row>109</xdr:row>
      <xdr:rowOff>91440</xdr:rowOff>
    </xdr:from>
    <xdr:to>
      <xdr:col>10</xdr:col>
      <xdr:colOff>472440</xdr:colOff>
      <xdr:row>109</xdr:row>
      <xdr:rowOff>91440</xdr:rowOff>
    </xdr:to>
    <xdr:sp macro="" textlink="">
      <xdr:nvSpPr>
        <xdr:cNvPr id="26" name="Line 22">
          <a:extLst>
            <a:ext uri="{FF2B5EF4-FFF2-40B4-BE49-F238E27FC236}">
              <a16:creationId xmlns:a16="http://schemas.microsoft.com/office/drawing/2014/main" id="{A37CDCAE-43C6-4EC0-89FD-425B8F17E121}"/>
            </a:ext>
          </a:extLst>
        </xdr:cNvPr>
        <xdr:cNvSpPr>
          <a:spLocks noChangeShapeType="1"/>
        </xdr:cNvSpPr>
      </xdr:nvSpPr>
      <xdr:spPr bwMode="auto">
        <a:xfrm>
          <a:off x="10165080" y="4113107"/>
          <a:ext cx="4631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inance.yahoo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149CC-9DBD-473F-853B-73E504FA299D}">
  <dimension ref="A1:D34"/>
  <sheetViews>
    <sheetView topLeftCell="A7" workbookViewId="0">
      <selection activeCell="H25" sqref="H25"/>
    </sheetView>
  </sheetViews>
  <sheetFormatPr defaultRowHeight="14.35" x14ac:dyDescent="0.5"/>
  <cols>
    <col min="1" max="1" width="6.29296875" style="33" customWidth="1"/>
    <col min="2" max="2" width="25.87890625" customWidth="1"/>
    <col min="3" max="3" width="11.05859375" customWidth="1"/>
    <col min="4" max="4" width="9.87890625" customWidth="1"/>
  </cols>
  <sheetData>
    <row r="1" spans="2:4" ht="20.7" x14ac:dyDescent="0.7">
      <c r="B1" s="4" t="s">
        <v>13</v>
      </c>
    </row>
    <row r="3" spans="2:4" x14ac:dyDescent="0.5">
      <c r="B3" s="5" t="s">
        <v>12</v>
      </c>
      <c r="C3" s="5"/>
      <c r="D3" s="5"/>
    </row>
    <row r="4" spans="2:4" ht="16" customHeight="1" x14ac:dyDescent="0.5">
      <c r="B4" s="1" t="s">
        <v>0</v>
      </c>
      <c r="C4" s="9">
        <v>10</v>
      </c>
    </row>
    <row r="5" spans="2:4" ht="16" customHeight="1" x14ac:dyDescent="0.5">
      <c r="B5" s="1" t="s">
        <v>1</v>
      </c>
      <c r="C5" s="10">
        <v>110</v>
      </c>
      <c r="D5" t="s">
        <v>22</v>
      </c>
    </row>
    <row r="6" spans="2:4" ht="16" customHeight="1" x14ac:dyDescent="0.5">
      <c r="B6" s="1" t="s">
        <v>2</v>
      </c>
      <c r="C6" s="10">
        <v>1000</v>
      </c>
      <c r="D6" t="s">
        <v>22</v>
      </c>
    </row>
    <row r="7" spans="2:4" ht="16" customHeight="1" x14ac:dyDescent="0.5">
      <c r="B7" s="1" t="s">
        <v>3</v>
      </c>
      <c r="C7" s="10">
        <v>100</v>
      </c>
      <c r="D7" t="s">
        <v>22</v>
      </c>
    </row>
    <row r="8" spans="2:4" ht="16" customHeight="1" x14ac:dyDescent="0.5">
      <c r="B8" s="1" t="s">
        <v>4</v>
      </c>
      <c r="C8" s="10">
        <v>1150</v>
      </c>
      <c r="D8" t="s">
        <v>22</v>
      </c>
    </row>
    <row r="9" spans="2:4" ht="16" customHeight="1" x14ac:dyDescent="0.5">
      <c r="B9" s="1" t="s">
        <v>5</v>
      </c>
      <c r="C9" s="10">
        <v>250</v>
      </c>
      <c r="D9" t="s">
        <v>22</v>
      </c>
    </row>
    <row r="10" spans="2:4" ht="16" customHeight="1" x14ac:dyDescent="0.5">
      <c r="B10" s="1" t="s">
        <v>6</v>
      </c>
      <c r="C10" s="10">
        <v>50</v>
      </c>
      <c r="D10" t="s">
        <v>22</v>
      </c>
    </row>
    <row r="11" spans="2:4" ht="16" customHeight="1" x14ac:dyDescent="0.5">
      <c r="B11" s="1" t="s">
        <v>7</v>
      </c>
      <c r="C11" s="10">
        <v>1900</v>
      </c>
      <c r="D11" t="s">
        <v>22</v>
      </c>
    </row>
    <row r="12" spans="2:4" ht="16" customHeight="1" x14ac:dyDescent="0.5">
      <c r="B12" s="1" t="s">
        <v>8</v>
      </c>
      <c r="C12" s="10">
        <v>2900</v>
      </c>
      <c r="D12" t="s">
        <v>22</v>
      </c>
    </row>
    <row r="13" spans="2:4" ht="16" customHeight="1" x14ac:dyDescent="0.5">
      <c r="B13" s="1" t="s">
        <v>9</v>
      </c>
      <c r="C13" s="10">
        <v>100</v>
      </c>
      <c r="D13" t="s">
        <v>22</v>
      </c>
    </row>
    <row r="14" spans="2:4" ht="16" customHeight="1" x14ac:dyDescent="0.5">
      <c r="B14" s="1" t="s">
        <v>10</v>
      </c>
      <c r="C14" s="10">
        <v>300</v>
      </c>
      <c r="D14" t="s">
        <v>22</v>
      </c>
    </row>
    <row r="15" spans="2:4" ht="16" customHeight="1" x14ac:dyDescent="0.5">
      <c r="B15" s="1" t="s">
        <v>11</v>
      </c>
      <c r="C15" s="10">
        <v>50</v>
      </c>
      <c r="D15" t="s">
        <v>22</v>
      </c>
    </row>
    <row r="16" spans="2:4" ht="16" customHeight="1" x14ac:dyDescent="0.5"/>
    <row r="17" spans="1:4" x14ac:dyDescent="0.5">
      <c r="A17" s="416" t="s">
        <v>14</v>
      </c>
      <c r="B17" s="5" t="s">
        <v>29</v>
      </c>
      <c r="C17" s="5"/>
      <c r="D17" s="5"/>
    </row>
    <row r="19" spans="1:4" x14ac:dyDescent="0.5">
      <c r="B19" t="s">
        <v>15</v>
      </c>
      <c r="C19" s="2"/>
    </row>
    <row r="20" spans="1:4" x14ac:dyDescent="0.5">
      <c r="B20" t="s">
        <v>21</v>
      </c>
      <c r="C20" s="7"/>
    </row>
    <row r="21" spans="1:4" x14ac:dyDescent="0.5">
      <c r="B21" t="s">
        <v>19</v>
      </c>
      <c r="C21" s="8"/>
    </row>
    <row r="22" spans="1:4" x14ac:dyDescent="0.5">
      <c r="B22" t="s">
        <v>16</v>
      </c>
      <c r="C22" s="11"/>
    </row>
    <row r="23" spans="1:4" x14ac:dyDescent="0.5">
      <c r="B23" t="s">
        <v>17</v>
      </c>
      <c r="C23" s="11"/>
    </row>
    <row r="24" spans="1:4" x14ac:dyDescent="0.5">
      <c r="B24" t="s">
        <v>18</v>
      </c>
      <c r="C24" s="11"/>
    </row>
    <row r="25" spans="1:4" ht="14.7" thickBot="1" x14ac:dyDescent="0.55000000000000004"/>
    <row r="26" spans="1:4" ht="14.7" thickBot="1" x14ac:dyDescent="0.55000000000000004">
      <c r="B26" t="s">
        <v>20</v>
      </c>
      <c r="C26" s="14"/>
    </row>
    <row r="28" spans="1:4" x14ac:dyDescent="0.5">
      <c r="A28" s="416" t="s">
        <v>23</v>
      </c>
      <c r="B28" t="s">
        <v>20</v>
      </c>
      <c r="C28" s="13"/>
    </row>
    <row r="29" spans="1:4" x14ac:dyDescent="0.5">
      <c r="B29" t="s">
        <v>18</v>
      </c>
      <c r="C29" s="11"/>
    </row>
    <row r="30" spans="1:4" x14ac:dyDescent="0.5">
      <c r="B30" t="s">
        <v>24</v>
      </c>
      <c r="C30" s="8"/>
    </row>
    <row r="31" spans="1:4" x14ac:dyDescent="0.5">
      <c r="B31" t="s">
        <v>16</v>
      </c>
      <c r="C31" s="11"/>
    </row>
    <row r="32" spans="1:4" x14ac:dyDescent="0.5">
      <c r="B32" t="s">
        <v>17</v>
      </c>
      <c r="C32" s="11"/>
    </row>
    <row r="33" spans="2:3" ht="14.7" thickBot="1" x14ac:dyDescent="0.55000000000000004"/>
    <row r="34" spans="2:3" ht="14.7" thickBot="1" x14ac:dyDescent="0.55000000000000004">
      <c r="B34" t="s">
        <v>19</v>
      </c>
      <c r="C34" s="41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01504-DB7F-4831-B121-0FABFD605B3A}">
  <dimension ref="B1:E25"/>
  <sheetViews>
    <sheetView workbookViewId="0">
      <selection activeCell="B30" sqref="B30"/>
    </sheetView>
  </sheetViews>
  <sheetFormatPr defaultRowHeight="14.35" x14ac:dyDescent="0.5"/>
  <cols>
    <col min="2" max="2" width="30.52734375" customWidth="1"/>
    <col min="3" max="3" width="8.8203125" customWidth="1"/>
  </cols>
  <sheetData>
    <row r="1" spans="2:5" ht="20.7" x14ac:dyDescent="0.7">
      <c r="B1" s="4" t="s">
        <v>13</v>
      </c>
    </row>
    <row r="3" spans="2:5" x14ac:dyDescent="0.5">
      <c r="B3" s="5" t="s">
        <v>12</v>
      </c>
      <c r="C3" s="15"/>
      <c r="D3" s="15"/>
      <c r="E3" s="15"/>
    </row>
    <row r="4" spans="2:5" ht="16" customHeight="1" x14ac:dyDescent="0.5">
      <c r="B4" s="1" t="s">
        <v>25</v>
      </c>
      <c r="C4" s="21">
        <v>2.5000000000000001E-2</v>
      </c>
      <c r="D4" s="17"/>
      <c r="E4" s="18"/>
    </row>
    <row r="5" spans="2:5" ht="16" customHeight="1" x14ac:dyDescent="0.5">
      <c r="B5" s="1" t="s">
        <v>26</v>
      </c>
      <c r="C5" s="21">
        <v>0.105</v>
      </c>
      <c r="D5" s="17"/>
      <c r="E5" s="18"/>
    </row>
    <row r="6" spans="2:5" ht="16" customHeight="1" x14ac:dyDescent="0.5">
      <c r="B6" s="1" t="s">
        <v>27</v>
      </c>
      <c r="C6" s="9">
        <v>2</v>
      </c>
      <c r="D6" s="19"/>
    </row>
    <row r="7" spans="2:5" ht="16" customHeight="1" x14ac:dyDescent="0.5">
      <c r="B7" s="1" t="s">
        <v>28</v>
      </c>
      <c r="C7" s="10">
        <v>110</v>
      </c>
      <c r="D7" s="20" t="s">
        <v>22</v>
      </c>
      <c r="E7" s="20"/>
    </row>
    <row r="8" spans="2:5" ht="16" customHeight="1" x14ac:dyDescent="0.5"/>
    <row r="9" spans="2:5" x14ac:dyDescent="0.5">
      <c r="B9" s="5" t="s">
        <v>29</v>
      </c>
      <c r="C9" s="5"/>
      <c r="D9" s="5"/>
      <c r="E9" s="5"/>
    </row>
    <row r="10" spans="2:5" x14ac:dyDescent="0.5">
      <c r="B10" s="1" t="s">
        <v>30</v>
      </c>
      <c r="C10" s="21"/>
    </row>
    <row r="12" spans="2:5" x14ac:dyDescent="0.5">
      <c r="B12" s="261" t="s">
        <v>32</v>
      </c>
      <c r="C12" s="282"/>
      <c r="D12" s="282"/>
      <c r="E12" s="282"/>
    </row>
    <row r="13" spans="2:5" x14ac:dyDescent="0.5">
      <c r="B13" s="6" t="s">
        <v>45</v>
      </c>
      <c r="C13" s="419">
        <v>1</v>
      </c>
      <c r="D13" s="419">
        <v>2</v>
      </c>
      <c r="E13" s="419">
        <v>3</v>
      </c>
    </row>
    <row r="14" spans="2:5" x14ac:dyDescent="0.5">
      <c r="B14" s="22"/>
      <c r="C14" s="24"/>
      <c r="D14" s="24"/>
      <c r="E14" s="418" t="s">
        <v>33</v>
      </c>
    </row>
    <row r="15" spans="2:5" x14ac:dyDescent="0.5">
      <c r="B15" s="23" t="s">
        <v>34</v>
      </c>
      <c r="C15" s="26" t="s">
        <v>35</v>
      </c>
      <c r="D15" s="26" t="s">
        <v>36</v>
      </c>
      <c r="E15" s="25" t="s">
        <v>37</v>
      </c>
    </row>
    <row r="16" spans="2:5" x14ac:dyDescent="0.5">
      <c r="B16" s="36" t="s">
        <v>38</v>
      </c>
      <c r="C16" s="27">
        <v>250</v>
      </c>
      <c r="D16" s="27">
        <v>275</v>
      </c>
      <c r="E16" s="28">
        <v>302.5</v>
      </c>
    </row>
    <row r="17" spans="2:5" x14ac:dyDescent="0.5">
      <c r="B17" s="36" t="s">
        <v>39</v>
      </c>
      <c r="C17" s="29"/>
      <c r="D17" s="29"/>
      <c r="E17" s="28">
        <v>3000</v>
      </c>
    </row>
    <row r="18" spans="2:5" x14ac:dyDescent="0.5">
      <c r="B18" s="36" t="s">
        <v>40</v>
      </c>
      <c r="C18" s="29"/>
      <c r="D18" s="29"/>
      <c r="E18" s="28">
        <v>700</v>
      </c>
    </row>
    <row r="19" spans="2:5" x14ac:dyDescent="0.5">
      <c r="B19" s="37" t="s">
        <v>42</v>
      </c>
      <c r="C19" s="31"/>
      <c r="D19" s="31"/>
      <c r="E19" s="32"/>
    </row>
    <row r="20" spans="2:5" x14ac:dyDescent="0.5">
      <c r="B20" s="37" t="s">
        <v>43</v>
      </c>
      <c r="C20" s="32"/>
      <c r="D20" s="32"/>
      <c r="E20" s="32"/>
    </row>
    <row r="21" spans="2:5" x14ac:dyDescent="0.5">
      <c r="B21" s="37" t="s">
        <v>44</v>
      </c>
      <c r="C21" s="32"/>
      <c r="D21" s="32"/>
      <c r="E21" s="32"/>
    </row>
    <row r="22" spans="2:5" x14ac:dyDescent="0.5">
      <c r="B22" s="37" t="s">
        <v>46</v>
      </c>
      <c r="C22" s="32"/>
    </row>
    <row r="23" spans="2:5" x14ac:dyDescent="0.5">
      <c r="B23" s="37" t="s">
        <v>18</v>
      </c>
      <c r="C23" s="35"/>
    </row>
    <row r="24" spans="2:5" ht="14.7" thickBot="1" x14ac:dyDescent="0.55000000000000004"/>
    <row r="25" spans="2:5" ht="14.7" thickBot="1" x14ac:dyDescent="0.55000000000000004">
      <c r="B25" s="30" t="s">
        <v>20</v>
      </c>
      <c r="C25" s="34"/>
    </row>
  </sheetData>
  <mergeCells count="1">
    <mergeCell ref="D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4DCC1-38A3-4F3A-899B-DD635DD70C4D}">
  <dimension ref="A1:S131"/>
  <sheetViews>
    <sheetView topLeftCell="A34" workbookViewId="0">
      <selection activeCell="D60" sqref="D60"/>
    </sheetView>
  </sheetViews>
  <sheetFormatPr defaultRowHeight="14.35" x14ac:dyDescent="0.5"/>
  <cols>
    <col min="1" max="1" width="10.41015625" customWidth="1"/>
    <col min="2" max="2" width="33.46875" customWidth="1"/>
    <col min="3" max="3" width="13.3515625" customWidth="1"/>
    <col min="4" max="4" width="11.234375" customWidth="1"/>
    <col min="5" max="5" width="11.703125" customWidth="1"/>
    <col min="6" max="6" width="11.1171875" customWidth="1"/>
    <col min="7" max="7" width="12.3515625" customWidth="1"/>
    <col min="8" max="8" width="10.8203125" customWidth="1"/>
    <col min="9" max="9" width="12.29296875" customWidth="1"/>
    <col min="10" max="11" width="10.41015625" customWidth="1"/>
    <col min="13" max="13" width="24.9375" customWidth="1"/>
    <col min="14" max="15" width="12.41015625" customWidth="1"/>
    <col min="16" max="18" width="12.3515625" bestFit="1" customWidth="1"/>
  </cols>
  <sheetData>
    <row r="1" spans="1:18" ht="25.7" customHeight="1" thickBot="1" x14ac:dyDescent="0.55000000000000004"/>
    <row r="2" spans="1:18" ht="28.7" customHeight="1" thickBot="1" x14ac:dyDescent="0.55000000000000004">
      <c r="A2" s="229" t="s">
        <v>175</v>
      </c>
      <c r="B2" s="230" t="s">
        <v>294</v>
      </c>
      <c r="C2" s="232" t="s">
        <v>178</v>
      </c>
      <c r="D2" s="233" t="s">
        <v>295</v>
      </c>
      <c r="E2" s="234"/>
      <c r="F2" s="234"/>
      <c r="G2" s="235"/>
      <c r="H2" s="231" t="s">
        <v>176</v>
      </c>
      <c r="I2" s="228">
        <v>44041</v>
      </c>
      <c r="M2" s="271" t="s">
        <v>12</v>
      </c>
      <c r="N2" s="15"/>
      <c r="O2" s="15"/>
      <c r="P2" s="15"/>
      <c r="Q2" s="15"/>
      <c r="R2" s="15"/>
    </row>
    <row r="3" spans="1:18" ht="18" customHeight="1" thickBot="1" x14ac:dyDescent="0.55000000000000004">
      <c r="A3" s="33"/>
      <c r="B3" s="40" t="s">
        <v>47</v>
      </c>
      <c r="C3" s="39"/>
      <c r="H3" s="6" t="s">
        <v>177</v>
      </c>
      <c r="I3" s="228">
        <v>43921</v>
      </c>
      <c r="M3" s="3" t="s">
        <v>187</v>
      </c>
    </row>
    <row r="4" spans="1:18" ht="10.5" customHeight="1" thickBot="1" x14ac:dyDescent="0.55000000000000004"/>
    <row r="5" spans="1:18" ht="15.7" thickBot="1" x14ac:dyDescent="0.55000000000000004">
      <c r="B5" s="224" t="s">
        <v>172</v>
      </c>
      <c r="C5" s="225"/>
      <c r="D5" s="225"/>
      <c r="E5" s="225"/>
      <c r="F5" s="225"/>
      <c r="G5" s="225"/>
      <c r="H5" s="225"/>
      <c r="I5" s="226"/>
      <c r="M5" s="261" t="s">
        <v>192</v>
      </c>
      <c r="N5" s="272" t="s">
        <v>190</v>
      </c>
      <c r="O5" s="262"/>
      <c r="P5" s="262"/>
      <c r="Q5" s="262"/>
      <c r="R5" s="262"/>
    </row>
    <row r="6" spans="1:18" ht="32" customHeight="1" thickBot="1" x14ac:dyDescent="0.55000000000000004">
      <c r="B6" s="73"/>
      <c r="C6" s="80"/>
      <c r="D6" s="236" t="s">
        <v>180</v>
      </c>
      <c r="E6" s="236" t="s">
        <v>182</v>
      </c>
      <c r="F6" s="236" t="s">
        <v>181</v>
      </c>
      <c r="G6" s="236" t="s">
        <v>183</v>
      </c>
      <c r="H6" s="236" t="s">
        <v>179</v>
      </c>
      <c r="I6" s="91" t="s">
        <v>184</v>
      </c>
      <c r="M6" s="266" t="s">
        <v>199</v>
      </c>
      <c r="N6" s="273">
        <v>43921</v>
      </c>
      <c r="O6" s="267">
        <v>43830</v>
      </c>
      <c r="P6" s="267">
        <v>43465</v>
      </c>
      <c r="Q6" s="267">
        <v>43100</v>
      </c>
      <c r="R6" s="267">
        <v>42735</v>
      </c>
    </row>
    <row r="7" spans="1:18" x14ac:dyDescent="0.5">
      <c r="B7" s="247" t="s">
        <v>48</v>
      </c>
      <c r="C7" s="219"/>
      <c r="D7" s="219">
        <f>+G7+E7-F7</f>
        <v>0</v>
      </c>
      <c r="E7" s="219">
        <f>+N33</f>
        <v>0</v>
      </c>
      <c r="F7" s="219">
        <f>+N31</f>
        <v>0</v>
      </c>
      <c r="G7" s="219">
        <f>+H7*I7</f>
        <v>0</v>
      </c>
      <c r="H7" s="219">
        <f>+N17</f>
        <v>0</v>
      </c>
      <c r="I7" s="220">
        <f>+D31</f>
        <v>0</v>
      </c>
      <c r="M7" s="260" t="s">
        <v>191</v>
      </c>
      <c r="N7" s="274"/>
      <c r="O7" s="268"/>
      <c r="P7" s="268"/>
      <c r="Q7" s="268"/>
      <c r="R7" s="268"/>
    </row>
    <row r="8" spans="1:18" x14ac:dyDescent="0.5">
      <c r="B8" s="248"/>
      <c r="C8" s="217"/>
      <c r="D8" s="217"/>
      <c r="E8" s="217"/>
      <c r="F8" s="217"/>
      <c r="G8" s="217"/>
      <c r="H8" s="217"/>
      <c r="I8" s="218"/>
      <c r="M8" t="s">
        <v>188</v>
      </c>
      <c r="N8" s="274"/>
      <c r="O8" s="268"/>
      <c r="P8" s="268"/>
      <c r="Q8" s="268"/>
      <c r="R8" s="268"/>
    </row>
    <row r="9" spans="1:18" ht="14.7" thickBot="1" x14ac:dyDescent="0.55000000000000004">
      <c r="B9" s="248" t="s">
        <v>80</v>
      </c>
      <c r="C9" s="217"/>
      <c r="D9" s="217">
        <f>+E9+G9-F9</f>
        <v>0</v>
      </c>
      <c r="E9" s="217">
        <f>+E7</f>
        <v>0</v>
      </c>
      <c r="F9" s="217">
        <f>+$F$7</f>
        <v>0</v>
      </c>
      <c r="G9" s="217">
        <f>+H9*I9</f>
        <v>0</v>
      </c>
      <c r="H9" s="217">
        <f>+$H$7</f>
        <v>0</v>
      </c>
      <c r="I9" s="218">
        <f>+F40</f>
        <v>0</v>
      </c>
      <c r="M9" s="260" t="s">
        <v>193</v>
      </c>
      <c r="N9" s="275">
        <f>+N7-N8</f>
        <v>0</v>
      </c>
      <c r="O9" s="263">
        <f t="shared" ref="O9:R9" si="0">+O7-O8</f>
        <v>0</v>
      </c>
      <c r="P9" s="263">
        <f t="shared" si="0"/>
        <v>0</v>
      </c>
      <c r="Q9" s="263">
        <f t="shared" si="0"/>
        <v>0</v>
      </c>
      <c r="R9" s="263">
        <f t="shared" si="0"/>
        <v>0</v>
      </c>
    </row>
    <row r="10" spans="1:18" ht="14.7" thickTop="1" x14ac:dyDescent="0.5">
      <c r="B10" s="248" t="s">
        <v>93</v>
      </c>
      <c r="C10" s="217"/>
      <c r="D10" s="217">
        <f>+E10+G10-F10</f>
        <v>0</v>
      </c>
      <c r="E10" s="217">
        <f>+E7</f>
        <v>0</v>
      </c>
      <c r="F10" s="217">
        <f t="shared" ref="F10:F13" si="1">+$F$7</f>
        <v>0</v>
      </c>
      <c r="G10" s="217">
        <f>+H10*I10</f>
        <v>0</v>
      </c>
      <c r="H10" s="217">
        <f t="shared" ref="H10:H13" si="2">+$H$7</f>
        <v>0</v>
      </c>
      <c r="I10" s="218">
        <f>+C48</f>
        <v>0</v>
      </c>
      <c r="M10" s="260" t="s">
        <v>189</v>
      </c>
      <c r="N10" s="274"/>
      <c r="O10" s="269"/>
      <c r="P10" s="269"/>
      <c r="Q10" s="269"/>
      <c r="R10" s="269"/>
    </row>
    <row r="11" spans="1:18" x14ac:dyDescent="0.5">
      <c r="B11" s="249" t="s">
        <v>104</v>
      </c>
      <c r="C11" s="217"/>
      <c r="D11" s="221">
        <f>+C67</f>
        <v>0</v>
      </c>
      <c r="E11" s="217">
        <f>+E7</f>
        <v>0</v>
      </c>
      <c r="F11" s="217">
        <f t="shared" si="1"/>
        <v>0</v>
      </c>
      <c r="G11" s="217">
        <f>+D11-E11+F11</f>
        <v>0</v>
      </c>
      <c r="H11" s="217">
        <f t="shared" si="2"/>
        <v>0</v>
      </c>
      <c r="I11" s="218" t="e">
        <f>+G11/H11</f>
        <v>#DIV/0!</v>
      </c>
      <c r="M11" s="260" t="s">
        <v>217</v>
      </c>
      <c r="N11" s="8"/>
      <c r="O11" s="8"/>
      <c r="P11" s="8"/>
      <c r="Q11" s="8"/>
      <c r="R11" s="8"/>
    </row>
    <row r="12" spans="1:18" x14ac:dyDescent="0.5">
      <c r="B12" s="249" t="s">
        <v>173</v>
      </c>
      <c r="C12" s="217"/>
      <c r="D12" s="221">
        <f>+C88</f>
        <v>0</v>
      </c>
      <c r="E12" s="217">
        <f>+E7</f>
        <v>0</v>
      </c>
      <c r="F12" s="217">
        <f t="shared" si="1"/>
        <v>0</v>
      </c>
      <c r="G12" s="217">
        <f t="shared" ref="G12:G13" si="3">+D12-E12+F12</f>
        <v>0</v>
      </c>
      <c r="H12" s="217">
        <f t="shared" si="2"/>
        <v>0</v>
      </c>
      <c r="I12" s="218" t="e">
        <f t="shared" ref="I12:I13" si="4">+G12/H12</f>
        <v>#DIV/0!</v>
      </c>
      <c r="M12" s="260" t="s">
        <v>194</v>
      </c>
      <c r="N12" s="276"/>
      <c r="O12" s="264"/>
      <c r="P12" s="264"/>
      <c r="Q12" s="264"/>
      <c r="R12" s="264"/>
    </row>
    <row r="13" spans="1:18" x14ac:dyDescent="0.5">
      <c r="B13" s="248" t="s">
        <v>124</v>
      </c>
      <c r="C13" s="217"/>
      <c r="D13" s="217">
        <f>+E128</f>
        <v>0</v>
      </c>
      <c r="E13" s="217">
        <f>+E7</f>
        <v>0</v>
      </c>
      <c r="F13" s="217">
        <f t="shared" si="1"/>
        <v>0</v>
      </c>
      <c r="G13" s="217">
        <f t="shared" si="3"/>
        <v>0</v>
      </c>
      <c r="H13" s="217">
        <f t="shared" si="2"/>
        <v>0</v>
      </c>
      <c r="I13" s="218" t="e">
        <f t="shared" si="4"/>
        <v>#DIV/0!</v>
      </c>
      <c r="M13" s="260" t="s">
        <v>195</v>
      </c>
      <c r="N13" s="277"/>
      <c r="O13" s="269"/>
      <c r="P13" s="269"/>
      <c r="Q13" s="269"/>
      <c r="R13" s="269"/>
    </row>
    <row r="14" spans="1:18" x14ac:dyDescent="0.5">
      <c r="B14" s="73"/>
      <c r="C14" s="80"/>
      <c r="D14" s="227"/>
      <c r="E14" s="227"/>
      <c r="F14" s="227"/>
      <c r="G14" s="227"/>
      <c r="H14" s="227"/>
      <c r="I14" s="180"/>
      <c r="M14" s="260" t="s">
        <v>196</v>
      </c>
      <c r="N14" s="278">
        <f>+N12-N13+N11</f>
        <v>0</v>
      </c>
      <c r="O14" s="265">
        <f t="shared" ref="O14:R14" si="5">+O12-O13+O11</f>
        <v>0</v>
      </c>
      <c r="P14" s="265">
        <f t="shared" si="5"/>
        <v>0</v>
      </c>
      <c r="Q14" s="265">
        <f t="shared" si="5"/>
        <v>0</v>
      </c>
      <c r="R14" s="265">
        <f t="shared" si="5"/>
        <v>0</v>
      </c>
    </row>
    <row r="15" spans="1:18" ht="14.7" thickBot="1" x14ac:dyDescent="0.55000000000000004">
      <c r="B15" s="194" t="s">
        <v>174</v>
      </c>
      <c r="C15" s="81"/>
      <c r="D15" s="186">
        <f>AVERAGE(D9:D13)</f>
        <v>0</v>
      </c>
      <c r="E15" s="186">
        <f t="shared" ref="E15:H15" si="6">AVERAGE(E9:E13)</f>
        <v>0</v>
      </c>
      <c r="F15" s="186">
        <f t="shared" si="6"/>
        <v>0</v>
      </c>
      <c r="G15" s="186">
        <f t="shared" si="6"/>
        <v>0</v>
      </c>
      <c r="H15" s="186">
        <f t="shared" si="6"/>
        <v>0</v>
      </c>
      <c r="I15" s="222" t="e">
        <f>AVERAGE(I9:I13)</f>
        <v>#DIV/0!</v>
      </c>
      <c r="M15" s="260" t="s">
        <v>197</v>
      </c>
      <c r="N15" s="279"/>
      <c r="O15" s="270"/>
      <c r="P15" s="270"/>
      <c r="Q15" s="270"/>
      <c r="R15" s="270"/>
    </row>
    <row r="16" spans="1:18" ht="15" thickTop="1" thickBot="1" x14ac:dyDescent="0.55000000000000004">
      <c r="B16" s="200"/>
      <c r="C16" s="223"/>
      <c r="D16" s="223"/>
      <c r="E16" s="223"/>
      <c r="F16" s="223"/>
      <c r="G16" s="223"/>
      <c r="H16" s="223"/>
      <c r="I16" s="201"/>
      <c r="M16" s="260" t="s">
        <v>198</v>
      </c>
      <c r="N16" s="275">
        <f>+N14-N15</f>
        <v>0</v>
      </c>
      <c r="O16" s="263">
        <f t="shared" ref="O16:R16" si="7">+O14-O15</f>
        <v>0</v>
      </c>
      <c r="P16" s="263">
        <f t="shared" si="7"/>
        <v>0</v>
      </c>
      <c r="Q16" s="263">
        <f t="shared" si="7"/>
        <v>0</v>
      </c>
      <c r="R16" s="263">
        <f t="shared" si="7"/>
        <v>0</v>
      </c>
    </row>
    <row r="17" spans="1:18" x14ac:dyDescent="0.5">
      <c r="B17" s="80"/>
      <c r="C17" s="80"/>
      <c r="D17" s="80"/>
      <c r="E17" s="80"/>
      <c r="F17" s="80"/>
      <c r="G17" s="80"/>
      <c r="H17" s="80"/>
      <c r="M17" s="302" t="s">
        <v>18</v>
      </c>
      <c r="N17" s="268"/>
    </row>
    <row r="18" spans="1:18" ht="15.35" x14ac:dyDescent="0.5">
      <c r="A18" s="33"/>
      <c r="B18" s="41" t="s">
        <v>48</v>
      </c>
      <c r="C18" s="42"/>
      <c r="D18" s="43"/>
      <c r="E18" s="43"/>
      <c r="F18" s="43"/>
      <c r="G18" s="43"/>
      <c r="H18" s="43"/>
      <c r="I18" s="43"/>
      <c r="M18" s="302" t="s">
        <v>216</v>
      </c>
      <c r="N18" s="13"/>
      <c r="O18" s="11"/>
      <c r="P18" s="11"/>
      <c r="Q18" s="11"/>
      <c r="R18" s="11"/>
    </row>
    <row r="19" spans="1:18" ht="14.7" customHeight="1" x14ac:dyDescent="0.5">
      <c r="A19" s="33"/>
      <c r="M19" s="302" t="s">
        <v>15</v>
      </c>
      <c r="N19" s="11"/>
      <c r="O19" s="11"/>
      <c r="P19" s="11"/>
      <c r="Q19" s="11"/>
      <c r="R19" s="11"/>
    </row>
    <row r="20" spans="1:18" ht="16.45" customHeight="1" x14ac:dyDescent="0.5">
      <c r="A20" s="33"/>
      <c r="B20" t="s">
        <v>49</v>
      </c>
      <c r="D20" s="44" t="s">
        <v>50</v>
      </c>
      <c r="E20" s="44" t="s">
        <v>51</v>
      </c>
      <c r="F20" s="44" t="s">
        <v>52</v>
      </c>
      <c r="G20" s="44" t="s">
        <v>53</v>
      </c>
      <c r="H20" s="44" t="s">
        <v>54</v>
      </c>
      <c r="I20" s="45" t="s">
        <v>55</v>
      </c>
      <c r="N20" s="8"/>
      <c r="O20" s="8"/>
      <c r="P20" s="8"/>
      <c r="Q20" s="8"/>
      <c r="R20" s="8"/>
    </row>
    <row r="21" spans="1:18" ht="14.7" thickBot="1" x14ac:dyDescent="0.55000000000000004">
      <c r="A21" s="33"/>
      <c r="D21" s="33"/>
      <c r="E21" s="33"/>
      <c r="F21" s="33"/>
      <c r="G21" s="33"/>
      <c r="H21" s="33"/>
      <c r="I21" s="46"/>
      <c r="M21" s="261" t="s">
        <v>204</v>
      </c>
      <c r="N21" s="272" t="s">
        <v>190</v>
      </c>
      <c r="O21" s="262"/>
      <c r="P21" s="262"/>
      <c r="Q21" s="262"/>
      <c r="R21" s="262"/>
    </row>
    <row r="22" spans="1:18" ht="39" thickBot="1" x14ac:dyDescent="0.55000000000000004">
      <c r="A22" s="33"/>
      <c r="B22" s="47" t="s">
        <v>56</v>
      </c>
      <c r="C22" s="89" t="s">
        <v>57</v>
      </c>
      <c r="D22" s="48" t="s">
        <v>58</v>
      </c>
      <c r="E22" s="48" t="s">
        <v>59</v>
      </c>
      <c r="F22" s="48" t="s">
        <v>60</v>
      </c>
      <c r="G22" s="49" t="s">
        <v>61</v>
      </c>
      <c r="H22" s="50" t="s">
        <v>62</v>
      </c>
      <c r="I22" s="51" t="s">
        <v>63</v>
      </c>
      <c r="M22" s="266" t="s">
        <v>199</v>
      </c>
      <c r="N22" s="273">
        <v>43921</v>
      </c>
      <c r="O22" s="267">
        <v>43830</v>
      </c>
      <c r="P22" s="267">
        <v>43465</v>
      </c>
      <c r="Q22" s="267">
        <v>43100</v>
      </c>
      <c r="R22" s="267">
        <v>42735</v>
      </c>
    </row>
    <row r="23" spans="1:18" ht="20" hidden="1" customHeight="1" x14ac:dyDescent="0.5">
      <c r="A23" s="33"/>
      <c r="B23" s="52" t="s">
        <v>64</v>
      </c>
      <c r="C23" s="53" t="s">
        <v>65</v>
      </c>
      <c r="D23" s="54">
        <v>64.37</v>
      </c>
      <c r="E23" s="55">
        <v>32.695999999999998</v>
      </c>
      <c r="F23" s="56">
        <v>2104.6415200000001</v>
      </c>
      <c r="G23" s="57">
        <v>328.71</v>
      </c>
      <c r="H23" s="58"/>
      <c r="I23" s="59">
        <v>2433.3515200000002</v>
      </c>
      <c r="N23" s="167"/>
    </row>
    <row r="24" spans="1:18" ht="30" hidden="1" customHeight="1" x14ac:dyDescent="0.5">
      <c r="A24" s="33"/>
      <c r="B24" s="60" t="s">
        <v>66</v>
      </c>
      <c r="C24" s="61" t="s">
        <v>67</v>
      </c>
      <c r="D24" s="62">
        <v>30.76</v>
      </c>
      <c r="E24" s="63">
        <v>74.518000000000001</v>
      </c>
      <c r="F24" s="56">
        <v>2292.1736800000003</v>
      </c>
      <c r="G24" s="64">
        <v>402.1</v>
      </c>
      <c r="H24" s="65"/>
      <c r="I24" s="66">
        <v>2694.2736800000002</v>
      </c>
      <c r="N24" s="167"/>
    </row>
    <row r="25" spans="1:18" ht="15.75" hidden="1" customHeight="1" x14ac:dyDescent="0.5">
      <c r="A25" s="33"/>
      <c r="B25" s="60" t="s">
        <v>68</v>
      </c>
      <c r="C25" s="61" t="s">
        <v>69</v>
      </c>
      <c r="D25" s="62">
        <v>24.35</v>
      </c>
      <c r="E25" s="63">
        <v>380.96499999999997</v>
      </c>
      <c r="F25" s="56">
        <v>9276.4977500000005</v>
      </c>
      <c r="G25" s="64">
        <v>3647</v>
      </c>
      <c r="H25" s="65"/>
      <c r="I25" s="66">
        <v>12923.49775</v>
      </c>
      <c r="N25" s="167"/>
    </row>
    <row r="26" spans="1:18" ht="30" hidden="1" customHeight="1" x14ac:dyDescent="0.5">
      <c r="A26" s="33"/>
      <c r="B26" s="60" t="s">
        <v>70</v>
      </c>
      <c r="C26" s="61" t="s">
        <v>71</v>
      </c>
      <c r="D26" s="62">
        <v>23.6</v>
      </c>
      <c r="E26" s="63">
        <v>5.2530000000000001</v>
      </c>
      <c r="F26" s="56">
        <v>123.97080000000001</v>
      </c>
      <c r="G26" s="64">
        <v>765.2</v>
      </c>
      <c r="H26" s="65"/>
      <c r="I26" s="66">
        <v>889.1708000000001</v>
      </c>
      <c r="N26" s="167"/>
    </row>
    <row r="27" spans="1:18" ht="20" hidden="1" customHeight="1" x14ac:dyDescent="0.5">
      <c r="A27" s="33"/>
      <c r="B27" s="60" t="s">
        <v>72</v>
      </c>
      <c r="C27" s="61" t="s">
        <v>73</v>
      </c>
      <c r="D27" s="62">
        <v>8.52</v>
      </c>
      <c r="E27" s="63">
        <v>201.8</v>
      </c>
      <c r="F27" s="56">
        <v>1719.336</v>
      </c>
      <c r="G27" s="64">
        <v>925.61</v>
      </c>
      <c r="H27" s="65"/>
      <c r="I27" s="66">
        <v>2644.9459999999999</v>
      </c>
      <c r="N27" s="167"/>
    </row>
    <row r="28" spans="1:18" ht="20" hidden="1" customHeight="1" x14ac:dyDescent="0.5">
      <c r="A28" s="33"/>
      <c r="B28" s="60" t="s">
        <v>74</v>
      </c>
      <c r="C28" s="62" t="s">
        <v>75</v>
      </c>
      <c r="D28" s="62">
        <v>19.920000000000002</v>
      </c>
      <c r="E28" s="63">
        <v>21.282</v>
      </c>
      <c r="F28" s="56">
        <v>423.93744000000004</v>
      </c>
      <c r="G28" s="64">
        <v>198.43</v>
      </c>
      <c r="H28" s="65"/>
      <c r="I28" s="66">
        <v>622.36743999999999</v>
      </c>
      <c r="N28" s="167"/>
    </row>
    <row r="29" spans="1:18" ht="20" hidden="1" customHeight="1" x14ac:dyDescent="0.5">
      <c r="A29" s="33"/>
      <c r="B29" s="60" t="s">
        <v>76</v>
      </c>
      <c r="C29" s="62" t="s">
        <v>77</v>
      </c>
      <c r="D29" s="62">
        <v>67.510000000000005</v>
      </c>
      <c r="E29" s="63">
        <v>216.71100000000001</v>
      </c>
      <c r="F29" s="56">
        <v>14630.159610000002</v>
      </c>
      <c r="G29" s="64">
        <v>1325</v>
      </c>
      <c r="H29" s="65"/>
      <c r="I29" s="66">
        <v>15955.159610000002</v>
      </c>
      <c r="N29" s="167"/>
    </row>
    <row r="30" spans="1:18" ht="20" hidden="1" customHeight="1" x14ac:dyDescent="0.5">
      <c r="A30" s="33"/>
      <c r="B30" s="60" t="s">
        <v>78</v>
      </c>
      <c r="C30" s="67" t="s">
        <v>79</v>
      </c>
      <c r="D30" s="62">
        <v>28.92</v>
      </c>
      <c r="E30" s="63">
        <v>31.791</v>
      </c>
      <c r="F30" s="56">
        <v>919.3957200000001</v>
      </c>
      <c r="G30" s="64">
        <v>626.63</v>
      </c>
      <c r="H30" s="65"/>
      <c r="I30" s="66">
        <v>1546.0257200000001</v>
      </c>
      <c r="N30" s="167"/>
    </row>
    <row r="31" spans="1:18" ht="15.75" customHeight="1" x14ac:dyDescent="0.5">
      <c r="A31" s="33"/>
      <c r="B31" s="60"/>
      <c r="C31" s="105"/>
      <c r="D31" s="105"/>
      <c r="E31" s="237"/>
      <c r="F31" s="238"/>
      <c r="G31" s="240"/>
      <c r="H31" s="240"/>
      <c r="I31" s="239"/>
      <c r="M31" t="s">
        <v>203</v>
      </c>
      <c r="N31" s="431"/>
      <c r="O31" s="432"/>
      <c r="P31" s="432"/>
      <c r="Q31" s="432"/>
      <c r="R31" s="432"/>
    </row>
    <row r="32" spans="1:18" ht="14.7" thickBot="1" x14ac:dyDescent="0.55000000000000004">
      <c r="A32" s="33"/>
      <c r="M32" s="184" t="s">
        <v>200</v>
      </c>
      <c r="N32" s="433"/>
      <c r="O32" s="434"/>
      <c r="P32" s="434"/>
      <c r="Q32" s="434"/>
      <c r="R32" s="434"/>
    </row>
    <row r="33" spans="1:19" ht="15.7" thickTop="1" x14ac:dyDescent="0.5">
      <c r="A33" s="33"/>
      <c r="B33" s="76" t="s">
        <v>80</v>
      </c>
      <c r="C33" s="77"/>
      <c r="D33" s="77"/>
      <c r="E33" s="77"/>
      <c r="F33" s="77"/>
      <c r="G33" s="77"/>
      <c r="H33" s="77"/>
      <c r="I33" s="78"/>
      <c r="M33" t="s">
        <v>16</v>
      </c>
      <c r="N33" s="431"/>
      <c r="O33" s="432"/>
      <c r="P33" s="432"/>
      <c r="Q33" s="432"/>
      <c r="R33" s="432"/>
    </row>
    <row r="34" spans="1:19" ht="15.35" x14ac:dyDescent="0.5">
      <c r="A34" s="33"/>
      <c r="B34" s="79"/>
      <c r="C34" s="80"/>
      <c r="D34" s="80"/>
      <c r="E34" s="80"/>
      <c r="F34" s="80"/>
      <c r="G34" s="80"/>
      <c r="H34" s="80"/>
      <c r="I34" s="81"/>
      <c r="M34" t="s">
        <v>201</v>
      </c>
      <c r="N34" s="431"/>
      <c r="O34" s="432"/>
      <c r="P34" s="432"/>
      <c r="Q34" s="432"/>
      <c r="R34" s="432"/>
    </row>
    <row r="35" spans="1:19" ht="16.5" customHeight="1" x14ac:dyDescent="0.5">
      <c r="A35" s="33"/>
      <c r="B35" s="82" t="s">
        <v>81</v>
      </c>
      <c r="C35" s="83"/>
      <c r="D35" s="80"/>
      <c r="E35" s="82" t="s">
        <v>82</v>
      </c>
      <c r="F35" s="83"/>
      <c r="G35" s="80"/>
      <c r="H35" s="80"/>
      <c r="I35" s="80"/>
      <c r="M35" t="s">
        <v>202</v>
      </c>
      <c r="N35" s="431"/>
      <c r="O35" s="432"/>
      <c r="P35" s="432"/>
      <c r="Q35" s="432"/>
      <c r="R35" s="432"/>
    </row>
    <row r="36" spans="1:19" ht="16.5" customHeight="1" x14ac:dyDescent="0.5">
      <c r="A36" s="33"/>
      <c r="B36" s="83" t="s">
        <v>83</v>
      </c>
      <c r="C36" s="420"/>
      <c r="D36" s="80"/>
      <c r="E36" s="83" t="s">
        <v>84</v>
      </c>
      <c r="F36" s="425"/>
      <c r="G36" s="80"/>
      <c r="I36" s="80"/>
      <c r="N36" s="8"/>
      <c r="O36" s="8"/>
      <c r="P36" s="8"/>
      <c r="Q36" s="8"/>
      <c r="R36" s="8"/>
    </row>
    <row r="37" spans="1:19" ht="16.5" customHeight="1" x14ac:dyDescent="0.5">
      <c r="A37" s="33"/>
      <c r="B37" s="83" t="s">
        <v>27</v>
      </c>
      <c r="C37" s="421"/>
      <c r="D37" s="80"/>
      <c r="E37" s="83" t="s">
        <v>85</v>
      </c>
      <c r="F37" s="425"/>
      <c r="G37" s="84" t="s">
        <v>86</v>
      </c>
      <c r="I37" s="80"/>
      <c r="M37" s="261" t="s">
        <v>214</v>
      </c>
      <c r="N37" s="272" t="s">
        <v>190</v>
      </c>
      <c r="O37" s="262"/>
      <c r="P37" s="262"/>
      <c r="Q37" s="262"/>
      <c r="R37" s="262"/>
    </row>
    <row r="38" spans="1:19" ht="16.5" customHeight="1" thickBot="1" x14ac:dyDescent="0.55000000000000004">
      <c r="A38" s="33"/>
      <c r="B38" s="83" t="s">
        <v>87</v>
      </c>
      <c r="C38" s="422"/>
      <c r="D38" s="80"/>
      <c r="E38" s="83" t="s">
        <v>89</v>
      </c>
      <c r="F38" s="425"/>
      <c r="G38" s="84" t="s">
        <v>90</v>
      </c>
      <c r="I38" s="80"/>
      <c r="M38" s="266" t="s">
        <v>199</v>
      </c>
      <c r="N38" s="273">
        <v>43921</v>
      </c>
      <c r="O38" s="267">
        <v>43830</v>
      </c>
      <c r="P38" s="267">
        <v>43465</v>
      </c>
      <c r="Q38" s="267">
        <v>43100</v>
      </c>
      <c r="R38" s="267">
        <v>42735</v>
      </c>
    </row>
    <row r="39" spans="1:19" ht="16.5" customHeight="1" x14ac:dyDescent="0.5">
      <c r="A39" s="33"/>
      <c r="B39" s="83" t="s">
        <v>88</v>
      </c>
      <c r="C39" s="423"/>
      <c r="D39" s="80"/>
      <c r="E39" s="83" t="s">
        <v>91</v>
      </c>
      <c r="F39" s="420"/>
      <c r="G39" s="80"/>
      <c r="I39" s="80"/>
      <c r="M39" s="260" t="s">
        <v>205</v>
      </c>
      <c r="N39" s="432"/>
      <c r="O39" s="432"/>
      <c r="P39" s="432"/>
      <c r="Q39" s="432"/>
      <c r="R39" s="432"/>
    </row>
    <row r="40" spans="1:19" ht="16.5" customHeight="1" x14ac:dyDescent="0.5">
      <c r="A40" s="33"/>
      <c r="B40" s="128" t="s">
        <v>185</v>
      </c>
      <c r="C40" s="424"/>
      <c r="D40" s="80"/>
      <c r="E40" s="85" t="s">
        <v>92</v>
      </c>
      <c r="F40" s="426"/>
      <c r="G40" s="84"/>
      <c r="I40" s="80"/>
      <c r="M40" s="260" t="s">
        <v>213</v>
      </c>
      <c r="N40" s="432"/>
      <c r="O40" s="432"/>
      <c r="P40" s="432"/>
      <c r="Q40" s="432"/>
      <c r="R40" s="432"/>
    </row>
    <row r="41" spans="1:19" ht="16.5" customHeight="1" x14ac:dyDescent="0.5">
      <c r="A41" s="33"/>
      <c r="B41" s="33"/>
      <c r="C41" s="33"/>
      <c r="D41" s="80"/>
      <c r="E41" s="80"/>
      <c r="F41" s="80"/>
      <c r="G41" s="80"/>
      <c r="H41" s="80"/>
      <c r="I41" s="80"/>
    </row>
    <row r="42" spans="1:19" ht="15.35" x14ac:dyDescent="0.5">
      <c r="A42" s="33"/>
      <c r="B42" s="76" t="s">
        <v>93</v>
      </c>
      <c r="C42" s="77"/>
      <c r="D42" s="77"/>
      <c r="E42" s="77"/>
      <c r="F42" s="77"/>
      <c r="G42" s="77"/>
      <c r="H42" s="77"/>
      <c r="I42" s="78"/>
      <c r="M42" s="261" t="s">
        <v>206</v>
      </c>
      <c r="N42" s="272" t="s">
        <v>190</v>
      </c>
      <c r="O42" s="262"/>
      <c r="P42" s="262"/>
      <c r="Q42" s="262"/>
      <c r="R42" s="262"/>
      <c r="S42" s="261" t="s">
        <v>207</v>
      </c>
    </row>
    <row r="43" spans="1:19" ht="14.7" thickBot="1" x14ac:dyDescent="0.55000000000000004">
      <c r="A43" s="33"/>
      <c r="B43" s="80"/>
      <c r="C43" s="80"/>
      <c r="D43" s="80"/>
      <c r="E43" s="80"/>
      <c r="F43" s="80"/>
      <c r="G43" s="80"/>
      <c r="H43" s="80"/>
      <c r="I43" s="80"/>
      <c r="M43" s="266" t="s">
        <v>199</v>
      </c>
      <c r="N43" s="273">
        <v>43921</v>
      </c>
      <c r="O43" s="267">
        <v>43830</v>
      </c>
      <c r="P43" s="267">
        <v>43465</v>
      </c>
      <c r="Q43" s="267">
        <v>43100</v>
      </c>
      <c r="R43" s="267">
        <v>42735</v>
      </c>
      <c r="S43" s="267"/>
    </row>
    <row r="44" spans="1:19" x14ac:dyDescent="0.5">
      <c r="A44" s="33"/>
      <c r="B44" s="82" t="s">
        <v>94</v>
      </c>
      <c r="C44" s="83"/>
      <c r="D44" s="80"/>
      <c r="E44" s="82" t="s">
        <v>95</v>
      </c>
      <c r="F44" s="83"/>
      <c r="G44" s="80"/>
      <c r="H44" s="80"/>
      <c r="I44" s="80"/>
      <c r="M44" s="260" t="s">
        <v>209</v>
      </c>
      <c r="N44" s="435"/>
      <c r="O44" s="435"/>
      <c r="P44" s="435"/>
      <c r="Q44" s="435"/>
      <c r="R44" s="436"/>
      <c r="S44" s="437"/>
    </row>
    <row r="45" spans="1:19" x14ac:dyDescent="0.5">
      <c r="A45" s="33"/>
      <c r="B45" s="83" t="s">
        <v>96</v>
      </c>
      <c r="C45" s="427"/>
      <c r="D45" s="80"/>
      <c r="E45" s="83" t="s">
        <v>97</v>
      </c>
      <c r="F45" s="80"/>
      <c r="G45" s="428"/>
      <c r="H45" s="87" t="s">
        <v>98</v>
      </c>
      <c r="I45" s="80"/>
      <c r="M45" s="260" t="s">
        <v>208</v>
      </c>
      <c r="N45" s="435"/>
      <c r="O45" s="435"/>
      <c r="P45" s="435"/>
      <c r="Q45" s="435"/>
      <c r="R45" s="435"/>
      <c r="S45" s="437"/>
    </row>
    <row r="46" spans="1:19" x14ac:dyDescent="0.5">
      <c r="A46" s="33"/>
      <c r="B46" s="83" t="s">
        <v>99</v>
      </c>
      <c r="C46" s="420"/>
      <c r="D46" s="80"/>
      <c r="E46" s="83" t="s">
        <v>100</v>
      </c>
      <c r="F46" s="80"/>
      <c r="G46" s="427"/>
      <c r="H46" s="80"/>
      <c r="I46" s="80"/>
      <c r="M46" s="260" t="s">
        <v>210</v>
      </c>
      <c r="N46" s="435"/>
      <c r="O46" s="435"/>
      <c r="P46" s="435"/>
      <c r="Q46" s="435"/>
      <c r="R46" s="435"/>
      <c r="S46" s="437"/>
    </row>
    <row r="47" spans="1:19" x14ac:dyDescent="0.5">
      <c r="A47" s="33"/>
      <c r="B47" s="83" t="s">
        <v>101</v>
      </c>
      <c r="C47" s="422"/>
      <c r="D47" s="80"/>
      <c r="E47" s="83" t="s">
        <v>102</v>
      </c>
      <c r="F47" s="80"/>
      <c r="G47" s="429"/>
      <c r="H47" s="80"/>
      <c r="I47" s="80"/>
      <c r="M47" s="260" t="s">
        <v>211</v>
      </c>
      <c r="N47" s="435"/>
      <c r="O47" s="435"/>
      <c r="P47" s="435"/>
      <c r="Q47" s="435"/>
      <c r="R47" s="435"/>
      <c r="S47" s="437"/>
    </row>
    <row r="48" spans="1:19" x14ac:dyDescent="0.5">
      <c r="A48" s="33"/>
      <c r="B48" s="85" t="s">
        <v>92</v>
      </c>
      <c r="C48" s="426"/>
      <c r="D48" s="80"/>
      <c r="E48" s="241" t="s">
        <v>103</v>
      </c>
      <c r="F48" s="242"/>
      <c r="G48" s="430"/>
      <c r="H48" s="80"/>
      <c r="I48" s="80"/>
      <c r="M48" s="260" t="s">
        <v>212</v>
      </c>
      <c r="N48" s="435"/>
      <c r="O48" s="435"/>
      <c r="P48" s="435"/>
      <c r="Q48" s="435"/>
      <c r="R48" s="435"/>
      <c r="S48" s="437"/>
    </row>
    <row r="49" spans="1:13" ht="18" customHeight="1" x14ac:dyDescent="0.5">
      <c r="A49" s="33"/>
      <c r="B49" s="33"/>
      <c r="C49" s="33"/>
      <c r="D49" s="80"/>
      <c r="E49" s="80"/>
      <c r="F49" s="80"/>
      <c r="G49" s="80"/>
      <c r="H49" s="80"/>
      <c r="I49" s="80"/>
      <c r="J49" s="80"/>
      <c r="M49" s="260"/>
    </row>
    <row r="50" spans="1:13" ht="15.35" x14ac:dyDescent="0.5">
      <c r="A50" s="33"/>
      <c r="B50" s="41" t="s">
        <v>104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260"/>
    </row>
    <row r="51" spans="1:13" ht="8.25" customHeight="1" x14ac:dyDescent="0.6">
      <c r="A51" s="33"/>
      <c r="B51" s="88"/>
      <c r="M51" s="260"/>
    </row>
    <row r="52" spans="1:13" ht="11.25" customHeight="1" x14ac:dyDescent="0.5">
      <c r="A52" s="33"/>
      <c r="B52" s="70"/>
      <c r="D52" s="44" t="s">
        <v>50</v>
      </c>
      <c r="E52" s="44" t="s">
        <v>51</v>
      </c>
      <c r="F52" s="44" t="s">
        <v>52</v>
      </c>
      <c r="G52" s="44" t="s">
        <v>53</v>
      </c>
      <c r="H52" s="44" t="s">
        <v>54</v>
      </c>
      <c r="I52" s="45" t="s">
        <v>55</v>
      </c>
      <c r="J52" s="44" t="s">
        <v>105</v>
      </c>
      <c r="K52" s="44" t="s">
        <v>106</v>
      </c>
      <c r="L52" s="44" t="s">
        <v>106</v>
      </c>
      <c r="M52" s="260"/>
    </row>
    <row r="53" spans="1:13" ht="7.5" customHeight="1" thickBot="1" x14ac:dyDescent="0.55000000000000004">
      <c r="A53" s="33"/>
      <c r="B53" s="70"/>
      <c r="D53" s="33"/>
      <c r="E53" s="33"/>
      <c r="F53" s="33"/>
      <c r="G53" s="33"/>
      <c r="H53" s="33"/>
      <c r="M53" s="260"/>
    </row>
    <row r="54" spans="1:13" ht="39" thickBot="1" x14ac:dyDescent="0.55000000000000004">
      <c r="A54" s="33"/>
      <c r="B54" s="47" t="s">
        <v>56</v>
      </c>
      <c r="C54" s="89" t="s">
        <v>57</v>
      </c>
      <c r="D54" s="243" t="s">
        <v>186</v>
      </c>
      <c r="E54" s="48" t="s">
        <v>59</v>
      </c>
      <c r="F54" s="48" t="s">
        <v>107</v>
      </c>
      <c r="G54" s="49" t="s">
        <v>61</v>
      </c>
      <c r="H54" s="50" t="s">
        <v>62</v>
      </c>
      <c r="I54" s="51" t="s">
        <v>63</v>
      </c>
      <c r="J54" s="49" t="s">
        <v>108</v>
      </c>
      <c r="K54" s="90" t="s">
        <v>21</v>
      </c>
      <c r="L54" s="50" t="s">
        <v>109</v>
      </c>
      <c r="M54" s="260"/>
    </row>
    <row r="55" spans="1:13" ht="15.6" customHeight="1" x14ac:dyDescent="0.5">
      <c r="A55" s="33"/>
      <c r="B55" s="52"/>
      <c r="C55" s="92"/>
      <c r="D55" s="93"/>
      <c r="E55" s="94"/>
      <c r="F55" s="68"/>
      <c r="G55" s="95"/>
      <c r="H55" s="96"/>
      <c r="I55" s="97"/>
      <c r="J55" s="95"/>
      <c r="K55" s="98"/>
      <c r="L55" s="291"/>
      <c r="M55" s="260"/>
    </row>
    <row r="56" spans="1:13" ht="15.6" customHeight="1" x14ac:dyDescent="0.5">
      <c r="A56" s="33"/>
      <c r="B56" s="52"/>
      <c r="C56" s="92"/>
      <c r="D56" s="93"/>
      <c r="E56" s="94"/>
      <c r="F56" s="68"/>
      <c r="G56" s="95"/>
      <c r="H56" s="96"/>
      <c r="I56" s="97"/>
      <c r="J56" s="95"/>
      <c r="K56" s="98"/>
      <c r="L56" s="291"/>
      <c r="M56" s="260"/>
    </row>
    <row r="57" spans="1:13" ht="15.6" customHeight="1" x14ac:dyDescent="0.5">
      <c r="A57" s="33"/>
      <c r="B57" s="60"/>
      <c r="C57" s="99"/>
      <c r="D57" s="100"/>
      <c r="E57" s="101"/>
      <c r="F57" s="68"/>
      <c r="G57" s="102"/>
      <c r="H57" s="103"/>
      <c r="I57" s="97"/>
      <c r="J57" s="102"/>
      <c r="K57" s="98"/>
      <c r="L57" s="292"/>
      <c r="M57" s="260"/>
    </row>
    <row r="58" spans="1:13" ht="15.6" customHeight="1" x14ac:dyDescent="0.5">
      <c r="A58" s="33"/>
      <c r="B58" s="60"/>
      <c r="C58" s="104"/>
      <c r="D58" s="100"/>
      <c r="E58" s="101"/>
      <c r="F58" s="68"/>
      <c r="G58" s="102"/>
      <c r="H58" s="103"/>
      <c r="I58" s="97"/>
      <c r="J58" s="102"/>
      <c r="K58" s="98"/>
      <c r="L58" s="292"/>
      <c r="M58" s="260"/>
    </row>
    <row r="59" spans="1:13" ht="15.6" customHeight="1" x14ac:dyDescent="0.5">
      <c r="A59" s="33"/>
      <c r="B59" s="60"/>
      <c r="C59" s="104"/>
      <c r="D59" s="100"/>
      <c r="E59" s="101"/>
      <c r="F59" s="68"/>
      <c r="G59" s="102"/>
      <c r="H59" s="103"/>
      <c r="I59" s="97"/>
      <c r="J59" s="102"/>
      <c r="K59" s="98"/>
      <c r="L59" s="292"/>
      <c r="M59" s="260"/>
    </row>
    <row r="60" spans="1:13" ht="15.6" customHeight="1" x14ac:dyDescent="0.5">
      <c r="A60" s="33"/>
      <c r="B60" s="60"/>
      <c r="C60" s="104"/>
      <c r="D60" s="100"/>
      <c r="E60" s="101"/>
      <c r="F60" s="68"/>
      <c r="G60" s="102"/>
      <c r="H60" s="103"/>
      <c r="I60" s="97"/>
      <c r="J60" s="102"/>
      <c r="K60" s="98"/>
      <c r="L60" s="292"/>
      <c r="M60" s="260"/>
    </row>
    <row r="61" spans="1:13" ht="15.6" customHeight="1" thickBot="1" x14ac:dyDescent="0.55000000000000004">
      <c r="A61" s="33"/>
      <c r="B61" s="106"/>
      <c r="C61" s="107"/>
      <c r="D61" s="108"/>
      <c r="E61" s="109"/>
      <c r="F61" s="110"/>
      <c r="G61" s="111"/>
      <c r="H61" s="112"/>
      <c r="I61" s="113"/>
      <c r="J61" s="111"/>
      <c r="K61" s="114"/>
      <c r="L61" s="293"/>
      <c r="M61" s="260"/>
    </row>
    <row r="62" spans="1:13" ht="9.4499999999999993" customHeight="1" thickBot="1" x14ac:dyDescent="0.55000000000000004">
      <c r="A62" s="33"/>
      <c r="L62" s="290"/>
      <c r="M62" s="260"/>
    </row>
    <row r="63" spans="1:13" ht="15.6" customHeight="1" thickBot="1" x14ac:dyDescent="0.55000000000000004">
      <c r="A63" s="33"/>
      <c r="B63" s="115"/>
      <c r="C63" s="116"/>
      <c r="D63" s="117"/>
      <c r="E63" s="118"/>
      <c r="F63" s="118"/>
      <c r="G63" s="119"/>
      <c r="H63" s="120"/>
      <c r="I63" s="121"/>
      <c r="J63" s="294"/>
      <c r="K63" s="122"/>
      <c r="L63" s="295"/>
      <c r="M63" s="260"/>
    </row>
    <row r="64" spans="1:13" x14ac:dyDescent="0.5">
      <c r="A64" s="33"/>
      <c r="B64" s="70"/>
      <c r="D64" s="8"/>
      <c r="E64" s="8"/>
      <c r="K64" s="123"/>
    </row>
    <row r="65" spans="1:15" x14ac:dyDescent="0.5">
      <c r="A65" s="33"/>
      <c r="B65" s="70" t="s">
        <v>110</v>
      </c>
      <c r="C65" s="11"/>
      <c r="D65" s="7"/>
      <c r="J65" s="70" t="s">
        <v>111</v>
      </c>
      <c r="K65" s="124"/>
      <c r="L65" s="124"/>
      <c r="M65" s="124"/>
    </row>
    <row r="66" spans="1:15" ht="14.7" thickBot="1" x14ac:dyDescent="0.55000000000000004">
      <c r="A66" s="33"/>
      <c r="B66" s="70"/>
      <c r="F66" s="70"/>
      <c r="G66" s="124"/>
      <c r="H66" s="124"/>
    </row>
    <row r="67" spans="1:15" ht="14.7" thickBot="1" x14ac:dyDescent="0.55000000000000004">
      <c r="A67" s="33"/>
      <c r="B67" s="74" t="s">
        <v>19</v>
      </c>
      <c r="C67" s="75"/>
      <c r="F67" s="70"/>
      <c r="G67" s="124"/>
      <c r="H67" s="124"/>
      <c r="K67" s="125"/>
      <c r="L67" s="125"/>
    </row>
    <row r="68" spans="1:15" x14ac:dyDescent="0.5">
      <c r="A68" s="33"/>
    </row>
    <row r="69" spans="1:15" ht="15.35" x14ac:dyDescent="0.5">
      <c r="A69" s="33"/>
      <c r="B69" s="126" t="s">
        <v>112</v>
      </c>
      <c r="C69" s="127"/>
      <c r="D69" s="127"/>
      <c r="E69" s="127"/>
      <c r="F69" s="127"/>
      <c r="G69" s="127"/>
      <c r="H69" s="127"/>
      <c r="I69" s="127"/>
      <c r="J69" s="127"/>
      <c r="K69" s="127"/>
      <c r="L69" s="127"/>
    </row>
    <row r="70" spans="1:15" ht="4.5" customHeight="1" x14ac:dyDescent="0.5">
      <c r="A70" s="33"/>
    </row>
    <row r="71" spans="1:15" ht="16.5" customHeight="1" x14ac:dyDescent="0.5">
      <c r="A71" s="33"/>
      <c r="C71" t="s">
        <v>49</v>
      </c>
      <c r="D71" s="44" t="s">
        <v>113</v>
      </c>
      <c r="E71" s="44" t="s">
        <v>51</v>
      </c>
      <c r="F71" s="44" t="s">
        <v>114</v>
      </c>
      <c r="G71" s="44" t="s">
        <v>115</v>
      </c>
      <c r="H71" s="44" t="s">
        <v>116</v>
      </c>
      <c r="I71" s="44" t="s">
        <v>105</v>
      </c>
      <c r="J71" s="44" t="s">
        <v>106</v>
      </c>
      <c r="N71" s="33"/>
      <c r="O71" s="33"/>
    </row>
    <row r="72" spans="1:15" ht="11.25" customHeight="1" thickBot="1" x14ac:dyDescent="0.55000000000000004">
      <c r="A72" s="33"/>
      <c r="D72" s="33"/>
      <c r="E72" s="33"/>
      <c r="F72" s="33"/>
      <c r="G72" s="33"/>
      <c r="H72" s="33"/>
      <c r="I72" s="128"/>
      <c r="J72" s="33"/>
      <c r="N72" s="33"/>
      <c r="O72" s="33"/>
    </row>
    <row r="73" spans="1:15" ht="45" customHeight="1" thickBot="1" x14ac:dyDescent="0.55000000000000004">
      <c r="A73" s="33"/>
      <c r="B73" s="296" t="s">
        <v>117</v>
      </c>
      <c r="C73" s="297" t="s">
        <v>118</v>
      </c>
      <c r="D73" s="298"/>
      <c r="E73" s="299" t="s">
        <v>119</v>
      </c>
      <c r="F73" s="300" t="s">
        <v>18</v>
      </c>
      <c r="G73" s="300" t="s">
        <v>120</v>
      </c>
      <c r="H73" s="300" t="s">
        <v>121</v>
      </c>
      <c r="I73" s="300" t="s">
        <v>122</v>
      </c>
      <c r="J73" s="300" t="s">
        <v>123</v>
      </c>
      <c r="K73" s="301" t="s">
        <v>21</v>
      </c>
    </row>
    <row r="74" spans="1:15" s="125" customFormat="1" ht="14.45" customHeight="1" x14ac:dyDescent="0.5">
      <c r="A74" s="33"/>
      <c r="B74" s="252"/>
      <c r="C74" s="250"/>
      <c r="D74" s="251"/>
      <c r="E74" s="129"/>
      <c r="F74" s="130"/>
      <c r="G74" s="131"/>
      <c r="H74" s="132"/>
      <c r="I74" s="131"/>
      <c r="J74" s="131"/>
      <c r="K74" s="133"/>
      <c r="L74"/>
    </row>
    <row r="75" spans="1:15" s="125" customFormat="1" ht="14.45" customHeight="1" x14ac:dyDescent="0.5">
      <c r="A75" s="33"/>
      <c r="B75" s="252"/>
      <c r="C75" s="245"/>
      <c r="D75" s="244"/>
      <c r="E75" s="129"/>
      <c r="F75" s="130"/>
      <c r="G75" s="131"/>
      <c r="H75" s="132"/>
      <c r="I75" s="131"/>
      <c r="J75" s="131"/>
      <c r="K75" s="133"/>
      <c r="L75"/>
    </row>
    <row r="76" spans="1:15" s="125" customFormat="1" ht="14.45" customHeight="1" x14ac:dyDescent="0.5">
      <c r="A76" s="33"/>
      <c r="B76" s="253"/>
      <c r="C76" s="246"/>
      <c r="D76" s="244"/>
      <c r="E76" s="54"/>
      <c r="F76" s="68"/>
      <c r="G76" s="131"/>
      <c r="H76" s="134"/>
      <c r="I76" s="131"/>
      <c r="J76" s="135"/>
      <c r="K76" s="136"/>
      <c r="L76"/>
    </row>
    <row r="77" spans="1:15" s="125" customFormat="1" ht="14.45" customHeight="1" x14ac:dyDescent="0.5">
      <c r="A77" s="33"/>
      <c r="B77" s="253"/>
      <c r="C77" s="246"/>
      <c r="D77" s="244"/>
      <c r="E77" s="54"/>
      <c r="F77" s="68"/>
      <c r="G77" s="135"/>
      <c r="H77" s="134"/>
      <c r="I77" s="131"/>
      <c r="J77" s="135"/>
      <c r="K77" s="136"/>
      <c r="L77"/>
    </row>
    <row r="78" spans="1:15" s="125" customFormat="1" ht="14.45" customHeight="1" x14ac:dyDescent="0.5">
      <c r="A78" s="33"/>
      <c r="B78" s="254"/>
      <c r="C78" s="246"/>
      <c r="D78" s="244"/>
      <c r="E78" s="54"/>
      <c r="F78" s="68"/>
      <c r="G78" s="135"/>
      <c r="H78" s="134"/>
      <c r="I78" s="135"/>
      <c r="J78" s="135"/>
      <c r="K78" s="136"/>
      <c r="L78"/>
    </row>
    <row r="79" spans="1:15" s="125" customFormat="1" ht="14.45" customHeight="1" x14ac:dyDescent="0.5">
      <c r="A79" s="33"/>
      <c r="B79" s="254"/>
      <c r="C79" s="245"/>
      <c r="D79" s="244"/>
      <c r="E79" s="54"/>
      <c r="F79" s="68"/>
      <c r="G79" s="131"/>
      <c r="H79" s="134"/>
      <c r="I79" s="131"/>
      <c r="J79" s="135"/>
      <c r="K79" s="136"/>
      <c r="L79"/>
    </row>
    <row r="80" spans="1:15" s="125" customFormat="1" ht="14.45" customHeight="1" x14ac:dyDescent="0.5">
      <c r="A80" s="33"/>
      <c r="B80" s="253"/>
      <c r="C80" s="246"/>
      <c r="D80" s="244"/>
      <c r="E80" s="54"/>
      <c r="F80" s="68"/>
      <c r="G80" s="131"/>
      <c r="H80" s="134"/>
      <c r="I80" s="131"/>
      <c r="J80" s="135"/>
      <c r="K80" s="136"/>
      <c r="L80" s="283"/>
    </row>
    <row r="81" spans="1:13" s="125" customFormat="1" ht="14.45" customHeight="1" x14ac:dyDescent="0.5">
      <c r="A81" s="33"/>
      <c r="B81" s="253"/>
      <c r="C81" s="246"/>
      <c r="D81" s="244"/>
      <c r="E81" s="54"/>
      <c r="F81" s="68"/>
      <c r="G81" s="131"/>
      <c r="H81" s="134"/>
      <c r="I81" s="131"/>
      <c r="J81" s="135"/>
      <c r="K81" s="136"/>
      <c r="L81" s="283"/>
    </row>
    <row r="82" spans="1:13" s="125" customFormat="1" ht="14.45" customHeight="1" x14ac:dyDescent="0.5">
      <c r="A82" s="33"/>
      <c r="B82" s="253"/>
      <c r="C82" s="246"/>
      <c r="D82" s="244"/>
      <c r="E82" s="54"/>
      <c r="F82" s="68"/>
      <c r="G82" s="135"/>
      <c r="H82" s="134"/>
      <c r="I82" s="135"/>
      <c r="J82" s="135"/>
      <c r="K82" s="136"/>
      <c r="L82" s="283"/>
    </row>
    <row r="83" spans="1:13" s="125" customFormat="1" ht="14.45" customHeight="1" x14ac:dyDescent="0.5">
      <c r="A83" s="33"/>
      <c r="B83" s="253"/>
      <c r="C83" s="246"/>
      <c r="D83" s="244"/>
      <c r="E83" s="54"/>
      <c r="F83" s="68"/>
      <c r="G83" s="135"/>
      <c r="H83" s="134"/>
      <c r="I83" s="135"/>
      <c r="J83" s="135"/>
      <c r="K83" s="136"/>
      <c r="L83" s="283"/>
    </row>
    <row r="84" spans="1:13" s="125" customFormat="1" ht="14.45" customHeight="1" x14ac:dyDescent="0.5">
      <c r="A84" s="33"/>
      <c r="B84" s="253"/>
      <c r="C84" s="246"/>
      <c r="D84" s="244"/>
      <c r="E84" s="54"/>
      <c r="F84" s="68"/>
      <c r="G84" s="135"/>
      <c r="H84" s="134"/>
      <c r="I84" s="131"/>
      <c r="J84" s="135"/>
      <c r="K84" s="136"/>
      <c r="L84" s="283"/>
    </row>
    <row r="85" spans="1:13" s="125" customFormat="1" ht="14.45" customHeight="1" x14ac:dyDescent="0.5">
      <c r="A85" s="33"/>
      <c r="B85" s="255"/>
      <c r="C85" s="246"/>
      <c r="D85" s="244"/>
      <c r="E85" s="62"/>
      <c r="F85" s="137"/>
      <c r="G85" s="138"/>
      <c r="H85" s="139"/>
      <c r="I85" s="131"/>
      <c r="J85" s="138"/>
      <c r="K85" s="140"/>
      <c r="L85" s="283"/>
    </row>
    <row r="86" spans="1:13" s="125" customFormat="1" ht="14.45" customHeight="1" thickBot="1" x14ac:dyDescent="0.55000000000000004">
      <c r="A86" s="33"/>
      <c r="B86" s="256"/>
      <c r="C86" s="257"/>
      <c r="D86" s="258"/>
      <c r="E86" s="141"/>
      <c r="F86" s="142"/>
      <c r="G86" s="143"/>
      <c r="H86" s="144"/>
      <c r="I86" s="259"/>
      <c r="J86" s="143"/>
      <c r="K86" s="145"/>
      <c r="L86" s="283"/>
    </row>
    <row r="87" spans="1:13" ht="14.7" thickBot="1" x14ac:dyDescent="0.55000000000000004">
      <c r="A87" s="33"/>
      <c r="J87" s="303" t="s">
        <v>111</v>
      </c>
      <c r="K87" s="304"/>
      <c r="L87" s="124"/>
    </row>
    <row r="88" spans="1:13" ht="16.7" customHeight="1" thickBot="1" x14ac:dyDescent="0.55000000000000004">
      <c r="A88" s="33"/>
      <c r="B88" s="74" t="s">
        <v>19</v>
      </c>
      <c r="C88" s="75"/>
      <c r="F88" s="146"/>
      <c r="G88" s="11"/>
      <c r="H88" s="7"/>
    </row>
    <row r="89" spans="1:13" x14ac:dyDescent="0.5">
      <c r="A89" s="33"/>
    </row>
    <row r="90" spans="1:13" ht="15.35" x14ac:dyDescent="0.5">
      <c r="A90" s="33"/>
      <c r="B90" s="126" t="s">
        <v>124</v>
      </c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</row>
    <row r="91" spans="1:13" ht="11.5" customHeight="1" x14ac:dyDescent="0.6">
      <c r="A91" s="33"/>
      <c r="B91" s="38"/>
      <c r="C91" s="147"/>
      <c r="D91" s="147"/>
      <c r="E91" s="148" t="s">
        <v>125</v>
      </c>
      <c r="F91" s="149">
        <v>1</v>
      </c>
      <c r="G91" s="149">
        <v>2</v>
      </c>
      <c r="H91" s="149">
        <v>3</v>
      </c>
      <c r="I91" s="149">
        <v>4</v>
      </c>
      <c r="J91" s="149">
        <v>5</v>
      </c>
      <c r="K91" s="149">
        <v>6</v>
      </c>
      <c r="L91" s="284"/>
    </row>
    <row r="92" spans="1:13" x14ac:dyDescent="0.5">
      <c r="A92" s="33"/>
      <c r="B92" t="s">
        <v>126</v>
      </c>
      <c r="C92" s="150" t="s">
        <v>215</v>
      </c>
      <c r="D92" s="151" t="s">
        <v>127</v>
      </c>
      <c r="E92" s="306" t="s">
        <v>128</v>
      </c>
      <c r="J92" s="306" t="s">
        <v>129</v>
      </c>
    </row>
    <row r="93" spans="1:13" ht="14.7" thickBot="1" x14ac:dyDescent="0.55000000000000004">
      <c r="A93" s="33"/>
      <c r="C93" s="152" t="s">
        <v>130</v>
      </c>
      <c r="D93" s="153" t="s">
        <v>130</v>
      </c>
      <c r="E93" s="307">
        <f>+N6</f>
        <v>43921</v>
      </c>
      <c r="F93" s="154">
        <f>+O6+366</f>
        <v>44196</v>
      </c>
      <c r="G93" s="154">
        <f>+F93+365</f>
        <v>44561</v>
      </c>
      <c r="H93" s="154">
        <f>+G93+365</f>
        <v>44926</v>
      </c>
      <c r="I93" s="154">
        <f>+H93+365</f>
        <v>45291</v>
      </c>
      <c r="J93" s="314">
        <f>+I93+366</f>
        <v>45657</v>
      </c>
      <c r="K93" s="154">
        <f>+J93+365</f>
        <v>46022</v>
      </c>
      <c r="L93" s="285"/>
    </row>
    <row r="94" spans="1:13" x14ac:dyDescent="0.5">
      <c r="A94" s="33"/>
      <c r="B94" t="s">
        <v>131</v>
      </c>
      <c r="C94" s="155"/>
      <c r="D94" s="156"/>
      <c r="E94" s="308">
        <f>+N7</f>
        <v>0</v>
      </c>
      <c r="F94" s="157"/>
      <c r="G94" s="157"/>
      <c r="H94" s="157"/>
      <c r="I94" s="157"/>
      <c r="J94" s="281"/>
      <c r="K94" s="158"/>
      <c r="L94" s="157"/>
    </row>
    <row r="95" spans="1:13" x14ac:dyDescent="0.5">
      <c r="A95" s="33"/>
      <c r="B95" t="s">
        <v>132</v>
      </c>
      <c r="C95" s="159">
        <f>+S44</f>
        <v>0</v>
      </c>
      <c r="D95" s="160"/>
      <c r="E95" s="309"/>
      <c r="F95" s="161"/>
      <c r="G95" s="161"/>
      <c r="H95" s="161"/>
      <c r="I95" s="161"/>
      <c r="J95" s="315"/>
      <c r="K95" s="162"/>
      <c r="L95" s="161"/>
      <c r="M95" s="163"/>
    </row>
    <row r="96" spans="1:13" x14ac:dyDescent="0.5">
      <c r="A96" s="33"/>
      <c r="B96" t="s">
        <v>133</v>
      </c>
      <c r="C96" s="159">
        <f>+S45</f>
        <v>0</v>
      </c>
      <c r="D96" s="160">
        <v>0.7</v>
      </c>
      <c r="E96" s="308">
        <f>-N8</f>
        <v>0</v>
      </c>
      <c r="F96" s="157"/>
      <c r="G96" s="157"/>
      <c r="H96" s="157"/>
      <c r="I96" s="157"/>
      <c r="J96" s="281"/>
      <c r="K96" s="158"/>
      <c r="L96" s="157"/>
    </row>
    <row r="97" spans="1:14" x14ac:dyDescent="0.5">
      <c r="A97" s="33"/>
      <c r="B97" t="s">
        <v>134</v>
      </c>
      <c r="C97" s="159">
        <f>+S46</f>
        <v>0</v>
      </c>
      <c r="D97" s="160">
        <v>0.15</v>
      </c>
      <c r="E97" s="308">
        <f>-N10</f>
        <v>0</v>
      </c>
      <c r="F97" s="157"/>
      <c r="G97" s="157"/>
      <c r="H97" s="157"/>
      <c r="I97" s="157"/>
      <c r="J97" s="281"/>
      <c r="K97" s="157"/>
      <c r="L97" s="157"/>
    </row>
    <row r="98" spans="1:14" x14ac:dyDescent="0.5">
      <c r="A98" s="33"/>
      <c r="B98" t="s">
        <v>218</v>
      </c>
      <c r="C98" s="159"/>
      <c r="D98" s="160"/>
      <c r="E98" s="311">
        <f>SUM(E94:E97)-E99</f>
        <v>0</v>
      </c>
      <c r="F98" s="312"/>
      <c r="G98" s="312"/>
      <c r="H98" s="312"/>
      <c r="I98" s="312"/>
      <c r="J98" s="316"/>
      <c r="K98" s="313"/>
      <c r="L98" s="157"/>
    </row>
    <row r="99" spans="1:14" x14ac:dyDescent="0.5">
      <c r="A99" s="33"/>
      <c r="B99" t="s">
        <v>135</v>
      </c>
      <c r="C99" s="166"/>
      <c r="D99" s="305" t="e">
        <f>+E99/E94</f>
        <v>#DIV/0!</v>
      </c>
      <c r="E99" s="309">
        <f>+N12</f>
        <v>0</v>
      </c>
      <c r="F99" s="157"/>
      <c r="G99" s="157"/>
      <c r="H99" s="157"/>
      <c r="I99" s="157"/>
      <c r="J99" s="281"/>
      <c r="K99" s="158"/>
      <c r="L99" s="157"/>
      <c r="N99" s="11"/>
    </row>
    <row r="100" spans="1:14" x14ac:dyDescent="0.5">
      <c r="A100" s="33"/>
      <c r="B100" t="s">
        <v>136</v>
      </c>
      <c r="C100" s="159"/>
      <c r="D100" s="160">
        <v>0.22</v>
      </c>
      <c r="E100" s="309">
        <v>0</v>
      </c>
      <c r="F100" s="157"/>
      <c r="G100" s="157"/>
      <c r="H100" s="157"/>
      <c r="I100" s="157"/>
      <c r="J100" s="281"/>
      <c r="K100" s="158"/>
      <c r="L100" s="157"/>
    </row>
    <row r="101" spans="1:14" x14ac:dyDescent="0.5">
      <c r="A101" s="33"/>
      <c r="B101" t="s">
        <v>137</v>
      </c>
      <c r="C101" s="159">
        <f>+S47</f>
        <v>0</v>
      </c>
      <c r="D101" s="160">
        <f>+C101</f>
        <v>0</v>
      </c>
      <c r="E101" s="308">
        <f>+N40</f>
        <v>0</v>
      </c>
      <c r="F101" s="157"/>
      <c r="G101" s="157"/>
      <c r="H101" s="157"/>
      <c r="I101" s="157"/>
      <c r="J101" s="281"/>
      <c r="K101" s="158"/>
      <c r="L101" s="157"/>
    </row>
    <row r="102" spans="1:14" x14ac:dyDescent="0.5">
      <c r="A102" s="33"/>
      <c r="B102" t="s">
        <v>138</v>
      </c>
      <c r="C102" s="159">
        <f>+S48</f>
        <v>0</v>
      </c>
      <c r="D102" s="160">
        <f>+C102</f>
        <v>0</v>
      </c>
      <c r="E102" s="308">
        <f>+N39</f>
        <v>0</v>
      </c>
      <c r="F102" s="157"/>
      <c r="G102" s="157"/>
      <c r="H102" s="157"/>
      <c r="I102" s="157"/>
      <c r="J102" s="281"/>
      <c r="K102" s="158"/>
      <c r="L102" s="157"/>
    </row>
    <row r="103" spans="1:14" ht="14.7" thickBot="1" x14ac:dyDescent="0.55000000000000004">
      <c r="A103" s="33"/>
      <c r="B103" t="s">
        <v>139</v>
      </c>
      <c r="C103" s="167"/>
      <c r="E103" s="310">
        <f>SUM(E99:E102)</f>
        <v>0</v>
      </c>
      <c r="F103" s="168"/>
      <c r="G103" s="168"/>
      <c r="H103" s="168"/>
      <c r="I103" s="168"/>
      <c r="J103" s="310"/>
      <c r="K103" s="169"/>
      <c r="L103" s="286"/>
    </row>
    <row r="104" spans="1:14" ht="7.5" customHeight="1" thickTop="1" x14ac:dyDescent="0.5">
      <c r="A104" s="33"/>
      <c r="B104" s="147"/>
      <c r="C104" s="147"/>
      <c r="D104" s="147"/>
      <c r="E104" s="164"/>
      <c r="F104" s="164"/>
      <c r="G104" s="164"/>
      <c r="H104" s="164"/>
      <c r="I104" s="164"/>
      <c r="J104" s="317"/>
      <c r="K104" s="165"/>
      <c r="L104" s="157"/>
    </row>
    <row r="105" spans="1:14" x14ac:dyDescent="0.5">
      <c r="A105" s="33"/>
      <c r="B105" s="170" t="s">
        <v>15</v>
      </c>
      <c r="C105" s="170"/>
      <c r="D105" s="170"/>
      <c r="E105" s="171"/>
      <c r="F105" s="171"/>
      <c r="G105" s="171"/>
      <c r="H105" s="171"/>
      <c r="I105" s="171"/>
      <c r="J105" s="318"/>
      <c r="K105" s="172"/>
      <c r="L105" s="287"/>
    </row>
    <row r="106" spans="1:14" ht="12" customHeight="1" x14ac:dyDescent="0.5">
      <c r="A106" s="33"/>
      <c r="B106" s="173" t="s">
        <v>140</v>
      </c>
      <c r="C106" s="173"/>
      <c r="D106" s="173"/>
      <c r="E106" s="174"/>
      <c r="F106" s="174"/>
      <c r="G106" s="174"/>
      <c r="H106" s="174"/>
      <c r="I106" s="174"/>
      <c r="J106" s="319"/>
      <c r="K106" s="175"/>
      <c r="L106" s="286"/>
    </row>
    <row r="107" spans="1:14" ht="7.5" customHeight="1" x14ac:dyDescent="0.5">
      <c r="A107" s="33"/>
      <c r="J107" s="167"/>
    </row>
    <row r="108" spans="1:14" ht="14.7" thickBot="1" x14ac:dyDescent="0.55000000000000004">
      <c r="A108" s="33"/>
      <c r="B108" s="176" t="s">
        <v>41</v>
      </c>
      <c r="C108" s="177" t="s">
        <v>130</v>
      </c>
      <c r="E108" s="178" t="s">
        <v>141</v>
      </c>
      <c r="J108" s="167"/>
    </row>
    <row r="109" spans="1:14" x14ac:dyDescent="0.5">
      <c r="A109" s="33"/>
      <c r="B109" t="s">
        <v>142</v>
      </c>
      <c r="C109" s="7"/>
      <c r="E109" s="179"/>
      <c r="F109" s="86" t="s">
        <v>143</v>
      </c>
      <c r="J109" s="320"/>
    </row>
    <row r="110" spans="1:14" x14ac:dyDescent="0.5">
      <c r="A110" s="33"/>
      <c r="B110" t="s">
        <v>144</v>
      </c>
      <c r="C110" s="181"/>
      <c r="E110" s="16"/>
      <c r="F110" s="86" t="s">
        <v>145</v>
      </c>
      <c r="J110" s="281"/>
    </row>
    <row r="111" spans="1:14" x14ac:dyDescent="0.5">
      <c r="A111" s="33"/>
      <c r="B111" t="s">
        <v>111</v>
      </c>
      <c r="E111" s="182"/>
      <c r="J111" s="278"/>
    </row>
    <row r="112" spans="1:14" x14ac:dyDescent="0.5">
      <c r="A112" s="33"/>
      <c r="B112" t="s">
        <v>146</v>
      </c>
      <c r="E112" s="11"/>
      <c r="J112" s="320"/>
    </row>
    <row r="113" spans="1:12" x14ac:dyDescent="0.5">
      <c r="A113" s="33"/>
      <c r="B113" t="s">
        <v>147</v>
      </c>
      <c r="E113" s="11"/>
      <c r="J113" s="321"/>
    </row>
    <row r="114" spans="1:12" x14ac:dyDescent="0.5">
      <c r="A114" s="33"/>
      <c r="B114" t="s">
        <v>148</v>
      </c>
      <c r="J114" s="320"/>
    </row>
    <row r="115" spans="1:12" x14ac:dyDescent="0.5">
      <c r="A115" s="33"/>
      <c r="D115" s="183" t="s">
        <v>149</v>
      </c>
      <c r="J115" s="167"/>
    </row>
    <row r="116" spans="1:12" ht="14.7" thickBot="1" x14ac:dyDescent="0.55000000000000004">
      <c r="A116" s="33"/>
      <c r="B116" s="184" t="s">
        <v>43</v>
      </c>
      <c r="C116" s="327">
        <f>+I126</f>
        <v>0</v>
      </c>
      <c r="D116" s="185"/>
      <c r="E116" s="186"/>
      <c r="F116" s="186"/>
      <c r="G116" s="186"/>
      <c r="H116" s="186"/>
      <c r="I116" s="186"/>
      <c r="J116" s="322"/>
    </row>
    <row r="117" spans="1:12" ht="14.7" thickTop="1" x14ac:dyDescent="0.5">
      <c r="A117" s="33"/>
      <c r="C117" s="146" t="s">
        <v>150</v>
      </c>
      <c r="D117" s="187"/>
      <c r="E117" s="188"/>
      <c r="F117" s="12"/>
    </row>
    <row r="118" spans="1:12" x14ac:dyDescent="0.5">
      <c r="A118" s="33"/>
      <c r="C118" s="146" t="s">
        <v>151</v>
      </c>
      <c r="D118" s="187"/>
      <c r="E118" s="188"/>
    </row>
    <row r="119" spans="1:12" x14ac:dyDescent="0.5">
      <c r="A119" s="33"/>
      <c r="C119" s="146" t="s">
        <v>152</v>
      </c>
      <c r="D119" s="187"/>
      <c r="E119" s="188"/>
    </row>
    <row r="120" spans="1:12" x14ac:dyDescent="0.5">
      <c r="A120" s="33"/>
      <c r="C120" s="146" t="s">
        <v>153</v>
      </c>
      <c r="D120" s="187"/>
      <c r="E120" s="188"/>
    </row>
    <row r="121" spans="1:12" ht="14.7" thickBot="1" x14ac:dyDescent="0.55000000000000004">
      <c r="A121" s="33"/>
      <c r="C121" s="146" t="s">
        <v>154</v>
      </c>
      <c r="D121" s="187"/>
      <c r="E121" s="188"/>
    </row>
    <row r="122" spans="1:12" ht="14.7" thickBot="1" x14ac:dyDescent="0.55000000000000004">
      <c r="A122" s="33"/>
      <c r="C122" s="146" t="s">
        <v>155</v>
      </c>
      <c r="D122" s="167"/>
      <c r="E122" s="189"/>
      <c r="F122" s="86"/>
      <c r="G122" s="190" t="s">
        <v>156</v>
      </c>
      <c r="H122" s="191"/>
      <c r="I122" s="192"/>
      <c r="K122" s="193" t="s">
        <v>219</v>
      </c>
      <c r="L122" s="324"/>
    </row>
    <row r="123" spans="1:12" ht="14.7" thickTop="1" x14ac:dyDescent="0.5">
      <c r="A123" s="33"/>
      <c r="C123" s="146"/>
      <c r="E123" s="188"/>
      <c r="F123" s="86"/>
      <c r="G123" s="194" t="s">
        <v>157</v>
      </c>
      <c r="H123" s="70"/>
      <c r="I123" s="326"/>
      <c r="K123" s="195"/>
      <c r="L123" s="325"/>
    </row>
    <row r="124" spans="1:12" x14ac:dyDescent="0.5">
      <c r="A124" s="33"/>
      <c r="C124" s="196" t="s">
        <v>158</v>
      </c>
      <c r="E124" s="197" t="s">
        <v>159</v>
      </c>
      <c r="F124" s="72"/>
      <c r="G124" s="194" t="s">
        <v>160</v>
      </c>
      <c r="H124" s="70"/>
      <c r="I124" s="326"/>
      <c r="K124" s="198"/>
      <c r="L124" s="71" t="s">
        <v>161</v>
      </c>
    </row>
    <row r="125" spans="1:12" ht="14.7" thickBot="1" x14ac:dyDescent="0.55000000000000004">
      <c r="A125" s="33"/>
      <c r="C125" s="69" t="s">
        <v>162</v>
      </c>
      <c r="E125" s="188"/>
      <c r="G125" s="194" t="s">
        <v>163</v>
      </c>
      <c r="H125" s="70"/>
      <c r="I125" s="199"/>
      <c r="K125" s="200"/>
      <c r="L125" s="201"/>
    </row>
    <row r="126" spans="1:12" ht="14.7" thickBot="1" x14ac:dyDescent="0.55000000000000004">
      <c r="A126" s="33"/>
      <c r="C126" s="202" t="s">
        <v>164</v>
      </c>
      <c r="E126" s="203"/>
      <c r="G126" s="204" t="s">
        <v>165</v>
      </c>
      <c r="H126" s="205"/>
      <c r="I126" s="206"/>
    </row>
    <row r="127" spans="1:12" ht="14.7" thickBot="1" x14ac:dyDescent="0.55000000000000004">
      <c r="A127" s="33"/>
      <c r="C127" s="202" t="s">
        <v>166</v>
      </c>
      <c r="E127" s="203"/>
    </row>
    <row r="128" spans="1:12" ht="19" customHeight="1" thickBot="1" x14ac:dyDescent="0.55000000000000004">
      <c r="A128" s="33"/>
      <c r="B128" s="74" t="s">
        <v>296</v>
      </c>
      <c r="C128" s="207"/>
      <c r="D128" s="207"/>
      <c r="E128" s="75"/>
      <c r="G128" s="190" t="s">
        <v>167</v>
      </c>
      <c r="H128" s="191"/>
      <c r="I128" s="208" t="s">
        <v>168</v>
      </c>
      <c r="J128" s="208" t="s">
        <v>169</v>
      </c>
      <c r="K128" s="209" t="s">
        <v>170</v>
      </c>
      <c r="L128" s="288"/>
    </row>
    <row r="129" spans="1:12" x14ac:dyDescent="0.5">
      <c r="A129" s="33"/>
      <c r="G129" s="194" t="s">
        <v>40</v>
      </c>
      <c r="H129" s="203"/>
      <c r="I129" s="210"/>
      <c r="J129" s="211"/>
      <c r="K129" s="212"/>
      <c r="L129" s="211"/>
    </row>
    <row r="130" spans="1:12" x14ac:dyDescent="0.5">
      <c r="A130" s="33"/>
      <c r="G130" s="194" t="s">
        <v>171</v>
      </c>
      <c r="H130" s="203"/>
      <c r="I130" s="210"/>
      <c r="J130" s="213"/>
      <c r="K130" s="212"/>
      <c r="L130" s="211"/>
    </row>
    <row r="131" spans="1:12" ht="14.7" thickBot="1" x14ac:dyDescent="0.55000000000000004">
      <c r="A131" s="33"/>
      <c r="G131" s="204"/>
      <c r="H131" s="323"/>
      <c r="I131" s="214"/>
      <c r="J131" s="215"/>
      <c r="K131" s="216"/>
      <c r="L131" s="289"/>
    </row>
  </sheetData>
  <mergeCells count="14">
    <mergeCell ref="C85:D85"/>
    <mergeCell ref="C86:D86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</mergeCells>
  <hyperlinks>
    <hyperlink ref="D2" r:id="rId1" xr:uid="{7E304472-989B-49C3-93FF-41231A421A7F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A6E8E-EF69-4104-8190-CD3B0A7D49A6}">
  <dimension ref="A1:L62"/>
  <sheetViews>
    <sheetView tabSelected="1" workbookViewId="0">
      <selection activeCell="L2" sqref="L2"/>
    </sheetView>
  </sheetViews>
  <sheetFormatPr defaultRowHeight="14.35" x14ac:dyDescent="0.5"/>
  <cols>
    <col min="1" max="1" width="45.52734375" customWidth="1"/>
    <col min="2" max="2" width="5.41015625" customWidth="1"/>
    <col min="3" max="3" width="13.8203125" customWidth="1"/>
    <col min="4" max="5" width="11.9375" customWidth="1"/>
    <col min="6" max="11" width="11.87890625" customWidth="1"/>
    <col min="12" max="12" width="13.3515625" customWidth="1"/>
    <col min="13" max="14" width="12.29296875" customWidth="1"/>
    <col min="15" max="17" width="8.29296875" customWidth="1"/>
  </cols>
  <sheetData>
    <row r="1" spans="1:12" ht="23.35" x14ac:dyDescent="0.8">
      <c r="A1" s="328" t="s">
        <v>238</v>
      </c>
      <c r="B1" s="328"/>
    </row>
    <row r="2" spans="1:12" ht="15" customHeight="1" x14ac:dyDescent="0.8">
      <c r="A2" s="328"/>
      <c r="B2" s="328"/>
    </row>
    <row r="3" spans="1:12" ht="20.45" customHeight="1" x14ac:dyDescent="0.8">
      <c r="A3" s="4" t="s">
        <v>278</v>
      </c>
      <c r="B3" s="328"/>
    </row>
    <row r="4" spans="1:12" ht="9.6999999999999993" customHeight="1" x14ac:dyDescent="0.8">
      <c r="B4" s="328"/>
      <c r="C4" s="344"/>
    </row>
    <row r="5" spans="1:12" ht="18" customHeight="1" x14ac:dyDescent="0.5">
      <c r="A5" s="397" t="s">
        <v>288</v>
      </c>
      <c r="B5" s="397"/>
      <c r="C5" s="398" t="s">
        <v>287</v>
      </c>
      <c r="E5" s="405" t="s">
        <v>249</v>
      </c>
      <c r="F5" s="405"/>
      <c r="G5" s="405"/>
      <c r="H5" s="405"/>
      <c r="I5" s="405"/>
      <c r="J5" s="405"/>
    </row>
    <row r="6" spans="1:12" ht="18" customHeight="1" x14ac:dyDescent="0.8">
      <c r="A6" s="399" t="s">
        <v>279</v>
      </c>
      <c r="B6" s="400"/>
      <c r="C6" s="401">
        <v>0.05</v>
      </c>
      <c r="E6" s="403" t="s">
        <v>289</v>
      </c>
      <c r="F6" s="400"/>
      <c r="G6" s="404"/>
      <c r="H6" s="404"/>
      <c r="I6" s="406">
        <v>400</v>
      </c>
      <c r="J6" s="404"/>
    </row>
    <row r="7" spans="1:12" ht="18" customHeight="1" x14ac:dyDescent="0.8">
      <c r="A7" s="399" t="s">
        <v>280</v>
      </c>
      <c r="B7" s="400"/>
      <c r="C7" s="401">
        <v>0.02</v>
      </c>
      <c r="E7" s="403" t="s">
        <v>290</v>
      </c>
      <c r="F7" s="400"/>
      <c r="G7" s="404"/>
      <c r="H7" s="404"/>
      <c r="I7" s="407">
        <v>10</v>
      </c>
      <c r="J7" s="404" t="s">
        <v>220</v>
      </c>
    </row>
    <row r="8" spans="1:12" ht="18" customHeight="1" x14ac:dyDescent="0.8">
      <c r="A8" s="399" t="s">
        <v>281</v>
      </c>
      <c r="B8" s="400"/>
      <c r="C8" s="401">
        <v>0.03</v>
      </c>
      <c r="E8" s="403" t="s">
        <v>284</v>
      </c>
      <c r="F8" s="400"/>
      <c r="G8" s="404"/>
      <c r="H8" s="404"/>
      <c r="I8" s="408" t="s">
        <v>285</v>
      </c>
      <c r="J8" s="404"/>
    </row>
    <row r="9" spans="1:12" ht="18" customHeight="1" x14ac:dyDescent="0.8">
      <c r="A9" s="399" t="s">
        <v>282</v>
      </c>
      <c r="B9" s="400"/>
      <c r="C9" s="401">
        <v>0.05</v>
      </c>
      <c r="E9" s="403" t="s">
        <v>286</v>
      </c>
      <c r="F9" s="400"/>
      <c r="G9" s="404"/>
      <c r="H9" s="404"/>
      <c r="I9" s="409">
        <v>0.25</v>
      </c>
      <c r="J9" s="404"/>
    </row>
    <row r="10" spans="1:12" ht="18" customHeight="1" x14ac:dyDescent="0.8">
      <c r="A10" s="399" t="s">
        <v>283</v>
      </c>
      <c r="B10" s="400"/>
      <c r="C10" s="402"/>
      <c r="E10" s="410" t="s">
        <v>291</v>
      </c>
      <c r="F10" s="404"/>
      <c r="G10" s="404"/>
      <c r="H10" s="404"/>
      <c r="I10" s="411">
        <v>0.03</v>
      </c>
      <c r="J10" s="404"/>
    </row>
    <row r="11" spans="1:12" ht="18" customHeight="1" x14ac:dyDescent="0.8">
      <c r="A11" s="395"/>
      <c r="B11" s="394"/>
      <c r="C11" s="396"/>
      <c r="E11" s="410" t="s">
        <v>292</v>
      </c>
      <c r="F11" s="404"/>
      <c r="G11" s="404"/>
      <c r="H11" s="404"/>
      <c r="I11" s="404">
        <v>0.5</v>
      </c>
      <c r="J11" s="404"/>
    </row>
    <row r="12" spans="1:12" ht="18" customHeight="1" x14ac:dyDescent="0.5"/>
    <row r="13" spans="1:12" ht="13" customHeight="1" x14ac:dyDescent="0.5">
      <c r="A13" s="3" t="s">
        <v>239</v>
      </c>
      <c r="B13" s="3"/>
      <c r="C13" s="33"/>
      <c r="D13" s="33"/>
      <c r="E13" s="338" t="s">
        <v>240</v>
      </c>
      <c r="F13" s="33"/>
      <c r="H13" s="33"/>
      <c r="I13" s="33"/>
      <c r="J13" s="33"/>
      <c r="K13" s="33"/>
      <c r="L13" s="339" t="s">
        <v>241</v>
      </c>
    </row>
    <row r="14" spans="1:12" x14ac:dyDescent="0.5">
      <c r="A14" s="415" t="s">
        <v>293</v>
      </c>
      <c r="C14" s="33">
        <v>1</v>
      </c>
      <c r="D14" s="33">
        <v>2</v>
      </c>
      <c r="E14" s="340">
        <v>3</v>
      </c>
      <c r="F14" s="33">
        <v>4</v>
      </c>
      <c r="G14" s="33">
        <v>5</v>
      </c>
      <c r="H14" s="33">
        <v>6</v>
      </c>
      <c r="I14" s="33">
        <v>7</v>
      </c>
      <c r="J14" s="33">
        <v>8</v>
      </c>
      <c r="K14" s="33">
        <v>9</v>
      </c>
      <c r="L14" s="340">
        <v>10</v>
      </c>
    </row>
    <row r="15" spans="1:12" x14ac:dyDescent="0.5">
      <c r="C15" s="341" t="s">
        <v>35</v>
      </c>
      <c r="D15" s="341" t="s">
        <v>36</v>
      </c>
      <c r="E15" s="342" t="s">
        <v>37</v>
      </c>
      <c r="F15" s="341" t="s">
        <v>242</v>
      </c>
      <c r="G15" s="341" t="s">
        <v>243</v>
      </c>
      <c r="H15" s="341" t="s">
        <v>244</v>
      </c>
      <c r="I15" s="341" t="s">
        <v>245</v>
      </c>
      <c r="J15" s="341" t="s">
        <v>246</v>
      </c>
      <c r="K15" s="341" t="s">
        <v>247</v>
      </c>
      <c r="L15" s="342" t="s">
        <v>248</v>
      </c>
    </row>
    <row r="16" spans="1:12" x14ac:dyDescent="0.5">
      <c r="A16" s="343" t="s">
        <v>249</v>
      </c>
      <c r="E16" s="167"/>
      <c r="L16" s="167"/>
    </row>
    <row r="17" spans="1:12" x14ac:dyDescent="0.5">
      <c r="A17" t="s">
        <v>250</v>
      </c>
      <c r="C17" s="344">
        <f>+C43</f>
        <v>10000000</v>
      </c>
      <c r="D17" s="8"/>
      <c r="E17" s="281"/>
      <c r="F17" s="8"/>
      <c r="G17" s="157"/>
      <c r="H17" s="8"/>
      <c r="I17" s="8"/>
      <c r="J17" s="8"/>
      <c r="K17" s="8"/>
      <c r="L17" s="281"/>
    </row>
    <row r="18" spans="1:12" x14ac:dyDescent="0.5">
      <c r="A18" t="s">
        <v>251</v>
      </c>
      <c r="C18" s="11"/>
      <c r="D18" s="345">
        <f>+C7</f>
        <v>0.02</v>
      </c>
      <c r="E18" s="414"/>
      <c r="F18" s="412"/>
      <c r="G18" s="413"/>
      <c r="H18" s="412"/>
      <c r="I18" s="412"/>
      <c r="J18" s="412"/>
      <c r="K18" s="412"/>
      <c r="L18" s="414"/>
    </row>
    <row r="19" spans="1:12" x14ac:dyDescent="0.5">
      <c r="A19" t="s">
        <v>252</v>
      </c>
      <c r="C19" s="345">
        <v>1E-3</v>
      </c>
      <c r="D19" s="345">
        <v>0.02</v>
      </c>
      <c r="E19" s="348"/>
      <c r="F19" s="345"/>
      <c r="G19" s="347"/>
      <c r="H19" s="345"/>
      <c r="I19" s="345"/>
      <c r="J19" s="345"/>
      <c r="K19" s="345"/>
      <c r="L19" s="346"/>
    </row>
    <row r="20" spans="1:12" x14ac:dyDescent="0.5">
      <c r="A20" s="343"/>
      <c r="E20" s="167"/>
      <c r="L20" s="167"/>
    </row>
    <row r="21" spans="1:12" x14ac:dyDescent="0.5">
      <c r="A21" t="s">
        <v>253</v>
      </c>
      <c r="C21" s="349">
        <f>+C17*C19</f>
        <v>10000</v>
      </c>
      <c r="D21" s="349">
        <f t="shared" ref="D21:L21" si="0">+D17*D19</f>
        <v>0</v>
      </c>
      <c r="E21" s="350"/>
      <c r="F21" s="349"/>
      <c r="G21" s="349"/>
      <c r="H21" s="349"/>
      <c r="I21" s="349"/>
      <c r="J21" s="349"/>
      <c r="K21" s="349"/>
      <c r="L21" s="350"/>
    </row>
    <row r="22" spans="1:12" x14ac:dyDescent="0.5">
      <c r="C22" s="11"/>
      <c r="E22" s="167"/>
      <c r="L22" s="167"/>
    </row>
    <row r="23" spans="1:12" x14ac:dyDescent="0.5">
      <c r="A23" t="s">
        <v>254</v>
      </c>
      <c r="C23" s="351">
        <f>+C46</f>
        <v>20</v>
      </c>
      <c r="D23" s="351"/>
      <c r="E23" s="352"/>
      <c r="F23" s="351"/>
      <c r="G23" s="353"/>
      <c r="H23" s="351"/>
      <c r="I23" s="351"/>
      <c r="J23" s="351"/>
      <c r="K23" s="351"/>
      <c r="L23" s="352"/>
    </row>
    <row r="24" spans="1:12" x14ac:dyDescent="0.5">
      <c r="A24" t="s">
        <v>255</v>
      </c>
      <c r="C24" s="39"/>
      <c r="D24" s="345">
        <f>+C6</f>
        <v>0.05</v>
      </c>
      <c r="E24" s="414"/>
      <c r="F24" s="412"/>
      <c r="G24" s="413"/>
      <c r="H24" s="412"/>
      <c r="I24" s="412"/>
      <c r="J24" s="412"/>
      <c r="K24" s="412"/>
      <c r="L24" s="414"/>
    </row>
    <row r="25" spans="1:12" x14ac:dyDescent="0.5">
      <c r="C25" s="39"/>
      <c r="D25" s="345"/>
      <c r="E25" s="346"/>
      <c r="F25" s="345"/>
      <c r="G25" s="347"/>
      <c r="H25" s="345"/>
      <c r="I25" s="345"/>
      <c r="J25" s="345"/>
      <c r="K25" s="345"/>
      <c r="L25" s="346"/>
    </row>
    <row r="26" spans="1:12" x14ac:dyDescent="0.5">
      <c r="A26" t="s">
        <v>256</v>
      </c>
      <c r="C26" s="354">
        <v>3</v>
      </c>
      <c r="D26" s="351"/>
      <c r="E26" s="352"/>
      <c r="F26" s="351"/>
      <c r="G26" s="353"/>
      <c r="H26" s="351"/>
      <c r="I26" s="351"/>
      <c r="J26" s="351"/>
      <c r="K26" s="351"/>
      <c r="L26" s="352"/>
    </row>
    <row r="27" spans="1:12" x14ac:dyDescent="0.5">
      <c r="A27" t="s">
        <v>255</v>
      </c>
      <c r="C27" s="39"/>
      <c r="D27" s="345">
        <v>0.02</v>
      </c>
      <c r="E27" s="346"/>
      <c r="F27" s="345"/>
      <c r="G27" s="347"/>
      <c r="H27" s="345"/>
      <c r="I27" s="345"/>
      <c r="J27" s="345"/>
      <c r="K27" s="345"/>
      <c r="L27" s="346"/>
    </row>
    <row r="28" spans="1:12" x14ac:dyDescent="0.5">
      <c r="C28" s="39"/>
      <c r="D28" s="345"/>
      <c r="E28" s="346"/>
      <c r="F28" s="345"/>
      <c r="G28" s="347"/>
      <c r="H28" s="345"/>
      <c r="I28" s="345"/>
      <c r="J28" s="345"/>
      <c r="K28" s="345"/>
      <c r="L28" s="346"/>
    </row>
    <row r="29" spans="1:12" x14ac:dyDescent="0.5">
      <c r="A29" t="s">
        <v>257</v>
      </c>
      <c r="C29" s="354">
        <v>2</v>
      </c>
      <c r="D29" s="351"/>
      <c r="E29" s="352"/>
      <c r="F29" s="351"/>
      <c r="G29" s="353"/>
      <c r="H29" s="351"/>
      <c r="I29" s="351"/>
      <c r="J29" s="351"/>
      <c r="K29" s="351"/>
      <c r="L29" s="352"/>
    </row>
    <row r="30" spans="1:12" x14ac:dyDescent="0.5">
      <c r="A30" t="s">
        <v>255</v>
      </c>
      <c r="D30" s="345">
        <v>0.02</v>
      </c>
      <c r="E30" s="346"/>
      <c r="F30" s="345"/>
      <c r="G30" s="347"/>
      <c r="H30" s="345"/>
      <c r="I30" s="345"/>
      <c r="J30" s="345"/>
      <c r="K30" s="345"/>
      <c r="L30" s="346"/>
    </row>
    <row r="31" spans="1:12" x14ac:dyDescent="0.5">
      <c r="E31" s="167"/>
      <c r="L31" s="167"/>
    </row>
    <row r="32" spans="1:12" x14ac:dyDescent="0.5">
      <c r="A32" s="355" t="s">
        <v>31</v>
      </c>
      <c r="B32" s="86"/>
      <c r="E32" s="167"/>
      <c r="L32" s="167"/>
    </row>
    <row r="33" spans="1:12" x14ac:dyDescent="0.5">
      <c r="A33" t="s">
        <v>258</v>
      </c>
      <c r="C33" s="11"/>
      <c r="D33" s="11">
        <f t="shared" ref="D33:L33" si="1">+D23*D21*12</f>
        <v>0</v>
      </c>
      <c r="E33" s="320">
        <f t="shared" si="1"/>
        <v>0</v>
      </c>
      <c r="F33" s="11">
        <f t="shared" si="1"/>
        <v>0</v>
      </c>
      <c r="G33" s="11">
        <f t="shared" si="1"/>
        <v>0</v>
      </c>
      <c r="H33" s="11">
        <f t="shared" si="1"/>
        <v>0</v>
      </c>
      <c r="I33" s="11">
        <f t="shared" si="1"/>
        <v>0</v>
      </c>
      <c r="J33" s="11">
        <f t="shared" si="1"/>
        <v>0</v>
      </c>
      <c r="K33" s="11">
        <f t="shared" si="1"/>
        <v>0</v>
      </c>
      <c r="L33" s="320">
        <f t="shared" si="1"/>
        <v>0</v>
      </c>
    </row>
    <row r="34" spans="1:12" x14ac:dyDescent="0.5">
      <c r="A34" t="s">
        <v>188</v>
      </c>
      <c r="C34" s="11"/>
      <c r="D34" s="11">
        <f t="shared" ref="D34:L34" si="2">-D26*D21*12</f>
        <v>0</v>
      </c>
      <c r="E34" s="320">
        <f t="shared" si="2"/>
        <v>0</v>
      </c>
      <c r="F34" s="11">
        <f t="shared" si="2"/>
        <v>0</v>
      </c>
      <c r="G34" s="11">
        <f t="shared" si="2"/>
        <v>0</v>
      </c>
      <c r="H34" s="11">
        <f t="shared" si="2"/>
        <v>0</v>
      </c>
      <c r="I34" s="11">
        <f t="shared" si="2"/>
        <v>0</v>
      </c>
      <c r="J34" s="11">
        <f t="shared" si="2"/>
        <v>0</v>
      </c>
      <c r="K34" s="11">
        <f t="shared" si="2"/>
        <v>0</v>
      </c>
      <c r="L34" s="320">
        <f t="shared" si="2"/>
        <v>0</v>
      </c>
    </row>
    <row r="35" spans="1:12" x14ac:dyDescent="0.5">
      <c r="A35" t="s">
        <v>259</v>
      </c>
      <c r="C35" s="11"/>
      <c r="D35" s="11">
        <f t="shared" ref="D35:L35" si="3">-D29*D21*12</f>
        <v>0</v>
      </c>
      <c r="E35" s="320">
        <f t="shared" si="3"/>
        <v>0</v>
      </c>
      <c r="F35" s="11">
        <f t="shared" si="3"/>
        <v>0</v>
      </c>
      <c r="G35" s="11">
        <f t="shared" si="3"/>
        <v>0</v>
      </c>
      <c r="H35" s="11">
        <f t="shared" si="3"/>
        <v>0</v>
      </c>
      <c r="I35" s="11">
        <f t="shared" si="3"/>
        <v>0</v>
      </c>
      <c r="J35" s="11">
        <f t="shared" si="3"/>
        <v>0</v>
      </c>
      <c r="K35" s="11">
        <f t="shared" si="3"/>
        <v>0</v>
      </c>
      <c r="L35" s="320">
        <f t="shared" si="3"/>
        <v>0</v>
      </c>
    </row>
    <row r="36" spans="1:12" ht="14.7" thickBot="1" x14ac:dyDescent="0.55000000000000004">
      <c r="A36" t="s">
        <v>194</v>
      </c>
      <c r="C36" s="263"/>
      <c r="D36" s="263">
        <f t="shared" ref="D36:L36" si="4">SUM(D33:D35)</f>
        <v>0</v>
      </c>
      <c r="E36" s="275">
        <f t="shared" si="4"/>
        <v>0</v>
      </c>
      <c r="F36" s="263">
        <f t="shared" si="4"/>
        <v>0</v>
      </c>
      <c r="G36" s="263">
        <f t="shared" si="4"/>
        <v>0</v>
      </c>
      <c r="H36" s="263">
        <f t="shared" si="4"/>
        <v>0</v>
      </c>
      <c r="I36" s="263">
        <f t="shared" si="4"/>
        <v>0</v>
      </c>
      <c r="J36" s="263">
        <f t="shared" si="4"/>
        <v>0</v>
      </c>
      <c r="K36" s="263">
        <f t="shared" si="4"/>
        <v>0</v>
      </c>
      <c r="L36" s="275">
        <f t="shared" si="4"/>
        <v>0</v>
      </c>
    </row>
    <row r="37" spans="1:12" ht="14.7" thickTop="1" x14ac:dyDescent="0.5">
      <c r="A37" t="s">
        <v>41</v>
      </c>
      <c r="B37" s="438">
        <v>6</v>
      </c>
      <c r="C37" s="11"/>
      <c r="E37" s="167"/>
      <c r="L37" s="281">
        <f>+B37*L36</f>
        <v>0</v>
      </c>
    </row>
    <row r="38" spans="1:12" ht="14.7" thickBot="1" x14ac:dyDescent="0.55000000000000004">
      <c r="A38" t="s">
        <v>139</v>
      </c>
      <c r="B38" s="356"/>
      <c r="C38" s="263"/>
      <c r="D38" s="263">
        <f t="shared" ref="D38:L38" si="5">+D37+D36</f>
        <v>0</v>
      </c>
      <c r="E38" s="275">
        <f t="shared" si="5"/>
        <v>0</v>
      </c>
      <c r="F38" s="263">
        <f t="shared" si="5"/>
        <v>0</v>
      </c>
      <c r="G38" s="263">
        <f t="shared" si="5"/>
        <v>0</v>
      </c>
      <c r="H38" s="263">
        <f t="shared" si="5"/>
        <v>0</v>
      </c>
      <c r="I38" s="263">
        <f t="shared" si="5"/>
        <v>0</v>
      </c>
      <c r="J38" s="263">
        <f t="shared" si="5"/>
        <v>0</v>
      </c>
      <c r="K38" s="263">
        <f t="shared" si="5"/>
        <v>0</v>
      </c>
      <c r="L38" s="275">
        <f t="shared" si="5"/>
        <v>0</v>
      </c>
    </row>
    <row r="39" spans="1:12" ht="14.7" thickTop="1" x14ac:dyDescent="0.5">
      <c r="A39" t="s">
        <v>260</v>
      </c>
      <c r="B39" s="356">
        <v>0.25</v>
      </c>
      <c r="C39" s="8"/>
      <c r="D39" s="8">
        <f t="shared" ref="C39:L39" si="6">+D38/(1+$B$39)^D14</f>
        <v>0</v>
      </c>
      <c r="E39" s="281">
        <f t="shared" si="6"/>
        <v>0</v>
      </c>
      <c r="F39" s="8">
        <f t="shared" si="6"/>
        <v>0</v>
      </c>
      <c r="G39" s="8">
        <f t="shared" si="6"/>
        <v>0</v>
      </c>
      <c r="H39" s="8">
        <f t="shared" si="6"/>
        <v>0</v>
      </c>
      <c r="I39" s="8">
        <f t="shared" si="6"/>
        <v>0</v>
      </c>
      <c r="J39" s="8">
        <f t="shared" si="6"/>
        <v>0</v>
      </c>
      <c r="K39" s="8">
        <f t="shared" si="6"/>
        <v>0</v>
      </c>
      <c r="L39" s="281">
        <f t="shared" si="6"/>
        <v>0</v>
      </c>
    </row>
    <row r="40" spans="1:12" x14ac:dyDescent="0.5">
      <c r="A40" t="s">
        <v>261</v>
      </c>
      <c r="C40" s="11"/>
    </row>
    <row r="42" spans="1:12" ht="14.7" thickBot="1" x14ac:dyDescent="0.55000000000000004">
      <c r="A42" s="357" t="s">
        <v>262</v>
      </c>
      <c r="B42" s="358"/>
      <c r="C42" s="358"/>
      <c r="D42" s="358"/>
      <c r="E42" s="358"/>
      <c r="F42" s="357" t="s">
        <v>263</v>
      </c>
      <c r="G42" s="358"/>
      <c r="H42" s="358"/>
      <c r="I42" s="358"/>
      <c r="J42" s="359"/>
    </row>
    <row r="43" spans="1:12" ht="14.7" thickTop="1" x14ac:dyDescent="0.5">
      <c r="A43" s="360" t="s">
        <v>264</v>
      </c>
      <c r="B43" s="69"/>
      <c r="C43" s="361">
        <v>10000000</v>
      </c>
      <c r="D43" t="s">
        <v>265</v>
      </c>
      <c r="F43" s="360"/>
      <c r="G43" s="69" t="s">
        <v>223</v>
      </c>
      <c r="H43" s="362">
        <f>SQRT(C51)</f>
        <v>0.31622776601683794</v>
      </c>
      <c r="J43" s="280"/>
    </row>
    <row r="44" spans="1:12" x14ac:dyDescent="0.5">
      <c r="A44" s="360" t="s">
        <v>266</v>
      </c>
      <c r="B44" s="69"/>
      <c r="C44" s="363">
        <f>+E19</f>
        <v>0</v>
      </c>
      <c r="F44" s="360"/>
      <c r="G44" s="69" t="s">
        <v>226</v>
      </c>
      <c r="H44" s="364">
        <f>+C48*(1-C49)</f>
        <v>8</v>
      </c>
      <c r="I44" t="s">
        <v>45</v>
      </c>
      <c r="J44" s="280"/>
    </row>
    <row r="45" spans="1:12" x14ac:dyDescent="0.5">
      <c r="A45" s="360" t="s">
        <v>267</v>
      </c>
      <c r="B45" s="69"/>
      <c r="C45" s="365">
        <f>+C44*C43</f>
        <v>0</v>
      </c>
      <c r="D45" t="s">
        <v>265</v>
      </c>
      <c r="F45" s="360"/>
      <c r="G45" s="69" t="s">
        <v>231</v>
      </c>
      <c r="H45" s="366">
        <f>+C50</f>
        <v>0.03</v>
      </c>
      <c r="I45" s="86" t="s">
        <v>268</v>
      </c>
      <c r="J45" s="280"/>
    </row>
    <row r="46" spans="1:12" x14ac:dyDescent="0.5">
      <c r="A46" s="360" t="s">
        <v>269</v>
      </c>
      <c r="B46" s="69"/>
      <c r="C46" s="367">
        <v>20</v>
      </c>
      <c r="D46" t="s">
        <v>270</v>
      </c>
      <c r="F46" s="360"/>
      <c r="G46" s="69" t="s">
        <v>233</v>
      </c>
      <c r="H46" s="368">
        <f>+C40</f>
        <v>0</v>
      </c>
      <c r="I46" t="s">
        <v>19</v>
      </c>
      <c r="J46" s="280"/>
    </row>
    <row r="47" spans="1:12" x14ac:dyDescent="0.5">
      <c r="A47" s="360" t="s">
        <v>271</v>
      </c>
      <c r="B47" s="69"/>
      <c r="C47" s="367">
        <v>400</v>
      </c>
      <c r="D47" t="s">
        <v>272</v>
      </c>
      <c r="F47" s="360"/>
      <c r="G47" s="69" t="s">
        <v>235</v>
      </c>
      <c r="H47" s="368">
        <f>+C45*C47</f>
        <v>0</v>
      </c>
      <c r="I47" t="s">
        <v>273</v>
      </c>
      <c r="J47" s="280"/>
    </row>
    <row r="48" spans="1:12" x14ac:dyDescent="0.5">
      <c r="A48" s="360" t="s">
        <v>274</v>
      </c>
      <c r="B48" s="69"/>
      <c r="C48" s="369">
        <v>10</v>
      </c>
      <c r="D48" t="s">
        <v>220</v>
      </c>
      <c r="F48" s="360"/>
      <c r="G48" s="69" t="s">
        <v>236</v>
      </c>
      <c r="H48" s="370">
        <f>+C49</f>
        <v>0.2</v>
      </c>
      <c r="I48" t="s">
        <v>275</v>
      </c>
      <c r="J48" s="280"/>
    </row>
    <row r="49" spans="1:10" x14ac:dyDescent="0.5">
      <c r="A49" s="360" t="s">
        <v>276</v>
      </c>
      <c r="B49" s="69"/>
      <c r="C49" s="356">
        <v>0.2</v>
      </c>
      <c r="D49" s="371">
        <f>+C49*C48/C48</f>
        <v>0.2</v>
      </c>
      <c r="E49" t="s">
        <v>220</v>
      </c>
      <c r="F49" s="360"/>
      <c r="G49" s="69"/>
      <c r="H49" s="356"/>
      <c r="I49" s="371"/>
      <c r="J49" s="280"/>
    </row>
    <row r="50" spans="1:10" x14ac:dyDescent="0.5">
      <c r="A50" s="360" t="s">
        <v>25</v>
      </c>
      <c r="B50" s="69"/>
      <c r="C50" s="356">
        <v>0.03</v>
      </c>
      <c r="F50" s="360"/>
      <c r="G50" s="69"/>
      <c r="H50" s="356"/>
      <c r="J50" s="280"/>
    </row>
    <row r="51" spans="1:10" x14ac:dyDescent="0.5">
      <c r="A51" s="360" t="s">
        <v>221</v>
      </c>
      <c r="B51" s="69"/>
      <c r="C51" s="372">
        <v>0.1</v>
      </c>
      <c r="F51" s="360"/>
      <c r="G51" s="69"/>
      <c r="H51" s="372"/>
      <c r="J51" s="280"/>
    </row>
    <row r="52" spans="1:10" x14ac:dyDescent="0.5">
      <c r="A52" s="360"/>
      <c r="B52" s="72"/>
      <c r="F52" s="360"/>
      <c r="G52" s="72"/>
      <c r="H52" s="21"/>
      <c r="J52" s="280"/>
    </row>
    <row r="53" spans="1:10" x14ac:dyDescent="0.5">
      <c r="A53" s="373" t="s">
        <v>277</v>
      </c>
      <c r="B53" s="374"/>
      <c r="C53" s="375">
        <f>+H43*0.64</f>
        <v>0.20238577025077628</v>
      </c>
      <c r="D53" s="147"/>
      <c r="E53" s="147"/>
      <c r="F53" s="373"/>
      <c r="G53" s="374"/>
      <c r="H53" s="375"/>
      <c r="I53" s="147"/>
      <c r="J53" s="376"/>
    </row>
    <row r="54" spans="1:10" x14ac:dyDescent="0.5">
      <c r="A54" s="72"/>
      <c r="B54" s="72"/>
    </row>
    <row r="55" spans="1:10" ht="14.7" thickBot="1" x14ac:dyDescent="0.55000000000000004">
      <c r="A55" s="72" t="s">
        <v>222</v>
      </c>
      <c r="B55" s="72"/>
    </row>
    <row r="56" spans="1:10" ht="23.7" customHeight="1" thickBot="1" x14ac:dyDescent="0.55000000000000004">
      <c r="A56" s="329" t="s">
        <v>12</v>
      </c>
      <c r="B56" s="377"/>
      <c r="C56" s="330" t="s">
        <v>297</v>
      </c>
      <c r="D56" s="329" t="s">
        <v>29</v>
      </c>
      <c r="E56" s="331"/>
      <c r="G56" s="378" t="s">
        <v>49</v>
      </c>
      <c r="H56" s="170"/>
      <c r="I56" s="170"/>
      <c r="J56" s="379"/>
    </row>
    <row r="57" spans="1:10" ht="21.45" customHeight="1" x14ac:dyDescent="0.5">
      <c r="A57" s="380" t="s">
        <v>223</v>
      </c>
      <c r="B57" s="381"/>
      <c r="C57" s="382"/>
      <c r="D57" s="383" t="s">
        <v>224</v>
      </c>
      <c r="E57" s="384" t="e">
        <f>(G59+H59)/J59</f>
        <v>#DIV/0!</v>
      </c>
      <c r="G57" s="385" t="s">
        <v>225</v>
      </c>
      <c r="J57" s="280"/>
    </row>
    <row r="58" spans="1:10" ht="21.45" customHeight="1" x14ac:dyDescent="0.5">
      <c r="A58" s="333" t="s">
        <v>226</v>
      </c>
      <c r="B58" s="386"/>
      <c r="C58" s="387"/>
      <c r="D58" s="334" t="s">
        <v>227</v>
      </c>
      <c r="E58" s="335" t="e">
        <f>E57-J59</f>
        <v>#DIV/0!</v>
      </c>
      <c r="G58" s="385" t="s">
        <v>228</v>
      </c>
      <c r="H58" t="s">
        <v>229</v>
      </c>
      <c r="J58" s="280" t="s">
        <v>230</v>
      </c>
    </row>
    <row r="59" spans="1:10" ht="21.45" customHeight="1" x14ac:dyDescent="0.5">
      <c r="A59" s="333" t="s">
        <v>231</v>
      </c>
      <c r="B59" s="386"/>
      <c r="C59" s="388"/>
      <c r="D59" s="334" t="s">
        <v>232</v>
      </c>
      <c r="E59" s="332" t="e">
        <f>NORMSDIST(E57)</f>
        <v>#DIV/0!</v>
      </c>
      <c r="G59" s="385" t="e">
        <f>LN(H46/H47)</f>
        <v>#DIV/0!</v>
      </c>
      <c r="H59">
        <f>(H45-H48+(H43^2)/2)*H44</f>
        <v>-0.96000000000000008</v>
      </c>
      <c r="J59" s="280">
        <f>H43*SQRT(H44)</f>
        <v>0.89442719099991597</v>
      </c>
    </row>
    <row r="60" spans="1:10" ht="21.45" customHeight="1" x14ac:dyDescent="0.5">
      <c r="A60" s="333" t="s">
        <v>233</v>
      </c>
      <c r="B60" s="386"/>
      <c r="C60" s="389"/>
      <c r="D60" s="334" t="s">
        <v>234</v>
      </c>
      <c r="E60" s="335" t="e">
        <f>NORMSDIST(E58)</f>
        <v>#DIV/0!</v>
      </c>
      <c r="G60" s="385"/>
      <c r="J60" s="280"/>
    </row>
    <row r="61" spans="1:10" ht="21.45" customHeight="1" x14ac:dyDescent="0.5">
      <c r="A61" s="333" t="s">
        <v>235</v>
      </c>
      <c r="B61" s="386"/>
      <c r="C61" s="389"/>
      <c r="D61" s="336"/>
      <c r="E61" s="337"/>
      <c r="G61" s="390"/>
      <c r="H61" s="147"/>
      <c r="I61" s="147"/>
      <c r="J61" s="376"/>
    </row>
    <row r="62" spans="1:10" ht="21.45" customHeight="1" x14ac:dyDescent="0.5">
      <c r="A62" s="333" t="s">
        <v>236</v>
      </c>
      <c r="B62" s="386"/>
      <c r="C62" s="391"/>
      <c r="D62" s="392" t="s">
        <v>237</v>
      </c>
      <c r="E62" s="393" t="e">
        <f>(H46*EXP(-H48*H44)*E59)-(H47*EXP(-H45*H44)*E60)</f>
        <v>#DIV/0!</v>
      </c>
    </row>
  </sheetData>
  <phoneticPr fontId="4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Problem 17-1</vt:lpstr>
      <vt:lpstr>Problem 17-2</vt:lpstr>
      <vt:lpstr>Problem 17-3</vt:lpstr>
      <vt:lpstr>Problem 17-4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2020-07-29T12:31:49Z</dcterms:created>
  <dcterms:modified xsi:type="dcterms:W3CDTF">2020-07-29T18:52:42Z</dcterms:modified>
</cp:coreProperties>
</file>