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Dropbox\File requests\ACTIVE LEARNING\Website templates\ACTIVE LEARNING\PART IV - COMPANY SPECIFIC ANALYSIS\PROBLEMS\Spreadsheets and Templates\Spreadsheets Answers\"/>
    </mc:Choice>
  </mc:AlternateContent>
  <xr:revisionPtr revIDLastSave="0" documentId="13_ncr:1_{166FAF7E-F880-48C5-A291-9771C4A45B1C}" xr6:coauthVersionLast="45" xr6:coauthVersionMax="45" xr10:uidLastSave="{00000000-0000-0000-0000-000000000000}"/>
  <bookViews>
    <workbookView xWindow="-93" yWindow="-93" windowWidth="20300" windowHeight="12186" activeTab="2" xr2:uid="{9AF63844-5991-438F-8F01-7BA447AA1D8E}"/>
  </bookViews>
  <sheets>
    <sheet name="Problem 16-1" sheetId="1" r:id="rId1"/>
    <sheet name="Problem 16-2" sheetId="3" r:id="rId2"/>
    <sheet name="Problem 16-3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8" i="2" l="1"/>
  <c r="K58" i="2" s="1"/>
  <c r="L58" i="2" s="1"/>
  <c r="M58" i="2" s="1"/>
  <c r="N58" i="2" s="1"/>
  <c r="O58" i="2" s="1"/>
  <c r="P58" i="2" s="1"/>
  <c r="I58" i="2"/>
  <c r="I174" i="2"/>
  <c r="I172" i="2"/>
  <c r="I171" i="2"/>
  <c r="J167" i="2"/>
  <c r="K167" i="2"/>
  <c r="L167" i="2"/>
  <c r="L169" i="2" s="1"/>
  <c r="L174" i="2" s="1"/>
  <c r="M167" i="2"/>
  <c r="M169" i="2" s="1"/>
  <c r="M174" i="2" s="1"/>
  <c r="N167" i="2"/>
  <c r="O167" i="2"/>
  <c r="P167" i="2"/>
  <c r="P169" i="2" s="1"/>
  <c r="P174" i="2" s="1"/>
  <c r="J168" i="2"/>
  <c r="J169" i="2" s="1"/>
  <c r="J174" i="2" s="1"/>
  <c r="K168" i="2"/>
  <c r="L168" i="2"/>
  <c r="M168" i="2"/>
  <c r="N168" i="2"/>
  <c r="N169" i="2" s="1"/>
  <c r="N174" i="2" s="1"/>
  <c r="O168" i="2"/>
  <c r="P168" i="2"/>
  <c r="K169" i="2"/>
  <c r="K174" i="2" s="1"/>
  <c r="O169" i="2"/>
  <c r="O174" i="2" s="1"/>
  <c r="I169" i="2"/>
  <c r="I168" i="2"/>
  <c r="I167" i="2"/>
  <c r="J160" i="2"/>
  <c r="K160" i="2"/>
  <c r="L160" i="2"/>
  <c r="M160" i="2"/>
  <c r="M161" i="2" s="1"/>
  <c r="M163" i="2" s="1"/>
  <c r="N160" i="2"/>
  <c r="O160" i="2"/>
  <c r="P160" i="2"/>
  <c r="J161" i="2"/>
  <c r="J163" i="2" s="1"/>
  <c r="K161" i="2"/>
  <c r="L161" i="2"/>
  <c r="N161" i="2"/>
  <c r="N163" i="2" s="1"/>
  <c r="O161" i="2"/>
  <c r="P161" i="2"/>
  <c r="K163" i="2"/>
  <c r="L163" i="2"/>
  <c r="O163" i="2"/>
  <c r="P163" i="2"/>
  <c r="I163" i="2"/>
  <c r="I161" i="2"/>
  <c r="I160" i="2"/>
  <c r="J157" i="2"/>
  <c r="K157" i="2"/>
  <c r="L157" i="2"/>
  <c r="M157" i="2"/>
  <c r="N157" i="2"/>
  <c r="O157" i="2"/>
  <c r="P157" i="2"/>
  <c r="I157" i="2"/>
  <c r="J151" i="2"/>
  <c r="K151" i="2"/>
  <c r="L151" i="2"/>
  <c r="M151" i="2"/>
  <c r="N151" i="2"/>
  <c r="O151" i="2"/>
  <c r="P151" i="2"/>
  <c r="J152" i="2"/>
  <c r="J155" i="2" s="1"/>
  <c r="K152" i="2"/>
  <c r="L152" i="2"/>
  <c r="M152" i="2"/>
  <c r="N152" i="2"/>
  <c r="N155" i="2" s="1"/>
  <c r="O152" i="2"/>
  <c r="P152" i="2"/>
  <c r="J153" i="2"/>
  <c r="K153" i="2"/>
  <c r="K155" i="2" s="1"/>
  <c r="L153" i="2"/>
  <c r="M153" i="2"/>
  <c r="N153" i="2"/>
  <c r="O153" i="2"/>
  <c r="O155" i="2" s="1"/>
  <c r="P153" i="2"/>
  <c r="J154" i="2"/>
  <c r="K154" i="2"/>
  <c r="L154" i="2"/>
  <c r="L155" i="2" s="1"/>
  <c r="M154" i="2"/>
  <c r="N154" i="2"/>
  <c r="O154" i="2"/>
  <c r="P154" i="2"/>
  <c r="P155" i="2" s="1"/>
  <c r="M155" i="2"/>
  <c r="I155" i="2"/>
  <c r="I154" i="2"/>
  <c r="I153" i="2"/>
  <c r="I152" i="2"/>
  <c r="J144" i="2"/>
  <c r="K144" i="2"/>
  <c r="L144" i="2"/>
  <c r="M144" i="2"/>
  <c r="N144" i="2"/>
  <c r="O144" i="2"/>
  <c r="P144" i="2"/>
  <c r="J145" i="2"/>
  <c r="J148" i="2" s="1"/>
  <c r="K145" i="2"/>
  <c r="L145" i="2"/>
  <c r="M145" i="2"/>
  <c r="N145" i="2"/>
  <c r="N148" i="2" s="1"/>
  <c r="O145" i="2"/>
  <c r="P145" i="2"/>
  <c r="J146" i="2"/>
  <c r="K146" i="2"/>
  <c r="K148" i="2" s="1"/>
  <c r="L146" i="2"/>
  <c r="M146" i="2"/>
  <c r="N146" i="2"/>
  <c r="O146" i="2"/>
  <c r="O148" i="2" s="1"/>
  <c r="P146" i="2"/>
  <c r="J147" i="2"/>
  <c r="K147" i="2"/>
  <c r="L147" i="2"/>
  <c r="L148" i="2" s="1"/>
  <c r="M147" i="2"/>
  <c r="N147" i="2"/>
  <c r="O147" i="2"/>
  <c r="P147" i="2"/>
  <c r="P148" i="2" s="1"/>
  <c r="M148" i="2"/>
  <c r="D13" i="3"/>
  <c r="E13" i="3"/>
  <c r="F13" i="3"/>
  <c r="G13" i="3"/>
  <c r="H13" i="3"/>
  <c r="I13" i="3"/>
  <c r="J13" i="3"/>
  <c r="K13" i="3"/>
  <c r="C13" i="3"/>
  <c r="J64" i="2" l="1"/>
  <c r="K64" i="2"/>
  <c r="L64" i="2"/>
  <c r="M64" i="2"/>
  <c r="N64" i="2"/>
  <c r="O64" i="2"/>
  <c r="P64" i="2"/>
  <c r="I64" i="2"/>
  <c r="A102" i="2"/>
  <c r="C78" i="2"/>
  <c r="E78" i="2" s="1"/>
  <c r="H78" i="2" s="1"/>
  <c r="E77" i="2"/>
  <c r="F68" i="2"/>
  <c r="E57" i="2"/>
  <c r="H57" i="2" s="1"/>
  <c r="E67" i="2"/>
  <c r="H73" i="2"/>
  <c r="H68" i="2"/>
  <c r="I68" i="2" s="1"/>
  <c r="J68" i="2" s="1"/>
  <c r="K68" i="2" s="1"/>
  <c r="L68" i="2" s="1"/>
  <c r="M68" i="2" s="1"/>
  <c r="N68" i="2" s="1"/>
  <c r="O68" i="2" s="1"/>
  <c r="P68" i="2" s="1"/>
  <c r="H64" i="2"/>
  <c r="H63" i="2"/>
  <c r="H65" i="2" s="1"/>
  <c r="H59" i="2"/>
  <c r="I59" i="2" s="1"/>
  <c r="J59" i="2" s="1"/>
  <c r="K59" i="2" s="1"/>
  <c r="L59" i="2" s="1"/>
  <c r="M59" i="2" s="1"/>
  <c r="N59" i="2" s="1"/>
  <c r="O59" i="2" s="1"/>
  <c r="P59" i="2" s="1"/>
  <c r="H58" i="2"/>
  <c r="H52" i="2"/>
  <c r="H53" i="2"/>
  <c r="H51" i="2"/>
  <c r="I51" i="2" s="1"/>
  <c r="J51" i="2" s="1"/>
  <c r="K51" i="2" s="1"/>
  <c r="L51" i="2" s="1"/>
  <c r="C67" i="2"/>
  <c r="C71" i="2" s="1"/>
  <c r="C74" i="2" s="1"/>
  <c r="C65" i="2"/>
  <c r="C54" i="2"/>
  <c r="C60" i="2" s="1"/>
  <c r="A45" i="2"/>
  <c r="A46" i="2"/>
  <c r="A47" i="2"/>
  <c r="A48" i="2"/>
  <c r="A49" i="2"/>
  <c r="A39" i="2"/>
  <c r="A40" i="2"/>
  <c r="A41" i="2"/>
  <c r="A42" i="2"/>
  <c r="A43" i="2"/>
  <c r="A44" i="2"/>
  <c r="A34" i="2"/>
  <c r="A35" i="2"/>
  <c r="A36" i="2"/>
  <c r="A37" i="2"/>
  <c r="A38" i="2"/>
  <c r="A30" i="2"/>
  <c r="A31" i="2"/>
  <c r="A32" i="2"/>
  <c r="J127" i="2"/>
  <c r="K127" i="2"/>
  <c r="L127" i="2"/>
  <c r="M127" i="2"/>
  <c r="N127" i="2"/>
  <c r="O127" i="2"/>
  <c r="I127" i="2"/>
  <c r="I146" i="2" s="1"/>
  <c r="I88" i="2"/>
  <c r="J88" i="2" s="1"/>
  <c r="K88" i="2" s="1"/>
  <c r="L88" i="2" s="1"/>
  <c r="M88" i="2" s="1"/>
  <c r="N88" i="2" s="1"/>
  <c r="O88" i="2" s="1"/>
  <c r="P88" i="2" s="1"/>
  <c r="I92" i="2"/>
  <c r="I91" i="2"/>
  <c r="J91" i="2" s="1"/>
  <c r="K91" i="2" s="1"/>
  <c r="L91" i="2" s="1"/>
  <c r="M91" i="2" s="1"/>
  <c r="N91" i="2" s="1"/>
  <c r="O91" i="2" s="1"/>
  <c r="P91" i="2" s="1"/>
  <c r="I90" i="2"/>
  <c r="J90" i="2" s="1"/>
  <c r="K90" i="2" s="1"/>
  <c r="L90" i="2" s="1"/>
  <c r="M90" i="2" s="1"/>
  <c r="N90" i="2" s="1"/>
  <c r="O90" i="2" s="1"/>
  <c r="P90" i="2" s="1"/>
  <c r="H23" i="2"/>
  <c r="I23" i="2" s="1"/>
  <c r="J23" i="2" s="1"/>
  <c r="K23" i="2" s="1"/>
  <c r="L23" i="2" s="1"/>
  <c r="M23" i="2" s="1"/>
  <c r="N23" i="2" s="1"/>
  <c r="O23" i="2" s="1"/>
  <c r="P23" i="2" s="1"/>
  <c r="P32" i="2" s="1"/>
  <c r="A94" i="2"/>
  <c r="A95" i="2"/>
  <c r="A96" i="2"/>
  <c r="H93" i="2"/>
  <c r="H114" i="2" s="1"/>
  <c r="A82" i="2"/>
  <c r="A83" i="2"/>
  <c r="A84" i="2"/>
  <c r="A85" i="2"/>
  <c r="A86" i="2"/>
  <c r="A87" i="2"/>
  <c r="A88" i="2"/>
  <c r="A89" i="2"/>
  <c r="A90" i="2"/>
  <c r="A91" i="2"/>
  <c r="A92" i="2"/>
  <c r="A93" i="2"/>
  <c r="A97" i="2"/>
  <c r="A98" i="2"/>
  <c r="A99" i="2"/>
  <c r="A100" i="2"/>
  <c r="A101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H86" i="2"/>
  <c r="H113" i="2" s="1"/>
  <c r="L8" i="2"/>
  <c r="L14" i="2" s="1"/>
  <c r="E91" i="3"/>
  <c r="F91" i="3" s="1"/>
  <c r="E92" i="3"/>
  <c r="E94" i="3"/>
  <c r="F94" i="3" s="1"/>
  <c r="E101" i="3"/>
  <c r="F101" i="3" s="1"/>
  <c r="G101" i="3" s="1"/>
  <c r="H101" i="3" s="1"/>
  <c r="I101" i="3" s="1"/>
  <c r="J101" i="3" s="1"/>
  <c r="K101" i="3" s="1"/>
  <c r="D101" i="3"/>
  <c r="D91" i="3"/>
  <c r="D94" i="3"/>
  <c r="D95" i="3" s="1"/>
  <c r="D92" i="3"/>
  <c r="C103" i="3"/>
  <c r="C95" i="3"/>
  <c r="C98" i="3" s="1"/>
  <c r="C92" i="3"/>
  <c r="C87" i="3"/>
  <c r="C83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4" i="3"/>
  <c r="A73" i="3"/>
  <c r="K72" i="3"/>
  <c r="J72" i="3"/>
  <c r="I72" i="3"/>
  <c r="H72" i="3"/>
  <c r="G72" i="3"/>
  <c r="F72" i="3"/>
  <c r="E72" i="3"/>
  <c r="D72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K27" i="3"/>
  <c r="K52" i="3" s="1"/>
  <c r="K79" i="3" s="1"/>
  <c r="J27" i="3"/>
  <c r="J52" i="3" s="1"/>
  <c r="J79" i="3" s="1"/>
  <c r="I27" i="3"/>
  <c r="I52" i="3" s="1"/>
  <c r="I79" i="3" s="1"/>
  <c r="H27" i="3"/>
  <c r="H52" i="3" s="1"/>
  <c r="H79" i="3" s="1"/>
  <c r="G27" i="3"/>
  <c r="G52" i="3" s="1"/>
  <c r="G79" i="3" s="1"/>
  <c r="F27" i="3"/>
  <c r="F52" i="3" s="1"/>
  <c r="F79" i="3" s="1"/>
  <c r="E27" i="3"/>
  <c r="E52" i="3" s="1"/>
  <c r="E79" i="3" s="1"/>
  <c r="D27" i="3"/>
  <c r="D52" i="3" s="1"/>
  <c r="D79" i="3" s="1"/>
  <c r="C27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C28" i="3"/>
  <c r="C31" i="3" s="1"/>
  <c r="A13" i="3"/>
  <c r="A12" i="3"/>
  <c r="A11" i="3"/>
  <c r="A10" i="3"/>
  <c r="D9" i="3"/>
  <c r="E9" i="3" s="1"/>
  <c r="F9" i="3" s="1"/>
  <c r="G9" i="3" s="1"/>
  <c r="H9" i="3" s="1"/>
  <c r="I9" i="3" s="1"/>
  <c r="J9" i="3" s="1"/>
  <c r="K9" i="3" s="1"/>
  <c r="A9" i="3"/>
  <c r="A8" i="3"/>
  <c r="D7" i="3"/>
  <c r="E7" i="3" s="1"/>
  <c r="F7" i="3" s="1"/>
  <c r="G7" i="3" s="1"/>
  <c r="H7" i="3" s="1"/>
  <c r="I7" i="3" s="1"/>
  <c r="J7" i="3" s="1"/>
  <c r="K7" i="3" s="1"/>
  <c r="A7" i="3"/>
  <c r="A6" i="3"/>
  <c r="A5" i="3"/>
  <c r="A4" i="3"/>
  <c r="A3" i="3"/>
  <c r="A24" i="1"/>
  <c r="A25" i="1"/>
  <c r="A26" i="1"/>
  <c r="A27" i="1"/>
  <c r="G72" i="1"/>
  <c r="H72" i="1"/>
  <c r="I72" i="1"/>
  <c r="J72" i="1"/>
  <c r="K72" i="1"/>
  <c r="L72" i="1"/>
  <c r="M72" i="1"/>
  <c r="F72" i="1"/>
  <c r="F27" i="1"/>
  <c r="F52" i="1" s="1"/>
  <c r="G27" i="1"/>
  <c r="H27" i="1"/>
  <c r="I27" i="1"/>
  <c r="J27" i="1"/>
  <c r="K27" i="1"/>
  <c r="L27" i="1"/>
  <c r="M27" i="1"/>
  <c r="D27" i="1"/>
  <c r="F10" i="1"/>
  <c r="G10" i="1" s="1"/>
  <c r="F7" i="1"/>
  <c r="G7" i="1" s="1"/>
  <c r="H7" i="1" s="1"/>
  <c r="I7" i="1" s="1"/>
  <c r="J7" i="1" s="1"/>
  <c r="K7" i="1" s="1"/>
  <c r="L7" i="1" s="1"/>
  <c r="M7" i="1" s="1"/>
  <c r="D13" i="1"/>
  <c r="D28" i="1" s="1"/>
  <c r="F9" i="1"/>
  <c r="G9" i="1" s="1"/>
  <c r="H9" i="1" s="1"/>
  <c r="I9" i="1" s="1"/>
  <c r="J9" i="1" s="1"/>
  <c r="K9" i="1" s="1"/>
  <c r="L9" i="1" s="1"/>
  <c r="M9" i="1" s="1"/>
  <c r="A7" i="1"/>
  <c r="A8" i="1"/>
  <c r="A9" i="1"/>
  <c r="A10" i="1"/>
  <c r="A11" i="1"/>
  <c r="A12" i="1"/>
  <c r="A4" i="1"/>
  <c r="A5" i="1"/>
  <c r="A6" i="1"/>
  <c r="A13" i="1"/>
  <c r="A14" i="1"/>
  <c r="A15" i="1"/>
  <c r="A16" i="1"/>
  <c r="A17" i="1"/>
  <c r="A18" i="1"/>
  <c r="A19" i="1"/>
  <c r="A20" i="1"/>
  <c r="A21" i="1"/>
  <c r="A22" i="1"/>
  <c r="A23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B168" i="2"/>
  <c r="B167" i="2"/>
  <c r="B166" i="2"/>
  <c r="B133" i="2"/>
  <c r="B132" i="2"/>
  <c r="B131" i="2"/>
  <c r="A81" i="2"/>
  <c r="A80" i="2"/>
  <c r="A79" i="2"/>
  <c r="A78" i="2"/>
  <c r="A77" i="2"/>
  <c r="A76" i="2"/>
  <c r="A75" i="2"/>
  <c r="A74" i="2"/>
  <c r="A73" i="2"/>
  <c r="A72" i="2"/>
  <c r="A71" i="2"/>
  <c r="B70" i="2"/>
  <c r="A70" i="2"/>
  <c r="B69" i="2"/>
  <c r="A69" i="2"/>
  <c r="B68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B35" i="2"/>
  <c r="A33" i="2"/>
  <c r="A29" i="2"/>
  <c r="A28" i="2"/>
  <c r="A27" i="2"/>
  <c r="B26" i="2"/>
  <c r="A26" i="2"/>
  <c r="A25" i="2"/>
  <c r="A24" i="2"/>
  <c r="A23" i="2"/>
  <c r="A22" i="2"/>
  <c r="A21" i="2"/>
  <c r="A20" i="2"/>
  <c r="A19" i="2"/>
  <c r="A17" i="2"/>
  <c r="A16" i="2"/>
  <c r="A15" i="2"/>
  <c r="A14" i="2"/>
  <c r="A13" i="2"/>
  <c r="A12" i="2"/>
  <c r="A11" i="2"/>
  <c r="A10" i="2"/>
  <c r="A9" i="2"/>
  <c r="A8" i="2"/>
  <c r="A7" i="2"/>
  <c r="A3" i="1"/>
  <c r="H54" i="2" l="1"/>
  <c r="I57" i="2"/>
  <c r="J57" i="2" s="1"/>
  <c r="K57" i="2" s="1"/>
  <c r="L57" i="2" s="1"/>
  <c r="M57" i="2" s="1"/>
  <c r="N57" i="2" s="1"/>
  <c r="O57" i="2" s="1"/>
  <c r="P57" i="2" s="1"/>
  <c r="H67" i="2"/>
  <c r="I67" i="2" s="1"/>
  <c r="M51" i="2"/>
  <c r="N51" i="2" s="1"/>
  <c r="O51" i="2" s="1"/>
  <c r="P51" i="2" s="1"/>
  <c r="E56" i="2"/>
  <c r="E81" i="2" s="1"/>
  <c r="N32" i="2"/>
  <c r="O32" i="2"/>
  <c r="J32" i="2"/>
  <c r="L32" i="2"/>
  <c r="K32" i="2"/>
  <c r="I32" i="2"/>
  <c r="M32" i="2"/>
  <c r="I93" i="2"/>
  <c r="I114" i="2" s="1"/>
  <c r="J92" i="2"/>
  <c r="H117" i="2"/>
  <c r="H118" i="2" s="1"/>
  <c r="H121" i="2"/>
  <c r="G94" i="3"/>
  <c r="F95" i="3"/>
  <c r="G91" i="3"/>
  <c r="F92" i="3"/>
  <c r="E95" i="3"/>
  <c r="C105" i="3"/>
  <c r="C88" i="3"/>
  <c r="D28" i="3"/>
  <c r="D35" i="3" s="1"/>
  <c r="E28" i="3"/>
  <c r="C32" i="3"/>
  <c r="C35" i="3"/>
  <c r="D35" i="1"/>
  <c r="D31" i="1"/>
  <c r="D32" i="1" s="1"/>
  <c r="F13" i="1"/>
  <c r="F28" i="1" s="1"/>
  <c r="G13" i="1"/>
  <c r="G28" i="1" s="1"/>
  <c r="H10" i="1"/>
  <c r="I10" i="1" s="1"/>
  <c r="I13" i="1" s="1"/>
  <c r="I28" i="1" s="1"/>
  <c r="I52" i="2" l="1"/>
  <c r="I151" i="2" s="1"/>
  <c r="I53" i="2"/>
  <c r="I54" i="2" s="1"/>
  <c r="J67" i="2"/>
  <c r="H56" i="2"/>
  <c r="I117" i="2"/>
  <c r="I63" i="2" s="1"/>
  <c r="I115" i="2"/>
  <c r="I121" i="2"/>
  <c r="I125" i="2"/>
  <c r="I145" i="2" s="1"/>
  <c r="K92" i="2"/>
  <c r="J93" i="2"/>
  <c r="J114" i="2" s="1"/>
  <c r="H122" i="2"/>
  <c r="H119" i="2"/>
  <c r="G95" i="3"/>
  <c r="H94" i="3"/>
  <c r="H91" i="3"/>
  <c r="G92" i="3"/>
  <c r="D59" i="3"/>
  <c r="D82" i="3" s="1"/>
  <c r="D29" i="3"/>
  <c r="D31" i="3"/>
  <c r="D32" i="3" s="1"/>
  <c r="D33" i="3" s="1"/>
  <c r="D39" i="3"/>
  <c r="D64" i="3"/>
  <c r="C33" i="3"/>
  <c r="C36" i="3"/>
  <c r="C37" i="3" s="1"/>
  <c r="E64" i="3"/>
  <c r="E65" i="3" s="1"/>
  <c r="E59" i="3"/>
  <c r="E35" i="3"/>
  <c r="E39" i="3"/>
  <c r="E54" i="3" s="1"/>
  <c r="E31" i="3"/>
  <c r="E32" i="3" s="1"/>
  <c r="E29" i="3"/>
  <c r="F28" i="3"/>
  <c r="I39" i="1"/>
  <c r="I54" i="1" s="1"/>
  <c r="I64" i="1"/>
  <c r="I65" i="1" s="1"/>
  <c r="I59" i="1"/>
  <c r="G39" i="1"/>
  <c r="G54" i="1" s="1"/>
  <c r="G64" i="1"/>
  <c r="G65" i="1" s="1"/>
  <c r="G59" i="1"/>
  <c r="F59" i="1"/>
  <c r="F64" i="1"/>
  <c r="F65" i="1" s="1"/>
  <c r="D33" i="1"/>
  <c r="D36" i="1"/>
  <c r="D37" i="1" s="1"/>
  <c r="I35" i="1"/>
  <c r="I31" i="1"/>
  <c r="I32" i="1" s="1"/>
  <c r="G29" i="1"/>
  <c r="G31" i="1"/>
  <c r="G32" i="1" s="1"/>
  <c r="G35" i="1"/>
  <c r="F35" i="1"/>
  <c r="F31" i="1"/>
  <c r="F32" i="1" s="1"/>
  <c r="F33" i="1" s="1"/>
  <c r="F39" i="1"/>
  <c r="F54" i="1" s="1"/>
  <c r="F29" i="1"/>
  <c r="J10" i="1"/>
  <c r="J13" i="1" s="1"/>
  <c r="J28" i="1" s="1"/>
  <c r="H13" i="1"/>
  <c r="H28" i="1" s="1"/>
  <c r="G52" i="1"/>
  <c r="E82" i="3" l="1"/>
  <c r="I118" i="2"/>
  <c r="J52" i="2"/>
  <c r="J53" i="2"/>
  <c r="J54" i="2" s="1"/>
  <c r="K67" i="2"/>
  <c r="I65" i="2"/>
  <c r="H60" i="2"/>
  <c r="I56" i="2"/>
  <c r="J117" i="2"/>
  <c r="J125" i="2"/>
  <c r="J115" i="2"/>
  <c r="J121" i="2"/>
  <c r="I122" i="2"/>
  <c r="I119" i="2"/>
  <c r="L92" i="2"/>
  <c r="K93" i="2"/>
  <c r="K114" i="2" s="1"/>
  <c r="H123" i="2"/>
  <c r="D16" i="2"/>
  <c r="H95" i="3"/>
  <c r="I94" i="3"/>
  <c r="I91" i="3"/>
  <c r="H92" i="3"/>
  <c r="D54" i="3"/>
  <c r="D86" i="3"/>
  <c r="E86" i="3" s="1"/>
  <c r="D65" i="3"/>
  <c r="D85" i="3"/>
  <c r="D36" i="3"/>
  <c r="D37" i="3" s="1"/>
  <c r="E33" i="3"/>
  <c r="E36" i="3"/>
  <c r="G28" i="3"/>
  <c r="F59" i="3"/>
  <c r="F39" i="3"/>
  <c r="F54" i="3" s="1"/>
  <c r="F29" i="3"/>
  <c r="F64" i="3"/>
  <c r="F65" i="3" s="1"/>
  <c r="F31" i="3"/>
  <c r="F32" i="3" s="1"/>
  <c r="F35" i="3"/>
  <c r="J39" i="1"/>
  <c r="J54" i="1" s="1"/>
  <c r="J64" i="1"/>
  <c r="J65" i="1" s="1"/>
  <c r="J59" i="1"/>
  <c r="H59" i="1"/>
  <c r="H64" i="1"/>
  <c r="H65" i="1" s="1"/>
  <c r="I29" i="1"/>
  <c r="H39" i="1"/>
  <c r="H54" i="1" s="1"/>
  <c r="G36" i="1"/>
  <c r="G33" i="1"/>
  <c r="J35" i="1"/>
  <c r="J31" i="1"/>
  <c r="J32" i="1" s="1"/>
  <c r="J29" i="1"/>
  <c r="I33" i="1"/>
  <c r="I36" i="1"/>
  <c r="F36" i="1"/>
  <c r="K10" i="1"/>
  <c r="K13" i="1" s="1"/>
  <c r="K28" i="1" s="1"/>
  <c r="H31" i="1"/>
  <c r="H32" i="1" s="1"/>
  <c r="H35" i="1"/>
  <c r="H29" i="1"/>
  <c r="H52" i="1"/>
  <c r="D87" i="3" l="1"/>
  <c r="E85" i="3"/>
  <c r="F85" i="3" s="1"/>
  <c r="F86" i="3"/>
  <c r="E87" i="3"/>
  <c r="F82" i="3"/>
  <c r="J118" i="2"/>
  <c r="J63" i="2"/>
  <c r="J65" i="2"/>
  <c r="K53" i="2"/>
  <c r="K52" i="2"/>
  <c r="I60" i="2"/>
  <c r="J56" i="2"/>
  <c r="K56" i="2" s="1"/>
  <c r="L56" i="2" s="1"/>
  <c r="M56" i="2" s="1"/>
  <c r="N56" i="2" s="1"/>
  <c r="O56" i="2" s="1"/>
  <c r="P56" i="2" s="1"/>
  <c r="L67" i="2"/>
  <c r="J122" i="2"/>
  <c r="J119" i="2"/>
  <c r="I126" i="2"/>
  <c r="I128" i="2" s="1"/>
  <c r="I123" i="2"/>
  <c r="K117" i="2"/>
  <c r="K125" i="2"/>
  <c r="K115" i="2"/>
  <c r="K121" i="2"/>
  <c r="M92" i="2"/>
  <c r="L93" i="2"/>
  <c r="L114" i="2" s="1"/>
  <c r="C10" i="2"/>
  <c r="C8" i="2"/>
  <c r="J94" i="3"/>
  <c r="I95" i="3"/>
  <c r="I92" i="3"/>
  <c r="J91" i="3"/>
  <c r="D40" i="3"/>
  <c r="D45" i="3" s="1"/>
  <c r="D47" i="3" s="1"/>
  <c r="D55" i="3" s="1"/>
  <c r="D97" i="3" s="1"/>
  <c r="F36" i="3"/>
  <c r="F33" i="3"/>
  <c r="G31" i="3"/>
  <c r="G32" i="3" s="1"/>
  <c r="G64" i="3"/>
  <c r="G65" i="3" s="1"/>
  <c r="G59" i="3"/>
  <c r="G39" i="3"/>
  <c r="G54" i="3" s="1"/>
  <c r="G35" i="3"/>
  <c r="G29" i="3"/>
  <c r="E40" i="3"/>
  <c r="E45" i="3" s="1"/>
  <c r="E37" i="3"/>
  <c r="H28" i="3"/>
  <c r="K39" i="1"/>
  <c r="K54" i="1" s="1"/>
  <c r="K64" i="1"/>
  <c r="K65" i="1" s="1"/>
  <c r="K59" i="1"/>
  <c r="I37" i="1"/>
  <c r="I40" i="1"/>
  <c r="I45" i="1" s="1"/>
  <c r="I47" i="1" s="1"/>
  <c r="G37" i="1"/>
  <c r="G40" i="1"/>
  <c r="G45" i="1" s="1"/>
  <c r="G47" i="1" s="1"/>
  <c r="L10" i="1"/>
  <c r="M10" i="1" s="1"/>
  <c r="M13" i="1" s="1"/>
  <c r="M28" i="1" s="1"/>
  <c r="J36" i="1"/>
  <c r="J33" i="1"/>
  <c r="K29" i="1"/>
  <c r="K31" i="1"/>
  <c r="K32" i="1" s="1"/>
  <c r="K35" i="1"/>
  <c r="H33" i="1"/>
  <c r="H36" i="1"/>
  <c r="F37" i="1"/>
  <c r="F40" i="1"/>
  <c r="F45" i="1" s="1"/>
  <c r="I52" i="1"/>
  <c r="F87" i="3" l="1"/>
  <c r="G86" i="3"/>
  <c r="G85" i="3"/>
  <c r="E97" i="3"/>
  <c r="D98" i="3"/>
  <c r="G82" i="3"/>
  <c r="K118" i="2"/>
  <c r="K119" i="2" s="1"/>
  <c r="K63" i="2"/>
  <c r="K65" i="2" s="1"/>
  <c r="M67" i="2"/>
  <c r="H27" i="2"/>
  <c r="H30" i="2" s="1"/>
  <c r="F69" i="2"/>
  <c r="K54" i="2"/>
  <c r="K60" i="2" s="1"/>
  <c r="L53" i="2"/>
  <c r="L54" i="2" s="1"/>
  <c r="L60" i="2" s="1"/>
  <c r="L52" i="2"/>
  <c r="H36" i="2"/>
  <c r="I36" i="2" s="1"/>
  <c r="I70" i="2" s="1"/>
  <c r="F70" i="2"/>
  <c r="H70" i="2" s="1"/>
  <c r="J60" i="2"/>
  <c r="I28" i="2"/>
  <c r="O28" i="2"/>
  <c r="O43" i="2" s="1"/>
  <c r="L121" i="2"/>
  <c r="L117" i="2"/>
  <c r="L125" i="2"/>
  <c r="L115" i="2"/>
  <c r="K122" i="2"/>
  <c r="J123" i="2"/>
  <c r="J126" i="2"/>
  <c r="J128" i="2" s="1"/>
  <c r="N92" i="2"/>
  <c r="M93" i="2"/>
  <c r="M114" i="2" s="1"/>
  <c r="C9" i="2"/>
  <c r="J92" i="3"/>
  <c r="K91" i="3"/>
  <c r="K92" i="3" s="1"/>
  <c r="J95" i="3"/>
  <c r="K94" i="3"/>
  <c r="K95" i="3" s="1"/>
  <c r="D48" i="3"/>
  <c r="G33" i="3"/>
  <c r="G36" i="3"/>
  <c r="E47" i="3"/>
  <c r="E55" i="3" s="1"/>
  <c r="I28" i="3"/>
  <c r="H35" i="3"/>
  <c r="H64" i="3"/>
  <c r="H65" i="3" s="1"/>
  <c r="H59" i="3"/>
  <c r="H39" i="3"/>
  <c r="H54" i="3" s="1"/>
  <c r="H31" i="3"/>
  <c r="H32" i="3" s="1"/>
  <c r="H29" i="3"/>
  <c r="F40" i="3"/>
  <c r="F45" i="3" s="1"/>
  <c r="F37" i="3"/>
  <c r="M39" i="1"/>
  <c r="M54" i="1" s="1"/>
  <c r="M64" i="1"/>
  <c r="M65" i="1" s="1"/>
  <c r="M59" i="1"/>
  <c r="L13" i="1"/>
  <c r="L28" i="1" s="1"/>
  <c r="L35" i="1" s="1"/>
  <c r="G48" i="1"/>
  <c r="G53" i="1" s="1"/>
  <c r="G55" i="1"/>
  <c r="I48" i="1"/>
  <c r="I53" i="1" s="1"/>
  <c r="I55" i="1"/>
  <c r="H37" i="1"/>
  <c r="H40" i="1"/>
  <c r="H45" i="1" s="1"/>
  <c r="F47" i="1"/>
  <c r="J37" i="1"/>
  <c r="J40" i="1"/>
  <c r="J45" i="1" s="1"/>
  <c r="K36" i="1"/>
  <c r="K33" i="1"/>
  <c r="M29" i="1"/>
  <c r="M35" i="1"/>
  <c r="M31" i="1"/>
  <c r="M32" i="1" s="1"/>
  <c r="J52" i="1"/>
  <c r="H85" i="3" l="1"/>
  <c r="E98" i="3"/>
  <c r="D53" i="3"/>
  <c r="D56" i="3" s="1"/>
  <c r="D61" i="3" s="1"/>
  <c r="D67" i="3" s="1"/>
  <c r="D74" i="3" s="1"/>
  <c r="D81" i="3" s="1"/>
  <c r="D102" i="3"/>
  <c r="H82" i="3"/>
  <c r="G87" i="3"/>
  <c r="H86" i="3"/>
  <c r="K28" i="2"/>
  <c r="K43" i="2" s="1"/>
  <c r="M28" i="2"/>
  <c r="M43" i="2" s="1"/>
  <c r="P28" i="2"/>
  <c r="N28" i="2"/>
  <c r="N43" i="2" s="1"/>
  <c r="I29" i="2"/>
  <c r="I132" i="2" s="1"/>
  <c r="L28" i="2"/>
  <c r="L43" i="2" s="1"/>
  <c r="J28" i="2"/>
  <c r="J43" i="2" s="1"/>
  <c r="H39" i="2"/>
  <c r="L118" i="2"/>
  <c r="L119" i="2" s="1"/>
  <c r="L63" i="2"/>
  <c r="I38" i="2"/>
  <c r="I133" i="2" s="1"/>
  <c r="I134" i="2" s="1"/>
  <c r="I136" i="2" s="1"/>
  <c r="H69" i="2"/>
  <c r="H71" i="2" s="1"/>
  <c r="H74" i="2" s="1"/>
  <c r="N67" i="2"/>
  <c r="M53" i="2"/>
  <c r="M52" i="2"/>
  <c r="L65" i="2"/>
  <c r="I27" i="2"/>
  <c r="I69" i="2" s="1"/>
  <c r="I71" i="2" s="1"/>
  <c r="I43" i="2"/>
  <c r="I30" i="2"/>
  <c r="J36" i="2"/>
  <c r="J38" i="2"/>
  <c r="J133" i="2" s="1"/>
  <c r="J29" i="2"/>
  <c r="M117" i="2"/>
  <c r="M125" i="2"/>
  <c r="M115" i="2"/>
  <c r="M121" i="2"/>
  <c r="K123" i="2"/>
  <c r="K126" i="2"/>
  <c r="K128" i="2" s="1"/>
  <c r="O92" i="2"/>
  <c r="N93" i="2"/>
  <c r="N114" i="2" s="1"/>
  <c r="C11" i="2"/>
  <c r="E48" i="3"/>
  <c r="E53" i="3" s="1"/>
  <c r="E56" i="3" s="1"/>
  <c r="E61" i="3" s="1"/>
  <c r="E67" i="3" s="1"/>
  <c r="E74" i="3" s="1"/>
  <c r="H36" i="3"/>
  <c r="H33" i="3"/>
  <c r="F47" i="3"/>
  <c r="F55" i="3" s="1"/>
  <c r="F97" i="3" s="1"/>
  <c r="I64" i="3"/>
  <c r="I65" i="3" s="1"/>
  <c r="I59" i="3"/>
  <c r="I35" i="3"/>
  <c r="I39" i="3"/>
  <c r="I54" i="3" s="1"/>
  <c r="I31" i="3"/>
  <c r="I32" i="3" s="1"/>
  <c r="I29" i="3"/>
  <c r="J28" i="3"/>
  <c r="K28" i="3"/>
  <c r="G40" i="3"/>
  <c r="G45" i="3" s="1"/>
  <c r="G37" i="3"/>
  <c r="G56" i="1"/>
  <c r="G61" i="1" s="1"/>
  <c r="G67" i="1" s="1"/>
  <c r="G74" i="1" s="1"/>
  <c r="I56" i="1"/>
  <c r="I61" i="1" s="1"/>
  <c r="I67" i="1" s="1"/>
  <c r="I74" i="1" s="1"/>
  <c r="L29" i="1"/>
  <c r="L39" i="1"/>
  <c r="L54" i="1" s="1"/>
  <c r="L59" i="1"/>
  <c r="L64" i="1"/>
  <c r="L65" i="1" s="1"/>
  <c r="L31" i="1"/>
  <c r="L32" i="1" s="1"/>
  <c r="L33" i="1" s="1"/>
  <c r="F48" i="1"/>
  <c r="F53" i="1" s="1"/>
  <c r="F55" i="1"/>
  <c r="K37" i="1"/>
  <c r="K40" i="1"/>
  <c r="K45" i="1" s="1"/>
  <c r="J47" i="1"/>
  <c r="J55" i="1" s="1"/>
  <c r="H47" i="1"/>
  <c r="H55" i="1" s="1"/>
  <c r="M36" i="1"/>
  <c r="M33" i="1"/>
  <c r="K52" i="1"/>
  <c r="F98" i="3" l="1"/>
  <c r="I82" i="3"/>
  <c r="D83" i="3"/>
  <c r="D88" i="3" s="1"/>
  <c r="E81" i="3"/>
  <c r="I86" i="3"/>
  <c r="H87" i="3"/>
  <c r="E102" i="3"/>
  <c r="D103" i="3"/>
  <c r="D105" i="3" s="1"/>
  <c r="I85" i="3"/>
  <c r="J85" i="3" s="1"/>
  <c r="K85" i="3" s="1"/>
  <c r="L36" i="1"/>
  <c r="J27" i="2"/>
  <c r="J69" i="2" s="1"/>
  <c r="I42" i="2"/>
  <c r="I39" i="2"/>
  <c r="J30" i="2"/>
  <c r="J132" i="2"/>
  <c r="J134" i="2" s="1"/>
  <c r="J136" i="2" s="1"/>
  <c r="J138" i="2" s="1"/>
  <c r="J139" i="2" s="1"/>
  <c r="I138" i="2"/>
  <c r="I147" i="2" s="1"/>
  <c r="I73" i="2" s="1"/>
  <c r="O67" i="2"/>
  <c r="J44" i="2"/>
  <c r="J70" i="2"/>
  <c r="J71" i="2" s="1"/>
  <c r="M118" i="2"/>
  <c r="M122" i="2" s="1"/>
  <c r="M63" i="2"/>
  <c r="M65" i="2" s="1"/>
  <c r="M54" i="2"/>
  <c r="M60" i="2" s="1"/>
  <c r="N52" i="2"/>
  <c r="N53" i="2"/>
  <c r="N54" i="2" s="1"/>
  <c r="N60" i="2" s="1"/>
  <c r="L122" i="2"/>
  <c r="L126" i="2" s="1"/>
  <c r="L128" i="2" s="1"/>
  <c r="I44" i="2"/>
  <c r="J39" i="2"/>
  <c r="J42" i="2"/>
  <c r="K36" i="2"/>
  <c r="K38" i="2"/>
  <c r="K133" i="2" s="1"/>
  <c r="K27" i="2"/>
  <c r="K69" i="2" s="1"/>
  <c r="K29" i="2"/>
  <c r="M119" i="2"/>
  <c r="N117" i="2"/>
  <c r="N125" i="2"/>
  <c r="N115" i="2"/>
  <c r="N121" i="2"/>
  <c r="P92" i="2"/>
  <c r="P93" i="2" s="1"/>
  <c r="P114" i="2" s="1"/>
  <c r="O93" i="2"/>
  <c r="O114" i="2" s="1"/>
  <c r="C13" i="2"/>
  <c r="F77" i="2" s="1"/>
  <c r="F48" i="3"/>
  <c r="F53" i="3" s="1"/>
  <c r="F56" i="3" s="1"/>
  <c r="F61" i="3" s="1"/>
  <c r="F67" i="3" s="1"/>
  <c r="F74" i="3" s="1"/>
  <c r="I33" i="3"/>
  <c r="I36" i="3"/>
  <c r="J59" i="3"/>
  <c r="J39" i="3"/>
  <c r="J54" i="3" s="1"/>
  <c r="J29" i="3"/>
  <c r="J31" i="3"/>
  <c r="J32" i="3" s="1"/>
  <c r="J64" i="3"/>
  <c r="J65" i="3" s="1"/>
  <c r="J35" i="3"/>
  <c r="G47" i="3"/>
  <c r="G55" i="3" s="1"/>
  <c r="G97" i="3" s="1"/>
  <c r="K31" i="3"/>
  <c r="K32" i="3" s="1"/>
  <c r="K64" i="3"/>
  <c r="K65" i="3" s="1"/>
  <c r="K35" i="3"/>
  <c r="K29" i="3"/>
  <c r="K39" i="3"/>
  <c r="K54" i="3" s="1"/>
  <c r="K59" i="3"/>
  <c r="H37" i="3"/>
  <c r="H40" i="3"/>
  <c r="H45" i="3" s="1"/>
  <c r="H48" i="1"/>
  <c r="H53" i="1" s="1"/>
  <c r="J48" i="1"/>
  <c r="J53" i="1" s="1"/>
  <c r="J56" i="1" s="1"/>
  <c r="J61" i="1" s="1"/>
  <c r="J67" i="1" s="1"/>
  <c r="J74" i="1" s="1"/>
  <c r="H56" i="1"/>
  <c r="H61" i="1" s="1"/>
  <c r="H67" i="1" s="1"/>
  <c r="H74" i="1" s="1"/>
  <c r="F56" i="1"/>
  <c r="F61" i="1" s="1"/>
  <c r="F67" i="1" s="1"/>
  <c r="F74" i="1" s="1"/>
  <c r="L37" i="1"/>
  <c r="L40" i="1"/>
  <c r="L45" i="1" s="1"/>
  <c r="K47" i="1"/>
  <c r="M37" i="1"/>
  <c r="M40" i="1"/>
  <c r="M45" i="1" s="1"/>
  <c r="M47" i="1" s="1"/>
  <c r="L52" i="1"/>
  <c r="G98" i="3" l="1"/>
  <c r="F81" i="3"/>
  <c r="E83" i="3"/>
  <c r="E88" i="3" s="1"/>
  <c r="I87" i="3"/>
  <c r="J86" i="3"/>
  <c r="F102" i="3"/>
  <c r="E103" i="3"/>
  <c r="E105" i="3" s="1"/>
  <c r="J82" i="3"/>
  <c r="J73" i="2"/>
  <c r="I74" i="2"/>
  <c r="P53" i="2"/>
  <c r="P52" i="2"/>
  <c r="K44" i="2"/>
  <c r="K70" i="2"/>
  <c r="K71" i="2" s="1"/>
  <c r="P67" i="2"/>
  <c r="O53" i="2"/>
  <c r="O52" i="2"/>
  <c r="L123" i="2"/>
  <c r="K30" i="2"/>
  <c r="K132" i="2"/>
  <c r="K134" i="2"/>
  <c r="K136" i="2" s="1"/>
  <c r="K138" i="2" s="1"/>
  <c r="K139" i="2" s="1"/>
  <c r="H77" i="2"/>
  <c r="F81" i="2"/>
  <c r="N118" i="2"/>
  <c r="N122" i="2" s="1"/>
  <c r="N63" i="2"/>
  <c r="N65" i="2" s="1"/>
  <c r="I139" i="2"/>
  <c r="K39" i="2"/>
  <c r="K42" i="2"/>
  <c r="L36" i="2"/>
  <c r="L38" i="2"/>
  <c r="L133" i="2" s="1"/>
  <c r="L27" i="2"/>
  <c r="L69" i="2" s="1"/>
  <c r="L29" i="2"/>
  <c r="O117" i="2"/>
  <c r="O125" i="2"/>
  <c r="O115" i="2"/>
  <c r="O121" i="2"/>
  <c r="P121" i="2"/>
  <c r="P117" i="2"/>
  <c r="P125" i="2"/>
  <c r="P115" i="2"/>
  <c r="M126" i="2"/>
  <c r="M128" i="2" s="1"/>
  <c r="M123" i="2"/>
  <c r="C14" i="2"/>
  <c r="D13" i="2" s="1"/>
  <c r="E13" i="2"/>
  <c r="K33" i="3"/>
  <c r="K36" i="3"/>
  <c r="J36" i="3"/>
  <c r="J33" i="3"/>
  <c r="H47" i="3"/>
  <c r="H55" i="3" s="1"/>
  <c r="H97" i="3" s="1"/>
  <c r="I40" i="3"/>
  <c r="I45" i="3" s="1"/>
  <c r="I37" i="3"/>
  <c r="G48" i="3"/>
  <c r="G53" i="3" s="1"/>
  <c r="G56" i="3" s="1"/>
  <c r="G61" i="3" s="1"/>
  <c r="G67" i="3" s="1"/>
  <c r="G74" i="3" s="1"/>
  <c r="M48" i="1"/>
  <c r="M53" i="1" s="1"/>
  <c r="M55" i="1"/>
  <c r="K48" i="1"/>
  <c r="K53" i="1" s="1"/>
  <c r="K55" i="1"/>
  <c r="L47" i="1"/>
  <c r="M52" i="1"/>
  <c r="H98" i="3" l="1"/>
  <c r="G102" i="3"/>
  <c r="F103" i="3"/>
  <c r="F105" i="3" s="1"/>
  <c r="G81" i="3"/>
  <c r="F83" i="3"/>
  <c r="F88" i="3" s="1"/>
  <c r="K82" i="3"/>
  <c r="K86" i="3"/>
  <c r="K87" i="3" s="1"/>
  <c r="J87" i="3"/>
  <c r="N119" i="2"/>
  <c r="L44" i="2"/>
  <c r="L70" i="2"/>
  <c r="I77" i="2"/>
  <c r="J77" i="2" s="1"/>
  <c r="K77" i="2" s="1"/>
  <c r="L77" i="2" s="1"/>
  <c r="M77" i="2" s="1"/>
  <c r="N77" i="2" s="1"/>
  <c r="O77" i="2" s="1"/>
  <c r="P77" i="2" s="1"/>
  <c r="H79" i="2"/>
  <c r="H81" i="2" s="1"/>
  <c r="H82" i="2" s="1"/>
  <c r="P54" i="2"/>
  <c r="P60" i="2" s="1"/>
  <c r="L30" i="2"/>
  <c r="L132" i="2"/>
  <c r="L134" i="2" s="1"/>
  <c r="L136" i="2" s="1"/>
  <c r="L138" i="2" s="1"/>
  <c r="L139" i="2" s="1"/>
  <c r="O54" i="2"/>
  <c r="O60" i="2" s="1"/>
  <c r="I144" i="2"/>
  <c r="I148" i="2" s="1"/>
  <c r="I78" i="2"/>
  <c r="P118" i="2"/>
  <c r="P119" i="2" s="1"/>
  <c r="P63" i="2"/>
  <c r="O118" i="2"/>
  <c r="O119" i="2" s="1"/>
  <c r="O63" i="2"/>
  <c r="O65" i="2" s="1"/>
  <c r="L71" i="2"/>
  <c r="P65" i="2"/>
  <c r="K73" i="2"/>
  <c r="J74" i="2"/>
  <c r="L39" i="2"/>
  <c r="L42" i="2"/>
  <c r="M36" i="2"/>
  <c r="M38" i="2"/>
  <c r="M133" i="2" s="1"/>
  <c r="M27" i="2"/>
  <c r="M69" i="2" s="1"/>
  <c r="M29" i="2"/>
  <c r="O122" i="2"/>
  <c r="P122" i="2"/>
  <c r="N123" i="2"/>
  <c r="N126" i="2"/>
  <c r="N128" i="2" s="1"/>
  <c r="E14" i="2"/>
  <c r="D7" i="2"/>
  <c r="D14" i="2"/>
  <c r="D8" i="2"/>
  <c r="D10" i="2"/>
  <c r="D9" i="2"/>
  <c r="D11" i="2"/>
  <c r="I47" i="3"/>
  <c r="I55" i="3" s="1"/>
  <c r="I97" i="3" s="1"/>
  <c r="K37" i="3"/>
  <c r="K40" i="3"/>
  <c r="K45" i="3" s="1"/>
  <c r="J40" i="3"/>
  <c r="J45" i="3" s="1"/>
  <c r="J37" i="3"/>
  <c r="H48" i="3"/>
  <c r="H53" i="3" s="1"/>
  <c r="H56" i="3" s="1"/>
  <c r="H61" i="3" s="1"/>
  <c r="H67" i="3" s="1"/>
  <c r="H74" i="3" s="1"/>
  <c r="K56" i="1"/>
  <c r="K61" i="1" s="1"/>
  <c r="K67" i="1" s="1"/>
  <c r="K74" i="1" s="1"/>
  <c r="L48" i="1"/>
  <c r="L53" i="1" s="1"/>
  <c r="L55" i="1"/>
  <c r="M56" i="1"/>
  <c r="M61" i="1" s="1"/>
  <c r="M67" i="1" s="1"/>
  <c r="M74" i="1" s="1"/>
  <c r="I98" i="3" l="1"/>
  <c r="H102" i="3"/>
  <c r="G103" i="3"/>
  <c r="G105" i="3" s="1"/>
  <c r="H81" i="3"/>
  <c r="G83" i="3"/>
  <c r="G88" i="3" s="1"/>
  <c r="L56" i="1"/>
  <c r="L61" i="1" s="1"/>
  <c r="L67" i="1" s="1"/>
  <c r="L74" i="1" s="1"/>
  <c r="I79" i="2"/>
  <c r="I81" i="2" s="1"/>
  <c r="I82" i="2" s="1"/>
  <c r="J78" i="2"/>
  <c r="M44" i="2"/>
  <c r="M70" i="2"/>
  <c r="M71" i="2" s="1"/>
  <c r="K74" i="2"/>
  <c r="L73" i="2"/>
  <c r="M30" i="2"/>
  <c r="M132" i="2"/>
  <c r="M134" i="2" s="1"/>
  <c r="M136" i="2" s="1"/>
  <c r="M138" i="2" s="1"/>
  <c r="M139" i="2" s="1"/>
  <c r="M39" i="2"/>
  <c r="M42" i="2"/>
  <c r="N36" i="2"/>
  <c r="N38" i="2"/>
  <c r="N133" i="2" s="1"/>
  <c r="N27" i="2"/>
  <c r="N69" i="2" s="1"/>
  <c r="N29" i="2"/>
  <c r="P123" i="2"/>
  <c r="P126" i="2"/>
  <c r="P128" i="2" s="1"/>
  <c r="O123" i="2"/>
  <c r="O126" i="2"/>
  <c r="O128" i="2" s="1"/>
  <c r="K47" i="3"/>
  <c r="K55" i="3" s="1"/>
  <c r="J47" i="3"/>
  <c r="J55" i="3" s="1"/>
  <c r="J97" i="3" s="1"/>
  <c r="I48" i="3"/>
  <c r="I53" i="3" s="1"/>
  <c r="I56" i="3" s="1"/>
  <c r="I61" i="3" s="1"/>
  <c r="I67" i="3" s="1"/>
  <c r="I74" i="3" s="1"/>
  <c r="J98" i="3" l="1"/>
  <c r="K97" i="3"/>
  <c r="K98" i="3" s="1"/>
  <c r="I81" i="3"/>
  <c r="H83" i="3"/>
  <c r="H88" i="3" s="1"/>
  <c r="I102" i="3"/>
  <c r="H103" i="3"/>
  <c r="H105" i="3" s="1"/>
  <c r="N30" i="2"/>
  <c r="N132" i="2"/>
  <c r="N134" i="2" s="1"/>
  <c r="N136" i="2" s="1"/>
  <c r="N138" i="2" s="1"/>
  <c r="N139" i="2" s="1"/>
  <c r="L74" i="2"/>
  <c r="M73" i="2"/>
  <c r="N73" i="2" s="1"/>
  <c r="J79" i="2"/>
  <c r="J81" i="2" s="1"/>
  <c r="J82" i="2" s="1"/>
  <c r="K78" i="2"/>
  <c r="N44" i="2"/>
  <c r="N70" i="2"/>
  <c r="N71" i="2" s="1"/>
  <c r="N39" i="2"/>
  <c r="N42" i="2"/>
  <c r="O36" i="2"/>
  <c r="O38" i="2"/>
  <c r="O133" i="2" s="1"/>
  <c r="O27" i="2"/>
  <c r="O69" i="2" s="1"/>
  <c r="O29" i="2"/>
  <c r="J48" i="3"/>
  <c r="J53" i="3" s="1"/>
  <c r="J56" i="3" s="1"/>
  <c r="J61" i="3" s="1"/>
  <c r="J67" i="3" s="1"/>
  <c r="J74" i="3" s="1"/>
  <c r="K48" i="3"/>
  <c r="K53" i="3" s="1"/>
  <c r="K56" i="3" s="1"/>
  <c r="K61" i="3" s="1"/>
  <c r="K67" i="3" s="1"/>
  <c r="K74" i="3" s="1"/>
  <c r="J81" i="3" l="1"/>
  <c r="I83" i="3"/>
  <c r="I88" i="3" s="1"/>
  <c r="I103" i="3"/>
  <c r="I105" i="3" s="1"/>
  <c r="J102" i="3"/>
  <c r="M74" i="2"/>
  <c r="O30" i="2"/>
  <c r="O132" i="2"/>
  <c r="O134" i="2" s="1"/>
  <c r="O136" i="2" s="1"/>
  <c r="O138" i="2" s="1"/>
  <c r="O139" i="2" s="1"/>
  <c r="L78" i="2"/>
  <c r="K79" i="2"/>
  <c r="K81" i="2" s="1"/>
  <c r="K82" i="2" s="1"/>
  <c r="O44" i="2"/>
  <c r="O70" i="2"/>
  <c r="O71" i="2" s="1"/>
  <c r="O73" i="2"/>
  <c r="N74" i="2"/>
  <c r="O39" i="2"/>
  <c r="O42" i="2"/>
  <c r="P38" i="2"/>
  <c r="P37" i="2"/>
  <c r="P27" i="2"/>
  <c r="P69" i="2" s="1"/>
  <c r="P29" i="2"/>
  <c r="K102" i="3" l="1"/>
  <c r="K103" i="3" s="1"/>
  <c r="K105" i="3" s="1"/>
  <c r="J103" i="3"/>
  <c r="J105" i="3" s="1"/>
  <c r="K81" i="3"/>
  <c r="K83" i="3" s="1"/>
  <c r="K88" i="3" s="1"/>
  <c r="J83" i="3"/>
  <c r="J88" i="3" s="1"/>
  <c r="P30" i="2"/>
  <c r="G30" i="2" s="1"/>
  <c r="P132" i="2"/>
  <c r="P42" i="2"/>
  <c r="P133" i="2"/>
  <c r="P73" i="2"/>
  <c r="O74" i="2"/>
  <c r="M78" i="2"/>
  <c r="L79" i="2"/>
  <c r="L81" i="2" s="1"/>
  <c r="L82" i="2" s="1"/>
  <c r="P36" i="2"/>
  <c r="P43" i="2"/>
  <c r="P39" i="2"/>
  <c r="G39" i="2" s="1"/>
  <c r="P134" i="2" l="1"/>
  <c r="P136" i="2" s="1"/>
  <c r="P138" i="2" s="1"/>
  <c r="P139" i="2" s="1"/>
  <c r="M79" i="2"/>
  <c r="M81" i="2" s="1"/>
  <c r="M82" i="2" s="1"/>
  <c r="N78" i="2"/>
  <c r="P44" i="2"/>
  <c r="P70" i="2"/>
  <c r="P71" i="2" s="1"/>
  <c r="P74" i="2" s="1"/>
  <c r="O78" i="2" l="1"/>
  <c r="N79" i="2"/>
  <c r="N81" i="2" s="1"/>
  <c r="N82" i="2" s="1"/>
  <c r="O79" i="2" l="1"/>
  <c r="O81" i="2" s="1"/>
  <c r="O82" i="2" s="1"/>
  <c r="P78" i="2"/>
  <c r="P79" i="2" s="1"/>
  <c r="P81" i="2" s="1"/>
  <c r="P82" i="2" s="1"/>
  <c r="I86" i="2" l="1"/>
  <c r="I113" i="2" s="1"/>
  <c r="I143" i="2" s="1"/>
  <c r="M86" i="2"/>
  <c r="M113" i="2" s="1"/>
  <c r="M143" i="2" s="1"/>
  <c r="L86" i="2"/>
  <c r="L113" i="2" s="1"/>
  <c r="L143" i="2" s="1"/>
  <c r="N86" i="2"/>
  <c r="N113" i="2" s="1"/>
  <c r="N143" i="2" s="1"/>
  <c r="K86" i="2"/>
  <c r="K113" i="2" s="1"/>
  <c r="K143" i="2" s="1"/>
  <c r="P86" i="2"/>
  <c r="P113" i="2" s="1"/>
  <c r="P143" i="2" s="1"/>
  <c r="O86" i="2"/>
  <c r="O113" i="2" s="1"/>
  <c r="O143" i="2" s="1"/>
  <c r="J86" i="2"/>
  <c r="J113" i="2" s="1"/>
  <c r="J143" i="2" s="1"/>
  <c r="C79" i="2"/>
  <c r="C81" i="2" s="1"/>
</calcChain>
</file>

<file path=xl/sharedStrings.xml><?xml version="1.0" encoding="utf-8"?>
<sst xmlns="http://schemas.openxmlformats.org/spreadsheetml/2006/main" count="326" uniqueCount="163">
  <si>
    <t>TRANSACTION SOURCES &amp; USES</t>
  </si>
  <si>
    <t>Sources</t>
  </si>
  <si>
    <t>Funded
($ 000's)</t>
  </si>
  <si>
    <t>% Cap</t>
  </si>
  <si>
    <t xml:space="preserve">  EBITDA
 x</t>
  </si>
  <si>
    <t>Uses</t>
  </si>
  <si>
    <t>Amount
($ 000's)</t>
  </si>
  <si>
    <t>Revolver</t>
  </si>
  <si>
    <t>Cash</t>
  </si>
  <si>
    <t>Purchase Price</t>
  </si>
  <si>
    <t>Refinance Debt</t>
  </si>
  <si>
    <t xml:space="preserve">   Total Bank Debt</t>
  </si>
  <si>
    <t>Transaction Fees &amp; Expenses</t>
  </si>
  <si>
    <t>Total Debt</t>
  </si>
  <si>
    <t>Cash Equity</t>
  </si>
  <si>
    <t>Total Sources</t>
  </si>
  <si>
    <t>Total Uses</t>
  </si>
  <si>
    <t>LIBOR Rate/Floor=</t>
  </si>
  <si>
    <t>DEBT SCHEDULES / ANALYSIS</t>
  </si>
  <si>
    <t>($ 000's)</t>
  </si>
  <si>
    <t>Historical</t>
  </si>
  <si>
    <t>PROJECTED</t>
  </si>
  <si>
    <t>Interest Rate Assumptions</t>
  </si>
  <si>
    <t>LIBOR Rate</t>
  </si>
  <si>
    <t>LIBOR Iincrease / Decrease</t>
  </si>
  <si>
    <t>Outstanding</t>
  </si>
  <si>
    <t>Interest Payment</t>
  </si>
  <si>
    <t>Spread</t>
  </si>
  <si>
    <t>Interest rate</t>
  </si>
  <si>
    <t>Total Interest Payment</t>
  </si>
  <si>
    <t>Total Scheduled Payment</t>
  </si>
  <si>
    <t>Total Debt Outstanding</t>
  </si>
  <si>
    <t>BALANCE SHEET</t>
  </si>
  <si>
    <t>Pre-
Transaction</t>
  </si>
  <si>
    <t>Debit</t>
  </si>
  <si>
    <t>Credit</t>
  </si>
  <si>
    <t>Post -
Transaction</t>
  </si>
  <si>
    <t>Current Assets</t>
  </si>
  <si>
    <t>Accounts Receivable</t>
  </si>
  <si>
    <t>Other Current Assets</t>
  </si>
  <si>
    <t>Total Current Assets</t>
  </si>
  <si>
    <t>Goodwill</t>
  </si>
  <si>
    <t>Capitalized Fees</t>
  </si>
  <si>
    <t>Invesment in JV</t>
  </si>
  <si>
    <t xml:space="preserve">  Total Assets</t>
  </si>
  <si>
    <t>Current Liabilities</t>
  </si>
  <si>
    <t>Accounts Payable</t>
  </si>
  <si>
    <t xml:space="preserve">Other Current Liabilities </t>
  </si>
  <si>
    <t>Total Current Liabilities</t>
  </si>
  <si>
    <t>Existing Long Term Debt</t>
  </si>
  <si>
    <t>Total Long Term Debt</t>
  </si>
  <si>
    <t>Other Liabilities / Deferred Taxes</t>
  </si>
  <si>
    <t>Total Liabilities</t>
  </si>
  <si>
    <t>Shareholder's Equity</t>
  </si>
  <si>
    <t xml:space="preserve">  Common Stock</t>
  </si>
  <si>
    <t>Retained Earnings</t>
  </si>
  <si>
    <t>Total Shareholder's Equity</t>
  </si>
  <si>
    <t>Total Liabilities &amp; Equity</t>
  </si>
  <si>
    <t>INPUT OPERATING ASSUMPTIONS</t>
  </si>
  <si>
    <t>INCOME STATEMENT ASSUMPTIONS</t>
  </si>
  <si>
    <t>Revenue Worksheet Assumptions (ADD YOUR OWN TITLES)</t>
  </si>
  <si>
    <t>Total Revenue</t>
  </si>
  <si>
    <t>Cost of Revenue as % of Revenue</t>
  </si>
  <si>
    <t>Operating Expenses as % of Revenue</t>
  </si>
  <si>
    <t>Depreciation as % of Revenue</t>
  </si>
  <si>
    <t>Tax Rate</t>
  </si>
  <si>
    <t>CASH FLOW STATEMENT ASSUMPTIONS</t>
  </si>
  <si>
    <t>Capital Expenditures as % of Revenue</t>
  </si>
  <si>
    <t>BALANCE SHEET ASSUMPTIONS</t>
  </si>
  <si>
    <t xml:space="preserve">  Accounts Receivable Days</t>
  </si>
  <si>
    <t xml:space="preserve">  Other Current Assets % of Revenues</t>
  </si>
  <si>
    <t xml:space="preserve">  Accounts Payable Days</t>
  </si>
  <si>
    <t>Prepare the Income Statement Projections (20 points)</t>
  </si>
  <si>
    <t>INCOME STATEMENT</t>
  </si>
  <si>
    <t>REVENUE</t>
  </si>
  <si>
    <t xml:space="preserve">   Sales Growth</t>
  </si>
  <si>
    <t>COST OF SALES (excl. Deprec.)</t>
  </si>
  <si>
    <t>Gross Profit</t>
  </si>
  <si>
    <t xml:space="preserve">   Gross Margin</t>
  </si>
  <si>
    <t>Selling, General &amp; Administrative Expenses</t>
  </si>
  <si>
    <t>EBITDA</t>
  </si>
  <si>
    <t xml:space="preserve">   % Sales</t>
  </si>
  <si>
    <t xml:space="preserve">   Depreciation</t>
  </si>
  <si>
    <t>EBITA</t>
  </si>
  <si>
    <t xml:space="preserve">   Amort. of Fees</t>
  </si>
  <si>
    <t>EBIT</t>
  </si>
  <si>
    <t>INTEREST EXPENSE (INCOME):</t>
  </si>
  <si>
    <t xml:space="preserve"> Total Interest Expense</t>
  </si>
  <si>
    <t>EBT Taxes</t>
  </si>
  <si>
    <t xml:space="preserve">   Tax Rate</t>
  </si>
  <si>
    <t>Tax Expense</t>
  </si>
  <si>
    <t>NET INCOME (LOSS)</t>
  </si>
  <si>
    <t>CASH FLOW STATEMENT</t>
  </si>
  <si>
    <t xml:space="preserve">   Net Income (Loss)</t>
  </si>
  <si>
    <t xml:space="preserve">   Amortization of Fees</t>
  </si>
  <si>
    <t xml:space="preserve">   Deffered Taxes</t>
  </si>
  <si>
    <t>Cash Income (CI)</t>
  </si>
  <si>
    <t>WORKING CAPITAL ACTIVITIES:</t>
  </si>
  <si>
    <t xml:space="preserve">  Change in Accounts Receivable</t>
  </si>
  <si>
    <t xml:space="preserve">  Change in Other Current Assets</t>
  </si>
  <si>
    <t xml:space="preserve">  Change in Accounts Payable</t>
  </si>
  <si>
    <t xml:space="preserve">  Change in other Current Liabilities</t>
  </si>
  <si>
    <t>Total Working Capital Activities</t>
  </si>
  <si>
    <t>Operating Cash Flow (OCF)</t>
  </si>
  <si>
    <t>INVESTMENT ACTIVITIES:</t>
  </si>
  <si>
    <t xml:space="preserve">   Capital Expenditures</t>
  </si>
  <si>
    <t>Total Investment Activivites</t>
  </si>
  <si>
    <t>Cash Available for Debt Service (CAFDS)</t>
  </si>
  <si>
    <t>FINANCING ACTIVITIES (Pmts/Borrowings):</t>
  </si>
  <si>
    <t xml:space="preserve">  Total Debt Payments</t>
  </si>
  <si>
    <t>Equity Contribution</t>
  </si>
  <si>
    <t>Total Financing Activivites</t>
  </si>
  <si>
    <t>Free Cash Flow</t>
  </si>
  <si>
    <t>GREEN LANDSCAPE SERVICES</t>
  </si>
  <si>
    <t>Average Revenue Per Service (ARPS)</t>
  </si>
  <si>
    <t>Average Number of Services per Customer per Year</t>
  </si>
  <si>
    <t>Number of Total Customers</t>
  </si>
  <si>
    <t xml:space="preserve">   ARPS Growth</t>
  </si>
  <si>
    <t>Year 0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</si>
  <si>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</si>
  <si>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</si>
  <si>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</si>
  <si>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</si>
  <si>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</si>
  <si>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</si>
  <si>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</si>
  <si>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</si>
  <si>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 xml:space="preserve">  Customers Growth</t>
  </si>
  <si>
    <t>Working Capital as % of Revenue</t>
  </si>
  <si>
    <t>Deferred Tax as % of Taxes</t>
  </si>
  <si>
    <t>Debt Payments</t>
  </si>
  <si>
    <t>Problem 16-1</t>
  </si>
  <si>
    <t>Revenue Worksheet Assumptions</t>
  </si>
  <si>
    <t>Depreciation</t>
  </si>
  <si>
    <t>ALEXANDRIA HOTEL</t>
  </si>
  <si>
    <t>Problem 16-2</t>
  </si>
  <si>
    <t>Average Dairy Rate (ADR)</t>
  </si>
  <si>
    <t xml:space="preserve">   ADR Growth</t>
  </si>
  <si>
    <t>Number of Rooms</t>
  </si>
  <si>
    <t>Occupancy Rate</t>
  </si>
  <si>
    <t>Days in a Year</t>
  </si>
  <si>
    <t>Gross Fixed Assets</t>
  </si>
  <si>
    <t xml:space="preserve"> Less Accumulated Depreciation</t>
  </si>
  <si>
    <t>Net Fixed Asssets</t>
  </si>
  <si>
    <t>Net Working Capital</t>
  </si>
  <si>
    <t>Contra Working Capital</t>
  </si>
  <si>
    <t>Long Term Debt</t>
  </si>
  <si>
    <t>Deferred Taxes</t>
  </si>
  <si>
    <t>EXPO HOTEL CORPORATION</t>
  </si>
  <si>
    <t>Stock Price</t>
  </si>
  <si>
    <t>Shares</t>
  </si>
  <si>
    <t xml:space="preserve">Term Loan </t>
  </si>
  <si>
    <t>Senior Unsecured Notes</t>
  </si>
  <si>
    <t>Revenues</t>
  </si>
  <si>
    <t>Number of Rooms (000's)</t>
  </si>
  <si>
    <t>Acquisition Target Year 0 EBITDA =</t>
  </si>
  <si>
    <t>Principal Payment %</t>
  </si>
  <si>
    <t>Total P+I</t>
  </si>
  <si>
    <t>IRR</t>
  </si>
  <si>
    <t xml:space="preserve">Scheduled Principal Payment </t>
  </si>
  <si>
    <t>Tangible Assets (Net PP&amp;E)</t>
  </si>
  <si>
    <t xml:space="preserve">  Deferred Taxes as % of Taxes</t>
  </si>
  <si>
    <t>Other Current Liabilities as % of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</si>
</sst>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\x"/>
    <numFmt numFmtId="167" formatCode="_(* #,##0_);_(* \(#,##0\);_(* &quot;-&quot;?_);_(@_)"/>
    <numFmt numFmtId="168" formatCode="_(* #,##0.0_);_(* \(#,##0.0\);_(* &quot;-&quot;??_);_(@_)"/>
    <numFmt numFmtId="169" formatCode="0.00\x"/>
    <numFmt numFmtId="170" formatCode="&quot;$&quot;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sz val="10"/>
      <name val="Arial"/>
      <family val="2"/>
    </font>
    <font>
      <b/>
      <sz val="18"/>
      <color theme="4" tint="-0.249977111117893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sz val="9"/>
      <color indexed="9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2"/>
      <color theme="1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color rgb="FF0000FF"/>
      <name val="Arial"/>
      <family val="2"/>
    </font>
    <font>
      <sz val="8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9">
    <xf numFmtId="0" fontId="0" fillId="0" borderId="0" xfId="0"/>
    <xf numFmtId="0" fontId="3" fillId="0" borderId="0" xfId="0" applyFont="1" applyAlignment="1">
      <alignment horizontal="center"/>
    </xf>
    <xf numFmtId="40" fontId="5" fillId="0" borderId="0" xfId="4" applyNumberFormat="1" applyFont="1" applyAlignment="1">
      <alignment horizontal="centerContinuous"/>
    </xf>
    <xf numFmtId="0" fontId="6" fillId="0" borderId="0" xfId="4" applyFont="1" applyAlignment="1">
      <alignment horizontal="centerContinuous"/>
    </xf>
    <xf numFmtId="0" fontId="0" fillId="0" borderId="0" xfId="0" applyAlignment="1">
      <alignment horizontal="centerContinuous"/>
    </xf>
    <xf numFmtId="40" fontId="7" fillId="0" borderId="0" xfId="4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9" fillId="2" borderId="0" xfId="4" applyFont="1" applyFill="1"/>
    <xf numFmtId="0" fontId="10" fillId="2" borderId="0" xfId="4" applyFont="1" applyFill="1"/>
    <xf numFmtId="0" fontId="11" fillId="2" borderId="0" xfId="0" applyFont="1" applyFill="1"/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64" fontId="4" fillId="0" borderId="2" xfId="1" applyNumberFormat="1" applyFont="1" applyBorder="1"/>
    <xf numFmtId="166" fontId="0" fillId="0" borderId="2" xfId="0" applyNumberFormat="1" applyBorder="1" applyAlignment="1">
      <alignment horizontal="center"/>
    </xf>
    <xf numFmtId="164" fontId="12" fillId="0" borderId="2" xfId="1" applyNumberFormat="1" applyFont="1" applyBorder="1"/>
    <xf numFmtId="164" fontId="4" fillId="0" borderId="3" xfId="1" applyNumberFormat="1" applyFont="1" applyBorder="1"/>
    <xf numFmtId="165" fontId="0" fillId="0" borderId="3" xfId="3" applyNumberFormat="1" applyFont="1" applyBorder="1"/>
    <xf numFmtId="164" fontId="12" fillId="0" borderId="3" xfId="1" applyNumberFormat="1" applyFont="1" applyBorder="1"/>
    <xf numFmtId="164" fontId="4" fillId="0" borderId="4" xfId="1" applyNumberFormat="1" applyFont="1" applyBorder="1"/>
    <xf numFmtId="166" fontId="0" fillId="0" borderId="4" xfId="0" applyNumberFormat="1" applyBorder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/>
    <xf numFmtId="0" fontId="4" fillId="0" borderId="0" xfId="0" applyFont="1"/>
    <xf numFmtId="164" fontId="8" fillId="0" borderId="4" xfId="1" applyNumberFormat="1" applyFont="1" applyBorder="1"/>
    <xf numFmtId="166" fontId="8" fillId="0" borderId="4" xfId="0" applyNumberFormat="1" applyFont="1" applyBorder="1" applyAlignment="1">
      <alignment horizontal="center"/>
    </xf>
    <xf numFmtId="0" fontId="12" fillId="0" borderId="0" xfId="0" applyFont="1"/>
    <xf numFmtId="164" fontId="4" fillId="0" borderId="5" xfId="1" applyNumberFormat="1" applyFont="1" applyBorder="1"/>
    <xf numFmtId="166" fontId="0" fillId="0" borderId="5" xfId="0" applyNumberFormat="1" applyBorder="1" applyAlignment="1">
      <alignment horizontal="center"/>
    </xf>
    <xf numFmtId="168" fontId="12" fillId="0" borderId="0" xfId="1" applyNumberFormat="1" applyFont="1"/>
    <xf numFmtId="0" fontId="8" fillId="0" borderId="0" xfId="0" applyFont="1"/>
    <xf numFmtId="164" fontId="8" fillId="0" borderId="6" xfId="1" applyNumberFormat="1" applyFont="1" applyBorder="1"/>
    <xf numFmtId="166" fontId="0" fillId="0" borderId="6" xfId="0" applyNumberFormat="1" applyBorder="1" applyAlignment="1">
      <alignment horizontal="center"/>
    </xf>
    <xf numFmtId="168" fontId="13" fillId="0" borderId="0" xfId="1" applyNumberFormat="1" applyFont="1"/>
    <xf numFmtId="0" fontId="13" fillId="0" borderId="0" xfId="0" applyFont="1"/>
    <xf numFmtId="164" fontId="8" fillId="0" borderId="7" xfId="1" applyNumberFormat="1" applyFont="1" applyBorder="1"/>
    <xf numFmtId="164" fontId="0" fillId="0" borderId="0" xfId="0" applyNumberFormat="1"/>
    <xf numFmtId="0" fontId="8" fillId="0" borderId="0" xfId="0" applyFont="1" applyAlignment="1">
      <alignment horizontal="right"/>
    </xf>
    <xf numFmtId="164" fontId="8" fillId="0" borderId="3" xfId="2" applyNumberFormat="1" applyFont="1" applyBorder="1"/>
    <xf numFmtId="10" fontId="13" fillId="0" borderId="0" xfId="3" applyNumberFormat="1" applyFont="1"/>
    <xf numFmtId="165" fontId="13" fillId="0" borderId="0" xfId="3" applyNumberFormat="1" applyFont="1"/>
    <xf numFmtId="0" fontId="9" fillId="2" borderId="0" xfId="0" applyFont="1" applyFill="1"/>
    <xf numFmtId="0" fontId="14" fillId="0" borderId="0" xfId="0" quotePrefix="1" applyFont="1"/>
    <xf numFmtId="0" fontId="8" fillId="0" borderId="0" xfId="0" applyFont="1" applyAlignment="1">
      <alignment horizontal="centerContinuous"/>
    </xf>
    <xf numFmtId="0" fontId="8" fillId="4" borderId="8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17" fontId="8" fillId="3" borderId="2" xfId="0" applyNumberFormat="1" applyFont="1" applyFill="1" applyBorder="1" applyAlignment="1">
      <alignment horizontal="center"/>
    </xf>
    <xf numFmtId="17" fontId="8" fillId="3" borderId="11" xfId="0" applyNumberFormat="1" applyFont="1" applyFill="1" applyBorder="1" applyAlignment="1">
      <alignment horizontal="center"/>
    </xf>
    <xf numFmtId="17" fontId="8" fillId="3" borderId="3" xfId="0" applyNumberFormat="1" applyFont="1" applyFill="1" applyBorder="1" applyAlignment="1">
      <alignment horizontal="center"/>
    </xf>
    <xf numFmtId="10" fontId="4" fillId="0" borderId="3" xfId="0" applyNumberFormat="1" applyFont="1" applyBorder="1"/>
    <xf numFmtId="10" fontId="0" fillId="0" borderId="3" xfId="0" applyNumberFormat="1" applyBorder="1"/>
    <xf numFmtId="165" fontId="12" fillId="0" borderId="3" xfId="0" applyNumberFormat="1" applyFont="1" applyBorder="1"/>
    <xf numFmtId="164" fontId="0" fillId="0" borderId="3" xfId="1" applyNumberFormat="1" applyFont="1" applyBorder="1"/>
    <xf numFmtId="164" fontId="0" fillId="0" borderId="0" xfId="1" applyNumberFormat="1" applyFont="1" applyBorder="1"/>
    <xf numFmtId="164" fontId="15" fillId="0" borderId="3" xfId="1" applyNumberFormat="1" applyFont="1" applyBorder="1"/>
    <xf numFmtId="168" fontId="0" fillId="0" borderId="0" xfId="0" applyNumberFormat="1"/>
    <xf numFmtId="164" fontId="0" fillId="0" borderId="0" xfId="1" applyNumberFormat="1" applyFont="1"/>
    <xf numFmtId="0" fontId="16" fillId="0" borderId="0" xfId="0" applyFont="1"/>
    <xf numFmtId="164" fontId="17" fillId="0" borderId="3" xfId="1" applyNumberFormat="1" applyFont="1" applyBorder="1"/>
    <xf numFmtId="10" fontId="0" fillId="0" borderId="0" xfId="3" applyNumberFormat="1" applyFont="1" applyBorder="1"/>
    <xf numFmtId="164" fontId="0" fillId="0" borderId="3" xfId="0" applyNumberFormat="1" applyBorder="1"/>
    <xf numFmtId="164" fontId="8" fillId="0" borderId="0" xfId="1" applyNumberFormat="1" applyFont="1" applyBorder="1"/>
    <xf numFmtId="164" fontId="8" fillId="0" borderId="0" xfId="1" applyNumberFormat="1" applyFont="1" applyBorder="1" applyAlignment="1">
      <alignment horizontal="left"/>
    </xf>
    <xf numFmtId="164" fontId="8" fillId="0" borderId="0" xfId="1" applyNumberFormat="1" applyFont="1" applyBorder="1" applyAlignment="1">
      <alignment horizontal="centerContinuous"/>
    </xf>
    <xf numFmtId="164" fontId="4" fillId="0" borderId="0" xfId="1" applyNumberFormat="1" applyFont="1" applyBorder="1"/>
    <xf numFmtId="164" fontId="4" fillId="0" borderId="3" xfId="1" applyNumberFormat="1" applyFont="1" applyFill="1" applyBorder="1"/>
    <xf numFmtId="164" fontId="4" fillId="0" borderId="0" xfId="1" applyNumberFormat="1" applyFont="1" applyBorder="1" applyAlignment="1">
      <alignment horizontal="left"/>
    </xf>
    <xf numFmtId="164" fontId="4" fillId="0" borderId="3" xfId="1" applyNumberFormat="1" applyFont="1" applyBorder="1" applyAlignment="1">
      <alignment horizontal="centerContinuous"/>
    </xf>
    <xf numFmtId="164" fontId="4" fillId="0" borderId="4" xfId="1" applyNumberFormat="1" applyFont="1" applyFill="1" applyBorder="1"/>
    <xf numFmtId="164" fontId="4" fillId="5" borderId="4" xfId="1" applyNumberFormat="1" applyFont="1" applyFill="1" applyBorder="1"/>
    <xf numFmtId="164" fontId="4" fillId="0" borderId="6" xfId="1" applyNumberFormat="1" applyFont="1" applyFill="1" applyBorder="1"/>
    <xf numFmtId="164" fontId="4" fillId="0" borderId="13" xfId="1" applyNumberFormat="1" applyFont="1" applyBorder="1"/>
    <xf numFmtId="164" fontId="4" fillId="0" borderId="1" xfId="1" applyNumberFormat="1" applyFont="1" applyBorder="1"/>
    <xf numFmtId="164" fontId="15" fillId="0" borderId="0" xfId="1" applyNumberFormat="1" applyFont="1" applyBorder="1"/>
    <xf numFmtId="164" fontId="4" fillId="0" borderId="0" xfId="1" applyNumberFormat="1" applyFont="1" applyFill="1" applyBorder="1"/>
    <xf numFmtId="40" fontId="18" fillId="0" borderId="0" xfId="4" applyNumberFormat="1" applyFont="1"/>
    <xf numFmtId="0" fontId="6" fillId="0" borderId="0" xfId="4" applyFont="1"/>
    <xf numFmtId="0" fontId="8" fillId="3" borderId="14" xfId="0" applyFont="1" applyFill="1" applyBorder="1" applyAlignment="1">
      <alignment horizontal="center"/>
    </xf>
    <xf numFmtId="40" fontId="7" fillId="0" borderId="0" xfId="4" applyNumberFormat="1" applyFont="1"/>
    <xf numFmtId="40" fontId="20" fillId="0" borderId="0" xfId="4" applyNumberFormat="1" applyFont="1"/>
    <xf numFmtId="164" fontId="4" fillId="0" borderId="11" xfId="1" applyNumberFormat="1" applyFont="1" applyBorder="1"/>
    <xf numFmtId="168" fontId="0" fillId="0" borderId="0" xfId="1" applyNumberFormat="1" applyFont="1"/>
    <xf numFmtId="167" fontId="0" fillId="0" borderId="16" xfId="1" applyNumberFormat="1" applyFont="1" applyBorder="1"/>
    <xf numFmtId="167" fontId="0" fillId="0" borderId="5" xfId="1" applyNumberFormat="1" applyFont="1" applyBorder="1"/>
    <xf numFmtId="165" fontId="0" fillId="0" borderId="17" xfId="3" applyNumberFormat="1" applyFont="1" applyBorder="1"/>
    <xf numFmtId="167" fontId="0" fillId="0" borderId="17" xfId="1" applyNumberFormat="1" applyFont="1" applyBorder="1"/>
    <xf numFmtId="167" fontId="0" fillId="0" borderId="4" xfId="1" applyNumberFormat="1" applyFont="1" applyBorder="1"/>
    <xf numFmtId="165" fontId="0" fillId="0" borderId="0" xfId="3" applyNumberFormat="1" applyFont="1"/>
    <xf numFmtId="164" fontId="12" fillId="0" borderId="0" xfId="1" applyNumberFormat="1" applyFont="1" applyBorder="1"/>
    <xf numFmtId="164" fontId="0" fillId="0" borderId="4" xfId="1" applyNumberFormat="1" applyFont="1" applyBorder="1"/>
    <xf numFmtId="0" fontId="0" fillId="0" borderId="18" xfId="0" applyBorder="1"/>
    <xf numFmtId="164" fontId="0" fillId="0" borderId="4" xfId="0" applyNumberFormat="1" applyBorder="1"/>
    <xf numFmtId="165" fontId="12" fillId="0" borderId="0" xfId="3" applyNumberFormat="1" applyFont="1"/>
    <xf numFmtId="167" fontId="0" fillId="0" borderId="3" xfId="1" applyNumberFormat="1" applyFont="1" applyBorder="1"/>
    <xf numFmtId="164" fontId="0" fillId="5" borderId="4" xfId="1" applyNumberFormat="1" applyFont="1" applyFill="1" applyBorder="1"/>
    <xf numFmtId="167" fontId="0" fillId="0" borderId="3" xfId="0" applyNumberFormat="1" applyBorder="1"/>
    <xf numFmtId="167" fontId="0" fillId="0" borderId="0" xfId="1" applyNumberFormat="1" applyFont="1"/>
    <xf numFmtId="167" fontId="0" fillId="0" borderId="3" xfId="1" applyNumberFormat="1" applyFont="1" applyFill="1" applyBorder="1"/>
    <xf numFmtId="167" fontId="8" fillId="0" borderId="0" xfId="0" applyNumberFormat="1" applyFont="1" applyAlignment="1">
      <alignment horizontal="centerContinuous"/>
    </xf>
    <xf numFmtId="167" fontId="0" fillId="0" borderId="4" xfId="1" applyNumberFormat="1" applyFont="1" applyFill="1" applyBorder="1"/>
    <xf numFmtId="0" fontId="21" fillId="0" borderId="0" xfId="0" applyFont="1"/>
    <xf numFmtId="0" fontId="15" fillId="0" borderId="0" xfId="0" applyFont="1"/>
    <xf numFmtId="0" fontId="22" fillId="0" borderId="0" xfId="0" applyFont="1" applyAlignment="1">
      <alignment horizontal="centerContinuous"/>
    </xf>
    <xf numFmtId="167" fontId="0" fillId="0" borderId="5" xfId="1" applyNumberFormat="1" applyFont="1" applyFill="1" applyBorder="1"/>
    <xf numFmtId="0" fontId="8" fillId="0" borderId="13" xfId="0" applyFont="1" applyBorder="1" applyAlignment="1">
      <alignment horizontal="centerContinuous"/>
    </xf>
    <xf numFmtId="164" fontId="0" fillId="0" borderId="3" xfId="1" applyNumberFormat="1" applyFont="1" applyFill="1" applyBorder="1"/>
    <xf numFmtId="17" fontId="8" fillId="3" borderId="20" xfId="0" applyNumberFormat="1" applyFont="1" applyFill="1" applyBorder="1" applyAlignment="1">
      <alignment horizontal="center"/>
    </xf>
    <xf numFmtId="44" fontId="0" fillId="0" borderId="3" xfId="2" applyFont="1" applyBorder="1"/>
    <xf numFmtId="170" fontId="0" fillId="0" borderId="3" xfId="2" applyNumberFormat="1" applyFont="1" applyBorder="1"/>
    <xf numFmtId="10" fontId="24" fillId="0" borderId="3" xfId="3" applyNumberFormat="1" applyFont="1" applyBorder="1"/>
    <xf numFmtId="170" fontId="24" fillId="0" borderId="3" xfId="2" applyNumberFormat="1" applyFont="1" applyBorder="1"/>
    <xf numFmtId="164" fontId="24" fillId="0" borderId="3" xfId="1" applyNumberFormat="1" applyFont="1" applyBorder="1"/>
    <xf numFmtId="164" fontId="25" fillId="0" borderId="3" xfId="1" applyNumberFormat="1" applyFont="1" applyBorder="1"/>
    <xf numFmtId="165" fontId="25" fillId="0" borderId="3" xfId="3" applyNumberFormat="1" applyFont="1" applyBorder="1"/>
    <xf numFmtId="0" fontId="13" fillId="3" borderId="3" xfId="0" applyFont="1" applyFill="1" applyBorder="1" applyAlignment="1">
      <alignment horizontal="center"/>
    </xf>
    <xf numFmtId="0" fontId="0" fillId="0" borderId="1" xfId="0" applyBorder="1"/>
    <xf numFmtId="0" fontId="8" fillId="6" borderId="14" xfId="0" applyFont="1" applyFill="1" applyBorder="1" applyAlignment="1">
      <alignment horizontal="center"/>
    </xf>
    <xf numFmtId="164" fontId="8" fillId="0" borderId="3" xfId="1" applyNumberFormat="1" applyFont="1" applyBorder="1"/>
    <xf numFmtId="167" fontId="4" fillId="0" borderId="5" xfId="1" applyNumberFormat="1" applyFont="1" applyFill="1" applyBorder="1"/>
    <xf numFmtId="167" fontId="0" fillId="0" borderId="22" xfId="1" applyNumberFormat="1" applyFont="1" applyFill="1" applyBorder="1"/>
    <xf numFmtId="40" fontId="7" fillId="0" borderId="0" xfId="4" applyNumberFormat="1" applyFont="1" applyAlignment="1">
      <alignment horizontal="left" vertical="center" wrapText="1"/>
    </xf>
    <xf numFmtId="9" fontId="24" fillId="0" borderId="3" xfId="3" applyFont="1" applyBorder="1"/>
    <xf numFmtId="0" fontId="8" fillId="6" borderId="3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 vertical="center"/>
    </xf>
    <xf numFmtId="44" fontId="12" fillId="0" borderId="3" xfId="2" applyFont="1" applyBorder="1"/>
    <xf numFmtId="165" fontId="0" fillId="0" borderId="2" xfId="3" applyNumberFormat="1" applyFont="1" applyBorder="1" applyAlignment="1">
      <alignment horizontal="center"/>
    </xf>
    <xf numFmtId="165" fontId="0" fillId="0" borderId="3" xfId="3" applyNumberFormat="1" applyFont="1" applyBorder="1" applyAlignment="1">
      <alignment horizontal="center"/>
    </xf>
    <xf numFmtId="165" fontId="0" fillId="0" borderId="4" xfId="3" applyNumberFormat="1" applyFont="1" applyBorder="1" applyAlignment="1">
      <alignment horizontal="center"/>
    </xf>
    <xf numFmtId="165" fontId="8" fillId="0" borderId="4" xfId="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0" fillId="0" borderId="5" xfId="3" applyNumberFormat="1" applyFont="1" applyBorder="1" applyAlignment="1">
      <alignment horizontal="center"/>
    </xf>
    <xf numFmtId="165" fontId="0" fillId="0" borderId="6" xfId="3" applyNumberFormat="1" applyFont="1" applyBorder="1" applyAlignment="1">
      <alignment horizontal="center"/>
    </xf>
    <xf numFmtId="169" fontId="12" fillId="0" borderId="3" xfId="2" applyNumberFormat="1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wrapText="1"/>
    </xf>
    <xf numFmtId="167" fontId="0" fillId="0" borderId="11" xfId="1" applyNumberFormat="1" applyFont="1" applyBorder="1"/>
    <xf numFmtId="1" fontId="25" fillId="0" borderId="3" xfId="3" applyNumberFormat="1" applyFont="1" applyBorder="1" applyAlignment="1">
      <alignment horizontal="center"/>
    </xf>
    <xf numFmtId="165" fontId="25" fillId="0" borderId="3" xfId="3" applyNumberFormat="1" applyFont="1" applyBorder="1" applyAlignment="1">
      <alignment horizontal="center"/>
    </xf>
    <xf numFmtId="40" fontId="28" fillId="0" borderId="0" xfId="4" applyNumberFormat="1" applyFont="1"/>
    <xf numFmtId="164" fontId="25" fillId="0" borderId="0" xfId="1" applyNumberFormat="1" applyFont="1" applyBorder="1"/>
    <xf numFmtId="10" fontId="0" fillId="0" borderId="0" xfId="0" applyNumberFormat="1" applyAlignment="1">
      <alignment horizontal="center"/>
    </xf>
    <xf numFmtId="164" fontId="0" fillId="0" borderId="11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64" fontId="0" fillId="0" borderId="12" xfId="0" applyNumberFormat="1" applyBorder="1"/>
    <xf numFmtId="165" fontId="12" fillId="0" borderId="3" xfId="3" applyNumberFormat="1" applyFont="1" applyBorder="1"/>
    <xf numFmtId="167" fontId="17" fillId="0" borderId="5" xfId="1" applyNumberFormat="1" applyFont="1" applyFill="1" applyBorder="1"/>
    <xf numFmtId="40" fontId="7" fillId="0" borderId="0" xfId="4" applyNumberFormat="1" applyFont="1" applyAlignment="1">
      <alignment horizontal="center"/>
    </xf>
    <xf numFmtId="40" fontId="28" fillId="0" borderId="0" xfId="4" applyNumberFormat="1" applyFont="1" applyAlignment="1">
      <alignment horizontal="center"/>
    </xf>
    <xf numFmtId="40" fontId="28" fillId="0" borderId="0" xfId="4" applyNumberFormat="1" applyFont="1" applyAlignment="1">
      <alignment horizontal="right"/>
    </xf>
    <xf numFmtId="165" fontId="25" fillId="0" borderId="3" xfId="3" applyNumberFormat="1" applyFont="1" applyBorder="1" applyAlignment="1">
      <alignment horizontal="right"/>
    </xf>
    <xf numFmtId="164" fontId="24" fillId="0" borderId="3" xfId="1" applyNumberFormat="1" applyFont="1" applyBorder="1" applyAlignment="1">
      <alignment horizontal="right"/>
    </xf>
    <xf numFmtId="9" fontId="25" fillId="0" borderId="3" xfId="3" applyFont="1" applyBorder="1" applyAlignment="1">
      <alignment horizontal="right"/>
    </xf>
    <xf numFmtId="164" fontId="25" fillId="0" borderId="3" xfId="1" applyNumberFormat="1" applyFont="1" applyFill="1" applyBorder="1"/>
    <xf numFmtId="0" fontId="19" fillId="0" borderId="0" xfId="4" applyFont="1" applyAlignment="1">
      <alignment horizontal="center"/>
    </xf>
    <xf numFmtId="0" fontId="7" fillId="0" borderId="19" xfId="4" applyFont="1" applyBorder="1" applyAlignment="1">
      <alignment horizontal="center"/>
    </xf>
    <xf numFmtId="0" fontId="7" fillId="0" borderId="10" xfId="4" applyFont="1" applyBorder="1" applyAlignment="1">
      <alignment horizontal="center"/>
    </xf>
    <xf numFmtId="0" fontId="26" fillId="0" borderId="10" xfId="0" applyFont="1" applyBorder="1" applyAlignment="1"/>
    <xf numFmtId="0" fontId="7" fillId="0" borderId="23" xfId="4" applyFont="1" applyBorder="1" applyAlignment="1">
      <alignment horizontal="center"/>
    </xf>
    <xf numFmtId="0" fontId="7" fillId="0" borderId="21" xfId="4" applyFont="1" applyBorder="1" applyAlignment="1">
      <alignment horizontal="center"/>
    </xf>
    <xf numFmtId="0" fontId="26" fillId="0" borderId="21" xfId="0" applyFont="1" applyBorder="1" applyAlignment="1"/>
    <xf numFmtId="0" fontId="26" fillId="0" borderId="11" xfId="0" applyFont="1" applyBorder="1" applyAlignment="1"/>
    <xf numFmtId="0" fontId="7" fillId="0" borderId="3" xfId="4" applyFont="1" applyBorder="1" applyAlignment="1">
      <alignment horizontal="center"/>
    </xf>
    <xf numFmtId="0" fontId="26" fillId="0" borderId="3" xfId="0" applyFont="1" applyBorder="1" applyAlignment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9" fillId="0" borderId="15" xfId="4" applyFont="1" applyBorder="1" applyAlignment="1">
      <alignment horizontal="center"/>
    </xf>
    <xf numFmtId="0" fontId="19" fillId="0" borderId="0" xfId="4" applyFont="1" applyBorder="1" applyAlignment="1">
      <alignment horizontal="center"/>
    </xf>
    <xf numFmtId="164" fontId="0" fillId="0" borderId="12" xfId="1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_OSK Spreads - 2006-3Q 10Q" xfId="4" xr:uid="{4142A0D8-FC82-49D8-A5D2-C509967B7D24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4E012-71A9-442F-9B2A-87E33019557F}">
  <dimension ref="A1:X297"/>
  <sheetViews>
    <sheetView workbookViewId="0">
      <selection activeCell="C13" sqref="C13"/>
    </sheetView>
  </sheetViews>
  <sheetFormatPr defaultRowHeight="14.35" x14ac:dyDescent="0.5"/>
  <cols>
    <col min="1" max="1" width="4.64453125" style="6" customWidth="1"/>
    <col min="2" max="2" width="53.1171875" customWidth="1"/>
    <col min="3" max="4" width="16.1171875" customWidth="1"/>
    <col min="5" max="5" width="3.52734375" customWidth="1"/>
    <col min="6" max="12" width="16.1171875" customWidth="1"/>
    <col min="13" max="17" width="15" customWidth="1"/>
    <col min="256" max="256" width="5.1171875" customWidth="1"/>
    <col min="257" max="257" width="41.703125" customWidth="1"/>
    <col min="258" max="258" width="14.703125" customWidth="1"/>
    <col min="259" max="259" width="14.87890625" customWidth="1"/>
    <col min="260" max="261" width="11.703125" customWidth="1"/>
    <col min="262" max="262" width="11.87890625" bestFit="1" customWidth="1"/>
    <col min="264" max="264" width="10.29296875" bestFit="1" customWidth="1"/>
    <col min="265" max="265" width="11.29296875" customWidth="1"/>
    <col min="266" max="266" width="5" customWidth="1"/>
    <col min="267" max="272" width="15" customWidth="1"/>
    <col min="512" max="512" width="5.1171875" customWidth="1"/>
    <col min="513" max="513" width="41.703125" customWidth="1"/>
    <col min="514" max="514" width="14.703125" customWidth="1"/>
    <col min="515" max="515" width="14.87890625" customWidth="1"/>
    <col min="516" max="517" width="11.703125" customWidth="1"/>
    <col min="518" max="518" width="11.87890625" bestFit="1" customWidth="1"/>
    <col min="520" max="520" width="10.29296875" bestFit="1" customWidth="1"/>
    <col min="521" max="521" width="11.29296875" customWidth="1"/>
    <col min="522" max="522" width="5" customWidth="1"/>
    <col min="523" max="528" width="15" customWidth="1"/>
    <col min="768" max="768" width="5.1171875" customWidth="1"/>
    <col min="769" max="769" width="41.703125" customWidth="1"/>
    <col min="770" max="770" width="14.703125" customWidth="1"/>
    <col min="771" max="771" width="14.87890625" customWidth="1"/>
    <col min="772" max="773" width="11.703125" customWidth="1"/>
    <col min="774" max="774" width="11.87890625" bestFit="1" customWidth="1"/>
    <col min="776" max="776" width="10.29296875" bestFit="1" customWidth="1"/>
    <col min="777" max="777" width="11.29296875" customWidth="1"/>
    <col min="778" max="778" width="5" customWidth="1"/>
    <col min="779" max="784" width="15" customWidth="1"/>
    <col min="1024" max="1024" width="5.1171875" customWidth="1"/>
    <col min="1025" max="1025" width="41.703125" customWidth="1"/>
    <col min="1026" max="1026" width="14.703125" customWidth="1"/>
    <col min="1027" max="1027" width="14.87890625" customWidth="1"/>
    <col min="1028" max="1029" width="11.703125" customWidth="1"/>
    <col min="1030" max="1030" width="11.87890625" bestFit="1" customWidth="1"/>
    <col min="1032" max="1032" width="10.29296875" bestFit="1" customWidth="1"/>
    <col min="1033" max="1033" width="11.29296875" customWidth="1"/>
    <col min="1034" max="1034" width="5" customWidth="1"/>
    <col min="1035" max="1040" width="15" customWidth="1"/>
    <col min="1280" max="1280" width="5.1171875" customWidth="1"/>
    <col min="1281" max="1281" width="41.703125" customWidth="1"/>
    <col min="1282" max="1282" width="14.703125" customWidth="1"/>
    <col min="1283" max="1283" width="14.87890625" customWidth="1"/>
    <col min="1284" max="1285" width="11.703125" customWidth="1"/>
    <col min="1286" max="1286" width="11.87890625" bestFit="1" customWidth="1"/>
    <col min="1288" max="1288" width="10.29296875" bestFit="1" customWidth="1"/>
    <col min="1289" max="1289" width="11.29296875" customWidth="1"/>
    <col min="1290" max="1290" width="5" customWidth="1"/>
    <col min="1291" max="1296" width="15" customWidth="1"/>
    <col min="1536" max="1536" width="5.1171875" customWidth="1"/>
    <col min="1537" max="1537" width="41.703125" customWidth="1"/>
    <col min="1538" max="1538" width="14.703125" customWidth="1"/>
    <col min="1539" max="1539" width="14.87890625" customWidth="1"/>
    <col min="1540" max="1541" width="11.703125" customWidth="1"/>
    <col min="1542" max="1542" width="11.87890625" bestFit="1" customWidth="1"/>
    <col min="1544" max="1544" width="10.29296875" bestFit="1" customWidth="1"/>
    <col min="1545" max="1545" width="11.29296875" customWidth="1"/>
    <col min="1546" max="1546" width="5" customWidth="1"/>
    <col min="1547" max="1552" width="15" customWidth="1"/>
    <col min="1792" max="1792" width="5.1171875" customWidth="1"/>
    <col min="1793" max="1793" width="41.703125" customWidth="1"/>
    <col min="1794" max="1794" width="14.703125" customWidth="1"/>
    <col min="1795" max="1795" width="14.87890625" customWidth="1"/>
    <col min="1796" max="1797" width="11.703125" customWidth="1"/>
    <col min="1798" max="1798" width="11.87890625" bestFit="1" customWidth="1"/>
    <col min="1800" max="1800" width="10.29296875" bestFit="1" customWidth="1"/>
    <col min="1801" max="1801" width="11.29296875" customWidth="1"/>
    <col min="1802" max="1802" width="5" customWidth="1"/>
    <col min="1803" max="1808" width="15" customWidth="1"/>
    <col min="2048" max="2048" width="5.1171875" customWidth="1"/>
    <col min="2049" max="2049" width="41.703125" customWidth="1"/>
    <col min="2050" max="2050" width="14.703125" customWidth="1"/>
    <col min="2051" max="2051" width="14.87890625" customWidth="1"/>
    <col min="2052" max="2053" width="11.703125" customWidth="1"/>
    <col min="2054" max="2054" width="11.87890625" bestFit="1" customWidth="1"/>
    <col min="2056" max="2056" width="10.29296875" bestFit="1" customWidth="1"/>
    <col min="2057" max="2057" width="11.29296875" customWidth="1"/>
    <col min="2058" max="2058" width="5" customWidth="1"/>
    <col min="2059" max="2064" width="15" customWidth="1"/>
    <col min="2304" max="2304" width="5.1171875" customWidth="1"/>
    <col min="2305" max="2305" width="41.703125" customWidth="1"/>
    <col min="2306" max="2306" width="14.703125" customWidth="1"/>
    <col min="2307" max="2307" width="14.87890625" customWidth="1"/>
    <col min="2308" max="2309" width="11.703125" customWidth="1"/>
    <col min="2310" max="2310" width="11.87890625" bestFit="1" customWidth="1"/>
    <col min="2312" max="2312" width="10.29296875" bestFit="1" customWidth="1"/>
    <col min="2313" max="2313" width="11.29296875" customWidth="1"/>
    <col min="2314" max="2314" width="5" customWidth="1"/>
    <col min="2315" max="2320" width="15" customWidth="1"/>
    <col min="2560" max="2560" width="5.1171875" customWidth="1"/>
    <col min="2561" max="2561" width="41.703125" customWidth="1"/>
    <col min="2562" max="2562" width="14.703125" customWidth="1"/>
    <col min="2563" max="2563" width="14.87890625" customWidth="1"/>
    <col min="2564" max="2565" width="11.703125" customWidth="1"/>
    <col min="2566" max="2566" width="11.87890625" bestFit="1" customWidth="1"/>
    <col min="2568" max="2568" width="10.29296875" bestFit="1" customWidth="1"/>
    <col min="2569" max="2569" width="11.29296875" customWidth="1"/>
    <col min="2570" max="2570" width="5" customWidth="1"/>
    <col min="2571" max="2576" width="15" customWidth="1"/>
    <col min="2816" max="2816" width="5.1171875" customWidth="1"/>
    <col min="2817" max="2817" width="41.703125" customWidth="1"/>
    <col min="2818" max="2818" width="14.703125" customWidth="1"/>
    <col min="2819" max="2819" width="14.87890625" customWidth="1"/>
    <col min="2820" max="2821" width="11.703125" customWidth="1"/>
    <col min="2822" max="2822" width="11.87890625" bestFit="1" customWidth="1"/>
    <col min="2824" max="2824" width="10.29296875" bestFit="1" customWidth="1"/>
    <col min="2825" max="2825" width="11.29296875" customWidth="1"/>
    <col min="2826" max="2826" width="5" customWidth="1"/>
    <col min="2827" max="2832" width="15" customWidth="1"/>
    <col min="3072" max="3072" width="5.1171875" customWidth="1"/>
    <col min="3073" max="3073" width="41.703125" customWidth="1"/>
    <col min="3074" max="3074" width="14.703125" customWidth="1"/>
    <col min="3075" max="3075" width="14.87890625" customWidth="1"/>
    <col min="3076" max="3077" width="11.703125" customWidth="1"/>
    <col min="3078" max="3078" width="11.87890625" bestFit="1" customWidth="1"/>
    <col min="3080" max="3080" width="10.29296875" bestFit="1" customWidth="1"/>
    <col min="3081" max="3081" width="11.29296875" customWidth="1"/>
    <col min="3082" max="3082" width="5" customWidth="1"/>
    <col min="3083" max="3088" width="15" customWidth="1"/>
    <col min="3328" max="3328" width="5.1171875" customWidth="1"/>
    <col min="3329" max="3329" width="41.703125" customWidth="1"/>
    <col min="3330" max="3330" width="14.703125" customWidth="1"/>
    <col min="3331" max="3331" width="14.87890625" customWidth="1"/>
    <col min="3332" max="3333" width="11.703125" customWidth="1"/>
    <col min="3334" max="3334" width="11.87890625" bestFit="1" customWidth="1"/>
    <col min="3336" max="3336" width="10.29296875" bestFit="1" customWidth="1"/>
    <col min="3337" max="3337" width="11.29296875" customWidth="1"/>
    <col min="3338" max="3338" width="5" customWidth="1"/>
    <col min="3339" max="3344" width="15" customWidth="1"/>
    <col min="3584" max="3584" width="5.1171875" customWidth="1"/>
    <col min="3585" max="3585" width="41.703125" customWidth="1"/>
    <col min="3586" max="3586" width="14.703125" customWidth="1"/>
    <col min="3587" max="3587" width="14.87890625" customWidth="1"/>
    <col min="3588" max="3589" width="11.703125" customWidth="1"/>
    <col min="3590" max="3590" width="11.87890625" bestFit="1" customWidth="1"/>
    <col min="3592" max="3592" width="10.29296875" bestFit="1" customWidth="1"/>
    <col min="3593" max="3593" width="11.29296875" customWidth="1"/>
    <col min="3594" max="3594" width="5" customWidth="1"/>
    <col min="3595" max="3600" width="15" customWidth="1"/>
    <col min="3840" max="3840" width="5.1171875" customWidth="1"/>
    <col min="3841" max="3841" width="41.703125" customWidth="1"/>
    <col min="3842" max="3842" width="14.703125" customWidth="1"/>
    <col min="3843" max="3843" width="14.87890625" customWidth="1"/>
    <col min="3844" max="3845" width="11.703125" customWidth="1"/>
    <col min="3846" max="3846" width="11.87890625" bestFit="1" customWidth="1"/>
    <col min="3848" max="3848" width="10.29296875" bestFit="1" customWidth="1"/>
    <col min="3849" max="3849" width="11.29296875" customWidth="1"/>
    <col min="3850" max="3850" width="5" customWidth="1"/>
    <col min="3851" max="3856" width="15" customWidth="1"/>
    <col min="4096" max="4096" width="5.1171875" customWidth="1"/>
    <col min="4097" max="4097" width="41.703125" customWidth="1"/>
    <col min="4098" max="4098" width="14.703125" customWidth="1"/>
    <col min="4099" max="4099" width="14.87890625" customWidth="1"/>
    <col min="4100" max="4101" width="11.703125" customWidth="1"/>
    <col min="4102" max="4102" width="11.87890625" bestFit="1" customWidth="1"/>
    <col min="4104" max="4104" width="10.29296875" bestFit="1" customWidth="1"/>
    <col min="4105" max="4105" width="11.29296875" customWidth="1"/>
    <col min="4106" max="4106" width="5" customWidth="1"/>
    <col min="4107" max="4112" width="15" customWidth="1"/>
    <col min="4352" max="4352" width="5.1171875" customWidth="1"/>
    <col min="4353" max="4353" width="41.703125" customWidth="1"/>
    <col min="4354" max="4354" width="14.703125" customWidth="1"/>
    <col min="4355" max="4355" width="14.87890625" customWidth="1"/>
    <col min="4356" max="4357" width="11.703125" customWidth="1"/>
    <col min="4358" max="4358" width="11.87890625" bestFit="1" customWidth="1"/>
    <col min="4360" max="4360" width="10.29296875" bestFit="1" customWidth="1"/>
    <col min="4361" max="4361" width="11.29296875" customWidth="1"/>
    <col min="4362" max="4362" width="5" customWidth="1"/>
    <col min="4363" max="4368" width="15" customWidth="1"/>
    <col min="4608" max="4608" width="5.1171875" customWidth="1"/>
    <col min="4609" max="4609" width="41.703125" customWidth="1"/>
    <col min="4610" max="4610" width="14.703125" customWidth="1"/>
    <col min="4611" max="4611" width="14.87890625" customWidth="1"/>
    <col min="4612" max="4613" width="11.703125" customWidth="1"/>
    <col min="4614" max="4614" width="11.87890625" bestFit="1" customWidth="1"/>
    <col min="4616" max="4616" width="10.29296875" bestFit="1" customWidth="1"/>
    <col min="4617" max="4617" width="11.29296875" customWidth="1"/>
    <col min="4618" max="4618" width="5" customWidth="1"/>
    <col min="4619" max="4624" width="15" customWidth="1"/>
    <col min="4864" max="4864" width="5.1171875" customWidth="1"/>
    <col min="4865" max="4865" width="41.703125" customWidth="1"/>
    <col min="4866" max="4866" width="14.703125" customWidth="1"/>
    <col min="4867" max="4867" width="14.87890625" customWidth="1"/>
    <col min="4868" max="4869" width="11.703125" customWidth="1"/>
    <col min="4870" max="4870" width="11.87890625" bestFit="1" customWidth="1"/>
    <col min="4872" max="4872" width="10.29296875" bestFit="1" customWidth="1"/>
    <col min="4873" max="4873" width="11.29296875" customWidth="1"/>
    <col min="4874" max="4874" width="5" customWidth="1"/>
    <col min="4875" max="4880" width="15" customWidth="1"/>
    <col min="5120" max="5120" width="5.1171875" customWidth="1"/>
    <col min="5121" max="5121" width="41.703125" customWidth="1"/>
    <col min="5122" max="5122" width="14.703125" customWidth="1"/>
    <col min="5123" max="5123" width="14.87890625" customWidth="1"/>
    <col min="5124" max="5125" width="11.703125" customWidth="1"/>
    <col min="5126" max="5126" width="11.87890625" bestFit="1" customWidth="1"/>
    <col min="5128" max="5128" width="10.29296875" bestFit="1" customWidth="1"/>
    <col min="5129" max="5129" width="11.29296875" customWidth="1"/>
    <col min="5130" max="5130" width="5" customWidth="1"/>
    <col min="5131" max="5136" width="15" customWidth="1"/>
    <col min="5376" max="5376" width="5.1171875" customWidth="1"/>
    <col min="5377" max="5377" width="41.703125" customWidth="1"/>
    <col min="5378" max="5378" width="14.703125" customWidth="1"/>
    <col min="5379" max="5379" width="14.87890625" customWidth="1"/>
    <col min="5380" max="5381" width="11.703125" customWidth="1"/>
    <col min="5382" max="5382" width="11.87890625" bestFit="1" customWidth="1"/>
    <col min="5384" max="5384" width="10.29296875" bestFit="1" customWidth="1"/>
    <col min="5385" max="5385" width="11.29296875" customWidth="1"/>
    <col min="5386" max="5386" width="5" customWidth="1"/>
    <col min="5387" max="5392" width="15" customWidth="1"/>
    <col min="5632" max="5632" width="5.1171875" customWidth="1"/>
    <col min="5633" max="5633" width="41.703125" customWidth="1"/>
    <col min="5634" max="5634" width="14.703125" customWidth="1"/>
    <col min="5635" max="5635" width="14.87890625" customWidth="1"/>
    <col min="5636" max="5637" width="11.703125" customWidth="1"/>
    <col min="5638" max="5638" width="11.87890625" bestFit="1" customWidth="1"/>
    <col min="5640" max="5640" width="10.29296875" bestFit="1" customWidth="1"/>
    <col min="5641" max="5641" width="11.29296875" customWidth="1"/>
    <col min="5642" max="5642" width="5" customWidth="1"/>
    <col min="5643" max="5648" width="15" customWidth="1"/>
    <col min="5888" max="5888" width="5.1171875" customWidth="1"/>
    <col min="5889" max="5889" width="41.703125" customWidth="1"/>
    <col min="5890" max="5890" width="14.703125" customWidth="1"/>
    <col min="5891" max="5891" width="14.87890625" customWidth="1"/>
    <col min="5892" max="5893" width="11.703125" customWidth="1"/>
    <col min="5894" max="5894" width="11.87890625" bestFit="1" customWidth="1"/>
    <col min="5896" max="5896" width="10.29296875" bestFit="1" customWidth="1"/>
    <col min="5897" max="5897" width="11.29296875" customWidth="1"/>
    <col min="5898" max="5898" width="5" customWidth="1"/>
    <col min="5899" max="5904" width="15" customWidth="1"/>
    <col min="6144" max="6144" width="5.1171875" customWidth="1"/>
    <col min="6145" max="6145" width="41.703125" customWidth="1"/>
    <col min="6146" max="6146" width="14.703125" customWidth="1"/>
    <col min="6147" max="6147" width="14.87890625" customWidth="1"/>
    <col min="6148" max="6149" width="11.703125" customWidth="1"/>
    <col min="6150" max="6150" width="11.87890625" bestFit="1" customWidth="1"/>
    <col min="6152" max="6152" width="10.29296875" bestFit="1" customWidth="1"/>
    <col min="6153" max="6153" width="11.29296875" customWidth="1"/>
    <col min="6154" max="6154" width="5" customWidth="1"/>
    <col min="6155" max="6160" width="15" customWidth="1"/>
    <col min="6400" max="6400" width="5.1171875" customWidth="1"/>
    <col min="6401" max="6401" width="41.703125" customWidth="1"/>
    <col min="6402" max="6402" width="14.703125" customWidth="1"/>
    <col min="6403" max="6403" width="14.87890625" customWidth="1"/>
    <col min="6404" max="6405" width="11.703125" customWidth="1"/>
    <col min="6406" max="6406" width="11.87890625" bestFit="1" customWidth="1"/>
    <col min="6408" max="6408" width="10.29296875" bestFit="1" customWidth="1"/>
    <col min="6409" max="6409" width="11.29296875" customWidth="1"/>
    <col min="6410" max="6410" width="5" customWidth="1"/>
    <col min="6411" max="6416" width="15" customWidth="1"/>
    <col min="6656" max="6656" width="5.1171875" customWidth="1"/>
    <col min="6657" max="6657" width="41.703125" customWidth="1"/>
    <col min="6658" max="6658" width="14.703125" customWidth="1"/>
    <col min="6659" max="6659" width="14.87890625" customWidth="1"/>
    <col min="6660" max="6661" width="11.703125" customWidth="1"/>
    <col min="6662" max="6662" width="11.87890625" bestFit="1" customWidth="1"/>
    <col min="6664" max="6664" width="10.29296875" bestFit="1" customWidth="1"/>
    <col min="6665" max="6665" width="11.29296875" customWidth="1"/>
    <col min="6666" max="6666" width="5" customWidth="1"/>
    <col min="6667" max="6672" width="15" customWidth="1"/>
    <col min="6912" max="6912" width="5.1171875" customWidth="1"/>
    <col min="6913" max="6913" width="41.703125" customWidth="1"/>
    <col min="6914" max="6914" width="14.703125" customWidth="1"/>
    <col min="6915" max="6915" width="14.87890625" customWidth="1"/>
    <col min="6916" max="6917" width="11.703125" customWidth="1"/>
    <col min="6918" max="6918" width="11.87890625" bestFit="1" customWidth="1"/>
    <col min="6920" max="6920" width="10.29296875" bestFit="1" customWidth="1"/>
    <col min="6921" max="6921" width="11.29296875" customWidth="1"/>
    <col min="6922" max="6922" width="5" customWidth="1"/>
    <col min="6923" max="6928" width="15" customWidth="1"/>
    <col min="7168" max="7168" width="5.1171875" customWidth="1"/>
    <col min="7169" max="7169" width="41.703125" customWidth="1"/>
    <col min="7170" max="7170" width="14.703125" customWidth="1"/>
    <col min="7171" max="7171" width="14.87890625" customWidth="1"/>
    <col min="7172" max="7173" width="11.703125" customWidth="1"/>
    <col min="7174" max="7174" width="11.87890625" bestFit="1" customWidth="1"/>
    <col min="7176" max="7176" width="10.29296875" bestFit="1" customWidth="1"/>
    <col min="7177" max="7177" width="11.29296875" customWidth="1"/>
    <col min="7178" max="7178" width="5" customWidth="1"/>
    <col min="7179" max="7184" width="15" customWidth="1"/>
    <col min="7424" max="7424" width="5.1171875" customWidth="1"/>
    <col min="7425" max="7425" width="41.703125" customWidth="1"/>
    <col min="7426" max="7426" width="14.703125" customWidth="1"/>
    <col min="7427" max="7427" width="14.87890625" customWidth="1"/>
    <col min="7428" max="7429" width="11.703125" customWidth="1"/>
    <col min="7430" max="7430" width="11.87890625" bestFit="1" customWidth="1"/>
    <col min="7432" max="7432" width="10.29296875" bestFit="1" customWidth="1"/>
    <col min="7433" max="7433" width="11.29296875" customWidth="1"/>
    <col min="7434" max="7434" width="5" customWidth="1"/>
    <col min="7435" max="7440" width="15" customWidth="1"/>
    <col min="7680" max="7680" width="5.1171875" customWidth="1"/>
    <col min="7681" max="7681" width="41.703125" customWidth="1"/>
    <col min="7682" max="7682" width="14.703125" customWidth="1"/>
    <col min="7683" max="7683" width="14.87890625" customWidth="1"/>
    <col min="7684" max="7685" width="11.703125" customWidth="1"/>
    <col min="7686" max="7686" width="11.87890625" bestFit="1" customWidth="1"/>
    <col min="7688" max="7688" width="10.29296875" bestFit="1" customWidth="1"/>
    <col min="7689" max="7689" width="11.29296875" customWidth="1"/>
    <col min="7690" max="7690" width="5" customWidth="1"/>
    <col min="7691" max="7696" width="15" customWidth="1"/>
    <col min="7936" max="7936" width="5.1171875" customWidth="1"/>
    <col min="7937" max="7937" width="41.703125" customWidth="1"/>
    <col min="7938" max="7938" width="14.703125" customWidth="1"/>
    <col min="7939" max="7939" width="14.87890625" customWidth="1"/>
    <col min="7940" max="7941" width="11.703125" customWidth="1"/>
    <col min="7942" max="7942" width="11.87890625" bestFit="1" customWidth="1"/>
    <col min="7944" max="7944" width="10.29296875" bestFit="1" customWidth="1"/>
    <col min="7945" max="7945" width="11.29296875" customWidth="1"/>
    <col min="7946" max="7946" width="5" customWidth="1"/>
    <col min="7947" max="7952" width="15" customWidth="1"/>
    <col min="8192" max="8192" width="5.1171875" customWidth="1"/>
    <col min="8193" max="8193" width="41.703125" customWidth="1"/>
    <col min="8194" max="8194" width="14.703125" customWidth="1"/>
    <col min="8195" max="8195" width="14.87890625" customWidth="1"/>
    <col min="8196" max="8197" width="11.703125" customWidth="1"/>
    <col min="8198" max="8198" width="11.87890625" bestFit="1" customWidth="1"/>
    <col min="8200" max="8200" width="10.29296875" bestFit="1" customWidth="1"/>
    <col min="8201" max="8201" width="11.29296875" customWidth="1"/>
    <col min="8202" max="8202" width="5" customWidth="1"/>
    <col min="8203" max="8208" width="15" customWidth="1"/>
    <col min="8448" max="8448" width="5.1171875" customWidth="1"/>
    <col min="8449" max="8449" width="41.703125" customWidth="1"/>
    <col min="8450" max="8450" width="14.703125" customWidth="1"/>
    <col min="8451" max="8451" width="14.87890625" customWidth="1"/>
    <col min="8452" max="8453" width="11.703125" customWidth="1"/>
    <col min="8454" max="8454" width="11.87890625" bestFit="1" customWidth="1"/>
    <col min="8456" max="8456" width="10.29296875" bestFit="1" customWidth="1"/>
    <col min="8457" max="8457" width="11.29296875" customWidth="1"/>
    <col min="8458" max="8458" width="5" customWidth="1"/>
    <col min="8459" max="8464" width="15" customWidth="1"/>
    <col min="8704" max="8704" width="5.1171875" customWidth="1"/>
    <col min="8705" max="8705" width="41.703125" customWidth="1"/>
    <col min="8706" max="8706" width="14.703125" customWidth="1"/>
    <col min="8707" max="8707" width="14.87890625" customWidth="1"/>
    <col min="8708" max="8709" width="11.703125" customWidth="1"/>
    <col min="8710" max="8710" width="11.87890625" bestFit="1" customWidth="1"/>
    <col min="8712" max="8712" width="10.29296875" bestFit="1" customWidth="1"/>
    <col min="8713" max="8713" width="11.29296875" customWidth="1"/>
    <col min="8714" max="8714" width="5" customWidth="1"/>
    <col min="8715" max="8720" width="15" customWidth="1"/>
    <col min="8960" max="8960" width="5.1171875" customWidth="1"/>
    <col min="8961" max="8961" width="41.703125" customWidth="1"/>
    <col min="8962" max="8962" width="14.703125" customWidth="1"/>
    <col min="8963" max="8963" width="14.87890625" customWidth="1"/>
    <col min="8964" max="8965" width="11.703125" customWidth="1"/>
    <col min="8966" max="8966" width="11.87890625" bestFit="1" customWidth="1"/>
    <col min="8968" max="8968" width="10.29296875" bestFit="1" customWidth="1"/>
    <col min="8969" max="8969" width="11.29296875" customWidth="1"/>
    <col min="8970" max="8970" width="5" customWidth="1"/>
    <col min="8971" max="8976" width="15" customWidth="1"/>
    <col min="9216" max="9216" width="5.1171875" customWidth="1"/>
    <col min="9217" max="9217" width="41.703125" customWidth="1"/>
    <col min="9218" max="9218" width="14.703125" customWidth="1"/>
    <col min="9219" max="9219" width="14.87890625" customWidth="1"/>
    <col min="9220" max="9221" width="11.703125" customWidth="1"/>
    <col min="9222" max="9222" width="11.87890625" bestFit="1" customWidth="1"/>
    <col min="9224" max="9224" width="10.29296875" bestFit="1" customWidth="1"/>
    <col min="9225" max="9225" width="11.29296875" customWidth="1"/>
    <col min="9226" max="9226" width="5" customWidth="1"/>
    <col min="9227" max="9232" width="15" customWidth="1"/>
    <col min="9472" max="9472" width="5.1171875" customWidth="1"/>
    <col min="9473" max="9473" width="41.703125" customWidth="1"/>
    <col min="9474" max="9474" width="14.703125" customWidth="1"/>
    <col min="9475" max="9475" width="14.87890625" customWidth="1"/>
    <col min="9476" max="9477" width="11.703125" customWidth="1"/>
    <col min="9478" max="9478" width="11.87890625" bestFit="1" customWidth="1"/>
    <col min="9480" max="9480" width="10.29296875" bestFit="1" customWidth="1"/>
    <col min="9481" max="9481" width="11.29296875" customWidth="1"/>
    <col min="9482" max="9482" width="5" customWidth="1"/>
    <col min="9483" max="9488" width="15" customWidth="1"/>
    <col min="9728" max="9728" width="5.1171875" customWidth="1"/>
    <col min="9729" max="9729" width="41.703125" customWidth="1"/>
    <col min="9730" max="9730" width="14.703125" customWidth="1"/>
    <col min="9731" max="9731" width="14.87890625" customWidth="1"/>
    <col min="9732" max="9733" width="11.703125" customWidth="1"/>
    <col min="9734" max="9734" width="11.87890625" bestFit="1" customWidth="1"/>
    <col min="9736" max="9736" width="10.29296875" bestFit="1" customWidth="1"/>
    <col min="9737" max="9737" width="11.29296875" customWidth="1"/>
    <col min="9738" max="9738" width="5" customWidth="1"/>
    <col min="9739" max="9744" width="15" customWidth="1"/>
    <col min="9984" max="9984" width="5.1171875" customWidth="1"/>
    <col min="9985" max="9985" width="41.703125" customWidth="1"/>
    <col min="9986" max="9986" width="14.703125" customWidth="1"/>
    <col min="9987" max="9987" width="14.87890625" customWidth="1"/>
    <col min="9988" max="9989" width="11.703125" customWidth="1"/>
    <col min="9990" max="9990" width="11.87890625" bestFit="1" customWidth="1"/>
    <col min="9992" max="9992" width="10.29296875" bestFit="1" customWidth="1"/>
    <col min="9993" max="9993" width="11.29296875" customWidth="1"/>
    <col min="9994" max="9994" width="5" customWidth="1"/>
    <col min="9995" max="10000" width="15" customWidth="1"/>
    <col min="10240" max="10240" width="5.1171875" customWidth="1"/>
    <col min="10241" max="10241" width="41.703125" customWidth="1"/>
    <col min="10242" max="10242" width="14.703125" customWidth="1"/>
    <col min="10243" max="10243" width="14.87890625" customWidth="1"/>
    <col min="10244" max="10245" width="11.703125" customWidth="1"/>
    <col min="10246" max="10246" width="11.87890625" bestFit="1" customWidth="1"/>
    <col min="10248" max="10248" width="10.29296875" bestFit="1" customWidth="1"/>
    <col min="10249" max="10249" width="11.29296875" customWidth="1"/>
    <col min="10250" max="10250" width="5" customWidth="1"/>
    <col min="10251" max="10256" width="15" customWidth="1"/>
    <col min="10496" max="10496" width="5.1171875" customWidth="1"/>
    <col min="10497" max="10497" width="41.703125" customWidth="1"/>
    <col min="10498" max="10498" width="14.703125" customWidth="1"/>
    <col min="10499" max="10499" width="14.87890625" customWidth="1"/>
    <col min="10500" max="10501" width="11.703125" customWidth="1"/>
    <col min="10502" max="10502" width="11.87890625" bestFit="1" customWidth="1"/>
    <col min="10504" max="10504" width="10.29296875" bestFit="1" customWidth="1"/>
    <col min="10505" max="10505" width="11.29296875" customWidth="1"/>
    <col min="10506" max="10506" width="5" customWidth="1"/>
    <col min="10507" max="10512" width="15" customWidth="1"/>
    <col min="10752" max="10752" width="5.1171875" customWidth="1"/>
    <col min="10753" max="10753" width="41.703125" customWidth="1"/>
    <col min="10754" max="10754" width="14.703125" customWidth="1"/>
    <col min="10755" max="10755" width="14.87890625" customWidth="1"/>
    <col min="10756" max="10757" width="11.703125" customWidth="1"/>
    <col min="10758" max="10758" width="11.87890625" bestFit="1" customWidth="1"/>
    <col min="10760" max="10760" width="10.29296875" bestFit="1" customWidth="1"/>
    <col min="10761" max="10761" width="11.29296875" customWidth="1"/>
    <col min="10762" max="10762" width="5" customWidth="1"/>
    <col min="10763" max="10768" width="15" customWidth="1"/>
    <col min="11008" max="11008" width="5.1171875" customWidth="1"/>
    <col min="11009" max="11009" width="41.703125" customWidth="1"/>
    <col min="11010" max="11010" width="14.703125" customWidth="1"/>
    <col min="11011" max="11011" width="14.87890625" customWidth="1"/>
    <col min="11012" max="11013" width="11.703125" customWidth="1"/>
    <col min="11014" max="11014" width="11.87890625" bestFit="1" customWidth="1"/>
    <col min="11016" max="11016" width="10.29296875" bestFit="1" customWidth="1"/>
    <col min="11017" max="11017" width="11.29296875" customWidth="1"/>
    <col min="11018" max="11018" width="5" customWidth="1"/>
    <col min="11019" max="11024" width="15" customWidth="1"/>
    <col min="11264" max="11264" width="5.1171875" customWidth="1"/>
    <col min="11265" max="11265" width="41.703125" customWidth="1"/>
    <col min="11266" max="11266" width="14.703125" customWidth="1"/>
    <col min="11267" max="11267" width="14.87890625" customWidth="1"/>
    <col min="11268" max="11269" width="11.703125" customWidth="1"/>
    <col min="11270" max="11270" width="11.87890625" bestFit="1" customWidth="1"/>
    <col min="11272" max="11272" width="10.29296875" bestFit="1" customWidth="1"/>
    <col min="11273" max="11273" width="11.29296875" customWidth="1"/>
    <col min="11274" max="11274" width="5" customWidth="1"/>
    <col min="11275" max="11280" width="15" customWidth="1"/>
    <col min="11520" max="11520" width="5.1171875" customWidth="1"/>
    <col min="11521" max="11521" width="41.703125" customWidth="1"/>
    <col min="11522" max="11522" width="14.703125" customWidth="1"/>
    <col min="11523" max="11523" width="14.87890625" customWidth="1"/>
    <col min="11524" max="11525" width="11.703125" customWidth="1"/>
    <col min="11526" max="11526" width="11.87890625" bestFit="1" customWidth="1"/>
    <col min="11528" max="11528" width="10.29296875" bestFit="1" customWidth="1"/>
    <col min="11529" max="11529" width="11.29296875" customWidth="1"/>
    <col min="11530" max="11530" width="5" customWidth="1"/>
    <col min="11531" max="11536" width="15" customWidth="1"/>
    <col min="11776" max="11776" width="5.1171875" customWidth="1"/>
    <col min="11777" max="11777" width="41.703125" customWidth="1"/>
    <col min="11778" max="11778" width="14.703125" customWidth="1"/>
    <col min="11779" max="11779" width="14.87890625" customWidth="1"/>
    <col min="11780" max="11781" width="11.703125" customWidth="1"/>
    <col min="11782" max="11782" width="11.87890625" bestFit="1" customWidth="1"/>
    <col min="11784" max="11784" width="10.29296875" bestFit="1" customWidth="1"/>
    <col min="11785" max="11785" width="11.29296875" customWidth="1"/>
    <col min="11786" max="11786" width="5" customWidth="1"/>
    <col min="11787" max="11792" width="15" customWidth="1"/>
    <col min="12032" max="12032" width="5.1171875" customWidth="1"/>
    <col min="12033" max="12033" width="41.703125" customWidth="1"/>
    <col min="12034" max="12034" width="14.703125" customWidth="1"/>
    <col min="12035" max="12035" width="14.87890625" customWidth="1"/>
    <col min="12036" max="12037" width="11.703125" customWidth="1"/>
    <col min="12038" max="12038" width="11.87890625" bestFit="1" customWidth="1"/>
    <col min="12040" max="12040" width="10.29296875" bestFit="1" customWidth="1"/>
    <col min="12041" max="12041" width="11.29296875" customWidth="1"/>
    <col min="12042" max="12042" width="5" customWidth="1"/>
    <col min="12043" max="12048" width="15" customWidth="1"/>
    <col min="12288" max="12288" width="5.1171875" customWidth="1"/>
    <col min="12289" max="12289" width="41.703125" customWidth="1"/>
    <col min="12290" max="12290" width="14.703125" customWidth="1"/>
    <col min="12291" max="12291" width="14.87890625" customWidth="1"/>
    <col min="12292" max="12293" width="11.703125" customWidth="1"/>
    <col min="12294" max="12294" width="11.87890625" bestFit="1" customWidth="1"/>
    <col min="12296" max="12296" width="10.29296875" bestFit="1" customWidth="1"/>
    <col min="12297" max="12297" width="11.29296875" customWidth="1"/>
    <col min="12298" max="12298" width="5" customWidth="1"/>
    <col min="12299" max="12304" width="15" customWidth="1"/>
    <col min="12544" max="12544" width="5.1171875" customWidth="1"/>
    <col min="12545" max="12545" width="41.703125" customWidth="1"/>
    <col min="12546" max="12546" width="14.703125" customWidth="1"/>
    <col min="12547" max="12547" width="14.87890625" customWidth="1"/>
    <col min="12548" max="12549" width="11.703125" customWidth="1"/>
    <col min="12550" max="12550" width="11.87890625" bestFit="1" customWidth="1"/>
    <col min="12552" max="12552" width="10.29296875" bestFit="1" customWidth="1"/>
    <col min="12553" max="12553" width="11.29296875" customWidth="1"/>
    <col min="12554" max="12554" width="5" customWidth="1"/>
    <col min="12555" max="12560" width="15" customWidth="1"/>
    <col min="12800" max="12800" width="5.1171875" customWidth="1"/>
    <col min="12801" max="12801" width="41.703125" customWidth="1"/>
    <col min="12802" max="12802" width="14.703125" customWidth="1"/>
    <col min="12803" max="12803" width="14.87890625" customWidth="1"/>
    <col min="12804" max="12805" width="11.703125" customWidth="1"/>
    <col min="12806" max="12806" width="11.87890625" bestFit="1" customWidth="1"/>
    <col min="12808" max="12808" width="10.29296875" bestFit="1" customWidth="1"/>
    <col min="12809" max="12809" width="11.29296875" customWidth="1"/>
    <col min="12810" max="12810" width="5" customWidth="1"/>
    <col min="12811" max="12816" width="15" customWidth="1"/>
    <col min="13056" max="13056" width="5.1171875" customWidth="1"/>
    <col min="13057" max="13057" width="41.703125" customWidth="1"/>
    <col min="13058" max="13058" width="14.703125" customWidth="1"/>
    <col min="13059" max="13059" width="14.87890625" customWidth="1"/>
    <col min="13060" max="13061" width="11.703125" customWidth="1"/>
    <col min="13062" max="13062" width="11.87890625" bestFit="1" customWidth="1"/>
    <col min="13064" max="13064" width="10.29296875" bestFit="1" customWidth="1"/>
    <col min="13065" max="13065" width="11.29296875" customWidth="1"/>
    <col min="13066" max="13066" width="5" customWidth="1"/>
    <col min="13067" max="13072" width="15" customWidth="1"/>
    <col min="13312" max="13312" width="5.1171875" customWidth="1"/>
    <col min="13313" max="13313" width="41.703125" customWidth="1"/>
    <col min="13314" max="13314" width="14.703125" customWidth="1"/>
    <col min="13315" max="13315" width="14.87890625" customWidth="1"/>
    <col min="13316" max="13317" width="11.703125" customWidth="1"/>
    <col min="13318" max="13318" width="11.87890625" bestFit="1" customWidth="1"/>
    <col min="13320" max="13320" width="10.29296875" bestFit="1" customWidth="1"/>
    <col min="13321" max="13321" width="11.29296875" customWidth="1"/>
    <col min="13322" max="13322" width="5" customWidth="1"/>
    <col min="13323" max="13328" width="15" customWidth="1"/>
    <col min="13568" max="13568" width="5.1171875" customWidth="1"/>
    <col min="13569" max="13569" width="41.703125" customWidth="1"/>
    <col min="13570" max="13570" width="14.703125" customWidth="1"/>
    <col min="13571" max="13571" width="14.87890625" customWidth="1"/>
    <col min="13572" max="13573" width="11.703125" customWidth="1"/>
    <col min="13574" max="13574" width="11.87890625" bestFit="1" customWidth="1"/>
    <col min="13576" max="13576" width="10.29296875" bestFit="1" customWidth="1"/>
    <col min="13577" max="13577" width="11.29296875" customWidth="1"/>
    <col min="13578" max="13578" width="5" customWidth="1"/>
    <col min="13579" max="13584" width="15" customWidth="1"/>
    <col min="13824" max="13824" width="5.1171875" customWidth="1"/>
    <col min="13825" max="13825" width="41.703125" customWidth="1"/>
    <col min="13826" max="13826" width="14.703125" customWidth="1"/>
    <col min="13827" max="13827" width="14.87890625" customWidth="1"/>
    <col min="13828" max="13829" width="11.703125" customWidth="1"/>
    <col min="13830" max="13830" width="11.87890625" bestFit="1" customWidth="1"/>
    <col min="13832" max="13832" width="10.29296875" bestFit="1" customWidth="1"/>
    <col min="13833" max="13833" width="11.29296875" customWidth="1"/>
    <col min="13834" max="13834" width="5" customWidth="1"/>
    <col min="13835" max="13840" width="15" customWidth="1"/>
    <col min="14080" max="14080" width="5.1171875" customWidth="1"/>
    <col min="14081" max="14081" width="41.703125" customWidth="1"/>
    <col min="14082" max="14082" width="14.703125" customWidth="1"/>
    <col min="14083" max="14083" width="14.87890625" customWidth="1"/>
    <col min="14084" max="14085" width="11.703125" customWidth="1"/>
    <col min="14086" max="14086" width="11.87890625" bestFit="1" customWidth="1"/>
    <col min="14088" max="14088" width="10.29296875" bestFit="1" customWidth="1"/>
    <col min="14089" max="14089" width="11.29296875" customWidth="1"/>
    <col min="14090" max="14090" width="5" customWidth="1"/>
    <col min="14091" max="14096" width="15" customWidth="1"/>
    <col min="14336" max="14336" width="5.1171875" customWidth="1"/>
    <col min="14337" max="14337" width="41.703125" customWidth="1"/>
    <col min="14338" max="14338" width="14.703125" customWidth="1"/>
    <col min="14339" max="14339" width="14.87890625" customWidth="1"/>
    <col min="14340" max="14341" width="11.703125" customWidth="1"/>
    <col min="14342" max="14342" width="11.87890625" bestFit="1" customWidth="1"/>
    <col min="14344" max="14344" width="10.29296875" bestFit="1" customWidth="1"/>
    <col min="14345" max="14345" width="11.29296875" customWidth="1"/>
    <col min="14346" max="14346" width="5" customWidth="1"/>
    <col min="14347" max="14352" width="15" customWidth="1"/>
    <col min="14592" max="14592" width="5.1171875" customWidth="1"/>
    <col min="14593" max="14593" width="41.703125" customWidth="1"/>
    <col min="14594" max="14594" width="14.703125" customWidth="1"/>
    <col min="14595" max="14595" width="14.87890625" customWidth="1"/>
    <col min="14596" max="14597" width="11.703125" customWidth="1"/>
    <col min="14598" max="14598" width="11.87890625" bestFit="1" customWidth="1"/>
    <col min="14600" max="14600" width="10.29296875" bestFit="1" customWidth="1"/>
    <col min="14601" max="14601" width="11.29296875" customWidth="1"/>
    <col min="14602" max="14602" width="5" customWidth="1"/>
    <col min="14603" max="14608" width="15" customWidth="1"/>
    <col min="14848" max="14848" width="5.1171875" customWidth="1"/>
    <col min="14849" max="14849" width="41.703125" customWidth="1"/>
    <col min="14850" max="14850" width="14.703125" customWidth="1"/>
    <col min="14851" max="14851" width="14.87890625" customWidth="1"/>
    <col min="14852" max="14853" width="11.703125" customWidth="1"/>
    <col min="14854" max="14854" width="11.87890625" bestFit="1" customWidth="1"/>
    <col min="14856" max="14856" width="10.29296875" bestFit="1" customWidth="1"/>
    <col min="14857" max="14857" width="11.29296875" customWidth="1"/>
    <col min="14858" max="14858" width="5" customWidth="1"/>
    <col min="14859" max="14864" width="15" customWidth="1"/>
    <col min="15104" max="15104" width="5.1171875" customWidth="1"/>
    <col min="15105" max="15105" width="41.703125" customWidth="1"/>
    <col min="15106" max="15106" width="14.703125" customWidth="1"/>
    <col min="15107" max="15107" width="14.87890625" customWidth="1"/>
    <col min="15108" max="15109" width="11.703125" customWidth="1"/>
    <col min="15110" max="15110" width="11.87890625" bestFit="1" customWidth="1"/>
    <col min="15112" max="15112" width="10.29296875" bestFit="1" customWidth="1"/>
    <col min="15113" max="15113" width="11.29296875" customWidth="1"/>
    <col min="15114" max="15114" width="5" customWidth="1"/>
    <col min="15115" max="15120" width="15" customWidth="1"/>
    <col min="15360" max="15360" width="5.1171875" customWidth="1"/>
    <col min="15361" max="15361" width="41.703125" customWidth="1"/>
    <col min="15362" max="15362" width="14.703125" customWidth="1"/>
    <col min="15363" max="15363" width="14.87890625" customWidth="1"/>
    <col min="15364" max="15365" width="11.703125" customWidth="1"/>
    <col min="15366" max="15366" width="11.87890625" bestFit="1" customWidth="1"/>
    <col min="15368" max="15368" width="10.29296875" bestFit="1" customWidth="1"/>
    <col min="15369" max="15369" width="11.29296875" customWidth="1"/>
    <col min="15370" max="15370" width="5" customWidth="1"/>
    <col min="15371" max="15376" width="15" customWidth="1"/>
    <col min="15616" max="15616" width="5.1171875" customWidth="1"/>
    <col min="15617" max="15617" width="41.703125" customWidth="1"/>
    <col min="15618" max="15618" width="14.703125" customWidth="1"/>
    <col min="15619" max="15619" width="14.87890625" customWidth="1"/>
    <col min="15620" max="15621" width="11.703125" customWidth="1"/>
    <col min="15622" max="15622" width="11.87890625" bestFit="1" customWidth="1"/>
    <col min="15624" max="15624" width="10.29296875" bestFit="1" customWidth="1"/>
    <col min="15625" max="15625" width="11.29296875" customWidth="1"/>
    <col min="15626" max="15626" width="5" customWidth="1"/>
    <col min="15627" max="15632" width="15" customWidth="1"/>
    <col min="15872" max="15872" width="5.1171875" customWidth="1"/>
    <col min="15873" max="15873" width="41.703125" customWidth="1"/>
    <col min="15874" max="15874" width="14.703125" customWidth="1"/>
    <col min="15875" max="15875" width="14.87890625" customWidth="1"/>
    <col min="15876" max="15877" width="11.703125" customWidth="1"/>
    <col min="15878" max="15878" width="11.87890625" bestFit="1" customWidth="1"/>
    <col min="15880" max="15880" width="10.29296875" bestFit="1" customWidth="1"/>
    <col min="15881" max="15881" width="11.29296875" customWidth="1"/>
    <col min="15882" max="15882" width="5" customWidth="1"/>
    <col min="15883" max="15888" width="15" customWidth="1"/>
    <col min="16128" max="16128" width="5.1171875" customWidth="1"/>
    <col min="16129" max="16129" width="41.703125" customWidth="1"/>
    <col min="16130" max="16130" width="14.703125" customWidth="1"/>
    <col min="16131" max="16131" width="14.87890625" customWidth="1"/>
    <col min="16132" max="16133" width="11.703125" customWidth="1"/>
    <col min="16134" max="16134" width="11.87890625" bestFit="1" customWidth="1"/>
    <col min="16136" max="16136" width="10.29296875" bestFit="1" customWidth="1"/>
    <col min="16137" max="16137" width="11.29296875" customWidth="1"/>
    <col min="16138" max="16138" width="5" customWidth="1"/>
    <col min="16139" max="16144" width="15" customWidth="1"/>
  </cols>
  <sheetData>
    <row r="1" spans="1:18" ht="26.25" customHeight="1" x14ac:dyDescent="1">
      <c r="A1" s="1"/>
      <c r="B1" s="2" t="s">
        <v>113</v>
      </c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</row>
    <row r="2" spans="1:18" ht="20.7" customHeight="1" x14ac:dyDescent="0.5">
      <c r="A2" s="5"/>
      <c r="B2" s="120" t="s">
        <v>131</v>
      </c>
      <c r="C2" s="5"/>
      <c r="D2" s="5"/>
      <c r="E2" s="5"/>
      <c r="F2" s="5"/>
      <c r="G2" s="5"/>
      <c r="H2" s="5"/>
      <c r="I2" s="5"/>
      <c r="J2" s="5"/>
      <c r="N2" s="4"/>
      <c r="O2" s="4"/>
      <c r="P2" s="4"/>
      <c r="Q2" s="4"/>
    </row>
    <row r="3" spans="1:18" ht="21.75" customHeight="1" thickBot="1" x14ac:dyDescent="0.6">
      <c r="A3" s="6">
        <f>ROW()</f>
        <v>3</v>
      </c>
      <c r="B3" s="41" t="s">
        <v>58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8" ht="21.75" customHeight="1" x14ac:dyDescent="0.7">
      <c r="A4" s="6">
        <f>ROW()</f>
        <v>4</v>
      </c>
      <c r="B4" s="75"/>
      <c r="C4" s="76"/>
      <c r="D4" s="116" t="s">
        <v>20</v>
      </c>
      <c r="E4" s="5"/>
      <c r="F4" s="155" t="s">
        <v>21</v>
      </c>
      <c r="G4" s="156"/>
      <c r="H4" s="156"/>
      <c r="I4" s="156"/>
      <c r="J4" s="156"/>
      <c r="K4" s="157"/>
      <c r="L4" s="157"/>
      <c r="M4" s="157"/>
    </row>
    <row r="5" spans="1:18" ht="21.75" customHeight="1" x14ac:dyDescent="0.5">
      <c r="A5" s="6">
        <f>ROW()</f>
        <v>5</v>
      </c>
      <c r="B5" s="78" t="s">
        <v>59</v>
      </c>
      <c r="C5" s="78"/>
      <c r="D5" s="106" t="s">
        <v>118</v>
      </c>
      <c r="E5" s="5"/>
      <c r="F5" s="48" t="s">
        <v>119</v>
      </c>
      <c r="G5" s="106" t="s">
        <v>120</v>
      </c>
      <c r="H5" s="48" t="s">
        <v>121</v>
      </c>
      <c r="I5" s="106" t="s">
        <v>122</v>
      </c>
      <c r="J5" s="48" t="s">
        <v>123</v>
      </c>
      <c r="K5" s="106" t="s">
        <v>124</v>
      </c>
      <c r="L5" s="48" t="s">
        <v>125</v>
      </c>
      <c r="M5" s="106" t="s">
        <v>126</v>
      </c>
    </row>
    <row r="6" spans="1:18" ht="21.75" customHeight="1" x14ac:dyDescent="0.5">
      <c r="A6" s="6">
        <f>ROW()</f>
        <v>6</v>
      </c>
      <c r="B6" s="78" t="s">
        <v>132</v>
      </c>
      <c r="C6" s="78"/>
      <c r="D6" s="78"/>
      <c r="E6" s="5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8" ht="21.75" customHeight="1" x14ac:dyDescent="0.5">
      <c r="A7" s="6">
        <f>ROW()</f>
        <v>7</v>
      </c>
      <c r="B7" s="64" t="s">
        <v>114</v>
      </c>
      <c r="C7" s="78"/>
      <c r="D7" s="110">
        <v>60</v>
      </c>
      <c r="E7" s="5"/>
      <c r="F7" s="108">
        <f>+D7*(1+F8)</f>
        <v>63.6</v>
      </c>
      <c r="G7" s="108">
        <f t="shared" ref="G7:M7" si="0">+F7*(1+G8)</f>
        <v>67.416000000000011</v>
      </c>
      <c r="H7" s="108">
        <f t="shared" si="0"/>
        <v>71.460960000000014</v>
      </c>
      <c r="I7" s="108">
        <f t="shared" si="0"/>
        <v>75.748617600000017</v>
      </c>
      <c r="J7" s="108">
        <f t="shared" si="0"/>
        <v>80.29353465600002</v>
      </c>
      <c r="K7" s="108">
        <f t="shared" si="0"/>
        <v>85.111146735360023</v>
      </c>
      <c r="L7" s="108">
        <f t="shared" si="0"/>
        <v>90.217815539481634</v>
      </c>
      <c r="M7" s="108">
        <f t="shared" si="0"/>
        <v>95.630884471850536</v>
      </c>
    </row>
    <row r="8" spans="1:18" ht="21.75" customHeight="1" x14ac:dyDescent="0.5">
      <c r="A8" s="6">
        <f>ROW()</f>
        <v>8</v>
      </c>
      <c r="B8" s="64" t="s">
        <v>117</v>
      </c>
      <c r="C8" s="78"/>
      <c r="D8" s="17"/>
      <c r="E8" s="5"/>
      <c r="F8" s="109">
        <v>0.06</v>
      </c>
      <c r="G8" s="109">
        <v>0.06</v>
      </c>
      <c r="H8" s="109">
        <v>0.06</v>
      </c>
      <c r="I8" s="109">
        <v>0.06</v>
      </c>
      <c r="J8" s="109">
        <v>0.06</v>
      </c>
      <c r="K8" s="109">
        <v>0.06</v>
      </c>
      <c r="L8" s="109">
        <v>0.06</v>
      </c>
      <c r="M8" s="109">
        <v>0.06</v>
      </c>
    </row>
    <row r="9" spans="1:18" ht="21.75" customHeight="1" x14ac:dyDescent="0.5">
      <c r="A9" s="6">
        <f>ROW()</f>
        <v>9</v>
      </c>
      <c r="B9" s="64" t="s">
        <v>115</v>
      </c>
      <c r="C9" s="78"/>
      <c r="D9" s="112">
        <v>10</v>
      </c>
      <c r="E9" s="5"/>
      <c r="F9" s="16">
        <f>+D9</f>
        <v>10</v>
      </c>
      <c r="G9" s="16">
        <f t="shared" ref="G9:M9" si="1">+F9</f>
        <v>10</v>
      </c>
      <c r="H9" s="16">
        <f t="shared" si="1"/>
        <v>10</v>
      </c>
      <c r="I9" s="16">
        <f t="shared" si="1"/>
        <v>10</v>
      </c>
      <c r="J9" s="16">
        <f t="shared" si="1"/>
        <v>10</v>
      </c>
      <c r="K9" s="16">
        <f t="shared" si="1"/>
        <v>10</v>
      </c>
      <c r="L9" s="16">
        <f t="shared" si="1"/>
        <v>10</v>
      </c>
      <c r="M9" s="16">
        <f t="shared" si="1"/>
        <v>10</v>
      </c>
    </row>
    <row r="10" spans="1:18" ht="21.75" customHeight="1" x14ac:dyDescent="0.5">
      <c r="A10" s="6">
        <f>ROW()</f>
        <v>10</v>
      </c>
      <c r="B10" s="64" t="s">
        <v>116</v>
      </c>
      <c r="C10" s="78"/>
      <c r="D10" s="111">
        <v>2000000</v>
      </c>
      <c r="E10" s="5"/>
      <c r="F10" s="52">
        <f>+D10*(1+F11)</f>
        <v>2040000</v>
      </c>
      <c r="G10" s="52">
        <f t="shared" ref="G10:M10" si="2">+F10*(1+G11)</f>
        <v>2080800</v>
      </c>
      <c r="H10" s="52">
        <f t="shared" si="2"/>
        <v>2122416</v>
      </c>
      <c r="I10" s="52">
        <f t="shared" si="2"/>
        <v>2164864.3199999998</v>
      </c>
      <c r="J10" s="52">
        <f t="shared" si="2"/>
        <v>2208161.6063999999</v>
      </c>
      <c r="K10" s="52">
        <f t="shared" si="2"/>
        <v>2252324.8385279998</v>
      </c>
      <c r="L10" s="52">
        <f t="shared" si="2"/>
        <v>2297371.3352985596</v>
      </c>
      <c r="M10" s="52">
        <f t="shared" si="2"/>
        <v>2343318.762004531</v>
      </c>
    </row>
    <row r="11" spans="1:18" ht="21.75" customHeight="1" x14ac:dyDescent="0.5">
      <c r="A11" s="6">
        <f>ROW()</f>
        <v>11</v>
      </c>
      <c r="B11" s="64" t="s">
        <v>127</v>
      </c>
      <c r="C11" s="78"/>
      <c r="D11" s="16"/>
      <c r="E11" s="5"/>
      <c r="F11" s="109">
        <v>0.02</v>
      </c>
      <c r="G11" s="109">
        <v>0.02</v>
      </c>
      <c r="H11" s="109">
        <v>0.02</v>
      </c>
      <c r="I11" s="109">
        <v>0.02</v>
      </c>
      <c r="J11" s="109">
        <v>0.02</v>
      </c>
      <c r="K11" s="109">
        <v>0.02</v>
      </c>
      <c r="L11" s="109">
        <v>0.02</v>
      </c>
      <c r="M11" s="109">
        <v>0.02</v>
      </c>
    </row>
    <row r="12" spans="1:18" ht="21.75" customHeight="1" x14ac:dyDescent="0.5">
      <c r="A12" s="6">
        <f>ROW()</f>
        <v>12</v>
      </c>
      <c r="B12" s="79"/>
      <c r="C12" s="78"/>
      <c r="D12" s="78"/>
      <c r="E12" s="5"/>
      <c r="F12" s="78"/>
      <c r="G12" s="78"/>
      <c r="H12" s="78"/>
      <c r="I12" s="78"/>
      <c r="J12" s="78"/>
      <c r="K12" s="78"/>
      <c r="L12" s="78"/>
      <c r="M12" s="78"/>
      <c r="R12" s="78"/>
    </row>
    <row r="13" spans="1:18" ht="21.75" customHeight="1" x14ac:dyDescent="0.5">
      <c r="A13" s="6">
        <f>ROW()</f>
        <v>13</v>
      </c>
      <c r="B13" s="78" t="s">
        <v>61</v>
      </c>
      <c r="C13" s="78"/>
      <c r="D13" s="117">
        <f>+D10*D9*D7</f>
        <v>1200000000</v>
      </c>
      <c r="E13" s="5"/>
      <c r="F13" s="117">
        <f>+F10*F9*F7</f>
        <v>1297440000</v>
      </c>
      <c r="G13" s="117">
        <f t="shared" ref="G13:M13" si="3">+G10*G9*G7</f>
        <v>1402792128.0000002</v>
      </c>
      <c r="H13" s="117">
        <f t="shared" si="3"/>
        <v>1516698848.7936003</v>
      </c>
      <c r="I13" s="117">
        <f t="shared" si="3"/>
        <v>1639854795.3156407</v>
      </c>
      <c r="J13" s="117">
        <f t="shared" si="3"/>
        <v>1773011004.6952708</v>
      </c>
      <c r="K13" s="117">
        <f t="shared" si="3"/>
        <v>1916979498.2765267</v>
      </c>
      <c r="L13" s="117">
        <f t="shared" si="3"/>
        <v>2072638233.5365808</v>
      </c>
      <c r="M13" s="117">
        <f t="shared" si="3"/>
        <v>2240936458.0997515</v>
      </c>
    </row>
    <row r="14" spans="1:18" ht="21.75" customHeight="1" x14ac:dyDescent="0.5">
      <c r="A14" s="6">
        <f>ROW()</f>
        <v>14</v>
      </c>
      <c r="B14" s="78"/>
      <c r="C14" s="78"/>
      <c r="D14" s="64"/>
      <c r="E14" s="5"/>
      <c r="F14" s="64"/>
      <c r="G14" s="64"/>
      <c r="H14" s="64"/>
      <c r="I14" s="64"/>
      <c r="J14" s="64"/>
      <c r="K14" s="64"/>
      <c r="L14" s="64"/>
      <c r="M14" s="64"/>
    </row>
    <row r="15" spans="1:18" ht="21.75" customHeight="1" x14ac:dyDescent="0.5">
      <c r="A15" s="6">
        <f>ROW()</f>
        <v>15</v>
      </c>
      <c r="B15" s="64" t="s">
        <v>62</v>
      </c>
      <c r="C15" s="78"/>
      <c r="D15" s="113">
        <v>0.5</v>
      </c>
      <c r="E15" s="5"/>
      <c r="F15" s="113">
        <v>0.45</v>
      </c>
      <c r="G15" s="113">
        <v>0.45</v>
      </c>
      <c r="H15" s="113">
        <v>0.45</v>
      </c>
      <c r="I15" s="113">
        <v>0.45</v>
      </c>
      <c r="J15" s="113">
        <v>0.45</v>
      </c>
      <c r="K15" s="113">
        <v>0.45</v>
      </c>
      <c r="L15" s="113">
        <v>0.45</v>
      </c>
      <c r="M15" s="113">
        <v>0.45</v>
      </c>
    </row>
    <row r="16" spans="1:18" ht="21.75" customHeight="1" x14ac:dyDescent="0.5">
      <c r="A16" s="6">
        <f>ROW()</f>
        <v>16</v>
      </c>
      <c r="B16" s="64" t="s">
        <v>63</v>
      </c>
      <c r="C16" s="78"/>
      <c r="D16" s="113">
        <v>0.3</v>
      </c>
      <c r="E16" s="5"/>
      <c r="F16" s="113">
        <v>0.3</v>
      </c>
      <c r="G16" s="113">
        <v>0.3</v>
      </c>
      <c r="H16" s="113">
        <v>0.3</v>
      </c>
      <c r="I16" s="113">
        <v>0.3</v>
      </c>
      <c r="J16" s="113">
        <v>0.3</v>
      </c>
      <c r="K16" s="113">
        <v>0.3</v>
      </c>
      <c r="L16" s="113">
        <v>0.3</v>
      </c>
      <c r="M16" s="113">
        <v>0.3</v>
      </c>
    </row>
    <row r="17" spans="1:18" ht="21.75" customHeight="1" x14ac:dyDescent="0.5">
      <c r="A17" s="6">
        <f>ROW()</f>
        <v>17</v>
      </c>
      <c r="B17" s="64" t="s">
        <v>64</v>
      </c>
      <c r="C17" s="78"/>
      <c r="D17" s="78"/>
      <c r="E17" s="5"/>
      <c r="F17" s="113">
        <v>0.05</v>
      </c>
      <c r="G17" s="113">
        <v>0.05</v>
      </c>
      <c r="H17" s="113">
        <v>0.05</v>
      </c>
      <c r="I17" s="113">
        <v>0.05</v>
      </c>
      <c r="J17" s="113">
        <v>0.05</v>
      </c>
      <c r="K17" s="113">
        <v>0.05</v>
      </c>
      <c r="L17" s="113">
        <v>0.05</v>
      </c>
      <c r="M17" s="113">
        <v>0.05</v>
      </c>
    </row>
    <row r="18" spans="1:18" ht="21.75" customHeight="1" x14ac:dyDescent="0.5">
      <c r="A18" s="6">
        <f>ROW()</f>
        <v>18</v>
      </c>
      <c r="B18" s="64" t="s">
        <v>65</v>
      </c>
      <c r="C18" s="78"/>
      <c r="D18" s="78"/>
      <c r="E18" s="5"/>
      <c r="F18" s="113">
        <v>0.34</v>
      </c>
      <c r="G18" s="113">
        <v>0.34</v>
      </c>
      <c r="H18" s="113">
        <v>0.34</v>
      </c>
      <c r="I18" s="113">
        <v>0.34</v>
      </c>
      <c r="J18" s="113">
        <v>0.34</v>
      </c>
      <c r="K18" s="113">
        <v>0.34</v>
      </c>
      <c r="L18" s="113">
        <v>0.34</v>
      </c>
      <c r="M18" s="113">
        <v>0.34</v>
      </c>
    </row>
    <row r="19" spans="1:18" ht="21.75" customHeight="1" x14ac:dyDescent="0.5">
      <c r="A19" s="6">
        <f>ROW()</f>
        <v>19</v>
      </c>
      <c r="B19" s="64"/>
      <c r="C19" s="64"/>
      <c r="D19" s="64"/>
      <c r="E19" s="5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1:18" ht="21.75" customHeight="1" x14ac:dyDescent="0.5">
      <c r="A20" s="6">
        <f>ROW()</f>
        <v>20</v>
      </c>
      <c r="B20" s="78" t="s">
        <v>66</v>
      </c>
      <c r="C20" s="78"/>
      <c r="D20" s="78"/>
      <c r="E20" s="5"/>
      <c r="F20" s="78"/>
      <c r="G20" s="78"/>
      <c r="H20" s="78"/>
      <c r="I20" s="78"/>
      <c r="J20" s="78"/>
      <c r="K20" s="78"/>
      <c r="L20" s="78"/>
      <c r="M20" s="78"/>
      <c r="N20" s="78"/>
    </row>
    <row r="21" spans="1:18" ht="21.75" customHeight="1" x14ac:dyDescent="0.5">
      <c r="A21" s="6">
        <f>ROW()</f>
        <v>21</v>
      </c>
      <c r="B21" s="64" t="s">
        <v>67</v>
      </c>
      <c r="C21" s="78"/>
      <c r="D21" s="78"/>
      <c r="E21" s="5"/>
      <c r="F21" s="113">
        <v>0.06</v>
      </c>
      <c r="G21" s="113">
        <v>0.06</v>
      </c>
      <c r="H21" s="113">
        <v>0.06</v>
      </c>
      <c r="I21" s="113">
        <v>0.06</v>
      </c>
      <c r="J21" s="113">
        <v>0.06</v>
      </c>
      <c r="K21" s="113">
        <v>0.06</v>
      </c>
      <c r="L21" s="113">
        <v>0.06</v>
      </c>
      <c r="M21" s="113">
        <v>0.06</v>
      </c>
    </row>
    <row r="22" spans="1:18" ht="21.75" customHeight="1" x14ac:dyDescent="0.5">
      <c r="A22" s="6">
        <f>ROW()</f>
        <v>22</v>
      </c>
      <c r="B22" s="64" t="s">
        <v>128</v>
      </c>
      <c r="C22" s="78"/>
      <c r="D22" s="78"/>
      <c r="E22" s="5"/>
      <c r="F22" s="113">
        <v>0.01</v>
      </c>
      <c r="G22" s="113">
        <v>0.01</v>
      </c>
      <c r="H22" s="113">
        <v>0.01</v>
      </c>
      <c r="I22" s="113">
        <v>0.01</v>
      </c>
      <c r="J22" s="113">
        <v>0.01</v>
      </c>
      <c r="K22" s="113">
        <v>0.01</v>
      </c>
      <c r="L22" s="113">
        <v>0.01</v>
      </c>
      <c r="M22" s="113">
        <v>0.01</v>
      </c>
      <c r="N22" s="78"/>
      <c r="O22" s="78"/>
    </row>
    <row r="23" spans="1:18" ht="21.75" customHeight="1" x14ac:dyDescent="0.5">
      <c r="A23" s="6">
        <f>ROW()</f>
        <v>23</v>
      </c>
      <c r="B23" s="64" t="s">
        <v>129</v>
      </c>
      <c r="C23" s="78"/>
      <c r="D23" s="64"/>
      <c r="E23" s="5"/>
      <c r="F23" s="113">
        <v>0.05</v>
      </c>
      <c r="G23" s="113">
        <v>0.05</v>
      </c>
      <c r="H23" s="113">
        <v>0.05</v>
      </c>
      <c r="I23" s="113">
        <v>0.05</v>
      </c>
      <c r="J23" s="113">
        <v>0.05</v>
      </c>
      <c r="K23" s="113">
        <v>0.05</v>
      </c>
      <c r="L23" s="113">
        <v>0.05</v>
      </c>
      <c r="M23" s="113">
        <v>0.05</v>
      </c>
    </row>
    <row r="24" spans="1:18" ht="18" customHeight="1" x14ac:dyDescent="0.5">
      <c r="A24" s="6">
        <f>ROW()</f>
        <v>24</v>
      </c>
      <c r="B24" s="78"/>
      <c r="C24" s="78"/>
      <c r="D24" s="64"/>
      <c r="E24" s="5"/>
      <c r="F24" s="64"/>
      <c r="G24" s="64"/>
      <c r="H24" s="64"/>
      <c r="I24" s="64"/>
      <c r="J24" s="64"/>
      <c r="K24" s="64"/>
      <c r="L24" s="64"/>
      <c r="M24" s="64"/>
    </row>
    <row r="25" spans="1:18" ht="21.75" customHeight="1" x14ac:dyDescent="0.55000000000000004">
      <c r="A25" s="6">
        <f>ROW()</f>
        <v>25</v>
      </c>
      <c r="B25" s="41" t="s">
        <v>73</v>
      </c>
      <c r="C25" s="9"/>
      <c r="D25" s="9"/>
      <c r="E25" s="5"/>
      <c r="F25" s="9"/>
      <c r="G25" s="9"/>
      <c r="H25" s="9"/>
      <c r="I25" s="9"/>
      <c r="J25" s="9"/>
      <c r="K25" s="9"/>
      <c r="L25" s="9"/>
      <c r="M25" s="9"/>
    </row>
    <row r="26" spans="1:18" ht="21.75" customHeight="1" x14ac:dyDescent="0.55000000000000004">
      <c r="A26" s="6">
        <f>ROW()</f>
        <v>26</v>
      </c>
      <c r="B26" s="42" t="s">
        <v>19</v>
      </c>
      <c r="C26" s="43"/>
      <c r="D26" s="114" t="s">
        <v>20</v>
      </c>
      <c r="E26" s="5"/>
      <c r="F26" s="158" t="s">
        <v>21</v>
      </c>
      <c r="G26" s="159"/>
      <c r="H26" s="159"/>
      <c r="I26" s="159"/>
      <c r="J26" s="159"/>
      <c r="K26" s="160"/>
      <c r="L26" s="160"/>
      <c r="M26" s="161"/>
    </row>
    <row r="27" spans="1:18" ht="21.75" customHeight="1" x14ac:dyDescent="0.5">
      <c r="A27" s="6">
        <f>ROW()</f>
        <v>27</v>
      </c>
      <c r="C27" s="43"/>
      <c r="D27" s="48" t="str">
        <f>+D5</f>
        <v>Year 0</v>
      </c>
      <c r="E27" s="5"/>
      <c r="F27" s="48" t="str">
        <f t="shared" ref="F27:M27" si="4">+F5</f>
        <v>Year 1</v>
      </c>
      <c r="G27" s="48" t="str">
        <f t="shared" si="4"/>
        <v>Year 2</v>
      </c>
      <c r="H27" s="48" t="str">
        <f t="shared" si="4"/>
        <v>Year 3</v>
      </c>
      <c r="I27" s="48" t="str">
        <f t="shared" si="4"/>
        <v>Year 4</v>
      </c>
      <c r="J27" s="48" t="str">
        <f t="shared" si="4"/>
        <v>Year 5</v>
      </c>
      <c r="K27" s="48" t="str">
        <f t="shared" si="4"/>
        <v>Year 6</v>
      </c>
      <c r="L27" s="48" t="str">
        <f t="shared" si="4"/>
        <v>Year 7</v>
      </c>
      <c r="M27" s="48" t="str">
        <f t="shared" si="4"/>
        <v>Year 8</v>
      </c>
    </row>
    <row r="28" spans="1:18" ht="21.75" customHeight="1" x14ac:dyDescent="0.5">
      <c r="A28" s="6">
        <f>ROW()</f>
        <v>28</v>
      </c>
      <c r="B28" s="30" t="s">
        <v>74</v>
      </c>
      <c r="C28" s="81"/>
      <c r="D28" s="16">
        <f>+D13</f>
        <v>1200000000</v>
      </c>
      <c r="E28" s="5"/>
      <c r="F28" s="16">
        <f t="shared" ref="F28:M28" si="5">+F13</f>
        <v>1297440000</v>
      </c>
      <c r="G28" s="16">
        <f t="shared" si="5"/>
        <v>1402792128.0000002</v>
      </c>
      <c r="H28" s="16">
        <f t="shared" si="5"/>
        <v>1516698848.7936003</v>
      </c>
      <c r="I28" s="16">
        <f t="shared" si="5"/>
        <v>1639854795.3156407</v>
      </c>
      <c r="J28" s="16">
        <f t="shared" si="5"/>
        <v>1773011004.6952708</v>
      </c>
      <c r="K28" s="16">
        <f t="shared" si="5"/>
        <v>1916979498.2765267</v>
      </c>
      <c r="L28" s="16">
        <f t="shared" si="5"/>
        <v>2072638233.5365808</v>
      </c>
      <c r="M28" s="16">
        <f t="shared" si="5"/>
        <v>2240936458.0997515</v>
      </c>
    </row>
    <row r="29" spans="1:18" ht="21.75" customHeight="1" x14ac:dyDescent="0.5">
      <c r="A29" s="6">
        <f>ROW()</f>
        <v>29</v>
      </c>
      <c r="B29" t="s">
        <v>75</v>
      </c>
      <c r="E29" s="5"/>
      <c r="F29" s="17">
        <f>+F28/D28-1</f>
        <v>8.1199999999999939E-2</v>
      </c>
      <c r="G29" s="17">
        <f t="shared" ref="G29:M29" si="6">+G28/F28-1</f>
        <v>8.1200000000000161E-2</v>
      </c>
      <c r="H29" s="17">
        <f t="shared" si="6"/>
        <v>8.1199999999999939E-2</v>
      </c>
      <c r="I29" s="17">
        <f t="shared" si="6"/>
        <v>8.1199999999999939E-2</v>
      </c>
      <c r="J29" s="17">
        <f t="shared" si="6"/>
        <v>8.1199999999999939E-2</v>
      </c>
      <c r="K29" s="17">
        <f t="shared" si="6"/>
        <v>8.1199999999999939E-2</v>
      </c>
      <c r="L29" s="17">
        <f t="shared" si="6"/>
        <v>8.1200000000000161E-2</v>
      </c>
      <c r="M29" s="17">
        <f t="shared" si="6"/>
        <v>8.1200000000000161E-2</v>
      </c>
    </row>
    <row r="30" spans="1:18" ht="21.75" customHeight="1" x14ac:dyDescent="0.5">
      <c r="A30" s="6">
        <f>ROW()</f>
        <v>30</v>
      </c>
      <c r="C30" s="43"/>
      <c r="D30" s="43"/>
      <c r="E30" s="5"/>
      <c r="F30" s="43"/>
      <c r="G30" s="43"/>
      <c r="H30" s="43"/>
      <c r="I30" s="43"/>
      <c r="J30" s="43"/>
      <c r="K30" s="43"/>
      <c r="L30" s="43"/>
      <c r="M30" s="43"/>
      <c r="N30" s="43"/>
      <c r="O30" s="43"/>
      <c r="R30" s="43"/>
    </row>
    <row r="31" spans="1:18" ht="21.75" customHeight="1" x14ac:dyDescent="0.5">
      <c r="A31" s="6">
        <f>ROW()</f>
        <v>31</v>
      </c>
      <c r="B31" s="30" t="s">
        <v>76</v>
      </c>
      <c r="C31" s="81"/>
      <c r="D31" s="52">
        <f>+D28*D15</f>
        <v>600000000</v>
      </c>
      <c r="E31" s="5"/>
      <c r="F31" s="52">
        <f t="shared" ref="F31:M31" si="7">+F28*F15</f>
        <v>583848000</v>
      </c>
      <c r="G31" s="52">
        <f t="shared" si="7"/>
        <v>631256457.60000014</v>
      </c>
      <c r="H31" s="52">
        <f t="shared" si="7"/>
        <v>682514481.95712018</v>
      </c>
      <c r="I31" s="52">
        <f t="shared" si="7"/>
        <v>737934657.89203835</v>
      </c>
      <c r="J31" s="52">
        <f t="shared" si="7"/>
        <v>797854952.11287189</v>
      </c>
      <c r="K31" s="52">
        <f t="shared" si="7"/>
        <v>862640774.224437</v>
      </c>
      <c r="L31" s="52">
        <f t="shared" si="7"/>
        <v>932687205.09146142</v>
      </c>
      <c r="M31" s="52">
        <f t="shared" si="7"/>
        <v>1008421406.1448882</v>
      </c>
    </row>
    <row r="32" spans="1:18" ht="21.75" customHeight="1" x14ac:dyDescent="0.5">
      <c r="A32" s="6">
        <f>ROW()</f>
        <v>32</v>
      </c>
      <c r="B32" s="30" t="s">
        <v>77</v>
      </c>
      <c r="D32" s="93">
        <f>+D28-D31</f>
        <v>600000000</v>
      </c>
      <c r="E32" s="5"/>
      <c r="F32" s="93">
        <f t="shared" ref="F32:M32" si="8">+F28-F31</f>
        <v>713592000</v>
      </c>
      <c r="G32" s="93">
        <f t="shared" si="8"/>
        <v>771535670.4000001</v>
      </c>
      <c r="H32" s="93">
        <f t="shared" si="8"/>
        <v>834184366.83648014</v>
      </c>
      <c r="I32" s="93">
        <f t="shared" si="8"/>
        <v>901920137.42360234</v>
      </c>
      <c r="J32" s="93">
        <f t="shared" si="8"/>
        <v>975156052.58239889</v>
      </c>
      <c r="K32" s="93">
        <f t="shared" si="8"/>
        <v>1054338724.0520897</v>
      </c>
      <c r="L32" s="93">
        <f t="shared" si="8"/>
        <v>1139951028.4451194</v>
      </c>
      <c r="M32" s="93">
        <f t="shared" si="8"/>
        <v>1232515051.9548633</v>
      </c>
    </row>
    <row r="33" spans="1:24" ht="21.75" customHeight="1" x14ac:dyDescent="0.5">
      <c r="A33" s="6">
        <f>ROW()</f>
        <v>33</v>
      </c>
      <c r="B33" t="s">
        <v>78</v>
      </c>
      <c r="D33" s="17">
        <f>++D32/D28</f>
        <v>0.5</v>
      </c>
      <c r="E33" s="5"/>
      <c r="F33" s="17">
        <f t="shared" ref="F33:M33" si="9">++F32/F28</f>
        <v>0.55000000000000004</v>
      </c>
      <c r="G33" s="17">
        <f t="shared" si="9"/>
        <v>0.54999999999999993</v>
      </c>
      <c r="H33" s="17">
        <f t="shared" si="9"/>
        <v>0.54999999999999993</v>
      </c>
      <c r="I33" s="17">
        <f t="shared" si="9"/>
        <v>0.54999999999999993</v>
      </c>
      <c r="J33" s="17">
        <f t="shared" si="9"/>
        <v>0.54999999999999993</v>
      </c>
      <c r="K33" s="17">
        <f t="shared" si="9"/>
        <v>0.55000000000000004</v>
      </c>
      <c r="L33" s="17">
        <f t="shared" si="9"/>
        <v>0.54999999999999993</v>
      </c>
      <c r="M33" s="17">
        <f t="shared" si="9"/>
        <v>0.55000000000000004</v>
      </c>
    </row>
    <row r="34" spans="1:24" ht="21.75" customHeight="1" x14ac:dyDescent="0.5">
      <c r="A34" s="6">
        <f>ROW()</f>
        <v>34</v>
      </c>
      <c r="E34" s="5"/>
    </row>
    <row r="35" spans="1:24" ht="21.75" customHeight="1" x14ac:dyDescent="0.5">
      <c r="A35" s="6">
        <f>ROW()</f>
        <v>35</v>
      </c>
      <c r="B35" s="30" t="s">
        <v>79</v>
      </c>
      <c r="C35" s="81"/>
      <c r="D35" s="93">
        <f>+D28*D16</f>
        <v>360000000</v>
      </c>
      <c r="E35" s="5"/>
      <c r="F35" s="93">
        <f t="shared" ref="F35:M35" si="10">+F28*F16</f>
        <v>389232000</v>
      </c>
      <c r="G35" s="93">
        <f t="shared" si="10"/>
        <v>420837638.40000004</v>
      </c>
      <c r="H35" s="93">
        <f t="shared" si="10"/>
        <v>455009654.63808006</v>
      </c>
      <c r="I35" s="93">
        <f t="shared" si="10"/>
        <v>491956438.59469217</v>
      </c>
      <c r="J35" s="93">
        <f t="shared" si="10"/>
        <v>531903301.4085812</v>
      </c>
      <c r="K35" s="93">
        <f t="shared" si="10"/>
        <v>575093849.48295796</v>
      </c>
      <c r="L35" s="93">
        <f t="shared" si="10"/>
        <v>621791470.06097424</v>
      </c>
      <c r="M35" s="93">
        <f t="shared" si="10"/>
        <v>672280937.42992544</v>
      </c>
    </row>
    <row r="36" spans="1:24" ht="21.75" customHeight="1" x14ac:dyDescent="0.5">
      <c r="A36" s="6">
        <f>ROW()</f>
        <v>36</v>
      </c>
      <c r="B36" s="30" t="s">
        <v>80</v>
      </c>
      <c r="D36" s="93">
        <f>+D32-D35</f>
        <v>240000000</v>
      </c>
      <c r="E36" s="5"/>
      <c r="F36" s="93">
        <f t="shared" ref="F36:M36" si="11">+F32-F35</f>
        <v>324360000</v>
      </c>
      <c r="G36" s="93">
        <f t="shared" si="11"/>
        <v>350698032.00000006</v>
      </c>
      <c r="H36" s="93">
        <f t="shared" si="11"/>
        <v>379174712.19840008</v>
      </c>
      <c r="I36" s="93">
        <f t="shared" si="11"/>
        <v>409963698.82891017</v>
      </c>
      <c r="J36" s="93">
        <f t="shared" si="11"/>
        <v>443252751.17381769</v>
      </c>
      <c r="K36" s="93">
        <f t="shared" si="11"/>
        <v>479244874.56913173</v>
      </c>
      <c r="L36" s="93">
        <f t="shared" si="11"/>
        <v>518159558.38414514</v>
      </c>
      <c r="M36" s="93">
        <f t="shared" si="11"/>
        <v>560234114.52493787</v>
      </c>
    </row>
    <row r="37" spans="1:24" ht="21.75" customHeight="1" x14ac:dyDescent="0.5">
      <c r="A37" s="6">
        <f>ROW()</f>
        <v>37</v>
      </c>
      <c r="B37" t="s">
        <v>81</v>
      </c>
      <c r="D37" s="17">
        <f>+D36/D28</f>
        <v>0.2</v>
      </c>
      <c r="E37" s="5"/>
      <c r="F37" s="17">
        <f t="shared" ref="F37:M37" si="12">+F36/F28</f>
        <v>0.25</v>
      </c>
      <c r="G37" s="17">
        <f t="shared" si="12"/>
        <v>0.25</v>
      </c>
      <c r="H37" s="17">
        <f t="shared" si="12"/>
        <v>0.25</v>
      </c>
      <c r="I37" s="17">
        <f t="shared" si="12"/>
        <v>0.25</v>
      </c>
      <c r="J37" s="17">
        <f t="shared" si="12"/>
        <v>0.25</v>
      </c>
      <c r="K37" s="17">
        <f t="shared" si="12"/>
        <v>0.25000000000000006</v>
      </c>
      <c r="L37" s="17">
        <f t="shared" si="12"/>
        <v>0.24999999999999997</v>
      </c>
      <c r="M37" s="17">
        <f t="shared" si="12"/>
        <v>0.25</v>
      </c>
    </row>
    <row r="38" spans="1:24" ht="21.75" customHeight="1" x14ac:dyDescent="0.5">
      <c r="A38" s="6">
        <f>ROW()</f>
        <v>38</v>
      </c>
      <c r="E38" s="5"/>
    </row>
    <row r="39" spans="1:24" ht="21.75" customHeight="1" x14ac:dyDescent="0.5">
      <c r="A39" s="6">
        <f>ROW()</f>
        <v>39</v>
      </c>
      <c r="B39" t="s">
        <v>133</v>
      </c>
      <c r="E39" s="5"/>
      <c r="F39" s="16">
        <f t="shared" ref="F39:M39" si="13">+F28*F17</f>
        <v>64872000</v>
      </c>
      <c r="G39" s="16">
        <f t="shared" si="13"/>
        <v>70139606.400000021</v>
      </c>
      <c r="H39" s="16">
        <f t="shared" si="13"/>
        <v>75834942.439680025</v>
      </c>
      <c r="I39" s="16">
        <f t="shared" si="13"/>
        <v>81992739.765782043</v>
      </c>
      <c r="J39" s="16">
        <f t="shared" si="13"/>
        <v>88650550.234763548</v>
      </c>
      <c r="K39" s="16">
        <f t="shared" si="13"/>
        <v>95848974.913826346</v>
      </c>
      <c r="L39" s="16">
        <f t="shared" si="13"/>
        <v>103631911.67682904</v>
      </c>
      <c r="M39" s="16">
        <f t="shared" si="13"/>
        <v>112046822.90498757</v>
      </c>
    </row>
    <row r="40" spans="1:24" ht="21.75" customHeight="1" x14ac:dyDescent="0.5">
      <c r="A40" s="6">
        <f>ROW()</f>
        <v>40</v>
      </c>
      <c r="B40" s="30" t="s">
        <v>85</v>
      </c>
      <c r="E40" s="5"/>
      <c r="F40" s="16">
        <f>+F36-F39</f>
        <v>259488000</v>
      </c>
      <c r="G40" s="16">
        <f t="shared" ref="G40:M40" si="14">+G36-G39</f>
        <v>280558425.60000002</v>
      </c>
      <c r="H40" s="16">
        <f t="shared" si="14"/>
        <v>303339769.75872004</v>
      </c>
      <c r="I40" s="16">
        <f t="shared" si="14"/>
        <v>327970959.06312811</v>
      </c>
      <c r="J40" s="16">
        <f t="shared" si="14"/>
        <v>354602200.93905413</v>
      </c>
      <c r="K40" s="16">
        <f t="shared" si="14"/>
        <v>383395899.65530539</v>
      </c>
      <c r="L40" s="16">
        <f t="shared" si="14"/>
        <v>414527646.7073161</v>
      </c>
      <c r="M40" s="16">
        <f t="shared" si="14"/>
        <v>448187291.61995029</v>
      </c>
    </row>
    <row r="41" spans="1:24" ht="21.75" customHeight="1" x14ac:dyDescent="0.5">
      <c r="A41" s="6">
        <f>ROW()</f>
        <v>41</v>
      </c>
      <c r="C41" s="36"/>
      <c r="E41" s="5"/>
      <c r="F41" s="36"/>
      <c r="G41" s="36"/>
      <c r="H41" s="36"/>
      <c r="I41" s="36"/>
      <c r="J41" s="36"/>
      <c r="K41" s="36"/>
      <c r="L41" s="36"/>
      <c r="M41" s="36"/>
      <c r="R41" s="36"/>
      <c r="S41" s="36"/>
      <c r="T41" s="36"/>
      <c r="U41" s="36"/>
      <c r="V41" s="36"/>
      <c r="W41" s="36"/>
      <c r="X41" s="36"/>
    </row>
    <row r="42" spans="1:24" ht="21.75" customHeight="1" x14ac:dyDescent="0.5">
      <c r="A42" s="6">
        <f>ROW()</f>
        <v>42</v>
      </c>
      <c r="B42" s="30" t="s">
        <v>86</v>
      </c>
      <c r="E42" s="5"/>
    </row>
    <row r="43" spans="1:24" ht="21.75" customHeight="1" x14ac:dyDescent="0.5">
      <c r="A43" s="6">
        <f>ROW()</f>
        <v>43</v>
      </c>
      <c r="B43" t="s">
        <v>87</v>
      </c>
      <c r="E43" s="5"/>
      <c r="F43" s="93">
        <v>0</v>
      </c>
      <c r="G43" s="93">
        <v>0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93">
        <v>0</v>
      </c>
    </row>
    <row r="44" spans="1:24" ht="21.75" customHeight="1" thickBot="1" x14ac:dyDescent="0.55000000000000004">
      <c r="A44" s="6">
        <f>ROW()</f>
        <v>44</v>
      </c>
      <c r="E44" s="5"/>
      <c r="F44" s="115"/>
      <c r="G44" s="115"/>
      <c r="H44" s="115"/>
      <c r="I44" s="115"/>
      <c r="J44" s="115"/>
      <c r="K44" s="115"/>
      <c r="L44" s="115"/>
      <c r="M44" s="115"/>
    </row>
    <row r="45" spans="1:24" ht="21.75" customHeight="1" thickBot="1" x14ac:dyDescent="0.55000000000000004">
      <c r="A45" s="6">
        <f>ROW()</f>
        <v>45</v>
      </c>
      <c r="B45" s="23" t="s">
        <v>88</v>
      </c>
      <c r="E45" s="5"/>
      <c r="F45" s="91">
        <f>+F40-F43</f>
        <v>259488000</v>
      </c>
      <c r="G45" s="91">
        <f t="shared" ref="G45:M45" si="15">+G40-G43</f>
        <v>280558425.60000002</v>
      </c>
      <c r="H45" s="91">
        <f t="shared" si="15"/>
        <v>303339769.75872004</v>
      </c>
      <c r="I45" s="91">
        <f t="shared" si="15"/>
        <v>327970959.06312811</v>
      </c>
      <c r="J45" s="91">
        <f t="shared" si="15"/>
        <v>354602200.93905413</v>
      </c>
      <c r="K45" s="91">
        <f t="shared" si="15"/>
        <v>383395899.65530539</v>
      </c>
      <c r="L45" s="91">
        <f t="shared" si="15"/>
        <v>414527646.7073161</v>
      </c>
      <c r="M45" s="91">
        <f t="shared" si="15"/>
        <v>448187291.61995029</v>
      </c>
    </row>
    <row r="46" spans="1:24" ht="21.75" customHeight="1" thickTop="1" x14ac:dyDescent="0.5">
      <c r="A46" s="6">
        <f>ROW()</f>
        <v>46</v>
      </c>
      <c r="B46" t="s">
        <v>65</v>
      </c>
      <c r="E46" s="5"/>
      <c r="F46" s="92">
        <v>0.34</v>
      </c>
      <c r="G46" s="92">
        <v>0.34</v>
      </c>
      <c r="H46" s="92">
        <v>0.34</v>
      </c>
      <c r="I46" s="92">
        <v>0.34</v>
      </c>
      <c r="J46" s="92">
        <v>0.34</v>
      </c>
      <c r="K46" s="92">
        <v>0.34</v>
      </c>
      <c r="L46" s="92">
        <v>0.34</v>
      </c>
      <c r="M46" s="92">
        <v>0.34</v>
      </c>
    </row>
    <row r="47" spans="1:24" ht="21.75" customHeight="1" x14ac:dyDescent="0.5">
      <c r="A47" s="6">
        <f>ROW()</f>
        <v>47</v>
      </c>
      <c r="B47" t="s">
        <v>90</v>
      </c>
      <c r="E47" s="5"/>
      <c r="F47" s="93">
        <f>+F46*F45</f>
        <v>88225920</v>
      </c>
      <c r="G47" s="93">
        <f t="shared" ref="G47:M47" si="16">+G46*G45</f>
        <v>95389864.704000011</v>
      </c>
      <c r="H47" s="93">
        <f t="shared" si="16"/>
        <v>103135521.71796483</v>
      </c>
      <c r="I47" s="93">
        <f t="shared" si="16"/>
        <v>111510126.08146356</v>
      </c>
      <c r="J47" s="93">
        <f t="shared" si="16"/>
        <v>120564748.31927842</v>
      </c>
      <c r="K47" s="93">
        <f t="shared" si="16"/>
        <v>130354605.88280384</v>
      </c>
      <c r="L47" s="93">
        <f t="shared" si="16"/>
        <v>140939399.88048747</v>
      </c>
      <c r="M47" s="93">
        <f t="shared" si="16"/>
        <v>152383679.15078312</v>
      </c>
    </row>
    <row r="48" spans="1:24" ht="21.75" customHeight="1" thickBot="1" x14ac:dyDescent="0.55000000000000004">
      <c r="A48" s="6">
        <f>ROW()</f>
        <v>48</v>
      </c>
      <c r="B48" s="30" t="s">
        <v>91</v>
      </c>
      <c r="E48" s="5"/>
      <c r="F48" s="94">
        <f>+F45-F47</f>
        <v>171262080</v>
      </c>
      <c r="G48" s="94">
        <f t="shared" ref="G48:M48" si="17">+G45-G47</f>
        <v>185168560.89600003</v>
      </c>
      <c r="H48" s="94">
        <f t="shared" si="17"/>
        <v>200204248.04075521</v>
      </c>
      <c r="I48" s="94">
        <f t="shared" si="17"/>
        <v>216460832.98166454</v>
      </c>
      <c r="J48" s="94">
        <f t="shared" si="17"/>
        <v>234037452.61977571</v>
      </c>
      <c r="K48" s="94">
        <f t="shared" si="17"/>
        <v>253041293.77250153</v>
      </c>
      <c r="L48" s="94">
        <f t="shared" si="17"/>
        <v>273588246.8268286</v>
      </c>
      <c r="M48" s="94">
        <f t="shared" si="17"/>
        <v>295803612.46916717</v>
      </c>
    </row>
    <row r="49" spans="1:18" ht="21.75" customHeight="1" thickTop="1" x14ac:dyDescent="0.5">
      <c r="A49" s="6">
        <f>ROW()</f>
        <v>49</v>
      </c>
      <c r="E49" s="5"/>
    </row>
    <row r="50" spans="1:18" ht="21.75" customHeight="1" x14ac:dyDescent="0.55000000000000004">
      <c r="A50" s="6">
        <f>ROW()</f>
        <v>50</v>
      </c>
      <c r="B50" s="41" t="s">
        <v>92</v>
      </c>
      <c r="C50" s="9"/>
      <c r="D50" s="9"/>
      <c r="E50" s="5"/>
      <c r="F50" s="9"/>
      <c r="G50" s="9"/>
      <c r="H50" s="9"/>
      <c r="I50" s="9"/>
      <c r="J50" s="9"/>
      <c r="K50" s="9"/>
      <c r="L50" s="9"/>
      <c r="M50" s="9"/>
    </row>
    <row r="51" spans="1:18" ht="21.75" customHeight="1" x14ac:dyDescent="0.5">
      <c r="A51" s="6">
        <f>ROW()</f>
        <v>51</v>
      </c>
      <c r="B51" s="42" t="s">
        <v>19</v>
      </c>
      <c r="C51" s="43"/>
      <c r="D51" s="43"/>
      <c r="E51" s="5"/>
      <c r="F51" s="154" t="s">
        <v>21</v>
      </c>
      <c r="G51" s="154"/>
      <c r="H51" s="154"/>
      <c r="I51" s="154"/>
      <c r="J51" s="154"/>
    </row>
    <row r="52" spans="1:18" ht="21.75" customHeight="1" x14ac:dyDescent="0.5">
      <c r="A52" s="6">
        <f>ROW()</f>
        <v>52</v>
      </c>
      <c r="C52" s="43"/>
      <c r="D52" s="43"/>
      <c r="E52" s="5"/>
      <c r="F52" s="48" t="str">
        <f t="shared" ref="F52:M52" si="18">+F27</f>
        <v>Year 1</v>
      </c>
      <c r="G52" s="48" t="str">
        <f t="shared" si="18"/>
        <v>Year 2</v>
      </c>
      <c r="H52" s="48" t="str">
        <f t="shared" si="18"/>
        <v>Year 3</v>
      </c>
      <c r="I52" s="48" t="str">
        <f t="shared" si="18"/>
        <v>Year 4</v>
      </c>
      <c r="J52" s="48" t="str">
        <f t="shared" si="18"/>
        <v>Year 5</v>
      </c>
      <c r="K52" s="48" t="str">
        <f t="shared" si="18"/>
        <v>Year 6</v>
      </c>
      <c r="L52" s="48" t="str">
        <f t="shared" si="18"/>
        <v>Year 7</v>
      </c>
      <c r="M52" s="48" t="str">
        <f t="shared" si="18"/>
        <v>Year 8</v>
      </c>
    </row>
    <row r="53" spans="1:18" ht="21.75" customHeight="1" x14ac:dyDescent="0.5">
      <c r="A53" s="6">
        <f>ROW()</f>
        <v>53</v>
      </c>
      <c r="B53" t="s">
        <v>93</v>
      </c>
      <c r="D53" s="43"/>
      <c r="E53" s="5"/>
      <c r="F53" s="95">
        <f t="shared" ref="F53:M53" si="19">+F48</f>
        <v>171262080</v>
      </c>
      <c r="G53" s="95">
        <f t="shared" si="19"/>
        <v>185168560.89600003</v>
      </c>
      <c r="H53" s="95">
        <f t="shared" si="19"/>
        <v>200204248.04075521</v>
      </c>
      <c r="I53" s="95">
        <f t="shared" si="19"/>
        <v>216460832.98166454</v>
      </c>
      <c r="J53" s="95">
        <f t="shared" si="19"/>
        <v>234037452.61977571</v>
      </c>
      <c r="K53" s="95">
        <f t="shared" si="19"/>
        <v>253041293.77250153</v>
      </c>
      <c r="L53" s="95">
        <f t="shared" si="19"/>
        <v>273588246.8268286</v>
      </c>
      <c r="M53" s="95">
        <f t="shared" si="19"/>
        <v>295803612.46916717</v>
      </c>
    </row>
    <row r="54" spans="1:18" ht="21.75" customHeight="1" x14ac:dyDescent="0.5">
      <c r="A54" s="6">
        <f>ROW()</f>
        <v>54</v>
      </c>
      <c r="B54" t="s">
        <v>82</v>
      </c>
      <c r="C54" s="43"/>
      <c r="D54" s="43"/>
      <c r="E54" s="5"/>
      <c r="F54" s="97">
        <f t="shared" ref="F54:M54" si="20">+F39</f>
        <v>64872000</v>
      </c>
      <c r="G54" s="97">
        <f t="shared" si="20"/>
        <v>70139606.400000021</v>
      </c>
      <c r="H54" s="97">
        <f t="shared" si="20"/>
        <v>75834942.439680025</v>
      </c>
      <c r="I54" s="97">
        <f t="shared" si="20"/>
        <v>81992739.765782043</v>
      </c>
      <c r="J54" s="97">
        <f t="shared" si="20"/>
        <v>88650550.234763548</v>
      </c>
      <c r="K54" s="97">
        <f t="shared" si="20"/>
        <v>95848974.913826346</v>
      </c>
      <c r="L54" s="97">
        <f t="shared" si="20"/>
        <v>103631911.67682904</v>
      </c>
      <c r="M54" s="97">
        <f t="shared" si="20"/>
        <v>112046822.90498757</v>
      </c>
    </row>
    <row r="55" spans="1:18" ht="21.75" customHeight="1" thickBot="1" x14ac:dyDescent="0.55000000000000004">
      <c r="A55" s="6">
        <f>ROW()</f>
        <v>55</v>
      </c>
      <c r="B55" t="s">
        <v>95</v>
      </c>
      <c r="D55" s="43"/>
      <c r="E55" s="5"/>
      <c r="F55" s="118">
        <f t="shared" ref="F55:M55" si="21">+F23*F47</f>
        <v>4411296</v>
      </c>
      <c r="G55" s="118">
        <f t="shared" si="21"/>
        <v>4769493.2352000009</v>
      </c>
      <c r="H55" s="118">
        <f t="shared" si="21"/>
        <v>5156776.085898242</v>
      </c>
      <c r="I55" s="118">
        <f t="shared" si="21"/>
        <v>5575506.3040731782</v>
      </c>
      <c r="J55" s="118">
        <f t="shared" si="21"/>
        <v>6028237.4159639217</v>
      </c>
      <c r="K55" s="118">
        <f t="shared" si="21"/>
        <v>6517730.2941401927</v>
      </c>
      <c r="L55" s="118">
        <f t="shared" si="21"/>
        <v>7046969.9940243736</v>
      </c>
      <c r="M55" s="118">
        <f t="shared" si="21"/>
        <v>7619183.9575391561</v>
      </c>
    </row>
    <row r="56" spans="1:18" ht="21.75" customHeight="1" thickBot="1" x14ac:dyDescent="0.55000000000000004">
      <c r="A56" s="6">
        <f>ROW()</f>
        <v>56</v>
      </c>
      <c r="B56" s="30" t="s">
        <v>96</v>
      </c>
      <c r="D56" s="98"/>
      <c r="E56" s="5"/>
      <c r="F56" s="99">
        <f>+F53+F54+F55</f>
        <v>240545376</v>
      </c>
      <c r="G56" s="99">
        <f t="shared" ref="G56:M56" si="22">+G53+G54+G55</f>
        <v>260077660.53120005</v>
      </c>
      <c r="H56" s="99">
        <f t="shared" si="22"/>
        <v>281195966.56633347</v>
      </c>
      <c r="I56" s="99">
        <f t="shared" si="22"/>
        <v>304029079.05151975</v>
      </c>
      <c r="J56" s="99">
        <f t="shared" si="22"/>
        <v>328716240.27050322</v>
      </c>
      <c r="K56" s="99">
        <f t="shared" si="22"/>
        <v>355407998.98046809</v>
      </c>
      <c r="L56" s="99">
        <f t="shared" si="22"/>
        <v>384267128.49768203</v>
      </c>
      <c r="M56" s="99">
        <f t="shared" si="22"/>
        <v>415469619.33169389</v>
      </c>
    </row>
    <row r="57" spans="1:18" ht="21.75" customHeight="1" thickTop="1" x14ac:dyDescent="0.5">
      <c r="A57" s="6">
        <f>ROW()</f>
        <v>57</v>
      </c>
      <c r="D57" s="43"/>
      <c r="E57" s="5"/>
      <c r="F57" s="43"/>
      <c r="G57" s="43"/>
      <c r="H57" s="43"/>
      <c r="I57" s="43"/>
      <c r="J57" s="43"/>
      <c r="K57" s="43"/>
      <c r="L57" s="43"/>
      <c r="M57" s="43"/>
      <c r="R57" s="43"/>
    </row>
    <row r="58" spans="1:18" ht="21.75" customHeight="1" x14ac:dyDescent="0.5">
      <c r="A58" s="6">
        <f>ROW()</f>
        <v>58</v>
      </c>
      <c r="B58" s="100" t="s">
        <v>97</v>
      </c>
      <c r="D58" s="43"/>
      <c r="E58" s="5"/>
      <c r="F58" s="43"/>
      <c r="G58" s="43"/>
      <c r="H58" s="43"/>
      <c r="I58" s="43"/>
      <c r="J58" s="43"/>
      <c r="K58" s="43"/>
      <c r="L58" s="43"/>
      <c r="M58" s="43"/>
      <c r="R58" s="43"/>
    </row>
    <row r="59" spans="1:18" ht="21.75" customHeight="1" x14ac:dyDescent="0.5">
      <c r="A59" s="6">
        <f>ROW()</f>
        <v>59</v>
      </c>
      <c r="B59" t="s">
        <v>102</v>
      </c>
      <c r="C59" s="101"/>
      <c r="D59" s="102"/>
      <c r="E59" s="5"/>
      <c r="F59" s="97">
        <f t="shared" ref="F59:M59" si="23">-F28*F22</f>
        <v>-12974400</v>
      </c>
      <c r="G59" s="97">
        <f t="shared" si="23"/>
        <v>-14027921.280000003</v>
      </c>
      <c r="H59" s="97">
        <f t="shared" si="23"/>
        <v>-15166988.487936003</v>
      </c>
      <c r="I59" s="97">
        <f t="shared" si="23"/>
        <v>-16398547.953156408</v>
      </c>
      <c r="J59" s="97">
        <f t="shared" si="23"/>
        <v>-17730110.04695271</v>
      </c>
      <c r="K59" s="97">
        <f t="shared" si="23"/>
        <v>-19169794.982765269</v>
      </c>
      <c r="L59" s="97">
        <f t="shared" si="23"/>
        <v>-20726382.33536581</v>
      </c>
      <c r="M59" s="97">
        <f t="shared" si="23"/>
        <v>-22409364.580997515</v>
      </c>
    </row>
    <row r="60" spans="1:18" ht="21.75" customHeight="1" x14ac:dyDescent="0.5">
      <c r="A60" s="6">
        <f>ROW()</f>
        <v>60</v>
      </c>
      <c r="C60" s="101"/>
      <c r="D60" s="101"/>
      <c r="E60" s="5"/>
      <c r="F60" s="101"/>
      <c r="G60" s="101"/>
      <c r="H60" s="101"/>
      <c r="I60" s="101"/>
      <c r="J60" s="101"/>
      <c r="K60" s="101"/>
      <c r="L60" s="101"/>
      <c r="M60" s="101"/>
    </row>
    <row r="61" spans="1:18" ht="21.75" customHeight="1" x14ac:dyDescent="0.5">
      <c r="A61" s="6">
        <f>ROW()</f>
        <v>61</v>
      </c>
      <c r="B61" s="30" t="s">
        <v>103</v>
      </c>
      <c r="D61" s="43"/>
      <c r="E61" s="5"/>
      <c r="F61" s="97">
        <f>+F56+F59</f>
        <v>227570976</v>
      </c>
      <c r="G61" s="97">
        <f t="shared" ref="G61:M61" si="24">+G56+G59</f>
        <v>246049739.25120005</v>
      </c>
      <c r="H61" s="97">
        <f t="shared" si="24"/>
        <v>266028978.07839748</v>
      </c>
      <c r="I61" s="97">
        <f t="shared" si="24"/>
        <v>287630531.09836334</v>
      </c>
      <c r="J61" s="97">
        <f t="shared" si="24"/>
        <v>310986130.2235505</v>
      </c>
      <c r="K61" s="97">
        <f t="shared" si="24"/>
        <v>336238203.99770284</v>
      </c>
      <c r="L61" s="97">
        <f t="shared" si="24"/>
        <v>363540746.1623162</v>
      </c>
      <c r="M61" s="97">
        <f t="shared" si="24"/>
        <v>393060254.75069636</v>
      </c>
    </row>
    <row r="62" spans="1:18" ht="21.75" customHeight="1" x14ac:dyDescent="0.5">
      <c r="A62" s="6">
        <f>ROW()</f>
        <v>62</v>
      </c>
      <c r="D62" s="43"/>
      <c r="E62" s="5"/>
      <c r="F62" s="43"/>
      <c r="G62" s="43"/>
      <c r="H62" s="43"/>
      <c r="I62" s="43"/>
      <c r="J62" s="43"/>
      <c r="K62" s="43"/>
      <c r="L62" s="43"/>
      <c r="M62" s="43"/>
      <c r="R62" s="43"/>
    </row>
    <row r="63" spans="1:18" ht="21.75" customHeight="1" x14ac:dyDescent="0.5">
      <c r="A63" s="6">
        <f>ROW()</f>
        <v>63</v>
      </c>
      <c r="B63" s="100" t="s">
        <v>104</v>
      </c>
      <c r="D63" s="43"/>
      <c r="E63" s="5"/>
      <c r="F63" s="43"/>
      <c r="G63" s="43"/>
      <c r="H63" s="43"/>
      <c r="I63" s="43"/>
      <c r="J63" s="43"/>
      <c r="K63" s="43"/>
      <c r="L63" s="43"/>
      <c r="M63" s="43"/>
      <c r="R63" s="43"/>
    </row>
    <row r="64" spans="1:18" ht="21.75" customHeight="1" thickBot="1" x14ac:dyDescent="0.55000000000000004">
      <c r="A64" s="6">
        <f>ROW()</f>
        <v>64</v>
      </c>
      <c r="B64" t="s">
        <v>105</v>
      </c>
      <c r="C64" s="101"/>
      <c r="D64" s="102"/>
      <c r="E64" s="5"/>
      <c r="F64" s="103">
        <f t="shared" ref="F64:M64" si="25">-F21*F28</f>
        <v>-77846400</v>
      </c>
      <c r="G64" s="103">
        <f t="shared" si="25"/>
        <v>-84167527.680000007</v>
      </c>
      <c r="H64" s="103">
        <f t="shared" si="25"/>
        <v>-91001930.927616015</v>
      </c>
      <c r="I64" s="103">
        <f t="shared" si="25"/>
        <v>-98391287.71893844</v>
      </c>
      <c r="J64" s="103">
        <f t="shared" si="25"/>
        <v>-106380660.28171624</v>
      </c>
      <c r="K64" s="103">
        <f t="shared" si="25"/>
        <v>-115018769.8965916</v>
      </c>
      <c r="L64" s="103">
        <f t="shared" si="25"/>
        <v>-124358294.01219484</v>
      </c>
      <c r="M64" s="103">
        <f t="shared" si="25"/>
        <v>-134456187.48598507</v>
      </c>
    </row>
    <row r="65" spans="1:22" ht="21.75" customHeight="1" thickBot="1" x14ac:dyDescent="0.55000000000000004">
      <c r="A65" s="6">
        <f>ROW()</f>
        <v>65</v>
      </c>
      <c r="B65" s="30" t="s">
        <v>106</v>
      </c>
      <c r="D65" s="43"/>
      <c r="E65" s="5"/>
      <c r="F65" s="99">
        <f>+F64</f>
        <v>-77846400</v>
      </c>
      <c r="G65" s="99">
        <f t="shared" ref="G65:M65" si="26">+G64</f>
        <v>-84167527.680000007</v>
      </c>
      <c r="H65" s="99">
        <f t="shared" si="26"/>
        <v>-91001930.927616015</v>
      </c>
      <c r="I65" s="99">
        <f t="shared" si="26"/>
        <v>-98391287.71893844</v>
      </c>
      <c r="J65" s="99">
        <f t="shared" si="26"/>
        <v>-106380660.28171624</v>
      </c>
      <c r="K65" s="99">
        <f t="shared" si="26"/>
        <v>-115018769.8965916</v>
      </c>
      <c r="L65" s="99">
        <f t="shared" si="26"/>
        <v>-124358294.01219484</v>
      </c>
      <c r="M65" s="99">
        <f t="shared" si="26"/>
        <v>-134456187.48598507</v>
      </c>
    </row>
    <row r="66" spans="1:22" ht="21.75" customHeight="1" thickTop="1" thickBot="1" x14ac:dyDescent="0.55000000000000004">
      <c r="A66" s="6">
        <f>ROW()</f>
        <v>66</v>
      </c>
      <c r="D66" s="43"/>
      <c r="E66" s="5"/>
      <c r="F66" s="104"/>
      <c r="G66" s="104"/>
      <c r="H66" s="104"/>
      <c r="I66" s="104"/>
      <c r="J66" s="104"/>
      <c r="K66" s="104"/>
      <c r="L66" s="104"/>
      <c r="M66" s="104"/>
      <c r="R66" s="43"/>
    </row>
    <row r="67" spans="1:22" ht="21.75" customHeight="1" thickBot="1" x14ac:dyDescent="0.55000000000000004">
      <c r="A67" s="6">
        <f>ROW()</f>
        <v>67</v>
      </c>
      <c r="B67" s="30" t="s">
        <v>107</v>
      </c>
      <c r="D67" s="43"/>
      <c r="E67" s="5"/>
      <c r="F67" s="99">
        <f>+F61+F65</f>
        <v>149724576</v>
      </c>
      <c r="G67" s="99">
        <f t="shared" ref="G67:M67" si="27">+G61+G65</f>
        <v>161882211.57120004</v>
      </c>
      <c r="H67" s="99">
        <f t="shared" si="27"/>
        <v>175027047.15078145</v>
      </c>
      <c r="I67" s="99">
        <f t="shared" si="27"/>
        <v>189239243.3794249</v>
      </c>
      <c r="J67" s="99">
        <f t="shared" si="27"/>
        <v>204605469.94183427</v>
      </c>
      <c r="K67" s="99">
        <f t="shared" si="27"/>
        <v>221219434.10111123</v>
      </c>
      <c r="L67" s="99">
        <f t="shared" si="27"/>
        <v>239182452.15012136</v>
      </c>
      <c r="M67" s="99">
        <f t="shared" si="27"/>
        <v>258604067.26471129</v>
      </c>
    </row>
    <row r="68" spans="1:22" ht="21.75" customHeight="1" thickTop="1" x14ac:dyDescent="0.5">
      <c r="A68" s="6">
        <f>ROW()</f>
        <v>68</v>
      </c>
      <c r="D68" s="43"/>
      <c r="E68" s="5"/>
      <c r="F68" s="43"/>
      <c r="G68" s="43"/>
      <c r="H68" s="43"/>
      <c r="I68" s="43"/>
      <c r="J68" s="43"/>
      <c r="K68" s="43"/>
      <c r="L68" s="43"/>
      <c r="M68" s="43"/>
      <c r="R68" s="43"/>
    </row>
    <row r="69" spans="1:22" ht="21.75" customHeight="1" x14ac:dyDescent="0.5">
      <c r="A69" s="6">
        <f>ROW()</f>
        <v>69</v>
      </c>
      <c r="B69" s="100" t="s">
        <v>108</v>
      </c>
      <c r="D69" s="43"/>
      <c r="E69" s="5"/>
      <c r="F69" s="43"/>
      <c r="G69" s="43"/>
      <c r="H69" s="43"/>
      <c r="I69" s="43"/>
      <c r="J69" s="43"/>
      <c r="K69" s="43"/>
      <c r="L69" s="43"/>
      <c r="M69" s="43"/>
      <c r="R69" s="43"/>
    </row>
    <row r="70" spans="1:22" ht="21.75" customHeight="1" x14ac:dyDescent="0.5">
      <c r="A70" s="6">
        <f>ROW()</f>
        <v>70</v>
      </c>
      <c r="B70" s="30" t="s">
        <v>130</v>
      </c>
      <c r="D70" s="43"/>
      <c r="E70" s="5"/>
      <c r="F70" s="97">
        <v>0</v>
      </c>
      <c r="G70" s="97">
        <v>0</v>
      </c>
      <c r="H70" s="97">
        <v>0</v>
      </c>
      <c r="I70" s="97">
        <v>0</v>
      </c>
      <c r="J70" s="97">
        <v>0</v>
      </c>
      <c r="K70" s="97">
        <v>0</v>
      </c>
      <c r="L70" s="97">
        <v>0</v>
      </c>
      <c r="M70" s="97">
        <v>0</v>
      </c>
    </row>
    <row r="71" spans="1:22" ht="21.75" customHeight="1" thickBot="1" x14ac:dyDescent="0.55000000000000004">
      <c r="A71" s="6">
        <f>ROW()</f>
        <v>71</v>
      </c>
      <c r="B71" s="23" t="s">
        <v>110</v>
      </c>
      <c r="D71" s="43"/>
      <c r="E71" s="5"/>
      <c r="F71" s="119"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</row>
    <row r="72" spans="1:22" ht="21.75" customHeight="1" thickBot="1" x14ac:dyDescent="0.55000000000000004">
      <c r="A72" s="6">
        <f>ROW()</f>
        <v>72</v>
      </c>
      <c r="B72" s="30" t="s">
        <v>111</v>
      </c>
      <c r="D72" s="43"/>
      <c r="E72" s="5"/>
      <c r="F72" s="99">
        <f>+F71+F70</f>
        <v>0</v>
      </c>
      <c r="G72" s="99">
        <f t="shared" ref="G72:M72" si="28">+G71+G70</f>
        <v>0</v>
      </c>
      <c r="H72" s="99">
        <f t="shared" si="28"/>
        <v>0</v>
      </c>
      <c r="I72" s="99">
        <f t="shared" si="28"/>
        <v>0</v>
      </c>
      <c r="J72" s="99">
        <f t="shared" si="28"/>
        <v>0</v>
      </c>
      <c r="K72" s="99">
        <f t="shared" si="28"/>
        <v>0</v>
      </c>
      <c r="L72" s="99">
        <f t="shared" si="28"/>
        <v>0</v>
      </c>
      <c r="M72" s="99">
        <f t="shared" si="28"/>
        <v>0</v>
      </c>
    </row>
    <row r="73" spans="1:22" ht="21.75" customHeight="1" thickTop="1" thickBot="1" x14ac:dyDescent="0.55000000000000004">
      <c r="A73" s="6">
        <f>ROW()</f>
        <v>73</v>
      </c>
      <c r="B73" s="23"/>
      <c r="D73" s="43"/>
      <c r="E73" s="5"/>
      <c r="F73" s="104"/>
      <c r="G73" s="104"/>
      <c r="H73" s="104"/>
      <c r="I73" s="104"/>
      <c r="J73" s="104"/>
      <c r="K73" s="104"/>
      <c r="L73" s="104"/>
      <c r="M73" s="104"/>
      <c r="R73" s="43"/>
      <c r="S73" s="43"/>
      <c r="T73" s="43"/>
      <c r="U73" s="43"/>
      <c r="V73" s="43"/>
    </row>
    <row r="74" spans="1:22" ht="21.75" customHeight="1" thickBot="1" x14ac:dyDescent="0.55000000000000004">
      <c r="A74" s="6">
        <f>ROW()</f>
        <v>74</v>
      </c>
      <c r="B74" t="s">
        <v>112</v>
      </c>
      <c r="D74" s="43"/>
      <c r="E74" s="5"/>
      <c r="F74" s="99">
        <f>+F67+F72</f>
        <v>149724576</v>
      </c>
      <c r="G74" s="99">
        <f t="shared" ref="G74:M74" si="29">+G67+G72</f>
        <v>161882211.57120004</v>
      </c>
      <c r="H74" s="99">
        <f t="shared" si="29"/>
        <v>175027047.15078145</v>
      </c>
      <c r="I74" s="99">
        <f t="shared" si="29"/>
        <v>189239243.3794249</v>
      </c>
      <c r="J74" s="99">
        <f t="shared" si="29"/>
        <v>204605469.94183427</v>
      </c>
      <c r="K74" s="99">
        <f t="shared" si="29"/>
        <v>221219434.10111123</v>
      </c>
      <c r="L74" s="99">
        <f t="shared" si="29"/>
        <v>239182452.15012136</v>
      </c>
      <c r="M74" s="99">
        <f t="shared" si="29"/>
        <v>258604067.26471129</v>
      </c>
    </row>
    <row r="75" spans="1:22" ht="21.75" customHeight="1" thickTop="1" x14ac:dyDescent="0.5">
      <c r="D75" s="43"/>
      <c r="E75" s="5"/>
      <c r="F75" s="43"/>
      <c r="G75" s="43"/>
      <c r="H75" s="43"/>
      <c r="I75" s="43"/>
      <c r="J75" s="43"/>
      <c r="R75" s="43"/>
    </row>
    <row r="76" spans="1:22" ht="21.75" customHeight="1" x14ac:dyDescent="0.5">
      <c r="E76" s="5"/>
    </row>
    <row r="77" spans="1:22" ht="21.75" customHeight="1" x14ac:dyDescent="0.5">
      <c r="E77" s="5"/>
    </row>
    <row r="78" spans="1:22" ht="21.75" customHeight="1" x14ac:dyDescent="0.5">
      <c r="E78" s="5"/>
    </row>
    <row r="79" spans="1:22" ht="21.75" customHeight="1" x14ac:dyDescent="0.5">
      <c r="E79" s="5"/>
    </row>
    <row r="80" spans="1:22" ht="21.75" customHeight="1" x14ac:dyDescent="0.5">
      <c r="E80" s="5"/>
    </row>
    <row r="81" spans="5:5" ht="21.75" customHeight="1" x14ac:dyDescent="0.5">
      <c r="E81" s="5"/>
    </row>
    <row r="82" spans="5:5" ht="21.75" customHeight="1" x14ac:dyDescent="0.5">
      <c r="E82" s="5"/>
    </row>
    <row r="83" spans="5:5" ht="21.75" customHeight="1" x14ac:dyDescent="0.5">
      <c r="E83" s="5"/>
    </row>
    <row r="84" spans="5:5" ht="21.75" customHeight="1" x14ac:dyDescent="0.5">
      <c r="E84" s="5"/>
    </row>
    <row r="85" spans="5:5" ht="21.75" customHeight="1" x14ac:dyDescent="0.5">
      <c r="E85" s="5"/>
    </row>
    <row r="86" spans="5:5" ht="21.75" customHeight="1" x14ac:dyDescent="0.5">
      <c r="E86" s="5"/>
    </row>
    <row r="87" spans="5:5" ht="21.75" customHeight="1" x14ac:dyDescent="0.5">
      <c r="E87" s="5"/>
    </row>
    <row r="88" spans="5:5" ht="21.75" customHeight="1" x14ac:dyDescent="0.5"/>
    <row r="89" spans="5:5" ht="21.75" customHeight="1" x14ac:dyDescent="0.5"/>
    <row r="90" spans="5:5" ht="21.75" customHeight="1" x14ac:dyDescent="0.5"/>
    <row r="91" spans="5:5" ht="21.75" customHeight="1" x14ac:dyDescent="0.5"/>
    <row r="92" spans="5:5" ht="21.75" customHeight="1" x14ac:dyDescent="0.5"/>
    <row r="93" spans="5:5" ht="21.75" customHeight="1" x14ac:dyDescent="0.5"/>
    <row r="94" spans="5:5" ht="21.75" customHeight="1" x14ac:dyDescent="0.5"/>
    <row r="95" spans="5:5" ht="21.75" customHeight="1" x14ac:dyDescent="0.5"/>
    <row r="96" spans="5:5" ht="21.75" customHeight="1" x14ac:dyDescent="0.5"/>
    <row r="97" ht="21.75" customHeight="1" x14ac:dyDescent="0.5"/>
    <row r="98" ht="21.75" customHeight="1" x14ac:dyDescent="0.5"/>
    <row r="99" ht="21.75" customHeight="1" x14ac:dyDescent="0.5"/>
    <row r="100" ht="21.75" customHeight="1" x14ac:dyDescent="0.5"/>
    <row r="101" ht="21.75" customHeight="1" x14ac:dyDescent="0.5"/>
    <row r="102" ht="21.75" customHeight="1" x14ac:dyDescent="0.5"/>
    <row r="103" ht="21.75" customHeight="1" x14ac:dyDescent="0.5"/>
    <row r="104" ht="21.75" customHeight="1" x14ac:dyDescent="0.5"/>
    <row r="105" ht="21.75" customHeight="1" x14ac:dyDescent="0.5"/>
    <row r="106" ht="21.75" customHeight="1" x14ac:dyDescent="0.5"/>
    <row r="107" ht="21.75" customHeight="1" x14ac:dyDescent="0.5"/>
    <row r="108" ht="21.75" customHeight="1" x14ac:dyDescent="0.5"/>
    <row r="109" ht="21.75" customHeight="1" x14ac:dyDescent="0.5"/>
    <row r="110" ht="21.75" customHeight="1" x14ac:dyDescent="0.5"/>
    <row r="111" ht="21.75" customHeight="1" x14ac:dyDescent="0.5"/>
    <row r="112" ht="21.75" customHeight="1" x14ac:dyDescent="0.5"/>
    <row r="113" ht="21.75" customHeight="1" x14ac:dyDescent="0.5"/>
    <row r="114" ht="21.75" customHeight="1" x14ac:dyDescent="0.5"/>
    <row r="115" ht="21.75" customHeight="1" x14ac:dyDescent="0.5"/>
    <row r="116" ht="21.75" customHeight="1" x14ac:dyDescent="0.5"/>
    <row r="117" ht="21.75" customHeight="1" x14ac:dyDescent="0.5"/>
    <row r="118" ht="21.75" customHeight="1" x14ac:dyDescent="0.5"/>
    <row r="119" ht="21.75" customHeight="1" x14ac:dyDescent="0.5"/>
    <row r="120" ht="21.75" customHeight="1" x14ac:dyDescent="0.5"/>
    <row r="121" ht="21.75" customHeight="1" x14ac:dyDescent="0.5"/>
    <row r="122" ht="21.75" customHeight="1" x14ac:dyDescent="0.5"/>
    <row r="123" ht="21.75" customHeight="1" x14ac:dyDescent="0.5"/>
    <row r="124" ht="21.75" customHeight="1" x14ac:dyDescent="0.5"/>
    <row r="125" ht="21.75" customHeight="1" x14ac:dyDescent="0.5"/>
    <row r="126" ht="21.75" customHeight="1" x14ac:dyDescent="0.5"/>
    <row r="127" ht="21.75" customHeight="1" x14ac:dyDescent="0.5"/>
    <row r="128" ht="21.75" customHeight="1" x14ac:dyDescent="0.5"/>
    <row r="129" ht="21.75" customHeight="1" x14ac:dyDescent="0.5"/>
    <row r="130" ht="21.75" customHeight="1" x14ac:dyDescent="0.5"/>
    <row r="131" ht="21.75" customHeight="1" x14ac:dyDescent="0.5"/>
    <row r="132" ht="21.75" customHeight="1" x14ac:dyDescent="0.5"/>
    <row r="133" ht="21.75" customHeight="1" x14ac:dyDescent="0.5"/>
    <row r="134" ht="21.75" customHeight="1" x14ac:dyDescent="0.5"/>
    <row r="135" ht="21.75" customHeight="1" x14ac:dyDescent="0.5"/>
    <row r="136" ht="21.75" customHeight="1" x14ac:dyDescent="0.5"/>
    <row r="137" ht="21.75" customHeight="1" x14ac:dyDescent="0.5"/>
    <row r="138" ht="21.75" customHeight="1" x14ac:dyDescent="0.5"/>
    <row r="139" ht="21.75" customHeight="1" x14ac:dyDescent="0.5"/>
    <row r="140" ht="21.75" customHeight="1" x14ac:dyDescent="0.5"/>
    <row r="141" ht="21.75" customHeight="1" x14ac:dyDescent="0.5"/>
    <row r="142" ht="21.75" customHeight="1" x14ac:dyDescent="0.5"/>
    <row r="143" ht="21.75" customHeight="1" x14ac:dyDescent="0.5"/>
    <row r="144" ht="21.75" customHeight="1" x14ac:dyDescent="0.5"/>
    <row r="145" ht="21.75" customHeight="1" x14ac:dyDescent="0.5"/>
    <row r="146" ht="21.75" customHeight="1" x14ac:dyDescent="0.5"/>
    <row r="147" ht="21.75" customHeight="1" x14ac:dyDescent="0.5"/>
    <row r="148" ht="21.75" customHeight="1" x14ac:dyDescent="0.5"/>
    <row r="149" ht="21.75" customHeight="1" x14ac:dyDescent="0.5"/>
    <row r="150" ht="21.75" customHeight="1" x14ac:dyDescent="0.5"/>
    <row r="151" ht="21.75" customHeight="1" x14ac:dyDescent="0.5"/>
    <row r="152" ht="21.75" customHeight="1" x14ac:dyDescent="0.5"/>
    <row r="153" ht="21.75" customHeight="1" x14ac:dyDescent="0.5"/>
    <row r="154" ht="21.75" customHeight="1" x14ac:dyDescent="0.5"/>
    <row r="155" ht="21.75" customHeight="1" x14ac:dyDescent="0.5"/>
    <row r="156" ht="21.75" customHeight="1" x14ac:dyDescent="0.5"/>
    <row r="157" ht="21.75" customHeight="1" x14ac:dyDescent="0.5"/>
    <row r="158" ht="21.75" customHeight="1" x14ac:dyDescent="0.5"/>
    <row r="159" ht="21.75" customHeight="1" x14ac:dyDescent="0.5"/>
    <row r="160" ht="21.75" customHeight="1" x14ac:dyDescent="0.5"/>
    <row r="161" ht="21.75" customHeight="1" x14ac:dyDescent="0.5"/>
    <row r="162" ht="21.75" customHeight="1" x14ac:dyDescent="0.5"/>
    <row r="163" ht="21.75" customHeight="1" x14ac:dyDescent="0.5"/>
    <row r="164" ht="21.75" customHeight="1" x14ac:dyDescent="0.5"/>
    <row r="165" ht="21.75" customHeight="1" x14ac:dyDescent="0.5"/>
    <row r="166" ht="21.75" customHeight="1" x14ac:dyDescent="0.5"/>
    <row r="167" ht="21.75" customHeight="1" x14ac:dyDescent="0.5"/>
    <row r="168" ht="21.75" customHeight="1" x14ac:dyDescent="0.5"/>
    <row r="169" ht="21.75" customHeight="1" x14ac:dyDescent="0.5"/>
    <row r="170" ht="21.75" customHeight="1" x14ac:dyDescent="0.5"/>
    <row r="171" ht="21.75" customHeight="1" x14ac:dyDescent="0.5"/>
    <row r="172" ht="21.75" customHeight="1" x14ac:dyDescent="0.5"/>
    <row r="173" ht="21.75" customHeight="1" x14ac:dyDescent="0.5"/>
    <row r="174" ht="21.75" customHeight="1" x14ac:dyDescent="0.5"/>
    <row r="175" ht="21.75" customHeight="1" x14ac:dyDescent="0.5"/>
    <row r="176" ht="21.75" customHeight="1" x14ac:dyDescent="0.5"/>
    <row r="177" ht="21.75" customHeight="1" x14ac:dyDescent="0.5"/>
    <row r="178" ht="21.75" customHeight="1" x14ac:dyDescent="0.5"/>
    <row r="179" ht="21.75" customHeight="1" x14ac:dyDescent="0.5"/>
    <row r="180" ht="21.75" customHeight="1" x14ac:dyDescent="0.5"/>
    <row r="181" ht="21.75" customHeight="1" x14ac:dyDescent="0.5"/>
    <row r="182" ht="21.75" customHeight="1" x14ac:dyDescent="0.5"/>
    <row r="183" ht="21.75" customHeight="1" x14ac:dyDescent="0.5"/>
    <row r="184" ht="21.75" customHeight="1" x14ac:dyDescent="0.5"/>
    <row r="185" ht="21.75" customHeight="1" x14ac:dyDescent="0.5"/>
    <row r="186" ht="21.75" customHeight="1" x14ac:dyDescent="0.5"/>
    <row r="187" ht="21.75" customHeight="1" x14ac:dyDescent="0.5"/>
    <row r="188" ht="21.75" customHeight="1" x14ac:dyDescent="0.5"/>
    <row r="189" ht="21.75" customHeight="1" x14ac:dyDescent="0.5"/>
    <row r="190" ht="21.75" customHeight="1" x14ac:dyDescent="0.5"/>
    <row r="191" ht="21.75" customHeight="1" x14ac:dyDescent="0.5"/>
    <row r="192" ht="21.75" customHeight="1" x14ac:dyDescent="0.5"/>
    <row r="193" ht="21.75" customHeight="1" x14ac:dyDescent="0.5"/>
    <row r="194" ht="21.75" customHeight="1" x14ac:dyDescent="0.5"/>
    <row r="195" ht="21.75" customHeight="1" x14ac:dyDescent="0.5"/>
    <row r="196" ht="21.75" customHeight="1" x14ac:dyDescent="0.5"/>
    <row r="197" ht="21.75" customHeight="1" x14ac:dyDescent="0.5"/>
    <row r="198" ht="21.75" customHeight="1" x14ac:dyDescent="0.5"/>
    <row r="199" ht="21.75" customHeight="1" x14ac:dyDescent="0.5"/>
    <row r="200" ht="21.75" customHeight="1" x14ac:dyDescent="0.5"/>
    <row r="201" ht="21.75" customHeight="1" x14ac:dyDescent="0.5"/>
    <row r="202" ht="21.75" customHeight="1" x14ac:dyDescent="0.5"/>
    <row r="203" ht="21.75" customHeight="1" x14ac:dyDescent="0.5"/>
    <row r="204" ht="21.75" customHeight="1" x14ac:dyDescent="0.5"/>
    <row r="205" ht="21.75" customHeight="1" x14ac:dyDescent="0.5"/>
    <row r="206" ht="21.75" customHeight="1" x14ac:dyDescent="0.5"/>
    <row r="207" ht="21.75" customHeight="1" x14ac:dyDescent="0.5"/>
    <row r="208" ht="21.75" customHeight="1" x14ac:dyDescent="0.5"/>
    <row r="209" ht="21.75" customHeight="1" x14ac:dyDescent="0.5"/>
    <row r="210" ht="21.75" customHeight="1" x14ac:dyDescent="0.5"/>
    <row r="211" ht="21.75" customHeight="1" x14ac:dyDescent="0.5"/>
    <row r="212" ht="21.75" customHeight="1" x14ac:dyDescent="0.5"/>
    <row r="213" ht="21.75" customHeight="1" x14ac:dyDescent="0.5"/>
    <row r="214" ht="21.75" customHeight="1" x14ac:dyDescent="0.5"/>
    <row r="215" ht="21.75" customHeight="1" x14ac:dyDescent="0.5"/>
    <row r="216" ht="21.75" customHeight="1" x14ac:dyDescent="0.5"/>
    <row r="217" ht="21.75" customHeight="1" x14ac:dyDescent="0.5"/>
    <row r="218" ht="21.75" customHeight="1" x14ac:dyDescent="0.5"/>
    <row r="219" ht="21.75" customHeight="1" x14ac:dyDescent="0.5"/>
    <row r="220" ht="21.75" customHeight="1" x14ac:dyDescent="0.5"/>
    <row r="221" ht="21.75" customHeight="1" x14ac:dyDescent="0.5"/>
    <row r="222" ht="21.75" customHeight="1" x14ac:dyDescent="0.5"/>
    <row r="223" ht="21.75" customHeight="1" x14ac:dyDescent="0.5"/>
    <row r="224" ht="21.75" customHeight="1" x14ac:dyDescent="0.5"/>
    <row r="225" ht="21.75" customHeight="1" x14ac:dyDescent="0.5"/>
    <row r="226" ht="21.75" customHeight="1" x14ac:dyDescent="0.5"/>
    <row r="227" ht="21.75" customHeight="1" x14ac:dyDescent="0.5"/>
    <row r="228" ht="21.75" customHeight="1" x14ac:dyDescent="0.5"/>
    <row r="229" ht="21.75" customHeight="1" x14ac:dyDescent="0.5"/>
    <row r="230" ht="21.75" customHeight="1" x14ac:dyDescent="0.5"/>
    <row r="231" ht="21.75" customHeight="1" x14ac:dyDescent="0.5"/>
    <row r="232" ht="21.75" customHeight="1" x14ac:dyDescent="0.5"/>
    <row r="233" ht="21.75" customHeight="1" x14ac:dyDescent="0.5"/>
    <row r="234" ht="21.75" customHeight="1" x14ac:dyDescent="0.5"/>
    <row r="235" ht="21.75" customHeight="1" x14ac:dyDescent="0.5"/>
    <row r="236" ht="21.75" customHeight="1" x14ac:dyDescent="0.5"/>
    <row r="237" ht="21.75" customHeight="1" x14ac:dyDescent="0.5"/>
    <row r="238" ht="21.75" customHeight="1" x14ac:dyDescent="0.5"/>
    <row r="239" ht="21.75" customHeight="1" x14ac:dyDescent="0.5"/>
    <row r="240" ht="21.75" customHeight="1" x14ac:dyDescent="0.5"/>
    <row r="241" ht="21.75" customHeight="1" x14ac:dyDescent="0.5"/>
    <row r="242" ht="21.75" customHeight="1" x14ac:dyDescent="0.5"/>
    <row r="243" ht="21.75" customHeight="1" x14ac:dyDescent="0.5"/>
    <row r="244" ht="21.75" customHeight="1" x14ac:dyDescent="0.5"/>
    <row r="245" ht="21.75" customHeight="1" x14ac:dyDescent="0.5"/>
    <row r="246" ht="21.75" customHeight="1" x14ac:dyDescent="0.5"/>
    <row r="247" ht="21.75" customHeight="1" x14ac:dyDescent="0.5"/>
    <row r="248" ht="21.75" customHeight="1" x14ac:dyDescent="0.5"/>
    <row r="249" ht="21.75" customHeight="1" x14ac:dyDescent="0.5"/>
    <row r="250" ht="21.75" customHeight="1" x14ac:dyDescent="0.5"/>
    <row r="251" ht="21.75" customHeight="1" x14ac:dyDescent="0.5"/>
    <row r="252" ht="21.75" customHeight="1" x14ac:dyDescent="0.5"/>
    <row r="253" ht="21.75" customHeight="1" x14ac:dyDescent="0.5"/>
    <row r="254" ht="21.75" customHeight="1" x14ac:dyDescent="0.5"/>
    <row r="255" ht="21.75" customHeight="1" x14ac:dyDescent="0.5"/>
    <row r="256" ht="21.75" customHeight="1" x14ac:dyDescent="0.5"/>
    <row r="257" ht="21.75" customHeight="1" x14ac:dyDescent="0.5"/>
    <row r="258" ht="21.75" customHeight="1" x14ac:dyDescent="0.5"/>
    <row r="259" ht="21.75" customHeight="1" x14ac:dyDescent="0.5"/>
    <row r="260" ht="21.75" customHeight="1" x14ac:dyDescent="0.5"/>
    <row r="261" ht="21.75" customHeight="1" x14ac:dyDescent="0.5"/>
    <row r="262" ht="21.75" customHeight="1" x14ac:dyDescent="0.5"/>
    <row r="263" ht="21.75" customHeight="1" x14ac:dyDescent="0.5"/>
    <row r="264" ht="21.75" customHeight="1" x14ac:dyDescent="0.5"/>
    <row r="265" ht="21.75" customHeight="1" x14ac:dyDescent="0.5"/>
    <row r="266" ht="21.75" customHeight="1" x14ac:dyDescent="0.5"/>
    <row r="267" ht="21.75" customHeight="1" x14ac:dyDescent="0.5"/>
    <row r="268" ht="21.75" customHeight="1" x14ac:dyDescent="0.5"/>
    <row r="269" ht="21.75" customHeight="1" x14ac:dyDescent="0.5"/>
    <row r="270" ht="21.75" customHeight="1" x14ac:dyDescent="0.5"/>
    <row r="271" ht="21.75" customHeight="1" x14ac:dyDescent="0.5"/>
    <row r="272" ht="21.75" customHeight="1" x14ac:dyDescent="0.5"/>
    <row r="273" ht="21.75" customHeight="1" x14ac:dyDescent="0.5"/>
    <row r="274" ht="21.75" customHeight="1" x14ac:dyDescent="0.5"/>
    <row r="275" ht="21.75" customHeight="1" x14ac:dyDescent="0.5"/>
    <row r="276" ht="21.75" customHeight="1" x14ac:dyDescent="0.5"/>
    <row r="277" ht="21.75" customHeight="1" x14ac:dyDescent="0.5"/>
    <row r="278" ht="21.75" customHeight="1" x14ac:dyDescent="0.5"/>
    <row r="279" ht="21.75" customHeight="1" x14ac:dyDescent="0.5"/>
    <row r="280" ht="21.75" customHeight="1" x14ac:dyDescent="0.5"/>
    <row r="281" ht="21.75" customHeight="1" x14ac:dyDescent="0.5"/>
    <row r="282" ht="21.75" customHeight="1" x14ac:dyDescent="0.5"/>
    <row r="283" ht="21.75" customHeight="1" x14ac:dyDescent="0.5"/>
    <row r="284" ht="21.75" customHeight="1" x14ac:dyDescent="0.5"/>
    <row r="285" ht="21.75" customHeight="1" x14ac:dyDescent="0.5"/>
    <row r="286" ht="21.75" customHeight="1" x14ac:dyDescent="0.5"/>
    <row r="287" ht="21.75" customHeight="1" x14ac:dyDescent="0.5"/>
    <row r="288" ht="21.75" customHeight="1" x14ac:dyDescent="0.5"/>
    <row r="289" ht="21.75" customHeight="1" x14ac:dyDescent="0.5"/>
    <row r="290" ht="21.75" customHeight="1" x14ac:dyDescent="0.5"/>
    <row r="291" ht="21.75" customHeight="1" x14ac:dyDescent="0.5"/>
    <row r="292" ht="21.75" customHeight="1" x14ac:dyDescent="0.5"/>
    <row r="293" ht="21.75" customHeight="1" x14ac:dyDescent="0.5"/>
    <row r="294" ht="21.75" customHeight="1" x14ac:dyDescent="0.5"/>
    <row r="295" ht="21.75" customHeight="1" x14ac:dyDescent="0.5"/>
    <row r="296" ht="21.75" customHeight="1" x14ac:dyDescent="0.5"/>
    <row r="297" ht="21.75" customHeight="1" x14ac:dyDescent="0.5"/>
  </sheetData>
  <mergeCells count="3">
    <mergeCell ref="F51:J51"/>
    <mergeCell ref="F4:M4"/>
    <mergeCell ref="F26:M26"/>
  </mergeCells>
  <phoneticPr fontId="2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45D2A-553A-479E-AA1C-640EB1D92772}">
  <dimension ref="A1:V326"/>
  <sheetViews>
    <sheetView topLeftCell="A95" workbookViewId="0">
      <selection activeCell="D97" sqref="D97"/>
    </sheetView>
  </sheetViews>
  <sheetFormatPr defaultRowHeight="14.35" x14ac:dyDescent="0.5"/>
  <cols>
    <col min="1" max="1" width="4.64453125" style="6" customWidth="1"/>
    <col min="2" max="2" width="53.1171875" customWidth="1"/>
    <col min="3" max="10" width="16.1171875" customWidth="1"/>
    <col min="11" max="15" width="15" customWidth="1"/>
    <col min="254" max="254" width="5.1171875" customWidth="1"/>
    <col min="255" max="255" width="41.703125" customWidth="1"/>
    <col min="256" max="256" width="14.703125" customWidth="1"/>
    <col min="257" max="257" width="14.87890625" customWidth="1"/>
    <col min="258" max="259" width="11.703125" customWidth="1"/>
    <col min="260" max="260" width="11.87890625" bestFit="1" customWidth="1"/>
    <col min="262" max="262" width="10.29296875" bestFit="1" customWidth="1"/>
    <col min="263" max="263" width="11.29296875" customWidth="1"/>
    <col min="264" max="264" width="5" customWidth="1"/>
    <col min="265" max="270" width="15" customWidth="1"/>
    <col min="510" max="510" width="5.1171875" customWidth="1"/>
    <col min="511" max="511" width="41.703125" customWidth="1"/>
    <col min="512" max="512" width="14.703125" customWidth="1"/>
    <col min="513" max="513" width="14.87890625" customWidth="1"/>
    <col min="514" max="515" width="11.703125" customWidth="1"/>
    <col min="516" max="516" width="11.87890625" bestFit="1" customWidth="1"/>
    <col min="518" max="518" width="10.29296875" bestFit="1" customWidth="1"/>
    <col min="519" max="519" width="11.29296875" customWidth="1"/>
    <col min="520" max="520" width="5" customWidth="1"/>
    <col min="521" max="526" width="15" customWidth="1"/>
    <col min="766" max="766" width="5.1171875" customWidth="1"/>
    <col min="767" max="767" width="41.703125" customWidth="1"/>
    <col min="768" max="768" width="14.703125" customWidth="1"/>
    <col min="769" max="769" width="14.87890625" customWidth="1"/>
    <col min="770" max="771" width="11.703125" customWidth="1"/>
    <col min="772" max="772" width="11.87890625" bestFit="1" customWidth="1"/>
    <col min="774" max="774" width="10.29296875" bestFit="1" customWidth="1"/>
    <col min="775" max="775" width="11.29296875" customWidth="1"/>
    <col min="776" max="776" width="5" customWidth="1"/>
    <col min="777" max="782" width="15" customWidth="1"/>
    <col min="1022" max="1022" width="5.1171875" customWidth="1"/>
    <col min="1023" max="1023" width="41.703125" customWidth="1"/>
    <col min="1024" max="1024" width="14.703125" customWidth="1"/>
    <col min="1025" max="1025" width="14.87890625" customWidth="1"/>
    <col min="1026" max="1027" width="11.703125" customWidth="1"/>
    <col min="1028" max="1028" width="11.87890625" bestFit="1" customWidth="1"/>
    <col min="1030" max="1030" width="10.29296875" bestFit="1" customWidth="1"/>
    <col min="1031" max="1031" width="11.29296875" customWidth="1"/>
    <col min="1032" max="1032" width="5" customWidth="1"/>
    <col min="1033" max="1038" width="15" customWidth="1"/>
    <col min="1278" max="1278" width="5.1171875" customWidth="1"/>
    <col min="1279" max="1279" width="41.703125" customWidth="1"/>
    <col min="1280" max="1280" width="14.703125" customWidth="1"/>
    <col min="1281" max="1281" width="14.87890625" customWidth="1"/>
    <col min="1282" max="1283" width="11.703125" customWidth="1"/>
    <col min="1284" max="1284" width="11.87890625" bestFit="1" customWidth="1"/>
    <col min="1286" max="1286" width="10.29296875" bestFit="1" customWidth="1"/>
    <col min="1287" max="1287" width="11.29296875" customWidth="1"/>
    <col min="1288" max="1288" width="5" customWidth="1"/>
    <col min="1289" max="1294" width="15" customWidth="1"/>
    <col min="1534" max="1534" width="5.1171875" customWidth="1"/>
    <col min="1535" max="1535" width="41.703125" customWidth="1"/>
    <col min="1536" max="1536" width="14.703125" customWidth="1"/>
    <col min="1537" max="1537" width="14.87890625" customWidth="1"/>
    <col min="1538" max="1539" width="11.703125" customWidth="1"/>
    <col min="1540" max="1540" width="11.87890625" bestFit="1" customWidth="1"/>
    <col min="1542" max="1542" width="10.29296875" bestFit="1" customWidth="1"/>
    <col min="1543" max="1543" width="11.29296875" customWidth="1"/>
    <col min="1544" max="1544" width="5" customWidth="1"/>
    <col min="1545" max="1550" width="15" customWidth="1"/>
    <col min="1790" max="1790" width="5.1171875" customWidth="1"/>
    <col min="1791" max="1791" width="41.703125" customWidth="1"/>
    <col min="1792" max="1792" width="14.703125" customWidth="1"/>
    <col min="1793" max="1793" width="14.87890625" customWidth="1"/>
    <col min="1794" max="1795" width="11.703125" customWidth="1"/>
    <col min="1796" max="1796" width="11.87890625" bestFit="1" customWidth="1"/>
    <col min="1798" max="1798" width="10.29296875" bestFit="1" customWidth="1"/>
    <col min="1799" max="1799" width="11.29296875" customWidth="1"/>
    <col min="1800" max="1800" width="5" customWidth="1"/>
    <col min="1801" max="1806" width="15" customWidth="1"/>
    <col min="2046" max="2046" width="5.1171875" customWidth="1"/>
    <col min="2047" max="2047" width="41.703125" customWidth="1"/>
    <col min="2048" max="2048" width="14.703125" customWidth="1"/>
    <col min="2049" max="2049" width="14.87890625" customWidth="1"/>
    <col min="2050" max="2051" width="11.703125" customWidth="1"/>
    <col min="2052" max="2052" width="11.87890625" bestFit="1" customWidth="1"/>
    <col min="2054" max="2054" width="10.29296875" bestFit="1" customWidth="1"/>
    <col min="2055" max="2055" width="11.29296875" customWidth="1"/>
    <col min="2056" max="2056" width="5" customWidth="1"/>
    <col min="2057" max="2062" width="15" customWidth="1"/>
    <col min="2302" max="2302" width="5.1171875" customWidth="1"/>
    <col min="2303" max="2303" width="41.703125" customWidth="1"/>
    <col min="2304" max="2304" width="14.703125" customWidth="1"/>
    <col min="2305" max="2305" width="14.87890625" customWidth="1"/>
    <col min="2306" max="2307" width="11.703125" customWidth="1"/>
    <col min="2308" max="2308" width="11.87890625" bestFit="1" customWidth="1"/>
    <col min="2310" max="2310" width="10.29296875" bestFit="1" customWidth="1"/>
    <col min="2311" max="2311" width="11.29296875" customWidth="1"/>
    <col min="2312" max="2312" width="5" customWidth="1"/>
    <col min="2313" max="2318" width="15" customWidth="1"/>
    <col min="2558" max="2558" width="5.1171875" customWidth="1"/>
    <col min="2559" max="2559" width="41.703125" customWidth="1"/>
    <col min="2560" max="2560" width="14.703125" customWidth="1"/>
    <col min="2561" max="2561" width="14.87890625" customWidth="1"/>
    <col min="2562" max="2563" width="11.703125" customWidth="1"/>
    <col min="2564" max="2564" width="11.87890625" bestFit="1" customWidth="1"/>
    <col min="2566" max="2566" width="10.29296875" bestFit="1" customWidth="1"/>
    <col min="2567" max="2567" width="11.29296875" customWidth="1"/>
    <col min="2568" max="2568" width="5" customWidth="1"/>
    <col min="2569" max="2574" width="15" customWidth="1"/>
    <col min="2814" max="2814" width="5.1171875" customWidth="1"/>
    <col min="2815" max="2815" width="41.703125" customWidth="1"/>
    <col min="2816" max="2816" width="14.703125" customWidth="1"/>
    <col min="2817" max="2817" width="14.87890625" customWidth="1"/>
    <col min="2818" max="2819" width="11.703125" customWidth="1"/>
    <col min="2820" max="2820" width="11.87890625" bestFit="1" customWidth="1"/>
    <col min="2822" max="2822" width="10.29296875" bestFit="1" customWidth="1"/>
    <col min="2823" max="2823" width="11.29296875" customWidth="1"/>
    <col min="2824" max="2824" width="5" customWidth="1"/>
    <col min="2825" max="2830" width="15" customWidth="1"/>
    <col min="3070" max="3070" width="5.1171875" customWidth="1"/>
    <col min="3071" max="3071" width="41.703125" customWidth="1"/>
    <col min="3072" max="3072" width="14.703125" customWidth="1"/>
    <col min="3073" max="3073" width="14.87890625" customWidth="1"/>
    <col min="3074" max="3075" width="11.703125" customWidth="1"/>
    <col min="3076" max="3076" width="11.87890625" bestFit="1" customWidth="1"/>
    <col min="3078" max="3078" width="10.29296875" bestFit="1" customWidth="1"/>
    <col min="3079" max="3079" width="11.29296875" customWidth="1"/>
    <col min="3080" max="3080" width="5" customWidth="1"/>
    <col min="3081" max="3086" width="15" customWidth="1"/>
    <col min="3326" max="3326" width="5.1171875" customWidth="1"/>
    <col min="3327" max="3327" width="41.703125" customWidth="1"/>
    <col min="3328" max="3328" width="14.703125" customWidth="1"/>
    <col min="3329" max="3329" width="14.87890625" customWidth="1"/>
    <col min="3330" max="3331" width="11.703125" customWidth="1"/>
    <col min="3332" max="3332" width="11.87890625" bestFit="1" customWidth="1"/>
    <col min="3334" max="3334" width="10.29296875" bestFit="1" customWidth="1"/>
    <col min="3335" max="3335" width="11.29296875" customWidth="1"/>
    <col min="3336" max="3336" width="5" customWidth="1"/>
    <col min="3337" max="3342" width="15" customWidth="1"/>
    <col min="3582" max="3582" width="5.1171875" customWidth="1"/>
    <col min="3583" max="3583" width="41.703125" customWidth="1"/>
    <col min="3584" max="3584" width="14.703125" customWidth="1"/>
    <col min="3585" max="3585" width="14.87890625" customWidth="1"/>
    <col min="3586" max="3587" width="11.703125" customWidth="1"/>
    <col min="3588" max="3588" width="11.87890625" bestFit="1" customWidth="1"/>
    <col min="3590" max="3590" width="10.29296875" bestFit="1" customWidth="1"/>
    <col min="3591" max="3591" width="11.29296875" customWidth="1"/>
    <col min="3592" max="3592" width="5" customWidth="1"/>
    <col min="3593" max="3598" width="15" customWidth="1"/>
    <col min="3838" max="3838" width="5.1171875" customWidth="1"/>
    <col min="3839" max="3839" width="41.703125" customWidth="1"/>
    <col min="3840" max="3840" width="14.703125" customWidth="1"/>
    <col min="3841" max="3841" width="14.87890625" customWidth="1"/>
    <col min="3842" max="3843" width="11.703125" customWidth="1"/>
    <col min="3844" max="3844" width="11.87890625" bestFit="1" customWidth="1"/>
    <col min="3846" max="3846" width="10.29296875" bestFit="1" customWidth="1"/>
    <col min="3847" max="3847" width="11.29296875" customWidth="1"/>
    <col min="3848" max="3848" width="5" customWidth="1"/>
    <col min="3849" max="3854" width="15" customWidth="1"/>
    <col min="4094" max="4094" width="5.1171875" customWidth="1"/>
    <col min="4095" max="4095" width="41.703125" customWidth="1"/>
    <col min="4096" max="4096" width="14.703125" customWidth="1"/>
    <col min="4097" max="4097" width="14.87890625" customWidth="1"/>
    <col min="4098" max="4099" width="11.703125" customWidth="1"/>
    <col min="4100" max="4100" width="11.87890625" bestFit="1" customWidth="1"/>
    <col min="4102" max="4102" width="10.29296875" bestFit="1" customWidth="1"/>
    <col min="4103" max="4103" width="11.29296875" customWidth="1"/>
    <col min="4104" max="4104" width="5" customWidth="1"/>
    <col min="4105" max="4110" width="15" customWidth="1"/>
    <col min="4350" max="4350" width="5.1171875" customWidth="1"/>
    <col min="4351" max="4351" width="41.703125" customWidth="1"/>
    <col min="4352" max="4352" width="14.703125" customWidth="1"/>
    <col min="4353" max="4353" width="14.87890625" customWidth="1"/>
    <col min="4354" max="4355" width="11.703125" customWidth="1"/>
    <col min="4356" max="4356" width="11.87890625" bestFit="1" customWidth="1"/>
    <col min="4358" max="4358" width="10.29296875" bestFit="1" customWidth="1"/>
    <col min="4359" max="4359" width="11.29296875" customWidth="1"/>
    <col min="4360" max="4360" width="5" customWidth="1"/>
    <col min="4361" max="4366" width="15" customWidth="1"/>
    <col min="4606" max="4606" width="5.1171875" customWidth="1"/>
    <col min="4607" max="4607" width="41.703125" customWidth="1"/>
    <col min="4608" max="4608" width="14.703125" customWidth="1"/>
    <col min="4609" max="4609" width="14.87890625" customWidth="1"/>
    <col min="4610" max="4611" width="11.703125" customWidth="1"/>
    <col min="4612" max="4612" width="11.87890625" bestFit="1" customWidth="1"/>
    <col min="4614" max="4614" width="10.29296875" bestFit="1" customWidth="1"/>
    <col min="4615" max="4615" width="11.29296875" customWidth="1"/>
    <col min="4616" max="4616" width="5" customWidth="1"/>
    <col min="4617" max="4622" width="15" customWidth="1"/>
    <col min="4862" max="4862" width="5.1171875" customWidth="1"/>
    <col min="4863" max="4863" width="41.703125" customWidth="1"/>
    <col min="4864" max="4864" width="14.703125" customWidth="1"/>
    <col min="4865" max="4865" width="14.87890625" customWidth="1"/>
    <col min="4866" max="4867" width="11.703125" customWidth="1"/>
    <col min="4868" max="4868" width="11.87890625" bestFit="1" customWidth="1"/>
    <col min="4870" max="4870" width="10.29296875" bestFit="1" customWidth="1"/>
    <col min="4871" max="4871" width="11.29296875" customWidth="1"/>
    <col min="4872" max="4872" width="5" customWidth="1"/>
    <col min="4873" max="4878" width="15" customWidth="1"/>
    <col min="5118" max="5118" width="5.1171875" customWidth="1"/>
    <col min="5119" max="5119" width="41.703125" customWidth="1"/>
    <col min="5120" max="5120" width="14.703125" customWidth="1"/>
    <col min="5121" max="5121" width="14.87890625" customWidth="1"/>
    <col min="5122" max="5123" width="11.703125" customWidth="1"/>
    <col min="5124" max="5124" width="11.87890625" bestFit="1" customWidth="1"/>
    <col min="5126" max="5126" width="10.29296875" bestFit="1" customWidth="1"/>
    <col min="5127" max="5127" width="11.29296875" customWidth="1"/>
    <col min="5128" max="5128" width="5" customWidth="1"/>
    <col min="5129" max="5134" width="15" customWidth="1"/>
    <col min="5374" max="5374" width="5.1171875" customWidth="1"/>
    <col min="5375" max="5375" width="41.703125" customWidth="1"/>
    <col min="5376" max="5376" width="14.703125" customWidth="1"/>
    <col min="5377" max="5377" width="14.87890625" customWidth="1"/>
    <col min="5378" max="5379" width="11.703125" customWidth="1"/>
    <col min="5380" max="5380" width="11.87890625" bestFit="1" customWidth="1"/>
    <col min="5382" max="5382" width="10.29296875" bestFit="1" customWidth="1"/>
    <col min="5383" max="5383" width="11.29296875" customWidth="1"/>
    <col min="5384" max="5384" width="5" customWidth="1"/>
    <col min="5385" max="5390" width="15" customWidth="1"/>
    <col min="5630" max="5630" width="5.1171875" customWidth="1"/>
    <col min="5631" max="5631" width="41.703125" customWidth="1"/>
    <col min="5632" max="5632" width="14.703125" customWidth="1"/>
    <col min="5633" max="5633" width="14.87890625" customWidth="1"/>
    <col min="5634" max="5635" width="11.703125" customWidth="1"/>
    <col min="5636" max="5636" width="11.87890625" bestFit="1" customWidth="1"/>
    <col min="5638" max="5638" width="10.29296875" bestFit="1" customWidth="1"/>
    <col min="5639" max="5639" width="11.29296875" customWidth="1"/>
    <col min="5640" max="5640" width="5" customWidth="1"/>
    <col min="5641" max="5646" width="15" customWidth="1"/>
    <col min="5886" max="5886" width="5.1171875" customWidth="1"/>
    <col min="5887" max="5887" width="41.703125" customWidth="1"/>
    <col min="5888" max="5888" width="14.703125" customWidth="1"/>
    <col min="5889" max="5889" width="14.87890625" customWidth="1"/>
    <col min="5890" max="5891" width="11.703125" customWidth="1"/>
    <col min="5892" max="5892" width="11.87890625" bestFit="1" customWidth="1"/>
    <col min="5894" max="5894" width="10.29296875" bestFit="1" customWidth="1"/>
    <col min="5895" max="5895" width="11.29296875" customWidth="1"/>
    <col min="5896" max="5896" width="5" customWidth="1"/>
    <col min="5897" max="5902" width="15" customWidth="1"/>
    <col min="6142" max="6142" width="5.1171875" customWidth="1"/>
    <col min="6143" max="6143" width="41.703125" customWidth="1"/>
    <col min="6144" max="6144" width="14.703125" customWidth="1"/>
    <col min="6145" max="6145" width="14.87890625" customWidth="1"/>
    <col min="6146" max="6147" width="11.703125" customWidth="1"/>
    <col min="6148" max="6148" width="11.87890625" bestFit="1" customWidth="1"/>
    <col min="6150" max="6150" width="10.29296875" bestFit="1" customWidth="1"/>
    <col min="6151" max="6151" width="11.29296875" customWidth="1"/>
    <col min="6152" max="6152" width="5" customWidth="1"/>
    <col min="6153" max="6158" width="15" customWidth="1"/>
    <col min="6398" max="6398" width="5.1171875" customWidth="1"/>
    <col min="6399" max="6399" width="41.703125" customWidth="1"/>
    <col min="6400" max="6400" width="14.703125" customWidth="1"/>
    <col min="6401" max="6401" width="14.87890625" customWidth="1"/>
    <col min="6402" max="6403" width="11.703125" customWidth="1"/>
    <col min="6404" max="6404" width="11.87890625" bestFit="1" customWidth="1"/>
    <col min="6406" max="6406" width="10.29296875" bestFit="1" customWidth="1"/>
    <col min="6407" max="6407" width="11.29296875" customWidth="1"/>
    <col min="6408" max="6408" width="5" customWidth="1"/>
    <col min="6409" max="6414" width="15" customWidth="1"/>
    <col min="6654" max="6654" width="5.1171875" customWidth="1"/>
    <col min="6655" max="6655" width="41.703125" customWidth="1"/>
    <col min="6656" max="6656" width="14.703125" customWidth="1"/>
    <col min="6657" max="6657" width="14.87890625" customWidth="1"/>
    <col min="6658" max="6659" width="11.703125" customWidth="1"/>
    <col min="6660" max="6660" width="11.87890625" bestFit="1" customWidth="1"/>
    <col min="6662" max="6662" width="10.29296875" bestFit="1" customWidth="1"/>
    <col min="6663" max="6663" width="11.29296875" customWidth="1"/>
    <col min="6664" max="6664" width="5" customWidth="1"/>
    <col min="6665" max="6670" width="15" customWidth="1"/>
    <col min="6910" max="6910" width="5.1171875" customWidth="1"/>
    <col min="6911" max="6911" width="41.703125" customWidth="1"/>
    <col min="6912" max="6912" width="14.703125" customWidth="1"/>
    <col min="6913" max="6913" width="14.87890625" customWidth="1"/>
    <col min="6914" max="6915" width="11.703125" customWidth="1"/>
    <col min="6916" max="6916" width="11.87890625" bestFit="1" customWidth="1"/>
    <col min="6918" max="6918" width="10.29296875" bestFit="1" customWidth="1"/>
    <col min="6919" max="6919" width="11.29296875" customWidth="1"/>
    <col min="6920" max="6920" width="5" customWidth="1"/>
    <col min="6921" max="6926" width="15" customWidth="1"/>
    <col min="7166" max="7166" width="5.1171875" customWidth="1"/>
    <col min="7167" max="7167" width="41.703125" customWidth="1"/>
    <col min="7168" max="7168" width="14.703125" customWidth="1"/>
    <col min="7169" max="7169" width="14.87890625" customWidth="1"/>
    <col min="7170" max="7171" width="11.703125" customWidth="1"/>
    <col min="7172" max="7172" width="11.87890625" bestFit="1" customWidth="1"/>
    <col min="7174" max="7174" width="10.29296875" bestFit="1" customWidth="1"/>
    <col min="7175" max="7175" width="11.29296875" customWidth="1"/>
    <col min="7176" max="7176" width="5" customWidth="1"/>
    <col min="7177" max="7182" width="15" customWidth="1"/>
    <col min="7422" max="7422" width="5.1171875" customWidth="1"/>
    <col min="7423" max="7423" width="41.703125" customWidth="1"/>
    <col min="7424" max="7424" width="14.703125" customWidth="1"/>
    <col min="7425" max="7425" width="14.87890625" customWidth="1"/>
    <col min="7426" max="7427" width="11.703125" customWidth="1"/>
    <col min="7428" max="7428" width="11.87890625" bestFit="1" customWidth="1"/>
    <col min="7430" max="7430" width="10.29296875" bestFit="1" customWidth="1"/>
    <col min="7431" max="7431" width="11.29296875" customWidth="1"/>
    <col min="7432" max="7432" width="5" customWidth="1"/>
    <col min="7433" max="7438" width="15" customWidth="1"/>
    <col min="7678" max="7678" width="5.1171875" customWidth="1"/>
    <col min="7679" max="7679" width="41.703125" customWidth="1"/>
    <col min="7680" max="7680" width="14.703125" customWidth="1"/>
    <col min="7681" max="7681" width="14.87890625" customWidth="1"/>
    <col min="7682" max="7683" width="11.703125" customWidth="1"/>
    <col min="7684" max="7684" width="11.87890625" bestFit="1" customWidth="1"/>
    <col min="7686" max="7686" width="10.29296875" bestFit="1" customWidth="1"/>
    <col min="7687" max="7687" width="11.29296875" customWidth="1"/>
    <col min="7688" max="7688" width="5" customWidth="1"/>
    <col min="7689" max="7694" width="15" customWidth="1"/>
    <col min="7934" max="7934" width="5.1171875" customWidth="1"/>
    <col min="7935" max="7935" width="41.703125" customWidth="1"/>
    <col min="7936" max="7936" width="14.703125" customWidth="1"/>
    <col min="7937" max="7937" width="14.87890625" customWidth="1"/>
    <col min="7938" max="7939" width="11.703125" customWidth="1"/>
    <col min="7940" max="7940" width="11.87890625" bestFit="1" customWidth="1"/>
    <col min="7942" max="7942" width="10.29296875" bestFit="1" customWidth="1"/>
    <col min="7943" max="7943" width="11.29296875" customWidth="1"/>
    <col min="7944" max="7944" width="5" customWidth="1"/>
    <col min="7945" max="7950" width="15" customWidth="1"/>
    <col min="8190" max="8190" width="5.1171875" customWidth="1"/>
    <col min="8191" max="8191" width="41.703125" customWidth="1"/>
    <col min="8192" max="8192" width="14.703125" customWidth="1"/>
    <col min="8193" max="8193" width="14.87890625" customWidth="1"/>
    <col min="8194" max="8195" width="11.703125" customWidth="1"/>
    <col min="8196" max="8196" width="11.87890625" bestFit="1" customWidth="1"/>
    <col min="8198" max="8198" width="10.29296875" bestFit="1" customWidth="1"/>
    <col min="8199" max="8199" width="11.29296875" customWidth="1"/>
    <col min="8200" max="8200" width="5" customWidth="1"/>
    <col min="8201" max="8206" width="15" customWidth="1"/>
    <col min="8446" max="8446" width="5.1171875" customWidth="1"/>
    <col min="8447" max="8447" width="41.703125" customWidth="1"/>
    <col min="8448" max="8448" width="14.703125" customWidth="1"/>
    <col min="8449" max="8449" width="14.87890625" customWidth="1"/>
    <col min="8450" max="8451" width="11.703125" customWidth="1"/>
    <col min="8452" max="8452" width="11.87890625" bestFit="1" customWidth="1"/>
    <col min="8454" max="8454" width="10.29296875" bestFit="1" customWidth="1"/>
    <col min="8455" max="8455" width="11.29296875" customWidth="1"/>
    <col min="8456" max="8456" width="5" customWidth="1"/>
    <col min="8457" max="8462" width="15" customWidth="1"/>
    <col min="8702" max="8702" width="5.1171875" customWidth="1"/>
    <col min="8703" max="8703" width="41.703125" customWidth="1"/>
    <col min="8704" max="8704" width="14.703125" customWidth="1"/>
    <col min="8705" max="8705" width="14.87890625" customWidth="1"/>
    <col min="8706" max="8707" width="11.703125" customWidth="1"/>
    <col min="8708" max="8708" width="11.87890625" bestFit="1" customWidth="1"/>
    <col min="8710" max="8710" width="10.29296875" bestFit="1" customWidth="1"/>
    <col min="8711" max="8711" width="11.29296875" customWidth="1"/>
    <col min="8712" max="8712" width="5" customWidth="1"/>
    <col min="8713" max="8718" width="15" customWidth="1"/>
    <col min="8958" max="8958" width="5.1171875" customWidth="1"/>
    <col min="8959" max="8959" width="41.703125" customWidth="1"/>
    <col min="8960" max="8960" width="14.703125" customWidth="1"/>
    <col min="8961" max="8961" width="14.87890625" customWidth="1"/>
    <col min="8962" max="8963" width="11.703125" customWidth="1"/>
    <col min="8964" max="8964" width="11.87890625" bestFit="1" customWidth="1"/>
    <col min="8966" max="8966" width="10.29296875" bestFit="1" customWidth="1"/>
    <col min="8967" max="8967" width="11.29296875" customWidth="1"/>
    <col min="8968" max="8968" width="5" customWidth="1"/>
    <col min="8969" max="8974" width="15" customWidth="1"/>
    <col min="9214" max="9214" width="5.1171875" customWidth="1"/>
    <col min="9215" max="9215" width="41.703125" customWidth="1"/>
    <col min="9216" max="9216" width="14.703125" customWidth="1"/>
    <col min="9217" max="9217" width="14.87890625" customWidth="1"/>
    <col min="9218" max="9219" width="11.703125" customWidth="1"/>
    <col min="9220" max="9220" width="11.87890625" bestFit="1" customWidth="1"/>
    <col min="9222" max="9222" width="10.29296875" bestFit="1" customWidth="1"/>
    <col min="9223" max="9223" width="11.29296875" customWidth="1"/>
    <col min="9224" max="9224" width="5" customWidth="1"/>
    <col min="9225" max="9230" width="15" customWidth="1"/>
    <col min="9470" max="9470" width="5.1171875" customWidth="1"/>
    <col min="9471" max="9471" width="41.703125" customWidth="1"/>
    <col min="9472" max="9472" width="14.703125" customWidth="1"/>
    <col min="9473" max="9473" width="14.87890625" customWidth="1"/>
    <col min="9474" max="9475" width="11.703125" customWidth="1"/>
    <col min="9476" max="9476" width="11.87890625" bestFit="1" customWidth="1"/>
    <col min="9478" max="9478" width="10.29296875" bestFit="1" customWidth="1"/>
    <col min="9479" max="9479" width="11.29296875" customWidth="1"/>
    <col min="9480" max="9480" width="5" customWidth="1"/>
    <col min="9481" max="9486" width="15" customWidth="1"/>
    <col min="9726" max="9726" width="5.1171875" customWidth="1"/>
    <col min="9727" max="9727" width="41.703125" customWidth="1"/>
    <col min="9728" max="9728" width="14.703125" customWidth="1"/>
    <col min="9729" max="9729" width="14.87890625" customWidth="1"/>
    <col min="9730" max="9731" width="11.703125" customWidth="1"/>
    <col min="9732" max="9732" width="11.87890625" bestFit="1" customWidth="1"/>
    <col min="9734" max="9734" width="10.29296875" bestFit="1" customWidth="1"/>
    <col min="9735" max="9735" width="11.29296875" customWidth="1"/>
    <col min="9736" max="9736" width="5" customWidth="1"/>
    <col min="9737" max="9742" width="15" customWidth="1"/>
    <col min="9982" max="9982" width="5.1171875" customWidth="1"/>
    <col min="9983" max="9983" width="41.703125" customWidth="1"/>
    <col min="9984" max="9984" width="14.703125" customWidth="1"/>
    <col min="9985" max="9985" width="14.87890625" customWidth="1"/>
    <col min="9986" max="9987" width="11.703125" customWidth="1"/>
    <col min="9988" max="9988" width="11.87890625" bestFit="1" customWidth="1"/>
    <col min="9990" max="9990" width="10.29296875" bestFit="1" customWidth="1"/>
    <col min="9991" max="9991" width="11.29296875" customWidth="1"/>
    <col min="9992" max="9992" width="5" customWidth="1"/>
    <col min="9993" max="9998" width="15" customWidth="1"/>
    <col min="10238" max="10238" width="5.1171875" customWidth="1"/>
    <col min="10239" max="10239" width="41.703125" customWidth="1"/>
    <col min="10240" max="10240" width="14.703125" customWidth="1"/>
    <col min="10241" max="10241" width="14.87890625" customWidth="1"/>
    <col min="10242" max="10243" width="11.703125" customWidth="1"/>
    <col min="10244" max="10244" width="11.87890625" bestFit="1" customWidth="1"/>
    <col min="10246" max="10246" width="10.29296875" bestFit="1" customWidth="1"/>
    <col min="10247" max="10247" width="11.29296875" customWidth="1"/>
    <col min="10248" max="10248" width="5" customWidth="1"/>
    <col min="10249" max="10254" width="15" customWidth="1"/>
    <col min="10494" max="10494" width="5.1171875" customWidth="1"/>
    <col min="10495" max="10495" width="41.703125" customWidth="1"/>
    <col min="10496" max="10496" width="14.703125" customWidth="1"/>
    <col min="10497" max="10497" width="14.87890625" customWidth="1"/>
    <col min="10498" max="10499" width="11.703125" customWidth="1"/>
    <col min="10500" max="10500" width="11.87890625" bestFit="1" customWidth="1"/>
    <col min="10502" max="10502" width="10.29296875" bestFit="1" customWidth="1"/>
    <col min="10503" max="10503" width="11.29296875" customWidth="1"/>
    <col min="10504" max="10504" width="5" customWidth="1"/>
    <col min="10505" max="10510" width="15" customWidth="1"/>
    <col min="10750" max="10750" width="5.1171875" customWidth="1"/>
    <col min="10751" max="10751" width="41.703125" customWidth="1"/>
    <col min="10752" max="10752" width="14.703125" customWidth="1"/>
    <col min="10753" max="10753" width="14.87890625" customWidth="1"/>
    <col min="10754" max="10755" width="11.703125" customWidth="1"/>
    <col min="10756" max="10756" width="11.87890625" bestFit="1" customWidth="1"/>
    <col min="10758" max="10758" width="10.29296875" bestFit="1" customWidth="1"/>
    <col min="10759" max="10759" width="11.29296875" customWidth="1"/>
    <col min="10760" max="10760" width="5" customWidth="1"/>
    <col min="10761" max="10766" width="15" customWidth="1"/>
    <col min="11006" max="11006" width="5.1171875" customWidth="1"/>
    <col min="11007" max="11007" width="41.703125" customWidth="1"/>
    <col min="11008" max="11008" width="14.703125" customWidth="1"/>
    <col min="11009" max="11009" width="14.87890625" customWidth="1"/>
    <col min="11010" max="11011" width="11.703125" customWidth="1"/>
    <col min="11012" max="11012" width="11.87890625" bestFit="1" customWidth="1"/>
    <col min="11014" max="11014" width="10.29296875" bestFit="1" customWidth="1"/>
    <col min="11015" max="11015" width="11.29296875" customWidth="1"/>
    <col min="11016" max="11016" width="5" customWidth="1"/>
    <col min="11017" max="11022" width="15" customWidth="1"/>
    <col min="11262" max="11262" width="5.1171875" customWidth="1"/>
    <col min="11263" max="11263" width="41.703125" customWidth="1"/>
    <col min="11264" max="11264" width="14.703125" customWidth="1"/>
    <col min="11265" max="11265" width="14.87890625" customWidth="1"/>
    <col min="11266" max="11267" width="11.703125" customWidth="1"/>
    <col min="11268" max="11268" width="11.87890625" bestFit="1" customWidth="1"/>
    <col min="11270" max="11270" width="10.29296875" bestFit="1" customWidth="1"/>
    <col min="11271" max="11271" width="11.29296875" customWidth="1"/>
    <col min="11272" max="11272" width="5" customWidth="1"/>
    <col min="11273" max="11278" width="15" customWidth="1"/>
    <col min="11518" max="11518" width="5.1171875" customWidth="1"/>
    <col min="11519" max="11519" width="41.703125" customWidth="1"/>
    <col min="11520" max="11520" width="14.703125" customWidth="1"/>
    <col min="11521" max="11521" width="14.87890625" customWidth="1"/>
    <col min="11522" max="11523" width="11.703125" customWidth="1"/>
    <col min="11524" max="11524" width="11.87890625" bestFit="1" customWidth="1"/>
    <col min="11526" max="11526" width="10.29296875" bestFit="1" customWidth="1"/>
    <col min="11527" max="11527" width="11.29296875" customWidth="1"/>
    <col min="11528" max="11528" width="5" customWidth="1"/>
    <col min="11529" max="11534" width="15" customWidth="1"/>
    <col min="11774" max="11774" width="5.1171875" customWidth="1"/>
    <col min="11775" max="11775" width="41.703125" customWidth="1"/>
    <col min="11776" max="11776" width="14.703125" customWidth="1"/>
    <col min="11777" max="11777" width="14.87890625" customWidth="1"/>
    <col min="11778" max="11779" width="11.703125" customWidth="1"/>
    <col min="11780" max="11780" width="11.87890625" bestFit="1" customWidth="1"/>
    <col min="11782" max="11782" width="10.29296875" bestFit="1" customWidth="1"/>
    <col min="11783" max="11783" width="11.29296875" customWidth="1"/>
    <col min="11784" max="11784" width="5" customWidth="1"/>
    <col min="11785" max="11790" width="15" customWidth="1"/>
    <col min="12030" max="12030" width="5.1171875" customWidth="1"/>
    <col min="12031" max="12031" width="41.703125" customWidth="1"/>
    <col min="12032" max="12032" width="14.703125" customWidth="1"/>
    <col min="12033" max="12033" width="14.87890625" customWidth="1"/>
    <col min="12034" max="12035" width="11.703125" customWidth="1"/>
    <col min="12036" max="12036" width="11.87890625" bestFit="1" customWidth="1"/>
    <col min="12038" max="12038" width="10.29296875" bestFit="1" customWidth="1"/>
    <col min="12039" max="12039" width="11.29296875" customWidth="1"/>
    <col min="12040" max="12040" width="5" customWidth="1"/>
    <col min="12041" max="12046" width="15" customWidth="1"/>
    <col min="12286" max="12286" width="5.1171875" customWidth="1"/>
    <col min="12287" max="12287" width="41.703125" customWidth="1"/>
    <col min="12288" max="12288" width="14.703125" customWidth="1"/>
    <col min="12289" max="12289" width="14.87890625" customWidth="1"/>
    <col min="12290" max="12291" width="11.703125" customWidth="1"/>
    <col min="12292" max="12292" width="11.87890625" bestFit="1" customWidth="1"/>
    <col min="12294" max="12294" width="10.29296875" bestFit="1" customWidth="1"/>
    <col min="12295" max="12295" width="11.29296875" customWidth="1"/>
    <col min="12296" max="12296" width="5" customWidth="1"/>
    <col min="12297" max="12302" width="15" customWidth="1"/>
    <col min="12542" max="12542" width="5.1171875" customWidth="1"/>
    <col min="12543" max="12543" width="41.703125" customWidth="1"/>
    <col min="12544" max="12544" width="14.703125" customWidth="1"/>
    <col min="12545" max="12545" width="14.87890625" customWidth="1"/>
    <col min="12546" max="12547" width="11.703125" customWidth="1"/>
    <col min="12548" max="12548" width="11.87890625" bestFit="1" customWidth="1"/>
    <col min="12550" max="12550" width="10.29296875" bestFit="1" customWidth="1"/>
    <col min="12551" max="12551" width="11.29296875" customWidth="1"/>
    <col min="12552" max="12552" width="5" customWidth="1"/>
    <col min="12553" max="12558" width="15" customWidth="1"/>
    <col min="12798" max="12798" width="5.1171875" customWidth="1"/>
    <col min="12799" max="12799" width="41.703125" customWidth="1"/>
    <col min="12800" max="12800" width="14.703125" customWidth="1"/>
    <col min="12801" max="12801" width="14.87890625" customWidth="1"/>
    <col min="12802" max="12803" width="11.703125" customWidth="1"/>
    <col min="12804" max="12804" width="11.87890625" bestFit="1" customWidth="1"/>
    <col min="12806" max="12806" width="10.29296875" bestFit="1" customWidth="1"/>
    <col min="12807" max="12807" width="11.29296875" customWidth="1"/>
    <col min="12808" max="12808" width="5" customWidth="1"/>
    <col min="12809" max="12814" width="15" customWidth="1"/>
    <col min="13054" max="13054" width="5.1171875" customWidth="1"/>
    <col min="13055" max="13055" width="41.703125" customWidth="1"/>
    <col min="13056" max="13056" width="14.703125" customWidth="1"/>
    <col min="13057" max="13057" width="14.87890625" customWidth="1"/>
    <col min="13058" max="13059" width="11.703125" customWidth="1"/>
    <col min="13060" max="13060" width="11.87890625" bestFit="1" customWidth="1"/>
    <col min="13062" max="13062" width="10.29296875" bestFit="1" customWidth="1"/>
    <col min="13063" max="13063" width="11.29296875" customWidth="1"/>
    <col min="13064" max="13064" width="5" customWidth="1"/>
    <col min="13065" max="13070" width="15" customWidth="1"/>
    <col min="13310" max="13310" width="5.1171875" customWidth="1"/>
    <col min="13311" max="13311" width="41.703125" customWidth="1"/>
    <col min="13312" max="13312" width="14.703125" customWidth="1"/>
    <col min="13313" max="13313" width="14.87890625" customWidth="1"/>
    <col min="13314" max="13315" width="11.703125" customWidth="1"/>
    <col min="13316" max="13316" width="11.87890625" bestFit="1" customWidth="1"/>
    <col min="13318" max="13318" width="10.29296875" bestFit="1" customWidth="1"/>
    <col min="13319" max="13319" width="11.29296875" customWidth="1"/>
    <col min="13320" max="13320" width="5" customWidth="1"/>
    <col min="13321" max="13326" width="15" customWidth="1"/>
    <col min="13566" max="13566" width="5.1171875" customWidth="1"/>
    <col min="13567" max="13567" width="41.703125" customWidth="1"/>
    <col min="13568" max="13568" width="14.703125" customWidth="1"/>
    <col min="13569" max="13569" width="14.87890625" customWidth="1"/>
    <col min="13570" max="13571" width="11.703125" customWidth="1"/>
    <col min="13572" max="13572" width="11.87890625" bestFit="1" customWidth="1"/>
    <col min="13574" max="13574" width="10.29296875" bestFit="1" customWidth="1"/>
    <col min="13575" max="13575" width="11.29296875" customWidth="1"/>
    <col min="13576" max="13576" width="5" customWidth="1"/>
    <col min="13577" max="13582" width="15" customWidth="1"/>
    <col min="13822" max="13822" width="5.1171875" customWidth="1"/>
    <col min="13823" max="13823" width="41.703125" customWidth="1"/>
    <col min="13824" max="13824" width="14.703125" customWidth="1"/>
    <col min="13825" max="13825" width="14.87890625" customWidth="1"/>
    <col min="13826" max="13827" width="11.703125" customWidth="1"/>
    <col min="13828" max="13828" width="11.87890625" bestFit="1" customWidth="1"/>
    <col min="13830" max="13830" width="10.29296875" bestFit="1" customWidth="1"/>
    <col min="13831" max="13831" width="11.29296875" customWidth="1"/>
    <col min="13832" max="13832" width="5" customWidth="1"/>
    <col min="13833" max="13838" width="15" customWidth="1"/>
    <col min="14078" max="14078" width="5.1171875" customWidth="1"/>
    <col min="14079" max="14079" width="41.703125" customWidth="1"/>
    <col min="14080" max="14080" width="14.703125" customWidth="1"/>
    <col min="14081" max="14081" width="14.87890625" customWidth="1"/>
    <col min="14082" max="14083" width="11.703125" customWidth="1"/>
    <col min="14084" max="14084" width="11.87890625" bestFit="1" customWidth="1"/>
    <col min="14086" max="14086" width="10.29296875" bestFit="1" customWidth="1"/>
    <col min="14087" max="14087" width="11.29296875" customWidth="1"/>
    <col min="14088" max="14088" width="5" customWidth="1"/>
    <col min="14089" max="14094" width="15" customWidth="1"/>
    <col min="14334" max="14334" width="5.1171875" customWidth="1"/>
    <col min="14335" max="14335" width="41.703125" customWidth="1"/>
    <col min="14336" max="14336" width="14.703125" customWidth="1"/>
    <col min="14337" max="14337" width="14.87890625" customWidth="1"/>
    <col min="14338" max="14339" width="11.703125" customWidth="1"/>
    <col min="14340" max="14340" width="11.87890625" bestFit="1" customWidth="1"/>
    <col min="14342" max="14342" width="10.29296875" bestFit="1" customWidth="1"/>
    <col min="14343" max="14343" width="11.29296875" customWidth="1"/>
    <col min="14344" max="14344" width="5" customWidth="1"/>
    <col min="14345" max="14350" width="15" customWidth="1"/>
    <col min="14590" max="14590" width="5.1171875" customWidth="1"/>
    <col min="14591" max="14591" width="41.703125" customWidth="1"/>
    <col min="14592" max="14592" width="14.703125" customWidth="1"/>
    <col min="14593" max="14593" width="14.87890625" customWidth="1"/>
    <col min="14594" max="14595" width="11.703125" customWidth="1"/>
    <col min="14596" max="14596" width="11.87890625" bestFit="1" customWidth="1"/>
    <col min="14598" max="14598" width="10.29296875" bestFit="1" customWidth="1"/>
    <col min="14599" max="14599" width="11.29296875" customWidth="1"/>
    <col min="14600" max="14600" width="5" customWidth="1"/>
    <col min="14601" max="14606" width="15" customWidth="1"/>
    <col min="14846" max="14846" width="5.1171875" customWidth="1"/>
    <col min="14847" max="14847" width="41.703125" customWidth="1"/>
    <col min="14848" max="14848" width="14.703125" customWidth="1"/>
    <col min="14849" max="14849" width="14.87890625" customWidth="1"/>
    <col min="14850" max="14851" width="11.703125" customWidth="1"/>
    <col min="14852" max="14852" width="11.87890625" bestFit="1" customWidth="1"/>
    <col min="14854" max="14854" width="10.29296875" bestFit="1" customWidth="1"/>
    <col min="14855" max="14855" width="11.29296875" customWidth="1"/>
    <col min="14856" max="14856" width="5" customWidth="1"/>
    <col min="14857" max="14862" width="15" customWidth="1"/>
    <col min="15102" max="15102" width="5.1171875" customWidth="1"/>
    <col min="15103" max="15103" width="41.703125" customWidth="1"/>
    <col min="15104" max="15104" width="14.703125" customWidth="1"/>
    <col min="15105" max="15105" width="14.87890625" customWidth="1"/>
    <col min="15106" max="15107" width="11.703125" customWidth="1"/>
    <col min="15108" max="15108" width="11.87890625" bestFit="1" customWidth="1"/>
    <col min="15110" max="15110" width="10.29296875" bestFit="1" customWidth="1"/>
    <col min="15111" max="15111" width="11.29296875" customWidth="1"/>
    <col min="15112" max="15112" width="5" customWidth="1"/>
    <col min="15113" max="15118" width="15" customWidth="1"/>
    <col min="15358" max="15358" width="5.1171875" customWidth="1"/>
    <col min="15359" max="15359" width="41.703125" customWidth="1"/>
    <col min="15360" max="15360" width="14.703125" customWidth="1"/>
    <col min="15361" max="15361" width="14.87890625" customWidth="1"/>
    <col min="15362" max="15363" width="11.703125" customWidth="1"/>
    <col min="15364" max="15364" width="11.87890625" bestFit="1" customWidth="1"/>
    <col min="15366" max="15366" width="10.29296875" bestFit="1" customWidth="1"/>
    <col min="15367" max="15367" width="11.29296875" customWidth="1"/>
    <col min="15368" max="15368" width="5" customWidth="1"/>
    <col min="15369" max="15374" width="15" customWidth="1"/>
    <col min="15614" max="15614" width="5.1171875" customWidth="1"/>
    <col min="15615" max="15615" width="41.703125" customWidth="1"/>
    <col min="15616" max="15616" width="14.703125" customWidth="1"/>
    <col min="15617" max="15617" width="14.87890625" customWidth="1"/>
    <col min="15618" max="15619" width="11.703125" customWidth="1"/>
    <col min="15620" max="15620" width="11.87890625" bestFit="1" customWidth="1"/>
    <col min="15622" max="15622" width="10.29296875" bestFit="1" customWidth="1"/>
    <col min="15623" max="15623" width="11.29296875" customWidth="1"/>
    <col min="15624" max="15624" width="5" customWidth="1"/>
    <col min="15625" max="15630" width="15" customWidth="1"/>
    <col min="15870" max="15870" width="5.1171875" customWidth="1"/>
    <col min="15871" max="15871" width="41.703125" customWidth="1"/>
    <col min="15872" max="15872" width="14.703125" customWidth="1"/>
    <col min="15873" max="15873" width="14.87890625" customWidth="1"/>
    <col min="15874" max="15875" width="11.703125" customWidth="1"/>
    <col min="15876" max="15876" width="11.87890625" bestFit="1" customWidth="1"/>
    <col min="15878" max="15878" width="10.29296875" bestFit="1" customWidth="1"/>
    <col min="15879" max="15879" width="11.29296875" customWidth="1"/>
    <col min="15880" max="15880" width="5" customWidth="1"/>
    <col min="15881" max="15886" width="15" customWidth="1"/>
    <col min="16126" max="16126" width="5.1171875" customWidth="1"/>
    <col min="16127" max="16127" width="41.703125" customWidth="1"/>
    <col min="16128" max="16128" width="14.703125" customWidth="1"/>
    <col min="16129" max="16129" width="14.87890625" customWidth="1"/>
    <col min="16130" max="16131" width="11.703125" customWidth="1"/>
    <col min="16132" max="16132" width="11.87890625" bestFit="1" customWidth="1"/>
    <col min="16134" max="16134" width="10.29296875" bestFit="1" customWidth="1"/>
    <col min="16135" max="16135" width="11.29296875" customWidth="1"/>
    <col min="16136" max="16136" width="5" customWidth="1"/>
    <col min="16137" max="16142" width="15" customWidth="1"/>
  </cols>
  <sheetData>
    <row r="1" spans="1:16" ht="26.25" customHeight="1" x14ac:dyDescent="1">
      <c r="A1" s="1"/>
      <c r="B1" s="2" t="s">
        <v>134</v>
      </c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</row>
    <row r="2" spans="1:16" ht="20.7" customHeight="1" x14ac:dyDescent="0.5">
      <c r="A2" s="5"/>
      <c r="B2" s="120" t="s">
        <v>135</v>
      </c>
      <c r="C2" s="5"/>
      <c r="D2" s="5"/>
      <c r="E2" s="5"/>
      <c r="F2" s="5"/>
      <c r="G2" s="5"/>
      <c r="H2" s="5"/>
      <c r="L2" s="4"/>
      <c r="M2" s="4"/>
      <c r="N2" s="4"/>
      <c r="O2" s="4"/>
    </row>
    <row r="3" spans="1:16" ht="21.75" customHeight="1" x14ac:dyDescent="0.55000000000000004">
      <c r="A3" s="6">
        <f>ROW()</f>
        <v>3</v>
      </c>
      <c r="B3" s="41" t="s">
        <v>58</v>
      </c>
      <c r="C3" s="9"/>
      <c r="D3" s="9"/>
      <c r="E3" s="9"/>
      <c r="F3" s="9"/>
      <c r="G3" s="9"/>
      <c r="H3" s="9"/>
      <c r="I3" s="9"/>
      <c r="J3" s="9"/>
      <c r="K3" s="9"/>
    </row>
    <row r="4" spans="1:16" ht="21.75" customHeight="1" x14ac:dyDescent="0.7">
      <c r="A4" s="6">
        <f>ROW()</f>
        <v>4</v>
      </c>
      <c r="B4" s="75"/>
      <c r="C4" s="122" t="s">
        <v>20</v>
      </c>
      <c r="D4" s="162" t="s">
        <v>21</v>
      </c>
      <c r="E4" s="162"/>
      <c r="F4" s="162"/>
      <c r="G4" s="162"/>
      <c r="H4" s="162"/>
      <c r="I4" s="163"/>
      <c r="J4" s="163"/>
      <c r="K4" s="163"/>
    </row>
    <row r="5" spans="1:16" ht="21.75" customHeight="1" x14ac:dyDescent="0.5">
      <c r="A5" s="6">
        <f>ROW()</f>
        <v>5</v>
      </c>
      <c r="B5" s="78" t="s">
        <v>59</v>
      </c>
      <c r="C5" s="48" t="s">
        <v>118</v>
      </c>
      <c r="D5" s="48" t="s">
        <v>119</v>
      </c>
      <c r="E5" s="48" t="s">
        <v>120</v>
      </c>
      <c r="F5" s="48" t="s">
        <v>121</v>
      </c>
      <c r="G5" s="48" t="s">
        <v>122</v>
      </c>
      <c r="H5" s="48" t="s">
        <v>123</v>
      </c>
      <c r="I5" s="48" t="s">
        <v>124</v>
      </c>
      <c r="J5" s="48" t="s">
        <v>125</v>
      </c>
      <c r="K5" s="48" t="s">
        <v>126</v>
      </c>
    </row>
    <row r="6" spans="1:16" ht="21.75" customHeight="1" x14ac:dyDescent="0.5">
      <c r="A6" s="6">
        <f>ROW()</f>
        <v>6</v>
      </c>
      <c r="B6" s="78" t="s">
        <v>132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6" ht="21.75" customHeight="1" x14ac:dyDescent="0.5">
      <c r="A7" s="6">
        <f>ROW()</f>
        <v>7</v>
      </c>
      <c r="B7" s="64" t="s">
        <v>136</v>
      </c>
      <c r="C7" s="110">
        <v>200</v>
      </c>
      <c r="D7" s="108">
        <f>+C7*(1+D8)</f>
        <v>210</v>
      </c>
      <c r="E7" s="108">
        <f t="shared" ref="E7:K7" si="0">+D7*(1+E8)</f>
        <v>222.60000000000002</v>
      </c>
      <c r="F7" s="108">
        <f t="shared" si="0"/>
        <v>235.95600000000005</v>
      </c>
      <c r="G7" s="108">
        <f t="shared" si="0"/>
        <v>250.11336000000006</v>
      </c>
      <c r="H7" s="108">
        <f t="shared" si="0"/>
        <v>265.12016160000007</v>
      </c>
      <c r="I7" s="108">
        <f t="shared" si="0"/>
        <v>281.02737129600007</v>
      </c>
      <c r="J7" s="108">
        <f t="shared" si="0"/>
        <v>297.88901357376011</v>
      </c>
      <c r="K7" s="108">
        <f t="shared" si="0"/>
        <v>315.76235438818571</v>
      </c>
    </row>
    <row r="8" spans="1:16" ht="21.75" customHeight="1" x14ac:dyDescent="0.5">
      <c r="A8" s="6">
        <f>ROW()</f>
        <v>8</v>
      </c>
      <c r="B8" s="64" t="s">
        <v>137</v>
      </c>
      <c r="C8" s="17"/>
      <c r="D8" s="109">
        <v>0.05</v>
      </c>
      <c r="E8" s="109">
        <v>0.06</v>
      </c>
      <c r="F8" s="109">
        <v>0.06</v>
      </c>
      <c r="G8" s="109">
        <v>0.06</v>
      </c>
      <c r="H8" s="109">
        <v>0.06</v>
      </c>
      <c r="I8" s="109">
        <v>0.06</v>
      </c>
      <c r="J8" s="109">
        <v>0.06</v>
      </c>
      <c r="K8" s="109">
        <v>0.06</v>
      </c>
    </row>
    <row r="9" spans="1:16" ht="21.75" customHeight="1" x14ac:dyDescent="0.5">
      <c r="A9" s="6">
        <f>ROW()</f>
        <v>9</v>
      </c>
      <c r="B9" s="64" t="s">
        <v>138</v>
      </c>
      <c r="C9" s="112">
        <v>300</v>
      </c>
      <c r="D9" s="16">
        <f>+C9</f>
        <v>300</v>
      </c>
      <c r="E9" s="16">
        <f t="shared" ref="E9:K9" si="1">+D9</f>
        <v>300</v>
      </c>
      <c r="F9" s="16">
        <f t="shared" si="1"/>
        <v>300</v>
      </c>
      <c r="G9" s="16">
        <f t="shared" si="1"/>
        <v>300</v>
      </c>
      <c r="H9" s="16">
        <f t="shared" si="1"/>
        <v>300</v>
      </c>
      <c r="I9" s="16">
        <f t="shared" si="1"/>
        <v>300</v>
      </c>
      <c r="J9" s="16">
        <f t="shared" si="1"/>
        <v>300</v>
      </c>
      <c r="K9" s="16">
        <f t="shared" si="1"/>
        <v>300</v>
      </c>
    </row>
    <row r="10" spans="1:16" ht="21.75" customHeight="1" x14ac:dyDescent="0.5">
      <c r="A10" s="6">
        <f>ROW()</f>
        <v>10</v>
      </c>
      <c r="B10" s="64" t="s">
        <v>139</v>
      </c>
      <c r="C10" s="121">
        <v>0.7</v>
      </c>
      <c r="D10" s="121">
        <v>0.7</v>
      </c>
      <c r="E10" s="121">
        <v>0.7</v>
      </c>
      <c r="F10" s="121">
        <v>0.7</v>
      </c>
      <c r="G10" s="121">
        <v>0.7</v>
      </c>
      <c r="H10" s="121">
        <v>0.7</v>
      </c>
      <c r="I10" s="121">
        <v>0.7</v>
      </c>
      <c r="J10" s="121">
        <v>0.7</v>
      </c>
      <c r="K10" s="121">
        <v>0.7</v>
      </c>
    </row>
    <row r="11" spans="1:16" ht="21.75" customHeight="1" x14ac:dyDescent="0.5">
      <c r="A11" s="6">
        <f>ROW()</f>
        <v>11</v>
      </c>
      <c r="B11" s="64" t="s">
        <v>140</v>
      </c>
      <c r="C11" s="16">
        <v>365</v>
      </c>
      <c r="D11" s="16">
        <v>365</v>
      </c>
      <c r="E11" s="16">
        <v>365</v>
      </c>
      <c r="F11" s="16">
        <v>365</v>
      </c>
      <c r="G11" s="16">
        <v>365</v>
      </c>
      <c r="H11" s="16">
        <v>365</v>
      </c>
      <c r="I11" s="16">
        <v>365</v>
      </c>
      <c r="J11" s="16">
        <v>365</v>
      </c>
      <c r="K11" s="16">
        <v>365</v>
      </c>
    </row>
    <row r="12" spans="1:16" ht="21.75" customHeight="1" x14ac:dyDescent="0.5">
      <c r="A12" s="6">
        <f>ROW()</f>
        <v>12</v>
      </c>
      <c r="B12" s="79"/>
      <c r="C12" s="78"/>
      <c r="D12" s="78"/>
      <c r="E12" s="78"/>
      <c r="F12" s="78"/>
      <c r="G12" s="78"/>
      <c r="H12" s="78"/>
      <c r="I12" s="78"/>
      <c r="J12" s="78"/>
      <c r="K12" s="78"/>
      <c r="P12" s="78"/>
    </row>
    <row r="13" spans="1:16" ht="21.75" customHeight="1" x14ac:dyDescent="0.5">
      <c r="A13" s="6">
        <f>ROW()</f>
        <v>13</v>
      </c>
      <c r="B13" s="78" t="s">
        <v>61</v>
      </c>
      <c r="C13" s="117">
        <f>+C10*C9*C7*C11</f>
        <v>15330000</v>
      </c>
      <c r="D13" s="117">
        <f t="shared" ref="D13:K13" si="2">+D10*D9*D7*D11</f>
        <v>16096500</v>
      </c>
      <c r="E13" s="117">
        <f t="shared" si="2"/>
        <v>17062290.000000004</v>
      </c>
      <c r="F13" s="117">
        <f t="shared" si="2"/>
        <v>18086027.400000002</v>
      </c>
      <c r="G13" s="117">
        <f t="shared" si="2"/>
        <v>19171189.044000003</v>
      </c>
      <c r="H13" s="117">
        <f t="shared" si="2"/>
        <v>20321460.386640009</v>
      </c>
      <c r="I13" s="117">
        <f t="shared" si="2"/>
        <v>21540748.009838406</v>
      </c>
      <c r="J13" s="117">
        <f t="shared" si="2"/>
        <v>22833192.890428711</v>
      </c>
      <c r="K13" s="117">
        <f t="shared" si="2"/>
        <v>24203184.463854432</v>
      </c>
    </row>
    <row r="14" spans="1:16" ht="21.75" customHeight="1" x14ac:dyDescent="0.5">
      <c r="A14" s="6">
        <f>ROW()</f>
        <v>14</v>
      </c>
      <c r="B14" s="78"/>
      <c r="C14" s="64"/>
      <c r="D14" s="64"/>
      <c r="E14" s="64"/>
      <c r="F14" s="64"/>
      <c r="G14" s="64"/>
      <c r="H14" s="64"/>
      <c r="I14" s="64"/>
      <c r="J14" s="64"/>
      <c r="K14" s="64"/>
    </row>
    <row r="15" spans="1:16" ht="21.75" customHeight="1" x14ac:dyDescent="0.5">
      <c r="A15" s="6">
        <f>ROW()</f>
        <v>15</v>
      </c>
      <c r="B15" s="64" t="s">
        <v>62</v>
      </c>
      <c r="C15" s="113">
        <v>0.35</v>
      </c>
      <c r="D15" s="113">
        <v>0.35</v>
      </c>
      <c r="E15" s="113">
        <v>0.35</v>
      </c>
      <c r="F15" s="113">
        <v>0.35</v>
      </c>
      <c r="G15" s="113">
        <v>0.35</v>
      </c>
      <c r="H15" s="113">
        <v>0.35</v>
      </c>
      <c r="I15" s="113">
        <v>0.35</v>
      </c>
      <c r="J15" s="113">
        <v>0.35</v>
      </c>
      <c r="K15" s="113">
        <v>0.35</v>
      </c>
    </row>
    <row r="16" spans="1:16" ht="21.75" customHeight="1" x14ac:dyDescent="0.5">
      <c r="A16" s="6">
        <f>ROW()</f>
        <v>16</v>
      </c>
      <c r="B16" s="64" t="s">
        <v>63</v>
      </c>
      <c r="C16" s="113">
        <v>0.15</v>
      </c>
      <c r="D16" s="113">
        <v>0.15</v>
      </c>
      <c r="E16" s="113">
        <v>0.15</v>
      </c>
      <c r="F16" s="113">
        <v>0.15</v>
      </c>
      <c r="G16" s="113">
        <v>0.15</v>
      </c>
      <c r="H16" s="113">
        <v>0.15</v>
      </c>
      <c r="I16" s="113">
        <v>0.15</v>
      </c>
      <c r="J16" s="113">
        <v>0.15</v>
      </c>
      <c r="K16" s="113">
        <v>0.15</v>
      </c>
    </row>
    <row r="17" spans="1:16" ht="21.75" customHeight="1" x14ac:dyDescent="0.5">
      <c r="A17" s="6">
        <f>ROW()</f>
        <v>17</v>
      </c>
      <c r="B17" s="64" t="s">
        <v>64</v>
      </c>
      <c r="C17" s="78"/>
      <c r="D17" s="113">
        <v>0.03</v>
      </c>
      <c r="E17" s="113">
        <v>0.03</v>
      </c>
      <c r="F17" s="113">
        <v>0.03</v>
      </c>
      <c r="G17" s="113">
        <v>0.03</v>
      </c>
      <c r="H17" s="113">
        <v>0.03</v>
      </c>
      <c r="I17" s="113">
        <v>0.03</v>
      </c>
      <c r="J17" s="113">
        <v>0.03</v>
      </c>
      <c r="K17" s="113">
        <v>0.03</v>
      </c>
    </row>
    <row r="18" spans="1:16" ht="21.75" customHeight="1" x14ac:dyDescent="0.5">
      <c r="A18" s="6">
        <f>ROW()</f>
        <v>18</v>
      </c>
      <c r="B18" s="64" t="s">
        <v>65</v>
      </c>
      <c r="C18" s="78"/>
      <c r="D18" s="113">
        <v>0.36</v>
      </c>
      <c r="E18" s="113">
        <v>0.36</v>
      </c>
      <c r="F18" s="113">
        <v>0.36</v>
      </c>
      <c r="G18" s="113">
        <v>0.36</v>
      </c>
      <c r="H18" s="113">
        <v>0.36</v>
      </c>
      <c r="I18" s="113">
        <v>0.36</v>
      </c>
      <c r="J18" s="113">
        <v>0.36</v>
      </c>
      <c r="K18" s="113">
        <v>0.36</v>
      </c>
    </row>
    <row r="19" spans="1:16" ht="21.75" customHeight="1" x14ac:dyDescent="0.5">
      <c r="A19" s="6">
        <f>ROW()</f>
        <v>19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</row>
    <row r="20" spans="1:16" ht="21.75" customHeight="1" x14ac:dyDescent="0.5">
      <c r="A20" s="6">
        <f>ROW()</f>
        <v>20</v>
      </c>
      <c r="B20" s="78" t="s">
        <v>66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</row>
    <row r="21" spans="1:16" ht="21.75" customHeight="1" x14ac:dyDescent="0.5">
      <c r="A21" s="6">
        <f>ROW()</f>
        <v>21</v>
      </c>
      <c r="B21" s="64" t="s">
        <v>67</v>
      </c>
      <c r="C21" s="78"/>
      <c r="D21" s="113">
        <v>7.0000000000000007E-2</v>
      </c>
      <c r="E21" s="113">
        <v>7.0000000000000007E-2</v>
      </c>
      <c r="F21" s="113">
        <v>7.0000000000000007E-2</v>
      </c>
      <c r="G21" s="113">
        <v>7.0000000000000007E-2</v>
      </c>
      <c r="H21" s="113">
        <v>7.0000000000000007E-2</v>
      </c>
      <c r="I21" s="113">
        <v>7.0000000000000007E-2</v>
      </c>
      <c r="J21" s="113">
        <v>7.0000000000000007E-2</v>
      </c>
      <c r="K21" s="113">
        <v>7.0000000000000007E-2</v>
      </c>
    </row>
    <row r="22" spans="1:16" ht="21.75" customHeight="1" x14ac:dyDescent="0.5">
      <c r="A22" s="6">
        <f>ROW()</f>
        <v>22</v>
      </c>
      <c r="B22" s="64" t="s">
        <v>128</v>
      </c>
      <c r="C22" s="78"/>
      <c r="D22" s="113">
        <v>0.01</v>
      </c>
      <c r="E22" s="113">
        <v>0.01</v>
      </c>
      <c r="F22" s="113">
        <v>0.01</v>
      </c>
      <c r="G22" s="113">
        <v>0.01</v>
      </c>
      <c r="H22" s="113">
        <v>0.01</v>
      </c>
      <c r="I22" s="113">
        <v>0.01</v>
      </c>
      <c r="J22" s="113">
        <v>0.01</v>
      </c>
      <c r="K22" s="113">
        <v>0.01</v>
      </c>
      <c r="L22" s="78"/>
      <c r="M22" s="78"/>
    </row>
    <row r="23" spans="1:16" ht="21.75" customHeight="1" x14ac:dyDescent="0.5">
      <c r="A23" s="6">
        <f>ROW()</f>
        <v>23</v>
      </c>
      <c r="B23" s="64" t="s">
        <v>129</v>
      </c>
      <c r="C23" s="64"/>
      <c r="D23" s="113">
        <v>0.05</v>
      </c>
      <c r="E23" s="113">
        <v>0.05</v>
      </c>
      <c r="F23" s="113">
        <v>0.05</v>
      </c>
      <c r="G23" s="113">
        <v>0.05</v>
      </c>
      <c r="H23" s="113">
        <v>0.05</v>
      </c>
      <c r="I23" s="113">
        <v>0.05</v>
      </c>
      <c r="J23" s="113">
        <v>0.05</v>
      </c>
      <c r="K23" s="113">
        <v>0.05</v>
      </c>
    </row>
    <row r="24" spans="1:16" ht="18" customHeight="1" x14ac:dyDescent="0.5">
      <c r="A24" s="6">
        <f>ROW()</f>
        <v>24</v>
      </c>
      <c r="B24" s="78"/>
      <c r="C24" s="64"/>
      <c r="D24" s="64"/>
      <c r="E24" s="64"/>
      <c r="F24" s="64"/>
      <c r="G24" s="64"/>
      <c r="H24" s="64"/>
      <c r="I24" s="64"/>
      <c r="J24" s="64"/>
      <c r="K24" s="64"/>
    </row>
    <row r="25" spans="1:16" ht="21.75" customHeight="1" x14ac:dyDescent="0.55000000000000004">
      <c r="A25" s="6">
        <f>ROW()</f>
        <v>25</v>
      </c>
      <c r="B25" s="41" t="s">
        <v>73</v>
      </c>
      <c r="C25" s="9"/>
      <c r="D25" s="9"/>
      <c r="E25" s="9"/>
      <c r="F25" s="9"/>
      <c r="G25" s="9"/>
      <c r="H25" s="9"/>
      <c r="I25" s="9"/>
      <c r="J25" s="9"/>
      <c r="K25" s="9"/>
    </row>
    <row r="26" spans="1:16" ht="21.75" customHeight="1" x14ac:dyDescent="0.55000000000000004">
      <c r="A26" s="6">
        <f>ROW()</f>
        <v>26</v>
      </c>
      <c r="B26" s="42" t="s">
        <v>19</v>
      </c>
      <c r="C26" s="114" t="s">
        <v>20</v>
      </c>
      <c r="D26" s="158" t="s">
        <v>21</v>
      </c>
      <c r="E26" s="159"/>
      <c r="F26" s="159"/>
      <c r="G26" s="159"/>
      <c r="H26" s="159"/>
      <c r="I26" s="160"/>
      <c r="J26" s="160"/>
      <c r="K26" s="161"/>
    </row>
    <row r="27" spans="1:16" ht="21.75" customHeight="1" x14ac:dyDescent="0.5">
      <c r="A27" s="6">
        <f>ROW()</f>
        <v>27</v>
      </c>
      <c r="C27" s="48" t="str">
        <f t="shared" ref="C27:K27" si="3">+C5</f>
        <v>Year 0</v>
      </c>
      <c r="D27" s="48" t="str">
        <f t="shared" si="3"/>
        <v>Year 1</v>
      </c>
      <c r="E27" s="48" t="str">
        <f t="shared" si="3"/>
        <v>Year 2</v>
      </c>
      <c r="F27" s="48" t="str">
        <f t="shared" si="3"/>
        <v>Year 3</v>
      </c>
      <c r="G27" s="48" t="str">
        <f t="shared" si="3"/>
        <v>Year 4</v>
      </c>
      <c r="H27" s="48" t="str">
        <f t="shared" si="3"/>
        <v>Year 5</v>
      </c>
      <c r="I27" s="48" t="str">
        <f t="shared" si="3"/>
        <v>Year 6</v>
      </c>
      <c r="J27" s="48" t="str">
        <f t="shared" si="3"/>
        <v>Year 7</v>
      </c>
      <c r="K27" s="48" t="str">
        <f t="shared" si="3"/>
        <v>Year 8</v>
      </c>
    </row>
    <row r="28" spans="1:16" ht="21.75" customHeight="1" x14ac:dyDescent="0.5">
      <c r="A28" s="6">
        <f>ROW()</f>
        <v>28</v>
      </c>
      <c r="B28" s="30" t="s">
        <v>74</v>
      </c>
      <c r="C28" s="16">
        <f t="shared" ref="C28:K28" si="4">+C13</f>
        <v>15330000</v>
      </c>
      <c r="D28" s="16">
        <f t="shared" si="4"/>
        <v>16096500</v>
      </c>
      <c r="E28" s="16">
        <f t="shared" si="4"/>
        <v>17062290.000000004</v>
      </c>
      <c r="F28" s="16">
        <f t="shared" si="4"/>
        <v>18086027.400000002</v>
      </c>
      <c r="G28" s="16">
        <f t="shared" si="4"/>
        <v>19171189.044000003</v>
      </c>
      <c r="H28" s="16">
        <f t="shared" si="4"/>
        <v>20321460.386640009</v>
      </c>
      <c r="I28" s="16">
        <f t="shared" si="4"/>
        <v>21540748.009838406</v>
      </c>
      <c r="J28" s="16">
        <f t="shared" si="4"/>
        <v>22833192.890428711</v>
      </c>
      <c r="K28" s="16">
        <f t="shared" si="4"/>
        <v>24203184.463854432</v>
      </c>
    </row>
    <row r="29" spans="1:16" ht="21.75" customHeight="1" x14ac:dyDescent="0.5">
      <c r="A29" s="6">
        <f>ROW()</f>
        <v>29</v>
      </c>
      <c r="B29" t="s">
        <v>75</v>
      </c>
      <c r="D29" s="17">
        <f>+D28/C28-1</f>
        <v>5.0000000000000044E-2</v>
      </c>
      <c r="E29" s="17">
        <f t="shared" ref="E29:K29" si="5">+E28/D28-1</f>
        <v>6.0000000000000275E-2</v>
      </c>
      <c r="F29" s="17">
        <f t="shared" si="5"/>
        <v>5.9999999999999831E-2</v>
      </c>
      <c r="G29" s="17">
        <f t="shared" si="5"/>
        <v>6.0000000000000053E-2</v>
      </c>
      <c r="H29" s="17">
        <f t="shared" si="5"/>
        <v>6.0000000000000275E-2</v>
      </c>
      <c r="I29" s="17">
        <f t="shared" si="5"/>
        <v>5.9999999999999831E-2</v>
      </c>
      <c r="J29" s="17">
        <f t="shared" si="5"/>
        <v>6.0000000000000053E-2</v>
      </c>
      <c r="K29" s="17">
        <f t="shared" si="5"/>
        <v>6.0000000000000053E-2</v>
      </c>
    </row>
    <row r="30" spans="1:16" ht="21.75" customHeight="1" x14ac:dyDescent="0.5">
      <c r="A30" s="6">
        <f>ROW()</f>
        <v>30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P30" s="43"/>
    </row>
    <row r="31" spans="1:16" ht="21.75" customHeight="1" x14ac:dyDescent="0.5">
      <c r="A31" s="6">
        <f>ROW()</f>
        <v>31</v>
      </c>
      <c r="B31" s="30" t="s">
        <v>76</v>
      </c>
      <c r="C31" s="52">
        <f t="shared" ref="C31:K31" si="6">+C28*C15</f>
        <v>5365500</v>
      </c>
      <c r="D31" s="52">
        <f t="shared" si="6"/>
        <v>5633775</v>
      </c>
      <c r="E31" s="52">
        <f t="shared" si="6"/>
        <v>5971801.5000000009</v>
      </c>
      <c r="F31" s="52">
        <f t="shared" si="6"/>
        <v>6330109.5900000008</v>
      </c>
      <c r="G31" s="52">
        <f t="shared" si="6"/>
        <v>6709916.1654000012</v>
      </c>
      <c r="H31" s="52">
        <f t="shared" si="6"/>
        <v>7112511.1353240022</v>
      </c>
      <c r="I31" s="52">
        <f t="shared" si="6"/>
        <v>7539261.8034434412</v>
      </c>
      <c r="J31" s="52">
        <f t="shared" si="6"/>
        <v>7991617.5116500482</v>
      </c>
      <c r="K31" s="52">
        <f t="shared" si="6"/>
        <v>8471114.5623490512</v>
      </c>
    </row>
    <row r="32" spans="1:16" ht="21.75" customHeight="1" x14ac:dyDescent="0.5">
      <c r="A32" s="6">
        <f>ROW()</f>
        <v>32</v>
      </c>
      <c r="B32" s="30" t="s">
        <v>77</v>
      </c>
      <c r="C32" s="93">
        <f>+C28-C31</f>
        <v>9964500</v>
      </c>
      <c r="D32" s="93">
        <f t="shared" ref="D32:K32" si="7">+D28-D31</f>
        <v>10462725</v>
      </c>
      <c r="E32" s="93">
        <f t="shared" si="7"/>
        <v>11090488.500000004</v>
      </c>
      <c r="F32" s="93">
        <f t="shared" si="7"/>
        <v>11755917.810000002</v>
      </c>
      <c r="G32" s="93">
        <f t="shared" si="7"/>
        <v>12461272.878600001</v>
      </c>
      <c r="H32" s="93">
        <f t="shared" si="7"/>
        <v>13208949.251316007</v>
      </c>
      <c r="I32" s="93">
        <f t="shared" si="7"/>
        <v>14001486.206394965</v>
      </c>
      <c r="J32" s="93">
        <f t="shared" si="7"/>
        <v>14841575.378778663</v>
      </c>
      <c r="K32" s="93">
        <f t="shared" si="7"/>
        <v>15732069.901505381</v>
      </c>
    </row>
    <row r="33" spans="1:22" ht="21.75" customHeight="1" x14ac:dyDescent="0.5">
      <c r="A33" s="6">
        <f>ROW()</f>
        <v>33</v>
      </c>
      <c r="B33" t="s">
        <v>78</v>
      </c>
      <c r="C33" s="17">
        <f>++C32/C28</f>
        <v>0.65</v>
      </c>
      <c r="D33" s="17">
        <f t="shared" ref="D33:K33" si="8">++D32/D28</f>
        <v>0.65</v>
      </c>
      <c r="E33" s="17">
        <f t="shared" si="8"/>
        <v>0.65</v>
      </c>
      <c r="F33" s="17">
        <f t="shared" si="8"/>
        <v>0.65</v>
      </c>
      <c r="G33" s="17">
        <f t="shared" si="8"/>
        <v>0.64999999999999991</v>
      </c>
      <c r="H33" s="17">
        <f t="shared" si="8"/>
        <v>0.65000000000000013</v>
      </c>
      <c r="I33" s="17">
        <f t="shared" si="8"/>
        <v>0.65</v>
      </c>
      <c r="J33" s="17">
        <f t="shared" si="8"/>
        <v>0.65</v>
      </c>
      <c r="K33" s="17">
        <f t="shared" si="8"/>
        <v>0.65</v>
      </c>
    </row>
    <row r="34" spans="1:22" ht="21.75" customHeight="1" x14ac:dyDescent="0.5">
      <c r="A34" s="6">
        <f>ROW()</f>
        <v>34</v>
      </c>
    </row>
    <row r="35" spans="1:22" ht="21.75" customHeight="1" x14ac:dyDescent="0.5">
      <c r="A35" s="6">
        <f>ROW()</f>
        <v>35</v>
      </c>
      <c r="B35" s="30" t="s">
        <v>79</v>
      </c>
      <c r="C35" s="93">
        <f t="shared" ref="C35:K35" si="9">+C28*C16</f>
        <v>2299500</v>
      </c>
      <c r="D35" s="93">
        <f t="shared" si="9"/>
        <v>2414475</v>
      </c>
      <c r="E35" s="93">
        <f t="shared" si="9"/>
        <v>2559343.5000000005</v>
      </c>
      <c r="F35" s="93">
        <f t="shared" si="9"/>
        <v>2712904.1100000003</v>
      </c>
      <c r="G35" s="93">
        <f t="shared" si="9"/>
        <v>2875678.3566000005</v>
      </c>
      <c r="H35" s="93">
        <f t="shared" si="9"/>
        <v>3048219.0579960011</v>
      </c>
      <c r="I35" s="93">
        <f t="shared" si="9"/>
        <v>3231112.2014757609</v>
      </c>
      <c r="J35" s="93">
        <f t="shared" si="9"/>
        <v>3424978.9335643067</v>
      </c>
      <c r="K35" s="93">
        <f t="shared" si="9"/>
        <v>3630477.6695781648</v>
      </c>
    </row>
    <row r="36" spans="1:22" ht="21.75" customHeight="1" x14ac:dyDescent="0.5">
      <c r="A36" s="6">
        <f>ROW()</f>
        <v>36</v>
      </c>
      <c r="B36" s="30" t="s">
        <v>80</v>
      </c>
      <c r="C36" s="93">
        <f>+C32-C35</f>
        <v>7665000</v>
      </c>
      <c r="D36" s="93">
        <f t="shared" ref="D36:K36" si="10">+D32-D35</f>
        <v>8048250</v>
      </c>
      <c r="E36" s="93">
        <f t="shared" si="10"/>
        <v>8531145.0000000037</v>
      </c>
      <c r="F36" s="93">
        <f t="shared" si="10"/>
        <v>9043013.700000003</v>
      </c>
      <c r="G36" s="93">
        <f t="shared" si="10"/>
        <v>9585594.5219999999</v>
      </c>
      <c r="H36" s="93">
        <f t="shared" si="10"/>
        <v>10160730.193320006</v>
      </c>
      <c r="I36" s="93">
        <f t="shared" si="10"/>
        <v>10770374.004919205</v>
      </c>
      <c r="J36" s="93">
        <f t="shared" si="10"/>
        <v>11416596.445214355</v>
      </c>
      <c r="K36" s="93">
        <f t="shared" si="10"/>
        <v>12101592.231927216</v>
      </c>
    </row>
    <row r="37" spans="1:22" ht="21.75" customHeight="1" x14ac:dyDescent="0.5">
      <c r="A37" s="6">
        <f>ROW()</f>
        <v>37</v>
      </c>
      <c r="B37" t="s">
        <v>81</v>
      </c>
      <c r="C37" s="17">
        <f>+C36/C28</f>
        <v>0.5</v>
      </c>
      <c r="D37" s="17">
        <f t="shared" ref="D37:K37" si="11">+D36/D28</f>
        <v>0.5</v>
      </c>
      <c r="E37" s="17">
        <f t="shared" si="11"/>
        <v>0.50000000000000011</v>
      </c>
      <c r="F37" s="17">
        <f t="shared" si="11"/>
        <v>0.50000000000000011</v>
      </c>
      <c r="G37" s="17">
        <f t="shared" si="11"/>
        <v>0.49999999999999989</v>
      </c>
      <c r="H37" s="17">
        <f t="shared" si="11"/>
        <v>0.50000000000000011</v>
      </c>
      <c r="I37" s="17">
        <f t="shared" si="11"/>
        <v>0.50000000000000011</v>
      </c>
      <c r="J37" s="17">
        <f t="shared" si="11"/>
        <v>0.5</v>
      </c>
      <c r="K37" s="17">
        <f t="shared" si="11"/>
        <v>0.5</v>
      </c>
    </row>
    <row r="38" spans="1:22" ht="21.75" customHeight="1" x14ac:dyDescent="0.5">
      <c r="A38" s="6">
        <f>ROW()</f>
        <v>38</v>
      </c>
    </row>
    <row r="39" spans="1:22" ht="21.75" customHeight="1" x14ac:dyDescent="0.5">
      <c r="A39" s="6">
        <f>ROW()</f>
        <v>39</v>
      </c>
      <c r="B39" t="s">
        <v>133</v>
      </c>
      <c r="D39" s="16">
        <f t="shared" ref="D39:K39" si="12">+D28*D17</f>
        <v>482895</v>
      </c>
      <c r="E39" s="16">
        <f t="shared" si="12"/>
        <v>511868.70000000007</v>
      </c>
      <c r="F39" s="16">
        <f t="shared" si="12"/>
        <v>542580.82200000004</v>
      </c>
      <c r="G39" s="16">
        <f t="shared" si="12"/>
        <v>575135.67132000008</v>
      </c>
      <c r="H39" s="16">
        <f t="shared" si="12"/>
        <v>609643.81159920024</v>
      </c>
      <c r="I39" s="16">
        <f t="shared" si="12"/>
        <v>646222.44029515213</v>
      </c>
      <c r="J39" s="16">
        <f t="shared" si="12"/>
        <v>684995.78671286127</v>
      </c>
      <c r="K39" s="16">
        <f t="shared" si="12"/>
        <v>726095.53391563299</v>
      </c>
    </row>
    <row r="40" spans="1:22" ht="21.75" customHeight="1" x14ac:dyDescent="0.5">
      <c r="A40" s="6">
        <f>ROW()</f>
        <v>40</v>
      </c>
      <c r="B40" s="30" t="s">
        <v>85</v>
      </c>
      <c r="D40" s="16">
        <f>+D36-D39</f>
        <v>7565355</v>
      </c>
      <c r="E40" s="16">
        <f t="shared" ref="E40:K40" si="13">+E36-E39</f>
        <v>8019276.3000000035</v>
      </c>
      <c r="F40" s="16">
        <f t="shared" si="13"/>
        <v>8500432.8780000024</v>
      </c>
      <c r="G40" s="16">
        <f t="shared" si="13"/>
        <v>9010458.8506799992</v>
      </c>
      <c r="H40" s="16">
        <f t="shared" si="13"/>
        <v>9551086.3817208055</v>
      </c>
      <c r="I40" s="16">
        <f t="shared" si="13"/>
        <v>10124151.564624052</v>
      </c>
      <c r="J40" s="16">
        <f t="shared" si="13"/>
        <v>10731600.658501495</v>
      </c>
      <c r="K40" s="16">
        <f t="shared" si="13"/>
        <v>11375496.698011583</v>
      </c>
    </row>
    <row r="41" spans="1:22" ht="21.75" customHeight="1" x14ac:dyDescent="0.5">
      <c r="A41" s="6">
        <f>ROW()</f>
        <v>41</v>
      </c>
      <c r="D41" s="36"/>
      <c r="E41" s="36"/>
      <c r="F41" s="36"/>
      <c r="G41" s="36"/>
      <c r="H41" s="36"/>
      <c r="I41" s="36"/>
      <c r="J41" s="36"/>
      <c r="K41" s="36"/>
      <c r="P41" s="36"/>
      <c r="Q41" s="36"/>
      <c r="R41" s="36"/>
      <c r="S41" s="36"/>
      <c r="T41" s="36"/>
      <c r="U41" s="36"/>
      <c r="V41" s="36"/>
    </row>
    <row r="42" spans="1:22" ht="21.75" customHeight="1" x14ac:dyDescent="0.5">
      <c r="A42" s="6">
        <f>ROW()</f>
        <v>42</v>
      </c>
      <c r="B42" s="30" t="s">
        <v>86</v>
      </c>
    </row>
    <row r="43" spans="1:22" ht="21.75" customHeight="1" x14ac:dyDescent="0.5">
      <c r="A43" s="6">
        <f>ROW()</f>
        <v>43</v>
      </c>
      <c r="B43" t="s">
        <v>87</v>
      </c>
      <c r="D43" s="93">
        <v>0</v>
      </c>
      <c r="E43" s="93">
        <v>0</v>
      </c>
      <c r="F43" s="93">
        <v>0</v>
      </c>
      <c r="G43" s="93">
        <v>0</v>
      </c>
      <c r="H43" s="93">
        <v>0</v>
      </c>
      <c r="I43" s="93">
        <v>0</v>
      </c>
      <c r="J43" s="93">
        <v>0</v>
      </c>
      <c r="K43" s="93">
        <v>0</v>
      </c>
    </row>
    <row r="44" spans="1:22" ht="21.75" customHeight="1" thickBot="1" x14ac:dyDescent="0.55000000000000004">
      <c r="A44" s="6">
        <f>ROW()</f>
        <v>44</v>
      </c>
      <c r="D44" s="115"/>
      <c r="E44" s="115"/>
      <c r="F44" s="115"/>
      <c r="G44" s="115"/>
      <c r="H44" s="115"/>
      <c r="I44" s="115"/>
      <c r="J44" s="115"/>
      <c r="K44" s="115"/>
    </row>
    <row r="45" spans="1:22" ht="21.75" customHeight="1" thickBot="1" x14ac:dyDescent="0.55000000000000004">
      <c r="A45" s="6">
        <f>ROW()</f>
        <v>45</v>
      </c>
      <c r="B45" s="23" t="s">
        <v>88</v>
      </c>
      <c r="D45" s="91">
        <f>+D40-D43</f>
        <v>7565355</v>
      </c>
      <c r="E45" s="91">
        <f t="shared" ref="E45:K45" si="14">+E40-E43</f>
        <v>8019276.3000000035</v>
      </c>
      <c r="F45" s="91">
        <f t="shared" si="14"/>
        <v>8500432.8780000024</v>
      </c>
      <c r="G45" s="91">
        <f t="shared" si="14"/>
        <v>9010458.8506799992</v>
      </c>
      <c r="H45" s="91">
        <f t="shared" si="14"/>
        <v>9551086.3817208055</v>
      </c>
      <c r="I45" s="91">
        <f t="shared" si="14"/>
        <v>10124151.564624052</v>
      </c>
      <c r="J45" s="91">
        <f t="shared" si="14"/>
        <v>10731600.658501495</v>
      </c>
      <c r="K45" s="91">
        <f t="shared" si="14"/>
        <v>11375496.698011583</v>
      </c>
    </row>
    <row r="46" spans="1:22" ht="21.75" customHeight="1" thickTop="1" x14ac:dyDescent="0.5">
      <c r="A46" s="6">
        <f>ROW()</f>
        <v>46</v>
      </c>
      <c r="B46" t="s">
        <v>65</v>
      </c>
      <c r="D46" s="92">
        <v>0.36</v>
      </c>
      <c r="E46" s="92">
        <v>0.36</v>
      </c>
      <c r="F46" s="92">
        <v>0.36</v>
      </c>
      <c r="G46" s="92">
        <v>0.36</v>
      </c>
      <c r="H46" s="92">
        <v>0.36</v>
      </c>
      <c r="I46" s="92">
        <v>0.36</v>
      </c>
      <c r="J46" s="92">
        <v>0.36</v>
      </c>
      <c r="K46" s="92">
        <v>0.36</v>
      </c>
    </row>
    <row r="47" spans="1:22" ht="21.75" customHeight="1" x14ac:dyDescent="0.5">
      <c r="A47" s="6">
        <f>ROW()</f>
        <v>47</v>
      </c>
      <c r="B47" t="s">
        <v>90</v>
      </c>
      <c r="D47" s="93">
        <f>+D46*D45</f>
        <v>2723527.8</v>
      </c>
      <c r="E47" s="93">
        <f t="shared" ref="E47:K47" si="15">+E46*E45</f>
        <v>2886939.4680000013</v>
      </c>
      <c r="F47" s="93">
        <f t="shared" si="15"/>
        <v>3060155.8360800007</v>
      </c>
      <c r="G47" s="93">
        <f t="shared" si="15"/>
        <v>3243765.1862447998</v>
      </c>
      <c r="H47" s="93">
        <f t="shared" si="15"/>
        <v>3438391.0974194896</v>
      </c>
      <c r="I47" s="93">
        <f t="shared" si="15"/>
        <v>3644694.5632646587</v>
      </c>
      <c r="J47" s="93">
        <f t="shared" si="15"/>
        <v>3863376.237060538</v>
      </c>
      <c r="K47" s="93">
        <f t="shared" si="15"/>
        <v>4095178.8112841696</v>
      </c>
    </row>
    <row r="48" spans="1:22" ht="21.75" customHeight="1" thickBot="1" x14ac:dyDescent="0.55000000000000004">
      <c r="A48" s="6">
        <f>ROW()</f>
        <v>48</v>
      </c>
      <c r="B48" s="30" t="s">
        <v>91</v>
      </c>
      <c r="D48" s="94">
        <f>+D45-D47</f>
        <v>4841827.2</v>
      </c>
      <c r="E48" s="94">
        <f t="shared" ref="E48:K48" si="16">+E45-E47</f>
        <v>5132336.8320000023</v>
      </c>
      <c r="F48" s="94">
        <f t="shared" si="16"/>
        <v>5440277.0419200016</v>
      </c>
      <c r="G48" s="94">
        <f t="shared" si="16"/>
        <v>5766693.6644351995</v>
      </c>
      <c r="H48" s="94">
        <f t="shared" si="16"/>
        <v>6112695.2843013164</v>
      </c>
      <c r="I48" s="94">
        <f t="shared" si="16"/>
        <v>6479457.0013593938</v>
      </c>
      <c r="J48" s="94">
        <f t="shared" si="16"/>
        <v>6868224.4214409571</v>
      </c>
      <c r="K48" s="94">
        <f t="shared" si="16"/>
        <v>7280317.8867274132</v>
      </c>
    </row>
    <row r="49" spans="1:16" ht="21.75" customHeight="1" thickTop="1" x14ac:dyDescent="0.5">
      <c r="A49" s="6">
        <f>ROW()</f>
        <v>49</v>
      </c>
    </row>
    <row r="50" spans="1:16" ht="21.75" customHeight="1" x14ac:dyDescent="0.55000000000000004">
      <c r="A50" s="6">
        <f>ROW()</f>
        <v>50</v>
      </c>
      <c r="B50" s="41" t="s">
        <v>92</v>
      </c>
      <c r="C50" s="9"/>
      <c r="D50" s="9"/>
      <c r="E50" s="9"/>
      <c r="F50" s="9"/>
      <c r="G50" s="9"/>
      <c r="H50" s="9"/>
      <c r="I50" s="9"/>
      <c r="J50" s="9"/>
      <c r="K50" s="9"/>
    </row>
    <row r="51" spans="1:16" ht="21.75" customHeight="1" x14ac:dyDescent="0.5">
      <c r="A51" s="6">
        <f>ROW()</f>
        <v>51</v>
      </c>
      <c r="B51" s="42" t="s">
        <v>19</v>
      </c>
      <c r="C51" s="43"/>
      <c r="D51" s="154" t="s">
        <v>21</v>
      </c>
      <c r="E51" s="154"/>
      <c r="F51" s="154"/>
      <c r="G51" s="154"/>
      <c r="H51" s="154"/>
    </row>
    <row r="52" spans="1:16" ht="21.75" customHeight="1" x14ac:dyDescent="0.5">
      <c r="A52" s="6">
        <f>ROW()</f>
        <v>52</v>
      </c>
      <c r="C52" s="43"/>
      <c r="D52" s="48" t="str">
        <f t="shared" ref="D52:K52" si="17">+D27</f>
        <v>Year 1</v>
      </c>
      <c r="E52" s="48" t="str">
        <f t="shared" si="17"/>
        <v>Year 2</v>
      </c>
      <c r="F52" s="48" t="str">
        <f t="shared" si="17"/>
        <v>Year 3</v>
      </c>
      <c r="G52" s="48" t="str">
        <f t="shared" si="17"/>
        <v>Year 4</v>
      </c>
      <c r="H52" s="48" t="str">
        <f t="shared" si="17"/>
        <v>Year 5</v>
      </c>
      <c r="I52" s="48" t="str">
        <f t="shared" si="17"/>
        <v>Year 6</v>
      </c>
      <c r="J52" s="48" t="str">
        <f t="shared" si="17"/>
        <v>Year 7</v>
      </c>
      <c r="K52" s="48" t="str">
        <f t="shared" si="17"/>
        <v>Year 8</v>
      </c>
    </row>
    <row r="53" spans="1:16" ht="21.75" customHeight="1" x14ac:dyDescent="0.5">
      <c r="A53" s="6">
        <f>ROW()</f>
        <v>53</v>
      </c>
      <c r="B53" t="s">
        <v>93</v>
      </c>
      <c r="C53" s="43"/>
      <c r="D53" s="95">
        <f t="shared" ref="D53:K53" si="18">+D48</f>
        <v>4841827.2</v>
      </c>
      <c r="E53" s="95">
        <f t="shared" si="18"/>
        <v>5132336.8320000023</v>
      </c>
      <c r="F53" s="95">
        <f t="shared" si="18"/>
        <v>5440277.0419200016</v>
      </c>
      <c r="G53" s="95">
        <f t="shared" si="18"/>
        <v>5766693.6644351995</v>
      </c>
      <c r="H53" s="95">
        <f t="shared" si="18"/>
        <v>6112695.2843013164</v>
      </c>
      <c r="I53" s="95">
        <f t="shared" si="18"/>
        <v>6479457.0013593938</v>
      </c>
      <c r="J53" s="95">
        <f t="shared" si="18"/>
        <v>6868224.4214409571</v>
      </c>
      <c r="K53" s="95">
        <f t="shared" si="18"/>
        <v>7280317.8867274132</v>
      </c>
    </row>
    <row r="54" spans="1:16" ht="21.75" customHeight="1" x14ac:dyDescent="0.5">
      <c r="A54" s="6">
        <f>ROW()</f>
        <v>54</v>
      </c>
      <c r="B54" t="s">
        <v>82</v>
      </c>
      <c r="C54" s="43"/>
      <c r="D54" s="97">
        <f t="shared" ref="D54:K54" si="19">+D39</f>
        <v>482895</v>
      </c>
      <c r="E54" s="97">
        <f t="shared" si="19"/>
        <v>511868.70000000007</v>
      </c>
      <c r="F54" s="97">
        <f t="shared" si="19"/>
        <v>542580.82200000004</v>
      </c>
      <c r="G54" s="97">
        <f t="shared" si="19"/>
        <v>575135.67132000008</v>
      </c>
      <c r="H54" s="97">
        <f t="shared" si="19"/>
        <v>609643.81159920024</v>
      </c>
      <c r="I54" s="97">
        <f t="shared" si="19"/>
        <v>646222.44029515213</v>
      </c>
      <c r="J54" s="97">
        <f t="shared" si="19"/>
        <v>684995.78671286127</v>
      </c>
      <c r="K54" s="97">
        <f t="shared" si="19"/>
        <v>726095.53391563299</v>
      </c>
    </row>
    <row r="55" spans="1:16" ht="21.75" customHeight="1" thickBot="1" x14ac:dyDescent="0.55000000000000004">
      <c r="A55" s="6">
        <f>ROW()</f>
        <v>55</v>
      </c>
      <c r="B55" t="s">
        <v>95</v>
      </c>
      <c r="C55" s="43"/>
      <c r="D55" s="118">
        <f t="shared" ref="D55:K55" si="20">+D23*D47</f>
        <v>136176.38999999998</v>
      </c>
      <c r="E55" s="118">
        <f t="shared" si="20"/>
        <v>144346.97340000008</v>
      </c>
      <c r="F55" s="118">
        <f t="shared" si="20"/>
        <v>153007.79180400004</v>
      </c>
      <c r="G55" s="118">
        <f t="shared" si="20"/>
        <v>162188.25931224</v>
      </c>
      <c r="H55" s="118">
        <f t="shared" si="20"/>
        <v>171919.55487097451</v>
      </c>
      <c r="I55" s="118">
        <f t="shared" si="20"/>
        <v>182234.72816323294</v>
      </c>
      <c r="J55" s="118">
        <f t="shared" si="20"/>
        <v>193168.81185302691</v>
      </c>
      <c r="K55" s="118">
        <f t="shared" si="20"/>
        <v>204758.94056420849</v>
      </c>
    </row>
    <row r="56" spans="1:16" ht="21.75" customHeight="1" thickBot="1" x14ac:dyDescent="0.55000000000000004">
      <c r="A56" s="6">
        <f>ROW()</f>
        <v>56</v>
      </c>
      <c r="B56" s="30" t="s">
        <v>96</v>
      </c>
      <c r="C56" s="98"/>
      <c r="D56" s="99">
        <f>+D53+D54+D55</f>
        <v>5460898.5899999999</v>
      </c>
      <c r="E56" s="99">
        <f t="shared" ref="E56:K56" si="21">+E53+E54+E55</f>
        <v>5788552.5054000029</v>
      </c>
      <c r="F56" s="99">
        <f t="shared" si="21"/>
        <v>6135865.6557240011</v>
      </c>
      <c r="G56" s="99">
        <f t="shared" si="21"/>
        <v>6504017.5950674396</v>
      </c>
      <c r="H56" s="99">
        <f t="shared" si="21"/>
        <v>6894258.6507714912</v>
      </c>
      <c r="I56" s="99">
        <f t="shared" si="21"/>
        <v>7307914.1698177792</v>
      </c>
      <c r="J56" s="99">
        <f t="shared" si="21"/>
        <v>7746389.0200068457</v>
      </c>
      <c r="K56" s="99">
        <f t="shared" si="21"/>
        <v>8211172.3612072552</v>
      </c>
    </row>
    <row r="57" spans="1:16" ht="21.75" customHeight="1" thickTop="1" x14ac:dyDescent="0.5">
      <c r="A57" s="6">
        <f>ROW()</f>
        <v>57</v>
      </c>
      <c r="C57" s="43"/>
      <c r="D57" s="43"/>
      <c r="E57" s="43"/>
      <c r="F57" s="43"/>
      <c r="G57" s="43"/>
      <c r="H57" s="43"/>
      <c r="I57" s="43"/>
      <c r="J57" s="43"/>
      <c r="K57" s="43"/>
      <c r="P57" s="43"/>
    </row>
    <row r="58" spans="1:16" ht="21.75" customHeight="1" x14ac:dyDescent="0.5">
      <c r="A58" s="6">
        <f>ROW()</f>
        <v>58</v>
      </c>
      <c r="B58" s="100" t="s">
        <v>97</v>
      </c>
      <c r="C58" s="43"/>
      <c r="D58" s="43"/>
      <c r="E58" s="43"/>
      <c r="F58" s="43"/>
      <c r="G58" s="43"/>
      <c r="H58" s="43"/>
      <c r="I58" s="43"/>
      <c r="J58" s="43"/>
      <c r="K58" s="43"/>
      <c r="P58" s="43"/>
    </row>
    <row r="59" spans="1:16" ht="21.75" customHeight="1" x14ac:dyDescent="0.5">
      <c r="A59" s="6">
        <f>ROW()</f>
        <v>59</v>
      </c>
      <c r="B59" t="s">
        <v>102</v>
      </c>
      <c r="C59" s="102"/>
      <c r="D59" s="97">
        <f t="shared" ref="D59:K59" si="22">-D28*D22</f>
        <v>-160965</v>
      </c>
      <c r="E59" s="97">
        <f t="shared" si="22"/>
        <v>-170622.90000000005</v>
      </c>
      <c r="F59" s="97">
        <f t="shared" si="22"/>
        <v>-180860.27400000003</v>
      </c>
      <c r="G59" s="97">
        <f t="shared" si="22"/>
        <v>-191711.89044000005</v>
      </c>
      <c r="H59" s="97">
        <f t="shared" si="22"/>
        <v>-203214.60386640008</v>
      </c>
      <c r="I59" s="97">
        <f t="shared" si="22"/>
        <v>-215407.48009838405</v>
      </c>
      <c r="J59" s="97">
        <f t="shared" si="22"/>
        <v>-228331.92890428711</v>
      </c>
      <c r="K59" s="97">
        <f t="shared" si="22"/>
        <v>-242031.84463854434</v>
      </c>
    </row>
    <row r="60" spans="1:16" ht="21.75" customHeight="1" x14ac:dyDescent="0.5">
      <c r="A60" s="6">
        <f>ROW()</f>
        <v>60</v>
      </c>
      <c r="C60" s="101"/>
      <c r="D60" s="101"/>
      <c r="E60" s="101"/>
      <c r="F60" s="101"/>
      <c r="G60" s="101"/>
      <c r="H60" s="101"/>
      <c r="I60" s="101"/>
      <c r="J60" s="101"/>
      <c r="K60" s="101"/>
    </row>
    <row r="61" spans="1:16" ht="21.75" customHeight="1" x14ac:dyDescent="0.5">
      <c r="A61" s="6">
        <f>ROW()</f>
        <v>61</v>
      </c>
      <c r="B61" s="30" t="s">
        <v>103</v>
      </c>
      <c r="C61" s="43"/>
      <c r="D61" s="97">
        <f>+D56+D59</f>
        <v>5299933.59</v>
      </c>
      <c r="E61" s="97">
        <f t="shared" ref="E61:K61" si="23">+E56+E59</f>
        <v>5617929.6054000026</v>
      </c>
      <c r="F61" s="97">
        <f t="shared" si="23"/>
        <v>5955005.3817240009</v>
      </c>
      <c r="G61" s="97">
        <f t="shared" si="23"/>
        <v>6312305.7046274394</v>
      </c>
      <c r="H61" s="97">
        <f t="shared" si="23"/>
        <v>6691044.046905091</v>
      </c>
      <c r="I61" s="97">
        <f t="shared" si="23"/>
        <v>7092506.6897193948</v>
      </c>
      <c r="J61" s="97">
        <f t="shared" si="23"/>
        <v>7518057.0911025582</v>
      </c>
      <c r="K61" s="97">
        <f t="shared" si="23"/>
        <v>7969140.516568711</v>
      </c>
    </row>
    <row r="62" spans="1:16" ht="21.75" customHeight="1" x14ac:dyDescent="0.5">
      <c r="A62" s="6">
        <f>ROW()</f>
        <v>62</v>
      </c>
      <c r="C62" s="43"/>
      <c r="D62" s="43"/>
      <c r="E62" s="43"/>
      <c r="F62" s="43"/>
      <c r="G62" s="43"/>
      <c r="H62" s="43"/>
      <c r="I62" s="43"/>
      <c r="J62" s="43"/>
      <c r="K62" s="43"/>
      <c r="P62" s="43"/>
    </row>
    <row r="63" spans="1:16" ht="21.75" customHeight="1" x14ac:dyDescent="0.5">
      <c r="A63" s="6">
        <f>ROW()</f>
        <v>63</v>
      </c>
      <c r="B63" s="100" t="s">
        <v>104</v>
      </c>
      <c r="C63" s="43"/>
      <c r="D63" s="43"/>
      <c r="E63" s="43"/>
      <c r="F63" s="43"/>
      <c r="G63" s="43"/>
      <c r="H63" s="43"/>
      <c r="I63" s="43"/>
      <c r="J63" s="43"/>
      <c r="K63" s="43"/>
      <c r="P63" s="43"/>
    </row>
    <row r="64" spans="1:16" ht="21.75" customHeight="1" thickBot="1" x14ac:dyDescent="0.55000000000000004">
      <c r="A64" s="6">
        <f>ROW()</f>
        <v>64</v>
      </c>
      <c r="B64" t="s">
        <v>105</v>
      </c>
      <c r="C64" s="102"/>
      <c r="D64" s="103">
        <f t="shared" ref="D64:K64" si="24">-D21*D28</f>
        <v>-1126755</v>
      </c>
      <c r="E64" s="103">
        <f t="shared" si="24"/>
        <v>-1194360.3000000003</v>
      </c>
      <c r="F64" s="103">
        <f t="shared" si="24"/>
        <v>-1266021.9180000003</v>
      </c>
      <c r="G64" s="103">
        <f t="shared" si="24"/>
        <v>-1341983.2330800004</v>
      </c>
      <c r="H64" s="103">
        <f t="shared" si="24"/>
        <v>-1422502.2270648007</v>
      </c>
      <c r="I64" s="103">
        <f t="shared" si="24"/>
        <v>-1507852.3606886885</v>
      </c>
      <c r="J64" s="103">
        <f t="shared" si="24"/>
        <v>-1598323.5023300098</v>
      </c>
      <c r="K64" s="103">
        <f t="shared" si="24"/>
        <v>-1694222.9124698103</v>
      </c>
    </row>
    <row r="65" spans="1:20" ht="21.75" customHeight="1" thickBot="1" x14ac:dyDescent="0.55000000000000004">
      <c r="A65" s="6">
        <f>ROW()</f>
        <v>65</v>
      </c>
      <c r="B65" s="30" t="s">
        <v>106</v>
      </c>
      <c r="C65" s="43"/>
      <c r="D65" s="99">
        <f>+D64</f>
        <v>-1126755</v>
      </c>
      <c r="E65" s="99">
        <f t="shared" ref="E65:K65" si="25">+E64</f>
        <v>-1194360.3000000003</v>
      </c>
      <c r="F65" s="99">
        <f t="shared" si="25"/>
        <v>-1266021.9180000003</v>
      </c>
      <c r="G65" s="99">
        <f t="shared" si="25"/>
        <v>-1341983.2330800004</v>
      </c>
      <c r="H65" s="99">
        <f t="shared" si="25"/>
        <v>-1422502.2270648007</v>
      </c>
      <c r="I65" s="99">
        <f t="shared" si="25"/>
        <v>-1507852.3606886885</v>
      </c>
      <c r="J65" s="99">
        <f t="shared" si="25"/>
        <v>-1598323.5023300098</v>
      </c>
      <c r="K65" s="99">
        <f t="shared" si="25"/>
        <v>-1694222.9124698103</v>
      </c>
    </row>
    <row r="66" spans="1:20" ht="21.75" customHeight="1" thickTop="1" thickBot="1" x14ac:dyDescent="0.55000000000000004">
      <c r="A66" s="6">
        <f>ROW()</f>
        <v>66</v>
      </c>
      <c r="C66" s="43"/>
      <c r="D66" s="104"/>
      <c r="E66" s="104"/>
      <c r="F66" s="104"/>
      <c r="G66" s="104"/>
      <c r="H66" s="104"/>
      <c r="I66" s="104"/>
      <c r="J66" s="104"/>
      <c r="K66" s="104"/>
      <c r="P66" s="43"/>
    </row>
    <row r="67" spans="1:20" ht="21.75" customHeight="1" thickBot="1" x14ac:dyDescent="0.55000000000000004">
      <c r="A67" s="6">
        <f>ROW()</f>
        <v>67</v>
      </c>
      <c r="B67" s="30" t="s">
        <v>107</v>
      </c>
      <c r="C67" s="43"/>
      <c r="D67" s="99">
        <f>+D61+D65</f>
        <v>4173178.59</v>
      </c>
      <c r="E67" s="99">
        <f t="shared" ref="E67:K67" si="26">+E61+E65</f>
        <v>4423569.3054000027</v>
      </c>
      <c r="F67" s="99">
        <f t="shared" si="26"/>
        <v>4688983.4637240004</v>
      </c>
      <c r="G67" s="99">
        <f t="shared" si="26"/>
        <v>4970322.4715474388</v>
      </c>
      <c r="H67" s="99">
        <f t="shared" si="26"/>
        <v>5268541.8198402906</v>
      </c>
      <c r="I67" s="99">
        <f t="shared" si="26"/>
        <v>5584654.3290307065</v>
      </c>
      <c r="J67" s="99">
        <f t="shared" si="26"/>
        <v>5919733.5887725484</v>
      </c>
      <c r="K67" s="99">
        <f t="shared" si="26"/>
        <v>6274917.6040989012</v>
      </c>
    </row>
    <row r="68" spans="1:20" ht="21.75" customHeight="1" thickTop="1" x14ac:dyDescent="0.5">
      <c r="A68" s="6">
        <f>ROW()</f>
        <v>68</v>
      </c>
      <c r="C68" s="43"/>
      <c r="D68" s="43"/>
      <c r="E68" s="43"/>
      <c r="F68" s="43"/>
      <c r="G68" s="43"/>
      <c r="H68" s="43"/>
      <c r="I68" s="43"/>
      <c r="J68" s="43"/>
      <c r="K68" s="43"/>
      <c r="P68" s="43"/>
    </row>
    <row r="69" spans="1:20" ht="21.75" customHeight="1" x14ac:dyDescent="0.5">
      <c r="A69" s="6">
        <f>ROW()</f>
        <v>69</v>
      </c>
      <c r="B69" s="100" t="s">
        <v>108</v>
      </c>
      <c r="C69" s="43"/>
      <c r="D69" s="43"/>
      <c r="E69" s="43"/>
      <c r="F69" s="43"/>
      <c r="G69" s="43"/>
      <c r="H69" s="43"/>
      <c r="I69" s="43"/>
      <c r="J69" s="43"/>
      <c r="K69" s="43"/>
      <c r="P69" s="43"/>
    </row>
    <row r="70" spans="1:20" ht="21.75" customHeight="1" x14ac:dyDescent="0.5">
      <c r="A70" s="6">
        <f>ROW()</f>
        <v>70</v>
      </c>
      <c r="B70" s="30" t="s">
        <v>130</v>
      </c>
      <c r="C70" s="43"/>
      <c r="D70" s="97">
        <v>0</v>
      </c>
      <c r="E70" s="97">
        <v>0</v>
      </c>
      <c r="F70" s="97">
        <v>0</v>
      </c>
      <c r="G70" s="97">
        <v>0</v>
      </c>
      <c r="H70" s="97">
        <v>0</v>
      </c>
      <c r="I70" s="97">
        <v>0</v>
      </c>
      <c r="J70" s="97">
        <v>0</v>
      </c>
      <c r="K70" s="97">
        <v>0</v>
      </c>
    </row>
    <row r="71" spans="1:20" ht="21.75" customHeight="1" thickBot="1" x14ac:dyDescent="0.55000000000000004">
      <c r="A71" s="6">
        <f>ROW()</f>
        <v>71</v>
      </c>
      <c r="B71" s="23" t="s">
        <v>110</v>
      </c>
      <c r="C71" s="43"/>
      <c r="D71" s="119">
        <v>0</v>
      </c>
      <c r="E71" s="119">
        <v>0</v>
      </c>
      <c r="F71" s="119"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</row>
    <row r="72" spans="1:20" ht="21.75" customHeight="1" thickBot="1" x14ac:dyDescent="0.55000000000000004">
      <c r="A72" s="6">
        <f>ROW()</f>
        <v>72</v>
      </c>
      <c r="B72" s="30" t="s">
        <v>111</v>
      </c>
      <c r="C72" s="43"/>
      <c r="D72" s="99">
        <f>+D71+D70</f>
        <v>0</v>
      </c>
      <c r="E72" s="99">
        <f t="shared" ref="E72:K72" si="27">+E71+E70</f>
        <v>0</v>
      </c>
      <c r="F72" s="99">
        <f t="shared" si="27"/>
        <v>0</v>
      </c>
      <c r="G72" s="99">
        <f t="shared" si="27"/>
        <v>0</v>
      </c>
      <c r="H72" s="99">
        <f t="shared" si="27"/>
        <v>0</v>
      </c>
      <c r="I72" s="99">
        <f t="shared" si="27"/>
        <v>0</v>
      </c>
      <c r="J72" s="99">
        <f t="shared" si="27"/>
        <v>0</v>
      </c>
      <c r="K72" s="99">
        <f t="shared" si="27"/>
        <v>0</v>
      </c>
    </row>
    <row r="73" spans="1:20" ht="21.75" customHeight="1" thickTop="1" thickBot="1" x14ac:dyDescent="0.55000000000000004">
      <c r="A73" s="6">
        <f>ROW()</f>
        <v>73</v>
      </c>
      <c r="B73" s="23"/>
      <c r="C73" s="43"/>
      <c r="D73" s="104"/>
      <c r="E73" s="104"/>
      <c r="F73" s="104"/>
      <c r="G73" s="104"/>
      <c r="H73" s="104"/>
      <c r="I73" s="104"/>
      <c r="J73" s="104"/>
      <c r="K73" s="104"/>
      <c r="P73" s="43"/>
      <c r="Q73" s="43"/>
      <c r="R73" s="43"/>
      <c r="S73" s="43"/>
      <c r="T73" s="43"/>
    </row>
    <row r="74" spans="1:20" ht="21.75" customHeight="1" thickBot="1" x14ac:dyDescent="0.55000000000000004">
      <c r="A74" s="6">
        <f>ROW()</f>
        <v>74</v>
      </c>
      <c r="B74" t="s">
        <v>112</v>
      </c>
      <c r="C74" s="43"/>
      <c r="D74" s="99">
        <f>+D67+D72</f>
        <v>4173178.59</v>
      </c>
      <c r="E74" s="99">
        <f t="shared" ref="E74:K74" si="28">+E67+E72</f>
        <v>4423569.3054000027</v>
      </c>
      <c r="F74" s="99">
        <f t="shared" si="28"/>
        <v>4688983.4637240004</v>
      </c>
      <c r="G74" s="99">
        <f t="shared" si="28"/>
        <v>4970322.4715474388</v>
      </c>
      <c r="H74" s="99">
        <f t="shared" si="28"/>
        <v>5268541.8198402906</v>
      </c>
      <c r="I74" s="99">
        <f t="shared" si="28"/>
        <v>5584654.3290307065</v>
      </c>
      <c r="J74" s="99">
        <f t="shared" si="28"/>
        <v>5919733.5887725484</v>
      </c>
      <c r="K74" s="99">
        <f t="shared" si="28"/>
        <v>6274917.6040989012</v>
      </c>
    </row>
    <row r="75" spans="1:20" ht="21.75" customHeight="1" thickTop="1" x14ac:dyDescent="0.5">
      <c r="C75" s="43"/>
      <c r="D75" s="43"/>
      <c r="E75" s="43"/>
      <c r="F75" s="43"/>
      <c r="G75" s="43"/>
      <c r="H75" s="43"/>
      <c r="P75" s="43"/>
    </row>
    <row r="76" spans="1:20" ht="21.75" customHeight="1" x14ac:dyDescent="0.5"/>
    <row r="77" spans="1:20" ht="21.75" customHeight="1" x14ac:dyDescent="0.55000000000000004">
      <c r="A77" s="6">
        <f>ROW()</f>
        <v>77</v>
      </c>
      <c r="B77" s="41" t="s">
        <v>32</v>
      </c>
      <c r="C77" s="9"/>
      <c r="D77" s="9"/>
      <c r="E77" s="9"/>
      <c r="F77" s="9"/>
      <c r="G77" s="9"/>
      <c r="H77" s="9"/>
      <c r="I77" s="9"/>
      <c r="J77" s="9"/>
      <c r="K77" s="9"/>
    </row>
    <row r="78" spans="1:20" ht="21.75" customHeight="1" x14ac:dyDescent="0.5">
      <c r="A78" s="6">
        <f>ROW()</f>
        <v>78</v>
      </c>
      <c r="B78" s="42" t="s">
        <v>19</v>
      </c>
      <c r="C78" s="43"/>
      <c r="D78" s="43"/>
      <c r="E78" s="43"/>
      <c r="F78" s="43"/>
      <c r="G78" s="43"/>
      <c r="H78" s="43"/>
      <c r="I78" s="43"/>
      <c r="J78" s="43"/>
      <c r="K78" s="43"/>
    </row>
    <row r="79" spans="1:20" ht="21.75" customHeight="1" x14ac:dyDescent="0.5">
      <c r="A79" s="6">
        <f>ROW()</f>
        <v>79</v>
      </c>
      <c r="C79" s="48" t="s">
        <v>118</v>
      </c>
      <c r="D79" s="48" t="str">
        <f t="shared" ref="D79:K79" si="29">+D52</f>
        <v>Year 1</v>
      </c>
      <c r="E79" s="48" t="str">
        <f t="shared" si="29"/>
        <v>Year 2</v>
      </c>
      <c r="F79" s="48" t="str">
        <f t="shared" si="29"/>
        <v>Year 3</v>
      </c>
      <c r="G79" s="48" t="str">
        <f t="shared" si="29"/>
        <v>Year 4</v>
      </c>
      <c r="H79" s="48" t="str">
        <f t="shared" si="29"/>
        <v>Year 5</v>
      </c>
      <c r="I79" s="48" t="str">
        <f t="shared" si="29"/>
        <v>Year 6</v>
      </c>
      <c r="J79" s="48" t="str">
        <f t="shared" si="29"/>
        <v>Year 7</v>
      </c>
      <c r="K79" s="48" t="str">
        <f t="shared" si="29"/>
        <v>Year 8</v>
      </c>
    </row>
    <row r="80" spans="1:20" ht="21.75" customHeight="1" x14ac:dyDescent="0.5">
      <c r="A80" s="6">
        <f>ROW()</f>
        <v>80</v>
      </c>
      <c r="B80" s="61" t="s">
        <v>37</v>
      </c>
      <c r="C80" s="64"/>
      <c r="D80" s="64"/>
      <c r="E80" s="64"/>
      <c r="F80" s="64"/>
      <c r="G80" s="64"/>
      <c r="H80" s="64"/>
      <c r="I80" s="64"/>
      <c r="J80" s="64"/>
      <c r="K80" s="64"/>
    </row>
    <row r="81" spans="1:11" ht="21.75" customHeight="1" x14ac:dyDescent="0.5">
      <c r="A81" s="6">
        <f>ROW()</f>
        <v>81</v>
      </c>
      <c r="B81" s="64" t="s">
        <v>8</v>
      </c>
      <c r="C81" s="153">
        <v>1500000</v>
      </c>
      <c r="D81" s="65">
        <f>+C81+D74</f>
        <v>5673178.5899999999</v>
      </c>
      <c r="E81" s="65">
        <f t="shared" ref="E81:K81" si="30">+D81+E74</f>
        <v>10096747.895400003</v>
      </c>
      <c r="F81" s="65">
        <f t="shared" si="30"/>
        <v>14785731.359124003</v>
      </c>
      <c r="G81" s="65">
        <f t="shared" si="30"/>
        <v>19756053.830671441</v>
      </c>
      <c r="H81" s="65">
        <f t="shared" si="30"/>
        <v>25024595.65051173</v>
      </c>
      <c r="I81" s="65">
        <f t="shared" si="30"/>
        <v>30609249.979542438</v>
      </c>
      <c r="J81" s="65">
        <f t="shared" si="30"/>
        <v>36528983.568314984</v>
      </c>
      <c r="K81" s="65">
        <f t="shared" si="30"/>
        <v>42803901.172413886</v>
      </c>
    </row>
    <row r="82" spans="1:11" ht="21.75" customHeight="1" x14ac:dyDescent="0.5">
      <c r="A82" s="6">
        <f>ROW()</f>
        <v>82</v>
      </c>
      <c r="B82" s="64" t="s">
        <v>144</v>
      </c>
      <c r="C82" s="153">
        <v>1000000</v>
      </c>
      <c r="D82" s="65">
        <f>+C82-D59</f>
        <v>1160965</v>
      </c>
      <c r="E82" s="65">
        <f t="shared" ref="E82:K82" si="31">+D82-E59</f>
        <v>1331587.9000000001</v>
      </c>
      <c r="F82" s="65">
        <f t="shared" si="31"/>
        <v>1512448.1740000001</v>
      </c>
      <c r="G82" s="65">
        <f t="shared" si="31"/>
        <v>1704160.0644400001</v>
      </c>
      <c r="H82" s="65">
        <f t="shared" si="31"/>
        <v>1907374.6683064001</v>
      </c>
      <c r="I82" s="65">
        <f t="shared" si="31"/>
        <v>2122782.148404784</v>
      </c>
      <c r="J82" s="65">
        <f t="shared" si="31"/>
        <v>2351114.0773090711</v>
      </c>
      <c r="K82" s="65">
        <f t="shared" si="31"/>
        <v>2593145.9219476152</v>
      </c>
    </row>
    <row r="83" spans="1:11" ht="21.75" customHeight="1" thickBot="1" x14ac:dyDescent="0.55000000000000004">
      <c r="A83" s="6">
        <f>ROW()</f>
        <v>83</v>
      </c>
      <c r="B83" s="61" t="s">
        <v>40</v>
      </c>
      <c r="C83" s="68">
        <f>+C82+C81</f>
        <v>2500000</v>
      </c>
      <c r="D83" s="68">
        <f>+D82+D81</f>
        <v>6834143.5899999999</v>
      </c>
      <c r="E83" s="68">
        <f t="shared" ref="E83:K83" si="32">+E82+E81</f>
        <v>11428335.795400003</v>
      </c>
      <c r="F83" s="68">
        <f t="shared" si="32"/>
        <v>16298179.533124004</v>
      </c>
      <c r="G83" s="68">
        <f t="shared" si="32"/>
        <v>21460213.895111442</v>
      </c>
      <c r="H83" s="68">
        <f t="shared" si="32"/>
        <v>26931970.31881813</v>
      </c>
      <c r="I83" s="68">
        <f t="shared" si="32"/>
        <v>32732032.127947222</v>
      </c>
      <c r="J83" s="68">
        <f t="shared" si="32"/>
        <v>38880097.645624056</v>
      </c>
      <c r="K83" s="68">
        <f t="shared" si="32"/>
        <v>45397047.094361499</v>
      </c>
    </row>
    <row r="84" spans="1:11" ht="21.75" customHeight="1" thickTop="1" x14ac:dyDescent="0.5">
      <c r="A84" s="6">
        <f>ROW()</f>
        <v>84</v>
      </c>
      <c r="B84" s="64"/>
      <c r="C84" s="64"/>
      <c r="D84" s="64"/>
      <c r="E84" s="64"/>
      <c r="F84" s="64"/>
      <c r="G84" s="64"/>
      <c r="H84" s="64"/>
      <c r="I84" s="64"/>
      <c r="J84" s="64"/>
      <c r="K84" s="64"/>
    </row>
    <row r="85" spans="1:11" ht="21.75" customHeight="1" x14ac:dyDescent="0.5">
      <c r="A85" s="6">
        <f>ROW()</f>
        <v>85</v>
      </c>
      <c r="B85" s="64" t="s">
        <v>141</v>
      </c>
      <c r="C85" s="153">
        <v>15000000</v>
      </c>
      <c r="D85" s="65">
        <f>+C85-D64</f>
        <v>16126755</v>
      </c>
      <c r="E85" s="65">
        <f t="shared" ref="E85:K85" si="33">+D85-E64</f>
        <v>17321115.300000001</v>
      </c>
      <c r="F85" s="65">
        <f t="shared" si="33"/>
        <v>18587137.218000002</v>
      </c>
      <c r="G85" s="65">
        <f t="shared" si="33"/>
        <v>19929120.451080002</v>
      </c>
      <c r="H85" s="65">
        <f t="shared" si="33"/>
        <v>21351622.678144801</v>
      </c>
      <c r="I85" s="65">
        <f t="shared" si="33"/>
        <v>22859475.038833492</v>
      </c>
      <c r="J85" s="65">
        <f t="shared" si="33"/>
        <v>24457798.5411635</v>
      </c>
      <c r="K85" s="65">
        <f t="shared" si="33"/>
        <v>26152021.453633312</v>
      </c>
    </row>
    <row r="86" spans="1:11" ht="21.75" customHeight="1" x14ac:dyDescent="0.5">
      <c r="A86" s="6">
        <f>ROW()</f>
        <v>86</v>
      </c>
      <c r="B86" s="64" t="s">
        <v>142</v>
      </c>
      <c r="C86" s="153">
        <v>-2500000</v>
      </c>
      <c r="D86" s="65">
        <f>+C86-D39</f>
        <v>-2982895</v>
      </c>
      <c r="E86" s="65">
        <f t="shared" ref="E86:K86" si="34">+D86-E39</f>
        <v>-3494763.7</v>
      </c>
      <c r="F86" s="65">
        <f t="shared" si="34"/>
        <v>-4037344.5220000003</v>
      </c>
      <c r="G86" s="65">
        <f t="shared" si="34"/>
        <v>-4612480.1933200005</v>
      </c>
      <c r="H86" s="65">
        <f t="shared" si="34"/>
        <v>-5222124.0049192011</v>
      </c>
      <c r="I86" s="65">
        <f t="shared" si="34"/>
        <v>-5868346.4452143535</v>
      </c>
      <c r="J86" s="65">
        <f t="shared" si="34"/>
        <v>-6553342.2319272151</v>
      </c>
      <c r="K86" s="65">
        <f t="shared" si="34"/>
        <v>-7279437.7658428485</v>
      </c>
    </row>
    <row r="87" spans="1:11" ht="21.75" customHeight="1" x14ac:dyDescent="0.5">
      <c r="A87" s="6">
        <f>ROW()</f>
        <v>87</v>
      </c>
      <c r="B87" s="64" t="s">
        <v>143</v>
      </c>
      <c r="C87" s="65">
        <f>+C86+C85</f>
        <v>12500000</v>
      </c>
      <c r="D87" s="65">
        <f>+D86+D85</f>
        <v>13143860</v>
      </c>
      <c r="E87" s="65">
        <f t="shared" ref="E87:K87" si="35">+E86+E85</f>
        <v>13826351.600000001</v>
      </c>
      <c r="F87" s="65">
        <f t="shared" si="35"/>
        <v>14549792.696000002</v>
      </c>
      <c r="G87" s="65">
        <f t="shared" si="35"/>
        <v>15316640.257760001</v>
      </c>
      <c r="H87" s="65">
        <f t="shared" si="35"/>
        <v>16129498.6732256</v>
      </c>
      <c r="I87" s="65">
        <f t="shared" si="35"/>
        <v>16991128.593619138</v>
      </c>
      <c r="J87" s="65">
        <f t="shared" si="35"/>
        <v>17904456.309236284</v>
      </c>
      <c r="K87" s="65">
        <f t="shared" si="35"/>
        <v>18872583.687790465</v>
      </c>
    </row>
    <row r="88" spans="1:11" ht="21.75" customHeight="1" thickBot="1" x14ac:dyDescent="0.55000000000000004">
      <c r="A88" s="6">
        <f>ROW()</f>
        <v>88</v>
      </c>
      <c r="B88" s="61" t="s">
        <v>44</v>
      </c>
      <c r="C88" s="69">
        <f>+C87+C83</f>
        <v>15000000</v>
      </c>
      <c r="D88" s="69">
        <f>+D87+D83</f>
        <v>19978003.59</v>
      </c>
      <c r="E88" s="69">
        <f t="shared" ref="E88:K88" si="36">+E87+E83</f>
        <v>25254687.395400003</v>
      </c>
      <c r="F88" s="69">
        <f t="shared" si="36"/>
        <v>30847972.229124006</v>
      </c>
      <c r="G88" s="69">
        <f t="shared" si="36"/>
        <v>36776854.152871445</v>
      </c>
      <c r="H88" s="69">
        <f t="shared" si="36"/>
        <v>43061468.992043734</v>
      </c>
      <c r="I88" s="69">
        <f t="shared" si="36"/>
        <v>49723160.721566364</v>
      </c>
      <c r="J88" s="69">
        <f t="shared" si="36"/>
        <v>56784553.954860345</v>
      </c>
      <c r="K88" s="69">
        <f t="shared" si="36"/>
        <v>64269630.782151967</v>
      </c>
    </row>
    <row r="89" spans="1:11" ht="21.75" customHeight="1" thickTop="1" x14ac:dyDescent="0.5">
      <c r="A89" s="6">
        <f>ROW()</f>
        <v>89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</row>
    <row r="90" spans="1:11" ht="21.75" customHeight="1" x14ac:dyDescent="0.5">
      <c r="A90" s="6">
        <f>ROW()</f>
        <v>90</v>
      </c>
      <c r="B90" s="61" t="s">
        <v>45</v>
      </c>
      <c r="C90" s="64"/>
      <c r="D90" s="64"/>
      <c r="E90" s="64"/>
      <c r="F90" s="64"/>
      <c r="G90" s="64"/>
      <c r="H90" s="64"/>
      <c r="I90" s="64"/>
      <c r="J90" s="64"/>
      <c r="K90" s="64"/>
    </row>
    <row r="91" spans="1:11" ht="21.75" customHeight="1" x14ac:dyDescent="0.5">
      <c r="A91" s="6">
        <f>ROW()</f>
        <v>91</v>
      </c>
      <c r="B91" s="64" t="s">
        <v>145</v>
      </c>
      <c r="C91" s="153">
        <v>0</v>
      </c>
      <c r="D91" s="65">
        <f>+C91</f>
        <v>0</v>
      </c>
      <c r="E91" s="65">
        <f t="shared" ref="E91:K91" si="37">+D91</f>
        <v>0</v>
      </c>
      <c r="F91" s="65">
        <f t="shared" si="37"/>
        <v>0</v>
      </c>
      <c r="G91" s="65">
        <f t="shared" si="37"/>
        <v>0</v>
      </c>
      <c r="H91" s="65">
        <f t="shared" si="37"/>
        <v>0</v>
      </c>
      <c r="I91" s="65">
        <f t="shared" si="37"/>
        <v>0</v>
      </c>
      <c r="J91" s="65">
        <f t="shared" si="37"/>
        <v>0</v>
      </c>
      <c r="K91" s="65">
        <f t="shared" si="37"/>
        <v>0</v>
      </c>
    </row>
    <row r="92" spans="1:11" ht="21.75" customHeight="1" thickBot="1" x14ac:dyDescent="0.55000000000000004">
      <c r="A92" s="6">
        <f>ROW()</f>
        <v>92</v>
      </c>
      <c r="B92" s="61" t="s">
        <v>48</v>
      </c>
      <c r="C92" s="68">
        <f>+C91</f>
        <v>0</v>
      </c>
      <c r="D92" s="68">
        <f>+D91</f>
        <v>0</v>
      </c>
      <c r="E92" s="68">
        <f t="shared" ref="E92:K92" si="38">+E91</f>
        <v>0</v>
      </c>
      <c r="F92" s="68">
        <f t="shared" si="38"/>
        <v>0</v>
      </c>
      <c r="G92" s="68">
        <f t="shared" si="38"/>
        <v>0</v>
      </c>
      <c r="H92" s="68">
        <f t="shared" si="38"/>
        <v>0</v>
      </c>
      <c r="I92" s="68">
        <f t="shared" si="38"/>
        <v>0</v>
      </c>
      <c r="J92" s="68">
        <f t="shared" si="38"/>
        <v>0</v>
      </c>
      <c r="K92" s="68">
        <f t="shared" si="38"/>
        <v>0</v>
      </c>
    </row>
    <row r="93" spans="1:11" ht="21.75" customHeight="1" thickTop="1" x14ac:dyDescent="0.5">
      <c r="A93" s="6">
        <f>ROW()</f>
        <v>93</v>
      </c>
      <c r="B93" s="64"/>
      <c r="C93" s="64"/>
      <c r="D93" s="64"/>
      <c r="E93" s="64"/>
      <c r="F93" s="64"/>
      <c r="G93" s="64"/>
      <c r="H93" s="64"/>
      <c r="I93" s="64"/>
      <c r="J93" s="64"/>
      <c r="K93" s="64"/>
    </row>
    <row r="94" spans="1:11" ht="21.75" customHeight="1" x14ac:dyDescent="0.5">
      <c r="A94" s="6">
        <f>ROW()</f>
        <v>94</v>
      </c>
      <c r="B94" s="64" t="s">
        <v>146</v>
      </c>
      <c r="C94" s="153">
        <v>0</v>
      </c>
      <c r="D94" s="65">
        <f>+C94</f>
        <v>0</v>
      </c>
      <c r="E94" s="65">
        <f t="shared" ref="E94:K94" si="39">+D94</f>
        <v>0</v>
      </c>
      <c r="F94" s="65">
        <f t="shared" si="39"/>
        <v>0</v>
      </c>
      <c r="G94" s="65">
        <f t="shared" si="39"/>
        <v>0</v>
      </c>
      <c r="H94" s="65">
        <f t="shared" si="39"/>
        <v>0</v>
      </c>
      <c r="I94" s="65">
        <f t="shared" si="39"/>
        <v>0</v>
      </c>
      <c r="J94" s="65">
        <f t="shared" si="39"/>
        <v>0</v>
      </c>
      <c r="K94" s="65">
        <f t="shared" si="39"/>
        <v>0</v>
      </c>
    </row>
    <row r="95" spans="1:11" ht="21.75" customHeight="1" thickBot="1" x14ac:dyDescent="0.55000000000000004">
      <c r="A95" s="6">
        <f>ROW()</f>
        <v>95</v>
      </c>
      <c r="B95" s="64" t="s">
        <v>50</v>
      </c>
      <c r="C95" s="68">
        <f>+C94</f>
        <v>0</v>
      </c>
      <c r="D95" s="68">
        <f>+D94</f>
        <v>0</v>
      </c>
      <c r="E95" s="68">
        <f t="shared" ref="E95:K95" si="40">+E94</f>
        <v>0</v>
      </c>
      <c r="F95" s="68">
        <f t="shared" si="40"/>
        <v>0</v>
      </c>
      <c r="G95" s="68">
        <f t="shared" si="40"/>
        <v>0</v>
      </c>
      <c r="H95" s="68">
        <f t="shared" si="40"/>
        <v>0</v>
      </c>
      <c r="I95" s="68">
        <f t="shared" si="40"/>
        <v>0</v>
      </c>
      <c r="J95" s="68">
        <f t="shared" si="40"/>
        <v>0</v>
      </c>
      <c r="K95" s="68">
        <f t="shared" si="40"/>
        <v>0</v>
      </c>
    </row>
    <row r="96" spans="1:11" ht="21.75" customHeight="1" thickTop="1" x14ac:dyDescent="0.5">
      <c r="A96" s="6">
        <f>ROW()</f>
        <v>96</v>
      </c>
      <c r="B96" s="64"/>
      <c r="C96" s="64"/>
      <c r="D96" s="64"/>
      <c r="E96" s="64"/>
      <c r="F96" s="64"/>
      <c r="G96" s="64"/>
      <c r="H96" s="64"/>
      <c r="I96" s="64"/>
      <c r="J96" s="64"/>
      <c r="K96" s="64"/>
    </row>
    <row r="97" spans="1:11" ht="21.75" customHeight="1" x14ac:dyDescent="0.5">
      <c r="A97" s="6">
        <f>ROW()</f>
        <v>97</v>
      </c>
      <c r="B97" s="64" t="s">
        <v>147</v>
      </c>
      <c r="C97" s="153">
        <v>500000</v>
      </c>
      <c r="D97" s="65">
        <f>+C97+D55</f>
        <v>636176.39</v>
      </c>
      <c r="E97" s="65">
        <f t="shared" ref="E97:K97" si="41">+D97+E55</f>
        <v>780523.36340000015</v>
      </c>
      <c r="F97" s="65">
        <f t="shared" si="41"/>
        <v>933531.15520400018</v>
      </c>
      <c r="G97" s="65">
        <f t="shared" si="41"/>
        <v>1095719.4145162401</v>
      </c>
      <c r="H97" s="65">
        <f t="shared" si="41"/>
        <v>1267638.9693872146</v>
      </c>
      <c r="I97" s="65">
        <f t="shared" si="41"/>
        <v>1449873.6975504477</v>
      </c>
      <c r="J97" s="65">
        <f t="shared" si="41"/>
        <v>1643042.5094034746</v>
      </c>
      <c r="K97" s="65">
        <f t="shared" si="41"/>
        <v>1847801.4499676831</v>
      </c>
    </row>
    <row r="98" spans="1:11" ht="21.75" customHeight="1" thickBot="1" x14ac:dyDescent="0.55000000000000004">
      <c r="A98" s="6">
        <f>ROW()</f>
        <v>98</v>
      </c>
      <c r="B98" s="61" t="s">
        <v>52</v>
      </c>
      <c r="C98" s="68">
        <f>+C97+C95+C92</f>
        <v>500000</v>
      </c>
      <c r="D98" s="68">
        <f>+D97+D95+D92</f>
        <v>636176.39</v>
      </c>
      <c r="E98" s="68">
        <f t="shared" ref="E98:K98" si="42">+E97+E95+E92</f>
        <v>780523.36340000015</v>
      </c>
      <c r="F98" s="68">
        <f t="shared" si="42"/>
        <v>933531.15520400018</v>
      </c>
      <c r="G98" s="68">
        <f t="shared" si="42"/>
        <v>1095719.4145162401</v>
      </c>
      <c r="H98" s="68">
        <f t="shared" si="42"/>
        <v>1267638.9693872146</v>
      </c>
      <c r="I98" s="68">
        <f t="shared" si="42"/>
        <v>1449873.6975504477</v>
      </c>
      <c r="J98" s="68">
        <f t="shared" si="42"/>
        <v>1643042.5094034746</v>
      </c>
      <c r="K98" s="68">
        <f t="shared" si="42"/>
        <v>1847801.4499676831</v>
      </c>
    </row>
    <row r="99" spans="1:11" ht="21.75" customHeight="1" thickTop="1" x14ac:dyDescent="0.5">
      <c r="A99" s="6">
        <f>ROW()</f>
        <v>99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</row>
    <row r="100" spans="1:11" ht="21.75" customHeight="1" x14ac:dyDescent="0.5">
      <c r="A100" s="6">
        <f>ROW()</f>
        <v>100</v>
      </c>
      <c r="B100" s="61" t="s">
        <v>53</v>
      </c>
      <c r="C100" s="64"/>
      <c r="D100" s="64"/>
      <c r="E100" s="64"/>
      <c r="F100" s="64"/>
      <c r="G100" s="64"/>
      <c r="H100" s="64"/>
      <c r="I100" s="64"/>
      <c r="J100" s="64"/>
      <c r="K100" s="64"/>
    </row>
    <row r="101" spans="1:11" ht="21.75" customHeight="1" x14ac:dyDescent="0.5">
      <c r="A101" s="6">
        <f>ROW()</f>
        <v>101</v>
      </c>
      <c r="B101" s="64" t="s">
        <v>54</v>
      </c>
      <c r="C101" s="153">
        <v>10000000</v>
      </c>
      <c r="D101" s="65">
        <f>+C101</f>
        <v>10000000</v>
      </c>
      <c r="E101" s="65">
        <f t="shared" ref="E101:K101" si="43">+D101</f>
        <v>10000000</v>
      </c>
      <c r="F101" s="65">
        <f t="shared" si="43"/>
        <v>10000000</v>
      </c>
      <c r="G101" s="65">
        <f t="shared" si="43"/>
        <v>10000000</v>
      </c>
      <c r="H101" s="65">
        <f t="shared" si="43"/>
        <v>10000000</v>
      </c>
      <c r="I101" s="65">
        <f t="shared" si="43"/>
        <v>10000000</v>
      </c>
      <c r="J101" s="65">
        <f t="shared" si="43"/>
        <v>10000000</v>
      </c>
      <c r="K101" s="65">
        <f t="shared" si="43"/>
        <v>10000000</v>
      </c>
    </row>
    <row r="102" spans="1:11" ht="21.75" customHeight="1" thickBot="1" x14ac:dyDescent="0.55000000000000004">
      <c r="A102" s="6">
        <f>ROW()</f>
        <v>102</v>
      </c>
      <c r="B102" s="64" t="s">
        <v>55</v>
      </c>
      <c r="C102" s="153">
        <v>4500000</v>
      </c>
      <c r="D102" s="65">
        <f>+C102+D48</f>
        <v>9341827.1999999993</v>
      </c>
      <c r="E102" s="65">
        <f t="shared" ref="E102:K102" si="44">+D102+E48</f>
        <v>14474164.032000002</v>
      </c>
      <c r="F102" s="65">
        <f t="shared" si="44"/>
        <v>19914441.073920004</v>
      </c>
      <c r="G102" s="65">
        <f t="shared" si="44"/>
        <v>25681134.738355204</v>
      </c>
      <c r="H102" s="65">
        <f t="shared" si="44"/>
        <v>31793830.022656523</v>
      </c>
      <c r="I102" s="65">
        <f t="shared" si="44"/>
        <v>38273287.024015918</v>
      </c>
      <c r="J102" s="65">
        <f t="shared" si="44"/>
        <v>45141511.445456877</v>
      </c>
      <c r="K102" s="65">
        <f t="shared" si="44"/>
        <v>52421829.332184292</v>
      </c>
    </row>
    <row r="103" spans="1:11" ht="21.75" customHeight="1" thickBot="1" x14ac:dyDescent="0.55000000000000004">
      <c r="A103" s="6">
        <f>ROW()</f>
        <v>103</v>
      </c>
      <c r="B103" s="61" t="s">
        <v>56</v>
      </c>
      <c r="C103" s="70">
        <f>+C102+C101</f>
        <v>14500000</v>
      </c>
      <c r="D103" s="70">
        <f>+D102+D101</f>
        <v>19341827.199999999</v>
      </c>
      <c r="E103" s="70">
        <f t="shared" ref="E103:K103" si="45">+E102+E101</f>
        <v>24474164.032000002</v>
      </c>
      <c r="F103" s="70">
        <f t="shared" si="45"/>
        <v>29914441.073920004</v>
      </c>
      <c r="G103" s="70">
        <f t="shared" si="45"/>
        <v>35681134.738355204</v>
      </c>
      <c r="H103" s="70">
        <f t="shared" si="45"/>
        <v>41793830.022656523</v>
      </c>
      <c r="I103" s="70">
        <f t="shared" si="45"/>
        <v>48273287.024015918</v>
      </c>
      <c r="J103" s="70">
        <f t="shared" si="45"/>
        <v>55141511.445456877</v>
      </c>
      <c r="K103" s="70">
        <f t="shared" si="45"/>
        <v>62421829.332184292</v>
      </c>
    </row>
    <row r="104" spans="1:11" ht="21.75" customHeight="1" thickTop="1" thickBot="1" x14ac:dyDescent="0.55000000000000004">
      <c r="A104" s="6">
        <f>ROW()</f>
        <v>104</v>
      </c>
      <c r="B104" s="64"/>
      <c r="C104" s="71"/>
      <c r="D104" s="71"/>
      <c r="E104" s="71"/>
      <c r="F104" s="71"/>
      <c r="G104" s="71"/>
      <c r="H104" s="71"/>
      <c r="I104" s="71"/>
      <c r="J104" s="71"/>
      <c r="K104" s="71"/>
    </row>
    <row r="105" spans="1:11" ht="21.75" customHeight="1" thickBot="1" x14ac:dyDescent="0.55000000000000004">
      <c r="A105" s="6">
        <f>ROW()</f>
        <v>105</v>
      </c>
      <c r="B105" s="61" t="s">
        <v>57</v>
      </c>
      <c r="C105" s="69">
        <f>+C103+C98</f>
        <v>15000000</v>
      </c>
      <c r="D105" s="69">
        <f>+D103+D98</f>
        <v>19978003.59</v>
      </c>
      <c r="E105" s="69">
        <f t="shared" ref="E105:K105" si="46">+E103+E98</f>
        <v>25254687.395400003</v>
      </c>
      <c r="F105" s="69">
        <f t="shared" si="46"/>
        <v>30847972.229124006</v>
      </c>
      <c r="G105" s="69">
        <f t="shared" si="46"/>
        <v>36776854.152871445</v>
      </c>
      <c r="H105" s="69">
        <f t="shared" si="46"/>
        <v>43061468.992043734</v>
      </c>
      <c r="I105" s="69">
        <f t="shared" si="46"/>
        <v>49723160.721566364</v>
      </c>
      <c r="J105" s="69">
        <f t="shared" si="46"/>
        <v>56784553.954860352</v>
      </c>
      <c r="K105" s="69">
        <f t="shared" si="46"/>
        <v>64269630.782151975</v>
      </c>
    </row>
    <row r="106" spans="1:11" ht="21.75" customHeight="1" thickTop="1" x14ac:dyDescent="0.5">
      <c r="C106" s="43"/>
      <c r="D106" s="43"/>
    </row>
    <row r="107" spans="1:11" ht="21.75" customHeight="1" x14ac:dyDescent="0.5">
      <c r="C107" s="43"/>
      <c r="D107" s="43"/>
    </row>
    <row r="108" spans="1:11" ht="21.75" customHeight="1" x14ac:dyDescent="0.5">
      <c r="C108" s="43"/>
      <c r="D108" s="43"/>
    </row>
    <row r="109" spans="1:11" ht="21.75" customHeight="1" x14ac:dyDescent="0.5">
      <c r="C109" s="43"/>
      <c r="D109" s="43"/>
    </row>
    <row r="110" spans="1:11" ht="21.75" customHeight="1" x14ac:dyDescent="0.5">
      <c r="C110" s="43"/>
      <c r="D110" s="43"/>
    </row>
    <row r="111" spans="1:11" ht="21.75" customHeight="1" x14ac:dyDescent="0.5">
      <c r="C111" s="43"/>
      <c r="D111" s="43"/>
    </row>
    <row r="112" spans="1:11" ht="21.75" customHeight="1" x14ac:dyDescent="0.5">
      <c r="C112" s="43"/>
      <c r="D112" s="43"/>
    </row>
    <row r="113" spans="3:4" ht="21.75" customHeight="1" x14ac:dyDescent="0.5">
      <c r="C113" s="43"/>
      <c r="D113" s="43"/>
    </row>
    <row r="114" spans="3:4" ht="21.75" customHeight="1" x14ac:dyDescent="0.5">
      <c r="C114" s="43"/>
      <c r="D114" s="43"/>
    </row>
    <row r="115" spans="3:4" ht="21.75" customHeight="1" x14ac:dyDescent="0.5">
      <c r="C115" s="43"/>
      <c r="D115" s="43"/>
    </row>
    <row r="116" spans="3:4" ht="21.75" customHeight="1" x14ac:dyDescent="0.5">
      <c r="C116" s="43"/>
      <c r="D116" s="43"/>
    </row>
    <row r="117" spans="3:4" ht="21.75" customHeight="1" x14ac:dyDescent="0.5">
      <c r="C117" s="43"/>
      <c r="D117" s="43"/>
    </row>
    <row r="118" spans="3:4" ht="21.75" customHeight="1" x14ac:dyDescent="0.5">
      <c r="C118" s="43"/>
      <c r="D118" s="43"/>
    </row>
    <row r="119" spans="3:4" ht="21.75" customHeight="1" x14ac:dyDescent="0.5">
      <c r="C119" s="43"/>
      <c r="D119" s="43"/>
    </row>
    <row r="120" spans="3:4" ht="21.75" customHeight="1" x14ac:dyDescent="0.5">
      <c r="C120" s="43"/>
      <c r="D120" s="43"/>
    </row>
    <row r="121" spans="3:4" ht="21.75" customHeight="1" x14ac:dyDescent="0.5">
      <c r="C121" s="43"/>
      <c r="D121" s="43"/>
    </row>
    <row r="122" spans="3:4" ht="21.75" customHeight="1" x14ac:dyDescent="0.5">
      <c r="C122" s="43"/>
      <c r="D122" s="43"/>
    </row>
    <row r="123" spans="3:4" ht="21.75" customHeight="1" x14ac:dyDescent="0.5">
      <c r="C123" s="43"/>
      <c r="D123" s="43"/>
    </row>
    <row r="124" spans="3:4" ht="21.75" customHeight="1" x14ac:dyDescent="0.5">
      <c r="C124" s="43"/>
      <c r="D124" s="43"/>
    </row>
    <row r="125" spans="3:4" ht="21.75" customHeight="1" x14ac:dyDescent="0.5">
      <c r="C125" s="43"/>
      <c r="D125" s="43"/>
    </row>
    <row r="126" spans="3:4" ht="21.75" customHeight="1" x14ac:dyDescent="0.5">
      <c r="C126" s="43"/>
      <c r="D126" s="43"/>
    </row>
    <row r="127" spans="3:4" ht="21.75" customHeight="1" x14ac:dyDescent="0.5">
      <c r="C127" s="43"/>
      <c r="D127" s="43"/>
    </row>
    <row r="128" spans="3:4" ht="21.75" customHeight="1" x14ac:dyDescent="0.5">
      <c r="C128" s="43"/>
      <c r="D128" s="43"/>
    </row>
    <row r="129" spans="3:4" ht="21.75" customHeight="1" x14ac:dyDescent="0.5">
      <c r="C129" s="43"/>
      <c r="D129" s="43"/>
    </row>
    <row r="130" spans="3:4" ht="21.75" customHeight="1" x14ac:dyDescent="0.5">
      <c r="C130" s="43"/>
      <c r="D130" s="43"/>
    </row>
    <row r="131" spans="3:4" ht="21.75" customHeight="1" x14ac:dyDescent="0.5">
      <c r="C131" s="43"/>
      <c r="D131" s="43"/>
    </row>
    <row r="132" spans="3:4" ht="21.75" customHeight="1" x14ac:dyDescent="0.5">
      <c r="C132" s="43"/>
      <c r="D132" s="43"/>
    </row>
    <row r="133" spans="3:4" ht="21.75" customHeight="1" x14ac:dyDescent="0.5">
      <c r="C133" s="43"/>
      <c r="D133" s="43"/>
    </row>
    <row r="134" spans="3:4" ht="21.75" customHeight="1" x14ac:dyDescent="0.5"/>
    <row r="135" spans="3:4" ht="21.75" customHeight="1" x14ac:dyDescent="0.5"/>
    <row r="136" spans="3:4" ht="21.75" customHeight="1" x14ac:dyDescent="0.5"/>
    <row r="137" spans="3:4" ht="21.75" customHeight="1" x14ac:dyDescent="0.5"/>
    <row r="138" spans="3:4" ht="21.75" customHeight="1" x14ac:dyDescent="0.5"/>
    <row r="139" spans="3:4" ht="21.75" customHeight="1" x14ac:dyDescent="0.5"/>
    <row r="140" spans="3:4" ht="21.75" customHeight="1" x14ac:dyDescent="0.5"/>
    <row r="141" spans="3:4" ht="21.75" customHeight="1" x14ac:dyDescent="0.5"/>
    <row r="142" spans="3:4" ht="21.75" customHeight="1" x14ac:dyDescent="0.5"/>
    <row r="143" spans="3:4" ht="21.75" customHeight="1" x14ac:dyDescent="0.5"/>
    <row r="144" spans="3:4" ht="21.75" customHeight="1" x14ac:dyDescent="0.5"/>
    <row r="145" ht="21.75" customHeight="1" x14ac:dyDescent="0.5"/>
    <row r="146" ht="21.75" customHeight="1" x14ac:dyDescent="0.5"/>
    <row r="147" ht="21.75" customHeight="1" x14ac:dyDescent="0.5"/>
    <row r="148" ht="21.75" customHeight="1" x14ac:dyDescent="0.5"/>
    <row r="149" ht="21.75" customHeight="1" x14ac:dyDescent="0.5"/>
    <row r="150" ht="21.75" customHeight="1" x14ac:dyDescent="0.5"/>
    <row r="151" ht="21.75" customHeight="1" x14ac:dyDescent="0.5"/>
    <row r="152" ht="21.75" customHeight="1" x14ac:dyDescent="0.5"/>
    <row r="153" ht="21.75" customHeight="1" x14ac:dyDescent="0.5"/>
    <row r="154" ht="21.75" customHeight="1" x14ac:dyDescent="0.5"/>
    <row r="155" ht="21.75" customHeight="1" x14ac:dyDescent="0.5"/>
    <row r="156" ht="21.75" customHeight="1" x14ac:dyDescent="0.5"/>
    <row r="157" ht="21.75" customHeight="1" x14ac:dyDescent="0.5"/>
    <row r="158" ht="21.75" customHeight="1" x14ac:dyDescent="0.5"/>
    <row r="159" ht="21.75" customHeight="1" x14ac:dyDescent="0.5"/>
    <row r="160" ht="21.75" customHeight="1" x14ac:dyDescent="0.5"/>
    <row r="161" ht="21.75" customHeight="1" x14ac:dyDescent="0.5"/>
    <row r="162" ht="21.75" customHeight="1" x14ac:dyDescent="0.5"/>
    <row r="163" ht="21.75" customHeight="1" x14ac:dyDescent="0.5"/>
    <row r="164" ht="21.75" customHeight="1" x14ac:dyDescent="0.5"/>
    <row r="165" ht="21.75" customHeight="1" x14ac:dyDescent="0.5"/>
    <row r="166" ht="21.75" customHeight="1" x14ac:dyDescent="0.5"/>
    <row r="167" ht="21.75" customHeight="1" x14ac:dyDescent="0.5"/>
    <row r="168" ht="21.75" customHeight="1" x14ac:dyDescent="0.5"/>
    <row r="169" ht="21.75" customHeight="1" x14ac:dyDescent="0.5"/>
    <row r="170" ht="21.75" customHeight="1" x14ac:dyDescent="0.5"/>
    <row r="171" ht="21.75" customHeight="1" x14ac:dyDescent="0.5"/>
    <row r="172" ht="21.75" customHeight="1" x14ac:dyDescent="0.5"/>
    <row r="173" ht="21.75" customHeight="1" x14ac:dyDescent="0.5"/>
    <row r="174" ht="21.75" customHeight="1" x14ac:dyDescent="0.5"/>
    <row r="175" ht="21.75" customHeight="1" x14ac:dyDescent="0.5"/>
    <row r="176" ht="21.75" customHeight="1" x14ac:dyDescent="0.5"/>
    <row r="177" ht="21.75" customHeight="1" x14ac:dyDescent="0.5"/>
    <row r="178" ht="21.75" customHeight="1" x14ac:dyDescent="0.5"/>
    <row r="179" ht="21.75" customHeight="1" x14ac:dyDescent="0.5"/>
    <row r="180" ht="21.75" customHeight="1" x14ac:dyDescent="0.5"/>
    <row r="181" ht="21.75" customHeight="1" x14ac:dyDescent="0.5"/>
    <row r="182" ht="21.75" customHeight="1" x14ac:dyDescent="0.5"/>
    <row r="183" ht="21.75" customHeight="1" x14ac:dyDescent="0.5"/>
    <row r="184" ht="21.75" customHeight="1" x14ac:dyDescent="0.5"/>
    <row r="185" ht="21.75" customHeight="1" x14ac:dyDescent="0.5"/>
    <row r="186" ht="21.75" customHeight="1" x14ac:dyDescent="0.5"/>
    <row r="187" ht="21.75" customHeight="1" x14ac:dyDescent="0.5"/>
    <row r="188" ht="21.75" customHeight="1" x14ac:dyDescent="0.5"/>
    <row r="189" ht="21.75" customHeight="1" x14ac:dyDescent="0.5"/>
    <row r="190" ht="21.75" customHeight="1" x14ac:dyDescent="0.5"/>
    <row r="191" ht="21.75" customHeight="1" x14ac:dyDescent="0.5"/>
    <row r="192" ht="21.75" customHeight="1" x14ac:dyDescent="0.5"/>
    <row r="193" ht="21.75" customHeight="1" x14ac:dyDescent="0.5"/>
    <row r="194" ht="21.75" customHeight="1" x14ac:dyDescent="0.5"/>
    <row r="195" ht="21.75" customHeight="1" x14ac:dyDescent="0.5"/>
    <row r="196" ht="21.75" customHeight="1" x14ac:dyDescent="0.5"/>
    <row r="197" ht="21.75" customHeight="1" x14ac:dyDescent="0.5"/>
    <row r="198" ht="21.75" customHeight="1" x14ac:dyDescent="0.5"/>
    <row r="199" ht="21.75" customHeight="1" x14ac:dyDescent="0.5"/>
    <row r="200" ht="21.75" customHeight="1" x14ac:dyDescent="0.5"/>
    <row r="201" ht="21.75" customHeight="1" x14ac:dyDescent="0.5"/>
    <row r="202" ht="21.75" customHeight="1" x14ac:dyDescent="0.5"/>
    <row r="203" ht="21.75" customHeight="1" x14ac:dyDescent="0.5"/>
    <row r="204" ht="21.75" customHeight="1" x14ac:dyDescent="0.5"/>
    <row r="205" ht="21.75" customHeight="1" x14ac:dyDescent="0.5"/>
    <row r="206" ht="21.75" customHeight="1" x14ac:dyDescent="0.5"/>
    <row r="207" ht="21.75" customHeight="1" x14ac:dyDescent="0.5"/>
    <row r="208" ht="21.75" customHeight="1" x14ac:dyDescent="0.5"/>
    <row r="209" ht="21.75" customHeight="1" x14ac:dyDescent="0.5"/>
    <row r="210" ht="21.75" customHeight="1" x14ac:dyDescent="0.5"/>
    <row r="211" ht="21.75" customHeight="1" x14ac:dyDescent="0.5"/>
    <row r="212" ht="21.75" customHeight="1" x14ac:dyDescent="0.5"/>
    <row r="213" ht="21.75" customHeight="1" x14ac:dyDescent="0.5"/>
    <row r="214" ht="21.75" customHeight="1" x14ac:dyDescent="0.5"/>
    <row r="215" ht="21.75" customHeight="1" x14ac:dyDescent="0.5"/>
    <row r="216" ht="21.75" customHeight="1" x14ac:dyDescent="0.5"/>
    <row r="217" ht="21.75" customHeight="1" x14ac:dyDescent="0.5"/>
    <row r="218" ht="21.75" customHeight="1" x14ac:dyDescent="0.5"/>
    <row r="219" ht="21.75" customHeight="1" x14ac:dyDescent="0.5"/>
    <row r="220" ht="21.75" customHeight="1" x14ac:dyDescent="0.5"/>
    <row r="221" ht="21.75" customHeight="1" x14ac:dyDescent="0.5"/>
    <row r="222" ht="21.75" customHeight="1" x14ac:dyDescent="0.5"/>
    <row r="223" ht="21.75" customHeight="1" x14ac:dyDescent="0.5"/>
    <row r="224" ht="21.75" customHeight="1" x14ac:dyDescent="0.5"/>
    <row r="225" ht="21.75" customHeight="1" x14ac:dyDescent="0.5"/>
    <row r="226" ht="21.75" customHeight="1" x14ac:dyDescent="0.5"/>
    <row r="227" ht="21.75" customHeight="1" x14ac:dyDescent="0.5"/>
    <row r="228" ht="21.75" customHeight="1" x14ac:dyDescent="0.5"/>
    <row r="229" ht="21.75" customHeight="1" x14ac:dyDescent="0.5"/>
    <row r="230" ht="21.75" customHeight="1" x14ac:dyDescent="0.5"/>
    <row r="231" ht="21.75" customHeight="1" x14ac:dyDescent="0.5"/>
    <row r="232" ht="21.75" customHeight="1" x14ac:dyDescent="0.5"/>
    <row r="233" ht="21.75" customHeight="1" x14ac:dyDescent="0.5"/>
    <row r="234" ht="21.75" customHeight="1" x14ac:dyDescent="0.5"/>
    <row r="235" ht="21.75" customHeight="1" x14ac:dyDescent="0.5"/>
    <row r="236" ht="21.75" customHeight="1" x14ac:dyDescent="0.5"/>
    <row r="237" ht="21.75" customHeight="1" x14ac:dyDescent="0.5"/>
    <row r="238" ht="21.75" customHeight="1" x14ac:dyDescent="0.5"/>
    <row r="239" ht="21.75" customHeight="1" x14ac:dyDescent="0.5"/>
    <row r="240" ht="21.75" customHeight="1" x14ac:dyDescent="0.5"/>
    <row r="241" ht="21.75" customHeight="1" x14ac:dyDescent="0.5"/>
    <row r="242" ht="21.75" customHeight="1" x14ac:dyDescent="0.5"/>
    <row r="243" ht="21.75" customHeight="1" x14ac:dyDescent="0.5"/>
    <row r="244" ht="21.75" customHeight="1" x14ac:dyDescent="0.5"/>
    <row r="245" ht="21.75" customHeight="1" x14ac:dyDescent="0.5"/>
    <row r="246" ht="21.75" customHeight="1" x14ac:dyDescent="0.5"/>
    <row r="247" ht="21.75" customHeight="1" x14ac:dyDescent="0.5"/>
    <row r="248" ht="21.75" customHeight="1" x14ac:dyDescent="0.5"/>
    <row r="249" ht="21.75" customHeight="1" x14ac:dyDescent="0.5"/>
    <row r="250" ht="21.75" customHeight="1" x14ac:dyDescent="0.5"/>
    <row r="251" ht="21.75" customHeight="1" x14ac:dyDescent="0.5"/>
    <row r="252" ht="21.75" customHeight="1" x14ac:dyDescent="0.5"/>
    <row r="253" ht="21.75" customHeight="1" x14ac:dyDescent="0.5"/>
    <row r="254" ht="21.75" customHeight="1" x14ac:dyDescent="0.5"/>
    <row r="255" ht="21.75" customHeight="1" x14ac:dyDescent="0.5"/>
    <row r="256" ht="21.75" customHeight="1" x14ac:dyDescent="0.5"/>
    <row r="257" ht="21.75" customHeight="1" x14ac:dyDescent="0.5"/>
    <row r="258" ht="21.75" customHeight="1" x14ac:dyDescent="0.5"/>
    <row r="259" ht="21.75" customHeight="1" x14ac:dyDescent="0.5"/>
    <row r="260" ht="21.75" customHeight="1" x14ac:dyDescent="0.5"/>
    <row r="261" ht="21.75" customHeight="1" x14ac:dyDescent="0.5"/>
    <row r="262" ht="21.75" customHeight="1" x14ac:dyDescent="0.5"/>
    <row r="263" ht="21.75" customHeight="1" x14ac:dyDescent="0.5"/>
    <row r="264" ht="21.75" customHeight="1" x14ac:dyDescent="0.5"/>
    <row r="265" ht="21.75" customHeight="1" x14ac:dyDescent="0.5"/>
    <row r="266" ht="21.75" customHeight="1" x14ac:dyDescent="0.5"/>
    <row r="267" ht="21.75" customHeight="1" x14ac:dyDescent="0.5"/>
    <row r="268" ht="21.75" customHeight="1" x14ac:dyDescent="0.5"/>
    <row r="269" ht="21.75" customHeight="1" x14ac:dyDescent="0.5"/>
    <row r="270" ht="21.75" customHeight="1" x14ac:dyDescent="0.5"/>
    <row r="271" ht="21.75" customHeight="1" x14ac:dyDescent="0.5"/>
    <row r="272" ht="21.75" customHeight="1" x14ac:dyDescent="0.5"/>
    <row r="273" ht="21.75" customHeight="1" x14ac:dyDescent="0.5"/>
    <row r="274" ht="21.75" customHeight="1" x14ac:dyDescent="0.5"/>
    <row r="275" ht="21.75" customHeight="1" x14ac:dyDescent="0.5"/>
    <row r="276" ht="21.75" customHeight="1" x14ac:dyDescent="0.5"/>
    <row r="277" ht="21.75" customHeight="1" x14ac:dyDescent="0.5"/>
    <row r="278" ht="21.75" customHeight="1" x14ac:dyDescent="0.5"/>
    <row r="279" ht="21.75" customHeight="1" x14ac:dyDescent="0.5"/>
    <row r="280" ht="21.75" customHeight="1" x14ac:dyDescent="0.5"/>
    <row r="281" ht="21.75" customHeight="1" x14ac:dyDescent="0.5"/>
    <row r="282" ht="21.75" customHeight="1" x14ac:dyDescent="0.5"/>
    <row r="283" ht="21.75" customHeight="1" x14ac:dyDescent="0.5"/>
    <row r="284" ht="21.75" customHeight="1" x14ac:dyDescent="0.5"/>
    <row r="285" ht="21.75" customHeight="1" x14ac:dyDescent="0.5"/>
    <row r="286" ht="21.75" customHeight="1" x14ac:dyDescent="0.5"/>
    <row r="287" ht="21.75" customHeight="1" x14ac:dyDescent="0.5"/>
    <row r="288" ht="21.75" customHeight="1" x14ac:dyDescent="0.5"/>
    <row r="289" ht="21.75" customHeight="1" x14ac:dyDescent="0.5"/>
    <row r="290" ht="21.75" customHeight="1" x14ac:dyDescent="0.5"/>
    <row r="291" ht="21.75" customHeight="1" x14ac:dyDescent="0.5"/>
    <row r="292" ht="21.75" customHeight="1" x14ac:dyDescent="0.5"/>
    <row r="293" ht="21.75" customHeight="1" x14ac:dyDescent="0.5"/>
    <row r="294" ht="21.75" customHeight="1" x14ac:dyDescent="0.5"/>
    <row r="295" ht="21.75" customHeight="1" x14ac:dyDescent="0.5"/>
    <row r="296" ht="21.75" customHeight="1" x14ac:dyDescent="0.5"/>
    <row r="297" ht="21.75" customHeight="1" x14ac:dyDescent="0.5"/>
    <row r="298" ht="21.75" customHeight="1" x14ac:dyDescent="0.5"/>
    <row r="299" ht="21.75" customHeight="1" x14ac:dyDescent="0.5"/>
    <row r="300" ht="21.75" customHeight="1" x14ac:dyDescent="0.5"/>
    <row r="301" ht="21.75" customHeight="1" x14ac:dyDescent="0.5"/>
    <row r="302" ht="21.75" customHeight="1" x14ac:dyDescent="0.5"/>
    <row r="303" ht="21.75" customHeight="1" x14ac:dyDescent="0.5"/>
    <row r="304" ht="21.75" customHeight="1" x14ac:dyDescent="0.5"/>
    <row r="305" ht="21.75" customHeight="1" x14ac:dyDescent="0.5"/>
    <row r="306" ht="21.75" customHeight="1" x14ac:dyDescent="0.5"/>
    <row r="307" ht="21.75" customHeight="1" x14ac:dyDescent="0.5"/>
    <row r="308" ht="21.75" customHeight="1" x14ac:dyDescent="0.5"/>
    <row r="309" ht="21.75" customHeight="1" x14ac:dyDescent="0.5"/>
    <row r="310" ht="21.75" customHeight="1" x14ac:dyDescent="0.5"/>
    <row r="311" ht="21.75" customHeight="1" x14ac:dyDescent="0.5"/>
    <row r="312" ht="21.75" customHeight="1" x14ac:dyDescent="0.5"/>
    <row r="313" ht="21.75" customHeight="1" x14ac:dyDescent="0.5"/>
    <row r="314" ht="21.75" customHeight="1" x14ac:dyDescent="0.5"/>
    <row r="315" ht="21.75" customHeight="1" x14ac:dyDescent="0.5"/>
    <row r="316" ht="21.75" customHeight="1" x14ac:dyDescent="0.5"/>
    <row r="317" ht="21.75" customHeight="1" x14ac:dyDescent="0.5"/>
    <row r="318" ht="21.75" customHeight="1" x14ac:dyDescent="0.5"/>
    <row r="319" ht="21.75" customHeight="1" x14ac:dyDescent="0.5"/>
    <row r="320" ht="21.75" customHeight="1" x14ac:dyDescent="0.5"/>
    <row r="321" ht="21.75" customHeight="1" x14ac:dyDescent="0.5"/>
    <row r="322" ht="21.75" customHeight="1" x14ac:dyDescent="0.5"/>
    <row r="323" ht="21.75" customHeight="1" x14ac:dyDescent="0.5"/>
    <row r="324" ht="21.75" customHeight="1" x14ac:dyDescent="0.5"/>
    <row r="325" ht="21.75" customHeight="1" x14ac:dyDescent="0.5"/>
    <row r="326" ht="21.75" customHeight="1" x14ac:dyDescent="0.5"/>
  </sheetData>
  <mergeCells count="3">
    <mergeCell ref="D4:K4"/>
    <mergeCell ref="D26:K26"/>
    <mergeCell ref="D51:H5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46D66-B22A-4860-86FC-C0F6D9B4637B}">
  <dimension ref="A1:AA397"/>
  <sheetViews>
    <sheetView tabSelected="1" topLeftCell="G68" workbookViewId="0">
      <selection activeCell="I85" sqref="I85:M85"/>
    </sheetView>
  </sheetViews>
  <sheetFormatPr defaultRowHeight="14.35" x14ac:dyDescent="0.5"/>
  <cols>
    <col min="1" max="1" width="9.29296875" style="6" customWidth="1"/>
    <col min="2" max="2" width="53.1171875" customWidth="1"/>
    <col min="3" max="3" width="12.8203125" customWidth="1"/>
    <col min="4" max="4" width="13.5859375" customWidth="1"/>
    <col min="5" max="6" width="13.05859375" customWidth="1"/>
    <col min="7" max="7" width="16.1171875" customWidth="1"/>
    <col min="8" max="8" width="13.17578125" customWidth="1"/>
    <col min="9" max="16" width="13.64453125" customWidth="1"/>
    <col min="17" max="20" width="15" customWidth="1"/>
    <col min="259" max="259" width="5.1171875" customWidth="1"/>
    <col min="260" max="260" width="41.703125" customWidth="1"/>
    <col min="261" max="261" width="14.703125" customWidth="1"/>
    <col min="262" max="262" width="14.87890625" customWidth="1"/>
    <col min="263" max="264" width="11.703125" customWidth="1"/>
    <col min="265" max="265" width="11.87890625" bestFit="1" customWidth="1"/>
    <col min="267" max="267" width="10.29296875" bestFit="1" customWidth="1"/>
    <col min="268" max="268" width="11.29296875" customWidth="1"/>
    <col min="269" max="269" width="5" customWidth="1"/>
    <col min="270" max="275" width="15" customWidth="1"/>
    <col min="515" max="515" width="5.1171875" customWidth="1"/>
    <col min="516" max="516" width="41.703125" customWidth="1"/>
    <col min="517" max="517" width="14.703125" customWidth="1"/>
    <col min="518" max="518" width="14.87890625" customWidth="1"/>
    <col min="519" max="520" width="11.703125" customWidth="1"/>
    <col min="521" max="521" width="11.87890625" bestFit="1" customWidth="1"/>
    <col min="523" max="523" width="10.29296875" bestFit="1" customWidth="1"/>
    <col min="524" max="524" width="11.29296875" customWidth="1"/>
    <col min="525" max="525" width="5" customWidth="1"/>
    <col min="526" max="531" width="15" customWidth="1"/>
    <col min="771" max="771" width="5.1171875" customWidth="1"/>
    <col min="772" max="772" width="41.703125" customWidth="1"/>
    <col min="773" max="773" width="14.703125" customWidth="1"/>
    <col min="774" max="774" width="14.87890625" customWidth="1"/>
    <col min="775" max="776" width="11.703125" customWidth="1"/>
    <col min="777" max="777" width="11.87890625" bestFit="1" customWidth="1"/>
    <col min="779" max="779" width="10.29296875" bestFit="1" customWidth="1"/>
    <col min="780" max="780" width="11.29296875" customWidth="1"/>
    <col min="781" max="781" width="5" customWidth="1"/>
    <col min="782" max="787" width="15" customWidth="1"/>
    <col min="1027" max="1027" width="5.1171875" customWidth="1"/>
    <col min="1028" max="1028" width="41.703125" customWidth="1"/>
    <col min="1029" max="1029" width="14.703125" customWidth="1"/>
    <col min="1030" max="1030" width="14.87890625" customWidth="1"/>
    <col min="1031" max="1032" width="11.703125" customWidth="1"/>
    <col min="1033" max="1033" width="11.87890625" bestFit="1" customWidth="1"/>
    <col min="1035" max="1035" width="10.29296875" bestFit="1" customWidth="1"/>
    <col min="1036" max="1036" width="11.29296875" customWidth="1"/>
    <col min="1037" max="1037" width="5" customWidth="1"/>
    <col min="1038" max="1043" width="15" customWidth="1"/>
    <col min="1283" max="1283" width="5.1171875" customWidth="1"/>
    <col min="1284" max="1284" width="41.703125" customWidth="1"/>
    <col min="1285" max="1285" width="14.703125" customWidth="1"/>
    <col min="1286" max="1286" width="14.87890625" customWidth="1"/>
    <col min="1287" max="1288" width="11.703125" customWidth="1"/>
    <col min="1289" max="1289" width="11.87890625" bestFit="1" customWidth="1"/>
    <col min="1291" max="1291" width="10.29296875" bestFit="1" customWidth="1"/>
    <col min="1292" max="1292" width="11.29296875" customWidth="1"/>
    <col min="1293" max="1293" width="5" customWidth="1"/>
    <col min="1294" max="1299" width="15" customWidth="1"/>
    <col min="1539" max="1539" width="5.1171875" customWidth="1"/>
    <col min="1540" max="1540" width="41.703125" customWidth="1"/>
    <col min="1541" max="1541" width="14.703125" customWidth="1"/>
    <col min="1542" max="1542" width="14.87890625" customWidth="1"/>
    <col min="1543" max="1544" width="11.703125" customWidth="1"/>
    <col min="1545" max="1545" width="11.87890625" bestFit="1" customWidth="1"/>
    <col min="1547" max="1547" width="10.29296875" bestFit="1" customWidth="1"/>
    <col min="1548" max="1548" width="11.29296875" customWidth="1"/>
    <col min="1549" max="1549" width="5" customWidth="1"/>
    <col min="1550" max="1555" width="15" customWidth="1"/>
    <col min="1795" max="1795" width="5.1171875" customWidth="1"/>
    <col min="1796" max="1796" width="41.703125" customWidth="1"/>
    <col min="1797" max="1797" width="14.703125" customWidth="1"/>
    <col min="1798" max="1798" width="14.87890625" customWidth="1"/>
    <col min="1799" max="1800" width="11.703125" customWidth="1"/>
    <col min="1801" max="1801" width="11.87890625" bestFit="1" customWidth="1"/>
    <col min="1803" max="1803" width="10.29296875" bestFit="1" customWidth="1"/>
    <col min="1804" max="1804" width="11.29296875" customWidth="1"/>
    <col min="1805" max="1805" width="5" customWidth="1"/>
    <col min="1806" max="1811" width="15" customWidth="1"/>
    <col min="2051" max="2051" width="5.1171875" customWidth="1"/>
    <col min="2052" max="2052" width="41.703125" customWidth="1"/>
    <col min="2053" max="2053" width="14.703125" customWidth="1"/>
    <col min="2054" max="2054" width="14.87890625" customWidth="1"/>
    <col min="2055" max="2056" width="11.703125" customWidth="1"/>
    <col min="2057" max="2057" width="11.87890625" bestFit="1" customWidth="1"/>
    <col min="2059" max="2059" width="10.29296875" bestFit="1" customWidth="1"/>
    <col min="2060" max="2060" width="11.29296875" customWidth="1"/>
    <col min="2061" max="2061" width="5" customWidth="1"/>
    <col min="2062" max="2067" width="15" customWidth="1"/>
    <col min="2307" max="2307" width="5.1171875" customWidth="1"/>
    <col min="2308" max="2308" width="41.703125" customWidth="1"/>
    <col min="2309" max="2309" width="14.703125" customWidth="1"/>
    <col min="2310" max="2310" width="14.87890625" customWidth="1"/>
    <col min="2311" max="2312" width="11.703125" customWidth="1"/>
    <col min="2313" max="2313" width="11.87890625" bestFit="1" customWidth="1"/>
    <col min="2315" max="2315" width="10.29296875" bestFit="1" customWidth="1"/>
    <col min="2316" max="2316" width="11.29296875" customWidth="1"/>
    <col min="2317" max="2317" width="5" customWidth="1"/>
    <col min="2318" max="2323" width="15" customWidth="1"/>
    <col min="2563" max="2563" width="5.1171875" customWidth="1"/>
    <col min="2564" max="2564" width="41.703125" customWidth="1"/>
    <col min="2565" max="2565" width="14.703125" customWidth="1"/>
    <col min="2566" max="2566" width="14.87890625" customWidth="1"/>
    <col min="2567" max="2568" width="11.703125" customWidth="1"/>
    <col min="2569" max="2569" width="11.87890625" bestFit="1" customWidth="1"/>
    <col min="2571" max="2571" width="10.29296875" bestFit="1" customWidth="1"/>
    <col min="2572" max="2572" width="11.29296875" customWidth="1"/>
    <col min="2573" max="2573" width="5" customWidth="1"/>
    <col min="2574" max="2579" width="15" customWidth="1"/>
    <col min="2819" max="2819" width="5.1171875" customWidth="1"/>
    <col min="2820" max="2820" width="41.703125" customWidth="1"/>
    <col min="2821" max="2821" width="14.703125" customWidth="1"/>
    <col min="2822" max="2822" width="14.87890625" customWidth="1"/>
    <col min="2823" max="2824" width="11.703125" customWidth="1"/>
    <col min="2825" max="2825" width="11.87890625" bestFit="1" customWidth="1"/>
    <col min="2827" max="2827" width="10.29296875" bestFit="1" customWidth="1"/>
    <col min="2828" max="2828" width="11.29296875" customWidth="1"/>
    <col min="2829" max="2829" width="5" customWidth="1"/>
    <col min="2830" max="2835" width="15" customWidth="1"/>
    <col min="3075" max="3075" width="5.1171875" customWidth="1"/>
    <col min="3076" max="3076" width="41.703125" customWidth="1"/>
    <col min="3077" max="3077" width="14.703125" customWidth="1"/>
    <col min="3078" max="3078" width="14.87890625" customWidth="1"/>
    <col min="3079" max="3080" width="11.703125" customWidth="1"/>
    <col min="3081" max="3081" width="11.87890625" bestFit="1" customWidth="1"/>
    <col min="3083" max="3083" width="10.29296875" bestFit="1" customWidth="1"/>
    <col min="3084" max="3084" width="11.29296875" customWidth="1"/>
    <col min="3085" max="3085" width="5" customWidth="1"/>
    <col min="3086" max="3091" width="15" customWidth="1"/>
    <col min="3331" max="3331" width="5.1171875" customWidth="1"/>
    <col min="3332" max="3332" width="41.703125" customWidth="1"/>
    <col min="3333" max="3333" width="14.703125" customWidth="1"/>
    <col min="3334" max="3334" width="14.87890625" customWidth="1"/>
    <col min="3335" max="3336" width="11.703125" customWidth="1"/>
    <col min="3337" max="3337" width="11.87890625" bestFit="1" customWidth="1"/>
    <col min="3339" max="3339" width="10.29296875" bestFit="1" customWidth="1"/>
    <col min="3340" max="3340" width="11.29296875" customWidth="1"/>
    <col min="3341" max="3341" width="5" customWidth="1"/>
    <col min="3342" max="3347" width="15" customWidth="1"/>
    <col min="3587" max="3587" width="5.1171875" customWidth="1"/>
    <col min="3588" max="3588" width="41.703125" customWidth="1"/>
    <col min="3589" max="3589" width="14.703125" customWidth="1"/>
    <col min="3590" max="3590" width="14.87890625" customWidth="1"/>
    <col min="3591" max="3592" width="11.703125" customWidth="1"/>
    <col min="3593" max="3593" width="11.87890625" bestFit="1" customWidth="1"/>
    <col min="3595" max="3595" width="10.29296875" bestFit="1" customWidth="1"/>
    <col min="3596" max="3596" width="11.29296875" customWidth="1"/>
    <col min="3597" max="3597" width="5" customWidth="1"/>
    <col min="3598" max="3603" width="15" customWidth="1"/>
    <col min="3843" max="3843" width="5.1171875" customWidth="1"/>
    <col min="3844" max="3844" width="41.703125" customWidth="1"/>
    <col min="3845" max="3845" width="14.703125" customWidth="1"/>
    <col min="3846" max="3846" width="14.87890625" customWidth="1"/>
    <col min="3847" max="3848" width="11.703125" customWidth="1"/>
    <col min="3849" max="3849" width="11.87890625" bestFit="1" customWidth="1"/>
    <col min="3851" max="3851" width="10.29296875" bestFit="1" customWidth="1"/>
    <col min="3852" max="3852" width="11.29296875" customWidth="1"/>
    <col min="3853" max="3853" width="5" customWidth="1"/>
    <col min="3854" max="3859" width="15" customWidth="1"/>
    <col min="4099" max="4099" width="5.1171875" customWidth="1"/>
    <col min="4100" max="4100" width="41.703125" customWidth="1"/>
    <col min="4101" max="4101" width="14.703125" customWidth="1"/>
    <col min="4102" max="4102" width="14.87890625" customWidth="1"/>
    <col min="4103" max="4104" width="11.703125" customWidth="1"/>
    <col min="4105" max="4105" width="11.87890625" bestFit="1" customWidth="1"/>
    <col min="4107" max="4107" width="10.29296875" bestFit="1" customWidth="1"/>
    <col min="4108" max="4108" width="11.29296875" customWidth="1"/>
    <col min="4109" max="4109" width="5" customWidth="1"/>
    <col min="4110" max="4115" width="15" customWidth="1"/>
    <col min="4355" max="4355" width="5.1171875" customWidth="1"/>
    <col min="4356" max="4356" width="41.703125" customWidth="1"/>
    <col min="4357" max="4357" width="14.703125" customWidth="1"/>
    <col min="4358" max="4358" width="14.87890625" customWidth="1"/>
    <col min="4359" max="4360" width="11.703125" customWidth="1"/>
    <col min="4361" max="4361" width="11.87890625" bestFit="1" customWidth="1"/>
    <col min="4363" max="4363" width="10.29296875" bestFit="1" customWidth="1"/>
    <col min="4364" max="4364" width="11.29296875" customWidth="1"/>
    <col min="4365" max="4365" width="5" customWidth="1"/>
    <col min="4366" max="4371" width="15" customWidth="1"/>
    <col min="4611" max="4611" width="5.1171875" customWidth="1"/>
    <col min="4612" max="4612" width="41.703125" customWidth="1"/>
    <col min="4613" max="4613" width="14.703125" customWidth="1"/>
    <col min="4614" max="4614" width="14.87890625" customWidth="1"/>
    <col min="4615" max="4616" width="11.703125" customWidth="1"/>
    <col min="4617" max="4617" width="11.87890625" bestFit="1" customWidth="1"/>
    <col min="4619" max="4619" width="10.29296875" bestFit="1" customWidth="1"/>
    <col min="4620" max="4620" width="11.29296875" customWidth="1"/>
    <col min="4621" max="4621" width="5" customWidth="1"/>
    <col min="4622" max="4627" width="15" customWidth="1"/>
    <col min="4867" max="4867" width="5.1171875" customWidth="1"/>
    <col min="4868" max="4868" width="41.703125" customWidth="1"/>
    <col min="4869" max="4869" width="14.703125" customWidth="1"/>
    <col min="4870" max="4870" width="14.87890625" customWidth="1"/>
    <col min="4871" max="4872" width="11.703125" customWidth="1"/>
    <col min="4873" max="4873" width="11.87890625" bestFit="1" customWidth="1"/>
    <col min="4875" max="4875" width="10.29296875" bestFit="1" customWidth="1"/>
    <col min="4876" max="4876" width="11.29296875" customWidth="1"/>
    <col min="4877" max="4877" width="5" customWidth="1"/>
    <col min="4878" max="4883" width="15" customWidth="1"/>
    <col min="5123" max="5123" width="5.1171875" customWidth="1"/>
    <col min="5124" max="5124" width="41.703125" customWidth="1"/>
    <col min="5125" max="5125" width="14.703125" customWidth="1"/>
    <col min="5126" max="5126" width="14.87890625" customWidth="1"/>
    <col min="5127" max="5128" width="11.703125" customWidth="1"/>
    <col min="5129" max="5129" width="11.87890625" bestFit="1" customWidth="1"/>
    <col min="5131" max="5131" width="10.29296875" bestFit="1" customWidth="1"/>
    <col min="5132" max="5132" width="11.29296875" customWidth="1"/>
    <col min="5133" max="5133" width="5" customWidth="1"/>
    <col min="5134" max="5139" width="15" customWidth="1"/>
    <col min="5379" max="5379" width="5.1171875" customWidth="1"/>
    <col min="5380" max="5380" width="41.703125" customWidth="1"/>
    <col min="5381" max="5381" width="14.703125" customWidth="1"/>
    <col min="5382" max="5382" width="14.87890625" customWidth="1"/>
    <col min="5383" max="5384" width="11.703125" customWidth="1"/>
    <col min="5385" max="5385" width="11.87890625" bestFit="1" customWidth="1"/>
    <col min="5387" max="5387" width="10.29296875" bestFit="1" customWidth="1"/>
    <col min="5388" max="5388" width="11.29296875" customWidth="1"/>
    <col min="5389" max="5389" width="5" customWidth="1"/>
    <col min="5390" max="5395" width="15" customWidth="1"/>
    <col min="5635" max="5635" width="5.1171875" customWidth="1"/>
    <col min="5636" max="5636" width="41.703125" customWidth="1"/>
    <col min="5637" max="5637" width="14.703125" customWidth="1"/>
    <col min="5638" max="5638" width="14.87890625" customWidth="1"/>
    <col min="5639" max="5640" width="11.703125" customWidth="1"/>
    <col min="5641" max="5641" width="11.87890625" bestFit="1" customWidth="1"/>
    <col min="5643" max="5643" width="10.29296875" bestFit="1" customWidth="1"/>
    <col min="5644" max="5644" width="11.29296875" customWidth="1"/>
    <col min="5645" max="5645" width="5" customWidth="1"/>
    <col min="5646" max="5651" width="15" customWidth="1"/>
    <col min="5891" max="5891" width="5.1171875" customWidth="1"/>
    <col min="5892" max="5892" width="41.703125" customWidth="1"/>
    <col min="5893" max="5893" width="14.703125" customWidth="1"/>
    <col min="5894" max="5894" width="14.87890625" customWidth="1"/>
    <col min="5895" max="5896" width="11.703125" customWidth="1"/>
    <col min="5897" max="5897" width="11.87890625" bestFit="1" customWidth="1"/>
    <col min="5899" max="5899" width="10.29296875" bestFit="1" customWidth="1"/>
    <col min="5900" max="5900" width="11.29296875" customWidth="1"/>
    <col min="5901" max="5901" width="5" customWidth="1"/>
    <col min="5902" max="5907" width="15" customWidth="1"/>
    <col min="6147" max="6147" width="5.1171875" customWidth="1"/>
    <col min="6148" max="6148" width="41.703125" customWidth="1"/>
    <col min="6149" max="6149" width="14.703125" customWidth="1"/>
    <col min="6150" max="6150" width="14.87890625" customWidth="1"/>
    <col min="6151" max="6152" width="11.703125" customWidth="1"/>
    <col min="6153" max="6153" width="11.87890625" bestFit="1" customWidth="1"/>
    <col min="6155" max="6155" width="10.29296875" bestFit="1" customWidth="1"/>
    <col min="6156" max="6156" width="11.29296875" customWidth="1"/>
    <col min="6157" max="6157" width="5" customWidth="1"/>
    <col min="6158" max="6163" width="15" customWidth="1"/>
    <col min="6403" max="6403" width="5.1171875" customWidth="1"/>
    <col min="6404" max="6404" width="41.703125" customWidth="1"/>
    <col min="6405" max="6405" width="14.703125" customWidth="1"/>
    <col min="6406" max="6406" width="14.87890625" customWidth="1"/>
    <col min="6407" max="6408" width="11.703125" customWidth="1"/>
    <col min="6409" max="6409" width="11.87890625" bestFit="1" customWidth="1"/>
    <col min="6411" max="6411" width="10.29296875" bestFit="1" customWidth="1"/>
    <col min="6412" max="6412" width="11.29296875" customWidth="1"/>
    <col min="6413" max="6413" width="5" customWidth="1"/>
    <col min="6414" max="6419" width="15" customWidth="1"/>
    <col min="6659" max="6659" width="5.1171875" customWidth="1"/>
    <col min="6660" max="6660" width="41.703125" customWidth="1"/>
    <col min="6661" max="6661" width="14.703125" customWidth="1"/>
    <col min="6662" max="6662" width="14.87890625" customWidth="1"/>
    <col min="6663" max="6664" width="11.703125" customWidth="1"/>
    <col min="6665" max="6665" width="11.87890625" bestFit="1" customWidth="1"/>
    <col min="6667" max="6667" width="10.29296875" bestFit="1" customWidth="1"/>
    <col min="6668" max="6668" width="11.29296875" customWidth="1"/>
    <col min="6669" max="6669" width="5" customWidth="1"/>
    <col min="6670" max="6675" width="15" customWidth="1"/>
    <col min="6915" max="6915" width="5.1171875" customWidth="1"/>
    <col min="6916" max="6916" width="41.703125" customWidth="1"/>
    <col min="6917" max="6917" width="14.703125" customWidth="1"/>
    <col min="6918" max="6918" width="14.87890625" customWidth="1"/>
    <col min="6919" max="6920" width="11.703125" customWidth="1"/>
    <col min="6921" max="6921" width="11.87890625" bestFit="1" customWidth="1"/>
    <col min="6923" max="6923" width="10.29296875" bestFit="1" customWidth="1"/>
    <col min="6924" max="6924" width="11.29296875" customWidth="1"/>
    <col min="6925" max="6925" width="5" customWidth="1"/>
    <col min="6926" max="6931" width="15" customWidth="1"/>
    <col min="7171" max="7171" width="5.1171875" customWidth="1"/>
    <col min="7172" max="7172" width="41.703125" customWidth="1"/>
    <col min="7173" max="7173" width="14.703125" customWidth="1"/>
    <col min="7174" max="7174" width="14.87890625" customWidth="1"/>
    <col min="7175" max="7176" width="11.703125" customWidth="1"/>
    <col min="7177" max="7177" width="11.87890625" bestFit="1" customWidth="1"/>
    <col min="7179" max="7179" width="10.29296875" bestFit="1" customWidth="1"/>
    <col min="7180" max="7180" width="11.29296875" customWidth="1"/>
    <col min="7181" max="7181" width="5" customWidth="1"/>
    <col min="7182" max="7187" width="15" customWidth="1"/>
    <col min="7427" max="7427" width="5.1171875" customWidth="1"/>
    <col min="7428" max="7428" width="41.703125" customWidth="1"/>
    <col min="7429" max="7429" width="14.703125" customWidth="1"/>
    <col min="7430" max="7430" width="14.87890625" customWidth="1"/>
    <col min="7431" max="7432" width="11.703125" customWidth="1"/>
    <col min="7433" max="7433" width="11.87890625" bestFit="1" customWidth="1"/>
    <col min="7435" max="7435" width="10.29296875" bestFit="1" customWidth="1"/>
    <col min="7436" max="7436" width="11.29296875" customWidth="1"/>
    <col min="7437" max="7437" width="5" customWidth="1"/>
    <col min="7438" max="7443" width="15" customWidth="1"/>
    <col min="7683" max="7683" width="5.1171875" customWidth="1"/>
    <col min="7684" max="7684" width="41.703125" customWidth="1"/>
    <col min="7685" max="7685" width="14.703125" customWidth="1"/>
    <col min="7686" max="7686" width="14.87890625" customWidth="1"/>
    <col min="7687" max="7688" width="11.703125" customWidth="1"/>
    <col min="7689" max="7689" width="11.87890625" bestFit="1" customWidth="1"/>
    <col min="7691" max="7691" width="10.29296875" bestFit="1" customWidth="1"/>
    <col min="7692" max="7692" width="11.29296875" customWidth="1"/>
    <col min="7693" max="7693" width="5" customWidth="1"/>
    <col min="7694" max="7699" width="15" customWidth="1"/>
    <col min="7939" max="7939" width="5.1171875" customWidth="1"/>
    <col min="7940" max="7940" width="41.703125" customWidth="1"/>
    <col min="7941" max="7941" width="14.703125" customWidth="1"/>
    <col min="7942" max="7942" width="14.87890625" customWidth="1"/>
    <col min="7943" max="7944" width="11.703125" customWidth="1"/>
    <col min="7945" max="7945" width="11.87890625" bestFit="1" customWidth="1"/>
    <col min="7947" max="7947" width="10.29296875" bestFit="1" customWidth="1"/>
    <col min="7948" max="7948" width="11.29296875" customWidth="1"/>
    <col min="7949" max="7949" width="5" customWidth="1"/>
    <col min="7950" max="7955" width="15" customWidth="1"/>
    <col min="8195" max="8195" width="5.1171875" customWidth="1"/>
    <col min="8196" max="8196" width="41.703125" customWidth="1"/>
    <col min="8197" max="8197" width="14.703125" customWidth="1"/>
    <col min="8198" max="8198" width="14.87890625" customWidth="1"/>
    <col min="8199" max="8200" width="11.703125" customWidth="1"/>
    <col min="8201" max="8201" width="11.87890625" bestFit="1" customWidth="1"/>
    <col min="8203" max="8203" width="10.29296875" bestFit="1" customWidth="1"/>
    <col min="8204" max="8204" width="11.29296875" customWidth="1"/>
    <col min="8205" max="8205" width="5" customWidth="1"/>
    <col min="8206" max="8211" width="15" customWidth="1"/>
    <col min="8451" max="8451" width="5.1171875" customWidth="1"/>
    <col min="8452" max="8452" width="41.703125" customWidth="1"/>
    <col min="8453" max="8453" width="14.703125" customWidth="1"/>
    <col min="8454" max="8454" width="14.87890625" customWidth="1"/>
    <col min="8455" max="8456" width="11.703125" customWidth="1"/>
    <col min="8457" max="8457" width="11.87890625" bestFit="1" customWidth="1"/>
    <col min="8459" max="8459" width="10.29296875" bestFit="1" customWidth="1"/>
    <col min="8460" max="8460" width="11.29296875" customWidth="1"/>
    <col min="8461" max="8461" width="5" customWidth="1"/>
    <col min="8462" max="8467" width="15" customWidth="1"/>
    <col min="8707" max="8707" width="5.1171875" customWidth="1"/>
    <col min="8708" max="8708" width="41.703125" customWidth="1"/>
    <col min="8709" max="8709" width="14.703125" customWidth="1"/>
    <col min="8710" max="8710" width="14.87890625" customWidth="1"/>
    <col min="8711" max="8712" width="11.703125" customWidth="1"/>
    <col min="8713" max="8713" width="11.87890625" bestFit="1" customWidth="1"/>
    <col min="8715" max="8715" width="10.29296875" bestFit="1" customWidth="1"/>
    <col min="8716" max="8716" width="11.29296875" customWidth="1"/>
    <col min="8717" max="8717" width="5" customWidth="1"/>
    <col min="8718" max="8723" width="15" customWidth="1"/>
    <col min="8963" max="8963" width="5.1171875" customWidth="1"/>
    <col min="8964" max="8964" width="41.703125" customWidth="1"/>
    <col min="8965" max="8965" width="14.703125" customWidth="1"/>
    <col min="8966" max="8966" width="14.87890625" customWidth="1"/>
    <col min="8967" max="8968" width="11.703125" customWidth="1"/>
    <col min="8969" max="8969" width="11.87890625" bestFit="1" customWidth="1"/>
    <col min="8971" max="8971" width="10.29296875" bestFit="1" customWidth="1"/>
    <col min="8972" max="8972" width="11.29296875" customWidth="1"/>
    <col min="8973" max="8973" width="5" customWidth="1"/>
    <col min="8974" max="8979" width="15" customWidth="1"/>
    <col min="9219" max="9219" width="5.1171875" customWidth="1"/>
    <col min="9220" max="9220" width="41.703125" customWidth="1"/>
    <col min="9221" max="9221" width="14.703125" customWidth="1"/>
    <col min="9222" max="9222" width="14.87890625" customWidth="1"/>
    <col min="9223" max="9224" width="11.703125" customWidth="1"/>
    <col min="9225" max="9225" width="11.87890625" bestFit="1" customWidth="1"/>
    <col min="9227" max="9227" width="10.29296875" bestFit="1" customWidth="1"/>
    <col min="9228" max="9228" width="11.29296875" customWidth="1"/>
    <col min="9229" max="9229" width="5" customWidth="1"/>
    <col min="9230" max="9235" width="15" customWidth="1"/>
    <col min="9475" max="9475" width="5.1171875" customWidth="1"/>
    <col min="9476" max="9476" width="41.703125" customWidth="1"/>
    <col min="9477" max="9477" width="14.703125" customWidth="1"/>
    <col min="9478" max="9478" width="14.87890625" customWidth="1"/>
    <col min="9479" max="9480" width="11.703125" customWidth="1"/>
    <col min="9481" max="9481" width="11.87890625" bestFit="1" customWidth="1"/>
    <col min="9483" max="9483" width="10.29296875" bestFit="1" customWidth="1"/>
    <col min="9484" max="9484" width="11.29296875" customWidth="1"/>
    <col min="9485" max="9485" width="5" customWidth="1"/>
    <col min="9486" max="9491" width="15" customWidth="1"/>
    <col min="9731" max="9731" width="5.1171875" customWidth="1"/>
    <col min="9732" max="9732" width="41.703125" customWidth="1"/>
    <col min="9733" max="9733" width="14.703125" customWidth="1"/>
    <col min="9734" max="9734" width="14.87890625" customWidth="1"/>
    <col min="9735" max="9736" width="11.703125" customWidth="1"/>
    <col min="9737" max="9737" width="11.87890625" bestFit="1" customWidth="1"/>
    <col min="9739" max="9739" width="10.29296875" bestFit="1" customWidth="1"/>
    <col min="9740" max="9740" width="11.29296875" customWidth="1"/>
    <col min="9741" max="9741" width="5" customWidth="1"/>
    <col min="9742" max="9747" width="15" customWidth="1"/>
    <col min="9987" max="9987" width="5.1171875" customWidth="1"/>
    <col min="9988" max="9988" width="41.703125" customWidth="1"/>
    <col min="9989" max="9989" width="14.703125" customWidth="1"/>
    <col min="9990" max="9990" width="14.87890625" customWidth="1"/>
    <col min="9991" max="9992" width="11.703125" customWidth="1"/>
    <col min="9993" max="9993" width="11.87890625" bestFit="1" customWidth="1"/>
    <col min="9995" max="9995" width="10.29296875" bestFit="1" customWidth="1"/>
    <col min="9996" max="9996" width="11.29296875" customWidth="1"/>
    <col min="9997" max="9997" width="5" customWidth="1"/>
    <col min="9998" max="10003" width="15" customWidth="1"/>
    <col min="10243" max="10243" width="5.1171875" customWidth="1"/>
    <col min="10244" max="10244" width="41.703125" customWidth="1"/>
    <col min="10245" max="10245" width="14.703125" customWidth="1"/>
    <col min="10246" max="10246" width="14.87890625" customWidth="1"/>
    <col min="10247" max="10248" width="11.703125" customWidth="1"/>
    <col min="10249" max="10249" width="11.87890625" bestFit="1" customWidth="1"/>
    <col min="10251" max="10251" width="10.29296875" bestFit="1" customWidth="1"/>
    <col min="10252" max="10252" width="11.29296875" customWidth="1"/>
    <col min="10253" max="10253" width="5" customWidth="1"/>
    <col min="10254" max="10259" width="15" customWidth="1"/>
    <col min="10499" max="10499" width="5.1171875" customWidth="1"/>
    <col min="10500" max="10500" width="41.703125" customWidth="1"/>
    <col min="10501" max="10501" width="14.703125" customWidth="1"/>
    <col min="10502" max="10502" width="14.87890625" customWidth="1"/>
    <col min="10503" max="10504" width="11.703125" customWidth="1"/>
    <col min="10505" max="10505" width="11.87890625" bestFit="1" customWidth="1"/>
    <col min="10507" max="10507" width="10.29296875" bestFit="1" customWidth="1"/>
    <col min="10508" max="10508" width="11.29296875" customWidth="1"/>
    <col min="10509" max="10509" width="5" customWidth="1"/>
    <col min="10510" max="10515" width="15" customWidth="1"/>
    <col min="10755" max="10755" width="5.1171875" customWidth="1"/>
    <col min="10756" max="10756" width="41.703125" customWidth="1"/>
    <col min="10757" max="10757" width="14.703125" customWidth="1"/>
    <col min="10758" max="10758" width="14.87890625" customWidth="1"/>
    <col min="10759" max="10760" width="11.703125" customWidth="1"/>
    <col min="10761" max="10761" width="11.87890625" bestFit="1" customWidth="1"/>
    <col min="10763" max="10763" width="10.29296875" bestFit="1" customWidth="1"/>
    <col min="10764" max="10764" width="11.29296875" customWidth="1"/>
    <col min="10765" max="10765" width="5" customWidth="1"/>
    <col min="10766" max="10771" width="15" customWidth="1"/>
    <col min="11011" max="11011" width="5.1171875" customWidth="1"/>
    <col min="11012" max="11012" width="41.703125" customWidth="1"/>
    <col min="11013" max="11013" width="14.703125" customWidth="1"/>
    <col min="11014" max="11014" width="14.87890625" customWidth="1"/>
    <col min="11015" max="11016" width="11.703125" customWidth="1"/>
    <col min="11017" max="11017" width="11.87890625" bestFit="1" customWidth="1"/>
    <col min="11019" max="11019" width="10.29296875" bestFit="1" customWidth="1"/>
    <col min="11020" max="11020" width="11.29296875" customWidth="1"/>
    <col min="11021" max="11021" width="5" customWidth="1"/>
    <col min="11022" max="11027" width="15" customWidth="1"/>
    <col min="11267" max="11267" width="5.1171875" customWidth="1"/>
    <col min="11268" max="11268" width="41.703125" customWidth="1"/>
    <col min="11269" max="11269" width="14.703125" customWidth="1"/>
    <col min="11270" max="11270" width="14.87890625" customWidth="1"/>
    <col min="11271" max="11272" width="11.703125" customWidth="1"/>
    <col min="11273" max="11273" width="11.87890625" bestFit="1" customWidth="1"/>
    <col min="11275" max="11275" width="10.29296875" bestFit="1" customWidth="1"/>
    <col min="11276" max="11276" width="11.29296875" customWidth="1"/>
    <col min="11277" max="11277" width="5" customWidth="1"/>
    <col min="11278" max="11283" width="15" customWidth="1"/>
    <col min="11523" max="11523" width="5.1171875" customWidth="1"/>
    <col min="11524" max="11524" width="41.703125" customWidth="1"/>
    <col min="11525" max="11525" width="14.703125" customWidth="1"/>
    <col min="11526" max="11526" width="14.87890625" customWidth="1"/>
    <col min="11527" max="11528" width="11.703125" customWidth="1"/>
    <col min="11529" max="11529" width="11.87890625" bestFit="1" customWidth="1"/>
    <col min="11531" max="11531" width="10.29296875" bestFit="1" customWidth="1"/>
    <col min="11532" max="11532" width="11.29296875" customWidth="1"/>
    <col min="11533" max="11533" width="5" customWidth="1"/>
    <col min="11534" max="11539" width="15" customWidth="1"/>
    <col min="11779" max="11779" width="5.1171875" customWidth="1"/>
    <col min="11780" max="11780" width="41.703125" customWidth="1"/>
    <col min="11781" max="11781" width="14.703125" customWidth="1"/>
    <col min="11782" max="11782" width="14.87890625" customWidth="1"/>
    <col min="11783" max="11784" width="11.703125" customWidth="1"/>
    <col min="11785" max="11785" width="11.87890625" bestFit="1" customWidth="1"/>
    <col min="11787" max="11787" width="10.29296875" bestFit="1" customWidth="1"/>
    <col min="11788" max="11788" width="11.29296875" customWidth="1"/>
    <col min="11789" max="11789" width="5" customWidth="1"/>
    <col min="11790" max="11795" width="15" customWidth="1"/>
    <col min="12035" max="12035" width="5.1171875" customWidth="1"/>
    <col min="12036" max="12036" width="41.703125" customWidth="1"/>
    <col min="12037" max="12037" width="14.703125" customWidth="1"/>
    <col min="12038" max="12038" width="14.87890625" customWidth="1"/>
    <col min="12039" max="12040" width="11.703125" customWidth="1"/>
    <col min="12041" max="12041" width="11.87890625" bestFit="1" customWidth="1"/>
    <col min="12043" max="12043" width="10.29296875" bestFit="1" customWidth="1"/>
    <col min="12044" max="12044" width="11.29296875" customWidth="1"/>
    <col min="12045" max="12045" width="5" customWidth="1"/>
    <col min="12046" max="12051" width="15" customWidth="1"/>
    <col min="12291" max="12291" width="5.1171875" customWidth="1"/>
    <col min="12292" max="12292" width="41.703125" customWidth="1"/>
    <col min="12293" max="12293" width="14.703125" customWidth="1"/>
    <col min="12294" max="12294" width="14.87890625" customWidth="1"/>
    <col min="12295" max="12296" width="11.703125" customWidth="1"/>
    <col min="12297" max="12297" width="11.87890625" bestFit="1" customWidth="1"/>
    <col min="12299" max="12299" width="10.29296875" bestFit="1" customWidth="1"/>
    <col min="12300" max="12300" width="11.29296875" customWidth="1"/>
    <col min="12301" max="12301" width="5" customWidth="1"/>
    <col min="12302" max="12307" width="15" customWidth="1"/>
    <col min="12547" max="12547" width="5.1171875" customWidth="1"/>
    <col min="12548" max="12548" width="41.703125" customWidth="1"/>
    <col min="12549" max="12549" width="14.703125" customWidth="1"/>
    <col min="12550" max="12550" width="14.87890625" customWidth="1"/>
    <col min="12551" max="12552" width="11.703125" customWidth="1"/>
    <col min="12553" max="12553" width="11.87890625" bestFit="1" customWidth="1"/>
    <col min="12555" max="12555" width="10.29296875" bestFit="1" customWidth="1"/>
    <col min="12556" max="12556" width="11.29296875" customWidth="1"/>
    <col min="12557" max="12557" width="5" customWidth="1"/>
    <col min="12558" max="12563" width="15" customWidth="1"/>
    <col min="12803" max="12803" width="5.1171875" customWidth="1"/>
    <col min="12804" max="12804" width="41.703125" customWidth="1"/>
    <col min="12805" max="12805" width="14.703125" customWidth="1"/>
    <col min="12806" max="12806" width="14.87890625" customWidth="1"/>
    <col min="12807" max="12808" width="11.703125" customWidth="1"/>
    <col min="12809" max="12809" width="11.87890625" bestFit="1" customWidth="1"/>
    <col min="12811" max="12811" width="10.29296875" bestFit="1" customWidth="1"/>
    <col min="12812" max="12812" width="11.29296875" customWidth="1"/>
    <col min="12813" max="12813" width="5" customWidth="1"/>
    <col min="12814" max="12819" width="15" customWidth="1"/>
    <col min="13059" max="13059" width="5.1171875" customWidth="1"/>
    <col min="13060" max="13060" width="41.703125" customWidth="1"/>
    <col min="13061" max="13061" width="14.703125" customWidth="1"/>
    <col min="13062" max="13062" width="14.87890625" customWidth="1"/>
    <col min="13063" max="13064" width="11.703125" customWidth="1"/>
    <col min="13065" max="13065" width="11.87890625" bestFit="1" customWidth="1"/>
    <col min="13067" max="13067" width="10.29296875" bestFit="1" customWidth="1"/>
    <col min="13068" max="13068" width="11.29296875" customWidth="1"/>
    <col min="13069" max="13069" width="5" customWidth="1"/>
    <col min="13070" max="13075" width="15" customWidth="1"/>
    <col min="13315" max="13315" width="5.1171875" customWidth="1"/>
    <col min="13316" max="13316" width="41.703125" customWidth="1"/>
    <col min="13317" max="13317" width="14.703125" customWidth="1"/>
    <col min="13318" max="13318" width="14.87890625" customWidth="1"/>
    <col min="13319" max="13320" width="11.703125" customWidth="1"/>
    <col min="13321" max="13321" width="11.87890625" bestFit="1" customWidth="1"/>
    <col min="13323" max="13323" width="10.29296875" bestFit="1" customWidth="1"/>
    <col min="13324" max="13324" width="11.29296875" customWidth="1"/>
    <col min="13325" max="13325" width="5" customWidth="1"/>
    <col min="13326" max="13331" width="15" customWidth="1"/>
    <col min="13571" max="13571" width="5.1171875" customWidth="1"/>
    <col min="13572" max="13572" width="41.703125" customWidth="1"/>
    <col min="13573" max="13573" width="14.703125" customWidth="1"/>
    <col min="13574" max="13574" width="14.87890625" customWidth="1"/>
    <col min="13575" max="13576" width="11.703125" customWidth="1"/>
    <col min="13577" max="13577" width="11.87890625" bestFit="1" customWidth="1"/>
    <col min="13579" max="13579" width="10.29296875" bestFit="1" customWidth="1"/>
    <col min="13580" max="13580" width="11.29296875" customWidth="1"/>
    <col min="13581" max="13581" width="5" customWidth="1"/>
    <col min="13582" max="13587" width="15" customWidth="1"/>
    <col min="13827" max="13827" width="5.1171875" customWidth="1"/>
    <col min="13828" max="13828" width="41.703125" customWidth="1"/>
    <col min="13829" max="13829" width="14.703125" customWidth="1"/>
    <col min="13830" max="13830" width="14.87890625" customWidth="1"/>
    <col min="13831" max="13832" width="11.703125" customWidth="1"/>
    <col min="13833" max="13833" width="11.87890625" bestFit="1" customWidth="1"/>
    <col min="13835" max="13835" width="10.29296875" bestFit="1" customWidth="1"/>
    <col min="13836" max="13836" width="11.29296875" customWidth="1"/>
    <col min="13837" max="13837" width="5" customWidth="1"/>
    <col min="13838" max="13843" width="15" customWidth="1"/>
    <col min="14083" max="14083" width="5.1171875" customWidth="1"/>
    <col min="14084" max="14084" width="41.703125" customWidth="1"/>
    <col min="14085" max="14085" width="14.703125" customWidth="1"/>
    <col min="14086" max="14086" width="14.87890625" customWidth="1"/>
    <col min="14087" max="14088" width="11.703125" customWidth="1"/>
    <col min="14089" max="14089" width="11.87890625" bestFit="1" customWidth="1"/>
    <col min="14091" max="14091" width="10.29296875" bestFit="1" customWidth="1"/>
    <col min="14092" max="14092" width="11.29296875" customWidth="1"/>
    <col min="14093" max="14093" width="5" customWidth="1"/>
    <col min="14094" max="14099" width="15" customWidth="1"/>
    <col min="14339" max="14339" width="5.1171875" customWidth="1"/>
    <col min="14340" max="14340" width="41.703125" customWidth="1"/>
    <col min="14341" max="14341" width="14.703125" customWidth="1"/>
    <col min="14342" max="14342" width="14.87890625" customWidth="1"/>
    <col min="14343" max="14344" width="11.703125" customWidth="1"/>
    <col min="14345" max="14345" width="11.87890625" bestFit="1" customWidth="1"/>
    <col min="14347" max="14347" width="10.29296875" bestFit="1" customWidth="1"/>
    <col min="14348" max="14348" width="11.29296875" customWidth="1"/>
    <col min="14349" max="14349" width="5" customWidth="1"/>
    <col min="14350" max="14355" width="15" customWidth="1"/>
    <col min="14595" max="14595" width="5.1171875" customWidth="1"/>
    <col min="14596" max="14596" width="41.703125" customWidth="1"/>
    <col min="14597" max="14597" width="14.703125" customWidth="1"/>
    <col min="14598" max="14598" width="14.87890625" customWidth="1"/>
    <col min="14599" max="14600" width="11.703125" customWidth="1"/>
    <col min="14601" max="14601" width="11.87890625" bestFit="1" customWidth="1"/>
    <col min="14603" max="14603" width="10.29296875" bestFit="1" customWidth="1"/>
    <col min="14604" max="14604" width="11.29296875" customWidth="1"/>
    <col min="14605" max="14605" width="5" customWidth="1"/>
    <col min="14606" max="14611" width="15" customWidth="1"/>
    <col min="14851" max="14851" width="5.1171875" customWidth="1"/>
    <col min="14852" max="14852" width="41.703125" customWidth="1"/>
    <col min="14853" max="14853" width="14.703125" customWidth="1"/>
    <col min="14854" max="14854" width="14.87890625" customWidth="1"/>
    <col min="14855" max="14856" width="11.703125" customWidth="1"/>
    <col min="14857" max="14857" width="11.87890625" bestFit="1" customWidth="1"/>
    <col min="14859" max="14859" width="10.29296875" bestFit="1" customWidth="1"/>
    <col min="14860" max="14860" width="11.29296875" customWidth="1"/>
    <col min="14861" max="14861" width="5" customWidth="1"/>
    <col min="14862" max="14867" width="15" customWidth="1"/>
    <col min="15107" max="15107" width="5.1171875" customWidth="1"/>
    <col min="15108" max="15108" width="41.703125" customWidth="1"/>
    <col min="15109" max="15109" width="14.703125" customWidth="1"/>
    <col min="15110" max="15110" width="14.87890625" customWidth="1"/>
    <col min="15111" max="15112" width="11.703125" customWidth="1"/>
    <col min="15113" max="15113" width="11.87890625" bestFit="1" customWidth="1"/>
    <col min="15115" max="15115" width="10.29296875" bestFit="1" customWidth="1"/>
    <col min="15116" max="15116" width="11.29296875" customWidth="1"/>
    <col min="15117" max="15117" width="5" customWidth="1"/>
    <col min="15118" max="15123" width="15" customWidth="1"/>
    <col min="15363" max="15363" width="5.1171875" customWidth="1"/>
    <col min="15364" max="15364" width="41.703125" customWidth="1"/>
    <col min="15365" max="15365" width="14.703125" customWidth="1"/>
    <col min="15366" max="15366" width="14.87890625" customWidth="1"/>
    <col min="15367" max="15368" width="11.703125" customWidth="1"/>
    <col min="15369" max="15369" width="11.87890625" bestFit="1" customWidth="1"/>
    <col min="15371" max="15371" width="10.29296875" bestFit="1" customWidth="1"/>
    <col min="15372" max="15372" width="11.29296875" customWidth="1"/>
    <col min="15373" max="15373" width="5" customWidth="1"/>
    <col min="15374" max="15379" width="15" customWidth="1"/>
    <col min="15619" max="15619" width="5.1171875" customWidth="1"/>
    <col min="15620" max="15620" width="41.703125" customWidth="1"/>
    <col min="15621" max="15621" width="14.703125" customWidth="1"/>
    <col min="15622" max="15622" width="14.87890625" customWidth="1"/>
    <col min="15623" max="15624" width="11.703125" customWidth="1"/>
    <col min="15625" max="15625" width="11.87890625" bestFit="1" customWidth="1"/>
    <col min="15627" max="15627" width="10.29296875" bestFit="1" customWidth="1"/>
    <col min="15628" max="15628" width="11.29296875" customWidth="1"/>
    <col min="15629" max="15629" width="5" customWidth="1"/>
    <col min="15630" max="15635" width="15" customWidth="1"/>
    <col min="15875" max="15875" width="5.1171875" customWidth="1"/>
    <col min="15876" max="15876" width="41.703125" customWidth="1"/>
    <col min="15877" max="15877" width="14.703125" customWidth="1"/>
    <col min="15878" max="15878" width="14.87890625" customWidth="1"/>
    <col min="15879" max="15880" width="11.703125" customWidth="1"/>
    <col min="15881" max="15881" width="11.87890625" bestFit="1" customWidth="1"/>
    <col min="15883" max="15883" width="10.29296875" bestFit="1" customWidth="1"/>
    <col min="15884" max="15884" width="11.29296875" customWidth="1"/>
    <col min="15885" max="15885" width="5" customWidth="1"/>
    <col min="15886" max="15891" width="15" customWidth="1"/>
    <col min="16131" max="16131" width="5.1171875" customWidth="1"/>
    <col min="16132" max="16132" width="41.703125" customWidth="1"/>
    <col min="16133" max="16133" width="14.703125" customWidth="1"/>
    <col min="16134" max="16134" width="14.87890625" customWidth="1"/>
    <col min="16135" max="16136" width="11.703125" customWidth="1"/>
    <col min="16137" max="16137" width="11.87890625" bestFit="1" customWidth="1"/>
    <col min="16139" max="16139" width="10.29296875" bestFit="1" customWidth="1"/>
    <col min="16140" max="16140" width="11.29296875" customWidth="1"/>
    <col min="16141" max="16141" width="5" customWidth="1"/>
    <col min="16142" max="16147" width="15" customWidth="1"/>
  </cols>
  <sheetData>
    <row r="1" spans="1:20" ht="26.25" customHeight="1" x14ac:dyDescent="1">
      <c r="A1" s="1"/>
      <c r="B1" s="2" t="s">
        <v>148</v>
      </c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</row>
    <row r="2" spans="1:20" ht="11.25" customHeight="1" x14ac:dyDescent="0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Q2" s="4"/>
      <c r="R2" s="4"/>
      <c r="S2" s="4"/>
      <c r="T2" s="4"/>
    </row>
    <row r="3" spans="1:20" ht="11.25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Q3" s="4"/>
      <c r="R3" s="4"/>
      <c r="S3" s="4"/>
      <c r="T3" s="4"/>
    </row>
    <row r="4" spans="1:20" ht="21.75" customHeight="1" x14ac:dyDescent="0.55000000000000004">
      <c r="B4" s="7" t="s">
        <v>0</v>
      </c>
      <c r="C4" s="8"/>
      <c r="D4" s="8"/>
      <c r="E4" s="8"/>
      <c r="F4" s="8"/>
      <c r="G4" s="8"/>
      <c r="H4" s="8"/>
      <c r="I4" s="8"/>
      <c r="J4" s="8"/>
      <c r="K4" s="8"/>
      <c r="L4" s="9"/>
      <c r="M4" s="9"/>
      <c r="N4" s="9"/>
      <c r="O4" s="9"/>
      <c r="P4" s="9"/>
      <c r="Q4" s="4"/>
      <c r="R4" s="4"/>
      <c r="S4" s="4"/>
      <c r="T4" s="4"/>
    </row>
    <row r="5" spans="1:20" ht="21.75" customHeight="1" x14ac:dyDescent="0.5">
      <c r="Q5" s="4"/>
      <c r="R5" s="4"/>
      <c r="S5" s="4"/>
      <c r="T5" s="4"/>
    </row>
    <row r="6" spans="1:20" ht="31.5" customHeight="1" thickBot="1" x14ac:dyDescent="0.55000000000000004">
      <c r="B6" s="10" t="s">
        <v>1</v>
      </c>
      <c r="C6" s="11" t="s">
        <v>2</v>
      </c>
      <c r="D6" s="12" t="s">
        <v>3</v>
      </c>
      <c r="E6" s="11" t="s">
        <v>4</v>
      </c>
      <c r="H6" s="10" t="s">
        <v>5</v>
      </c>
      <c r="I6" s="10"/>
      <c r="J6" s="123" t="s">
        <v>149</v>
      </c>
      <c r="K6" s="12" t="s">
        <v>150</v>
      </c>
      <c r="L6" s="11" t="s">
        <v>6</v>
      </c>
      <c r="Q6" s="4"/>
      <c r="R6" s="4"/>
      <c r="S6" s="4"/>
      <c r="T6" s="4"/>
    </row>
    <row r="7" spans="1:20" ht="21.75" customHeight="1" x14ac:dyDescent="0.5">
      <c r="A7" s="6">
        <f>ROW()</f>
        <v>7</v>
      </c>
      <c r="B7" t="s">
        <v>7</v>
      </c>
      <c r="C7" s="13">
        <v>0</v>
      </c>
      <c r="D7" s="125">
        <f>+C7/$C$14</f>
        <v>0</v>
      </c>
      <c r="E7" s="14"/>
      <c r="H7" t="s">
        <v>8</v>
      </c>
      <c r="L7" s="15">
        <v>0</v>
      </c>
      <c r="Q7" s="4"/>
      <c r="R7" s="4"/>
      <c r="S7" s="4"/>
      <c r="T7" s="4"/>
    </row>
    <row r="8" spans="1:20" ht="21.75" customHeight="1" x14ac:dyDescent="0.5">
      <c r="A8" s="6">
        <f>ROW()</f>
        <v>8</v>
      </c>
      <c r="B8" t="s">
        <v>151</v>
      </c>
      <c r="C8" s="16">
        <f>+E8*$D$16</f>
        <v>1725544.8000000003</v>
      </c>
      <c r="D8" s="126">
        <f t="shared" ref="D8:D11" si="0">+C8/$C$14</f>
        <v>0.37511843478260876</v>
      </c>
      <c r="E8" s="132">
        <v>3</v>
      </c>
      <c r="H8" t="s">
        <v>9</v>
      </c>
      <c r="J8" s="124">
        <v>37.5</v>
      </c>
      <c r="K8" s="18">
        <v>100000</v>
      </c>
      <c r="L8" s="13">
        <f>+K8*J8</f>
        <v>3750000</v>
      </c>
      <c r="Q8" s="4"/>
      <c r="R8" s="4"/>
      <c r="S8" s="4"/>
      <c r="T8" s="4"/>
    </row>
    <row r="9" spans="1:20" ht="21.75" customHeight="1" thickBot="1" x14ac:dyDescent="0.55000000000000004">
      <c r="A9" s="6">
        <f>ROW()</f>
        <v>9</v>
      </c>
      <c r="B9" t="s">
        <v>11</v>
      </c>
      <c r="C9" s="19">
        <f>+C8+C7</f>
        <v>1725544.8000000003</v>
      </c>
      <c r="D9" s="127">
        <f t="shared" si="0"/>
        <v>0.37511843478260876</v>
      </c>
      <c r="E9" s="20"/>
      <c r="G9" s="21"/>
      <c r="H9" t="s">
        <v>10</v>
      </c>
      <c r="L9" s="18">
        <v>750000</v>
      </c>
    </row>
    <row r="10" spans="1:20" ht="21.75" customHeight="1" thickTop="1" x14ac:dyDescent="0.5">
      <c r="A10" s="6">
        <f>ROW()</f>
        <v>10</v>
      </c>
      <c r="B10" t="s">
        <v>152</v>
      </c>
      <c r="C10" s="16">
        <f>+E10*D16</f>
        <v>1437954.0000000002</v>
      </c>
      <c r="D10" s="125">
        <f t="shared" si="0"/>
        <v>0.31259869565217396</v>
      </c>
      <c r="E10" s="132">
        <v>2.5</v>
      </c>
      <c r="G10" s="21"/>
      <c r="H10" t="s">
        <v>12</v>
      </c>
      <c r="L10" s="18">
        <v>100000</v>
      </c>
    </row>
    <row r="11" spans="1:20" ht="21.75" customHeight="1" thickBot="1" x14ac:dyDescent="0.55000000000000004">
      <c r="A11" s="6">
        <f>ROW()</f>
        <v>11</v>
      </c>
      <c r="B11" s="23" t="s">
        <v>13</v>
      </c>
      <c r="C11" s="24">
        <f>+C10+C9</f>
        <v>3163498.8000000007</v>
      </c>
      <c r="D11" s="128">
        <f t="shared" si="0"/>
        <v>0.68771713043478278</v>
      </c>
      <c r="E11" s="25"/>
      <c r="G11" s="26"/>
      <c r="L11" s="22"/>
    </row>
    <row r="12" spans="1:20" ht="21.75" customHeight="1" thickTop="1" x14ac:dyDescent="0.5">
      <c r="A12" s="6">
        <f>ROW()</f>
        <v>12</v>
      </c>
      <c r="B12" s="23"/>
      <c r="C12" s="23"/>
      <c r="D12" s="129"/>
      <c r="E12" s="23"/>
      <c r="F12" s="23"/>
      <c r="G12" s="23"/>
      <c r="L12" s="22"/>
    </row>
    <row r="13" spans="1:20" ht="21.75" customHeight="1" thickBot="1" x14ac:dyDescent="0.55000000000000004">
      <c r="A13" s="6">
        <f>ROW()</f>
        <v>13</v>
      </c>
      <c r="B13" s="23" t="s">
        <v>14</v>
      </c>
      <c r="C13" s="27">
        <f>+L14-C11</f>
        <v>1436501.1999999993</v>
      </c>
      <c r="D13" s="130">
        <f t="shared" ref="D13:D14" si="1">+C13/$C$14</f>
        <v>0.31228286956521722</v>
      </c>
      <c r="E13" s="28">
        <f>+C13/$H$122</f>
        <v>2.4974741890213439</v>
      </c>
      <c r="F13" s="29"/>
      <c r="G13" s="26"/>
      <c r="L13" s="22"/>
    </row>
    <row r="14" spans="1:20" ht="21.75" customHeight="1" thickBot="1" x14ac:dyDescent="0.55000000000000004">
      <c r="A14" s="6">
        <f>ROW()</f>
        <v>14</v>
      </c>
      <c r="B14" s="30" t="s">
        <v>15</v>
      </c>
      <c r="C14" s="31">
        <f>+C13+C11</f>
        <v>4600000</v>
      </c>
      <c r="D14" s="131">
        <f t="shared" si="1"/>
        <v>1</v>
      </c>
      <c r="E14" s="32">
        <f>+C14/$H$122</f>
        <v>7.9974741890213439</v>
      </c>
      <c r="F14" s="33"/>
      <c r="G14" s="34"/>
      <c r="H14" s="30" t="s">
        <v>16</v>
      </c>
      <c r="I14" s="30"/>
      <c r="J14" s="30"/>
      <c r="K14" s="30"/>
      <c r="L14" s="35">
        <f>SUM(L7:L13)</f>
        <v>4600000</v>
      </c>
    </row>
    <row r="15" spans="1:20" ht="21.75" customHeight="1" thickTop="1" x14ac:dyDescent="0.5">
      <c r="A15" s="6">
        <f>ROW()</f>
        <v>15</v>
      </c>
      <c r="C15" s="36"/>
    </row>
    <row r="16" spans="1:20" ht="21.75" customHeight="1" x14ac:dyDescent="0.5">
      <c r="A16" s="6">
        <f>ROW()</f>
        <v>16</v>
      </c>
      <c r="B16" s="37" t="s">
        <v>155</v>
      </c>
      <c r="D16" s="38">
        <f>+H122</f>
        <v>575181.60000000009</v>
      </c>
      <c r="E16" s="36"/>
    </row>
    <row r="17" spans="1:16" ht="21.75" customHeight="1" x14ac:dyDescent="0.5">
      <c r="A17" s="6">
        <f>ROW()</f>
        <v>17</v>
      </c>
      <c r="B17" s="37" t="s">
        <v>17</v>
      </c>
      <c r="D17" s="39">
        <v>2.5000000000000001E-2</v>
      </c>
    </row>
    <row r="18" spans="1:16" ht="21.75" customHeight="1" x14ac:dyDescent="0.5">
      <c r="B18" s="37"/>
      <c r="D18" s="40"/>
    </row>
    <row r="19" spans="1:16" ht="21.75" customHeight="1" x14ac:dyDescent="0.55000000000000004">
      <c r="A19" s="6">
        <f>ROW()</f>
        <v>19</v>
      </c>
      <c r="B19" s="41" t="s">
        <v>18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ht="21.75" customHeight="1" x14ac:dyDescent="0.5">
      <c r="A20" s="6">
        <f>ROW()</f>
        <v>20</v>
      </c>
      <c r="B20" s="42" t="s">
        <v>19</v>
      </c>
      <c r="C20" s="43"/>
      <c r="D20" s="43"/>
      <c r="E20" s="43"/>
      <c r="F20" s="43"/>
      <c r="G20" s="43"/>
      <c r="H20" s="44" t="s">
        <v>20</v>
      </c>
      <c r="I20" s="164" t="s">
        <v>21</v>
      </c>
      <c r="J20" s="165"/>
      <c r="K20" s="165"/>
      <c r="L20" s="165"/>
      <c r="M20" s="165"/>
      <c r="N20" s="165"/>
      <c r="O20" s="165"/>
      <c r="P20" s="165"/>
    </row>
    <row r="21" spans="1:16" ht="21.75" customHeight="1" x14ac:dyDescent="0.5">
      <c r="A21" s="6">
        <f>ROW()</f>
        <v>21</v>
      </c>
      <c r="C21" s="43"/>
      <c r="D21" s="45"/>
      <c r="E21" s="43"/>
      <c r="F21" s="43"/>
      <c r="G21" s="43"/>
      <c r="H21" s="46" t="s">
        <v>118</v>
      </c>
      <c r="I21" s="47" t="s">
        <v>119</v>
      </c>
      <c r="J21" s="46" t="s">
        <v>120</v>
      </c>
      <c r="K21" s="47" t="s">
        <v>121</v>
      </c>
      <c r="L21" s="46" t="s">
        <v>122</v>
      </c>
      <c r="M21" s="47" t="s">
        <v>123</v>
      </c>
      <c r="N21" s="46" t="s">
        <v>124</v>
      </c>
      <c r="O21" s="47" t="s">
        <v>125</v>
      </c>
      <c r="P21" s="46" t="s">
        <v>126</v>
      </c>
    </row>
    <row r="22" spans="1:16" ht="21.75" customHeight="1" x14ac:dyDescent="0.5">
      <c r="A22" s="6">
        <f>ROW()</f>
        <v>22</v>
      </c>
      <c r="B22" s="30" t="s">
        <v>22</v>
      </c>
      <c r="C22" s="43"/>
      <c r="D22" s="45"/>
      <c r="E22" s="43"/>
      <c r="F22" s="43"/>
    </row>
    <row r="23" spans="1:16" ht="21.75" customHeight="1" x14ac:dyDescent="0.5">
      <c r="A23" s="6">
        <f>ROW()</f>
        <v>23</v>
      </c>
      <c r="B23" t="s">
        <v>23</v>
      </c>
      <c r="D23" s="45"/>
      <c r="E23" s="43"/>
      <c r="F23" s="43"/>
      <c r="H23" s="49">
        <f>+D17</f>
        <v>2.5000000000000001E-2</v>
      </c>
      <c r="I23" s="50">
        <f>+H23+I24</f>
        <v>3.0000000000000002E-2</v>
      </c>
      <c r="J23" s="50">
        <f t="shared" ref="J23:P23" si="2">+I23+J24</f>
        <v>3.5000000000000003E-2</v>
      </c>
      <c r="K23" s="50">
        <f t="shared" si="2"/>
        <v>4.5000000000000005E-2</v>
      </c>
      <c r="L23" s="50">
        <f t="shared" si="2"/>
        <v>4.5000000000000005E-2</v>
      </c>
      <c r="M23" s="50">
        <f t="shared" si="2"/>
        <v>4.5000000000000005E-2</v>
      </c>
      <c r="N23" s="50">
        <f t="shared" si="2"/>
        <v>4.5000000000000005E-2</v>
      </c>
      <c r="O23" s="50">
        <f t="shared" si="2"/>
        <v>4.5000000000000005E-2</v>
      </c>
      <c r="P23" s="50">
        <f t="shared" si="2"/>
        <v>4.5000000000000005E-2</v>
      </c>
    </row>
    <row r="24" spans="1:16" ht="21.75" customHeight="1" x14ac:dyDescent="0.5">
      <c r="A24" s="6">
        <f>ROW()</f>
        <v>24</v>
      </c>
      <c r="B24" t="s">
        <v>24</v>
      </c>
      <c r="D24" s="45"/>
      <c r="E24" s="43"/>
      <c r="F24" s="43"/>
      <c r="I24" s="51">
        <v>5.0000000000000001E-3</v>
      </c>
      <c r="J24" s="51">
        <v>5.0000000000000001E-3</v>
      </c>
      <c r="K24" s="51">
        <v>0.01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</row>
    <row r="25" spans="1:16" ht="21.75" customHeight="1" x14ac:dyDescent="0.5">
      <c r="A25" s="6">
        <f>ROW()</f>
        <v>25</v>
      </c>
    </row>
    <row r="26" spans="1:16" ht="21.75" customHeight="1" x14ac:dyDescent="0.5">
      <c r="A26" s="6">
        <f>ROW()</f>
        <v>26</v>
      </c>
      <c r="B26" s="30" t="str">
        <f>+B8</f>
        <v xml:space="preserve">Term Loan </v>
      </c>
      <c r="F26" s="23"/>
    </row>
    <row r="27" spans="1:16" ht="21.75" customHeight="1" x14ac:dyDescent="0.5">
      <c r="A27" s="6">
        <f>ROW()</f>
        <v>27</v>
      </c>
      <c r="B27" t="s">
        <v>25</v>
      </c>
      <c r="H27" s="52">
        <f>+C8</f>
        <v>1725544.8000000003</v>
      </c>
      <c r="I27" s="52">
        <f>+H27-I28</f>
        <v>1708289.3520000002</v>
      </c>
      <c r="J27" s="52">
        <f t="shared" ref="J27:P27" si="3">+I27-J28</f>
        <v>1691033.9040000001</v>
      </c>
      <c r="K27" s="52">
        <f t="shared" si="3"/>
        <v>1673778.456</v>
      </c>
      <c r="L27" s="52">
        <f t="shared" si="3"/>
        <v>1656523.0079999999</v>
      </c>
      <c r="M27" s="52">
        <f t="shared" si="3"/>
        <v>1639267.5599999998</v>
      </c>
      <c r="N27" s="52">
        <f t="shared" si="3"/>
        <v>1622012.1119999997</v>
      </c>
      <c r="O27" s="52">
        <f t="shared" si="3"/>
        <v>1604756.6639999996</v>
      </c>
      <c r="P27" s="52">
        <f t="shared" si="3"/>
        <v>0</v>
      </c>
    </row>
    <row r="28" spans="1:16" ht="21.75" customHeight="1" x14ac:dyDescent="0.5">
      <c r="A28" s="6">
        <f>ROW()</f>
        <v>28</v>
      </c>
      <c r="B28" t="s">
        <v>159</v>
      </c>
      <c r="H28" s="53"/>
      <c r="I28" s="58">
        <f>+I33*$H$27</f>
        <v>17255.448000000004</v>
      </c>
      <c r="J28" s="58">
        <f t="shared" ref="J28:P28" si="4">+J33*$H$27</f>
        <v>17255.448000000004</v>
      </c>
      <c r="K28" s="58">
        <f t="shared" si="4"/>
        <v>17255.448000000004</v>
      </c>
      <c r="L28" s="58">
        <f t="shared" si="4"/>
        <v>17255.448000000004</v>
      </c>
      <c r="M28" s="58">
        <f t="shared" si="4"/>
        <v>17255.448000000004</v>
      </c>
      <c r="N28" s="58">
        <f t="shared" si="4"/>
        <v>17255.448000000004</v>
      </c>
      <c r="O28" s="58">
        <f t="shared" si="4"/>
        <v>17255.448000000004</v>
      </c>
      <c r="P28" s="58">
        <f t="shared" si="4"/>
        <v>1604756.6640000003</v>
      </c>
    </row>
    <row r="29" spans="1:16" ht="21.75" customHeight="1" x14ac:dyDescent="0.5">
      <c r="A29" s="6">
        <f>ROW()</f>
        <v>29</v>
      </c>
      <c r="B29" t="s">
        <v>26</v>
      </c>
      <c r="G29" s="143" t="s">
        <v>158</v>
      </c>
      <c r="H29" s="140"/>
      <c r="I29" s="58">
        <f>+H27*I32</f>
        <v>120788.13600000003</v>
      </c>
      <c r="J29" s="58">
        <f t="shared" ref="J29:P29" si="5">+I27*J32</f>
        <v>128121.70140000003</v>
      </c>
      <c r="K29" s="58">
        <f t="shared" si="5"/>
        <v>143737.88184000002</v>
      </c>
      <c r="L29" s="58">
        <f t="shared" si="5"/>
        <v>142271.16876</v>
      </c>
      <c r="M29" s="58">
        <f t="shared" si="5"/>
        <v>140804.45568000001</v>
      </c>
      <c r="N29" s="58">
        <f t="shared" si="5"/>
        <v>139337.7426</v>
      </c>
      <c r="O29" s="58">
        <f t="shared" si="5"/>
        <v>137871.02951999998</v>
      </c>
      <c r="P29" s="58">
        <f t="shared" si="5"/>
        <v>136404.31643999997</v>
      </c>
    </row>
    <row r="30" spans="1:16" ht="21.75" customHeight="1" x14ac:dyDescent="0.5">
      <c r="A30" s="6">
        <f>ROW()</f>
        <v>30</v>
      </c>
      <c r="B30" t="s">
        <v>157</v>
      </c>
      <c r="G30" s="142">
        <f>IRR(H30:P30)</f>
        <v>8.0972000241221753E-2</v>
      </c>
      <c r="H30" s="141">
        <f>-H27</f>
        <v>-1725544.8000000003</v>
      </c>
      <c r="I30" s="58">
        <f>+I29+I28</f>
        <v>138043.58400000003</v>
      </c>
      <c r="J30" s="58">
        <f t="shared" ref="J30:P30" si="6">+J29+J28</f>
        <v>145377.14940000005</v>
      </c>
      <c r="K30" s="58">
        <f t="shared" si="6"/>
        <v>160993.32984000002</v>
      </c>
      <c r="L30" s="58">
        <f t="shared" si="6"/>
        <v>159526.61676</v>
      </c>
      <c r="M30" s="58">
        <f t="shared" si="6"/>
        <v>158059.90368000002</v>
      </c>
      <c r="N30" s="58">
        <f t="shared" si="6"/>
        <v>156593.1906</v>
      </c>
      <c r="O30" s="58">
        <f t="shared" si="6"/>
        <v>155126.47751999999</v>
      </c>
      <c r="P30" s="58">
        <f t="shared" si="6"/>
        <v>1741160.9804400003</v>
      </c>
    </row>
    <row r="31" spans="1:16" ht="21.75" customHeight="1" x14ac:dyDescent="0.5">
      <c r="A31" s="6">
        <f>ROW()</f>
        <v>31</v>
      </c>
      <c r="B31" t="s">
        <v>27</v>
      </c>
      <c r="I31" s="51">
        <v>0.04</v>
      </c>
      <c r="J31" s="51">
        <v>0.04</v>
      </c>
      <c r="K31" s="51">
        <v>0.04</v>
      </c>
      <c r="L31" s="51">
        <v>0.04</v>
      </c>
      <c r="M31" s="51">
        <v>0.04</v>
      </c>
      <c r="N31" s="51">
        <v>0.04</v>
      </c>
      <c r="O31" s="51">
        <v>0.04</v>
      </c>
      <c r="P31" s="51">
        <v>0.04</v>
      </c>
    </row>
    <row r="32" spans="1:16" ht="21.75" customHeight="1" x14ac:dyDescent="0.5">
      <c r="A32" s="6">
        <f>ROW()</f>
        <v>32</v>
      </c>
      <c r="B32" t="s">
        <v>28</v>
      </c>
      <c r="F32" s="55"/>
      <c r="I32" s="50">
        <f>+I31+I23</f>
        <v>7.0000000000000007E-2</v>
      </c>
      <c r="J32" s="50">
        <f t="shared" ref="J32:P32" si="7">+J31+J23</f>
        <v>7.5000000000000011E-2</v>
      </c>
      <c r="K32" s="50">
        <f t="shared" si="7"/>
        <v>8.5000000000000006E-2</v>
      </c>
      <c r="L32" s="50">
        <f t="shared" si="7"/>
        <v>8.5000000000000006E-2</v>
      </c>
      <c r="M32" s="50">
        <f t="shared" si="7"/>
        <v>8.5000000000000006E-2</v>
      </c>
      <c r="N32" s="50">
        <f t="shared" si="7"/>
        <v>8.5000000000000006E-2</v>
      </c>
      <c r="O32" s="50">
        <f t="shared" si="7"/>
        <v>8.5000000000000006E-2</v>
      </c>
      <c r="P32" s="50">
        <f t="shared" si="7"/>
        <v>8.5000000000000006E-2</v>
      </c>
    </row>
    <row r="33" spans="1:16" ht="21.75" customHeight="1" x14ac:dyDescent="0.5">
      <c r="A33" s="6">
        <f>ROW()</f>
        <v>33</v>
      </c>
      <c r="B33" t="s">
        <v>156</v>
      </c>
      <c r="I33" s="51">
        <v>0.01</v>
      </c>
      <c r="J33" s="51">
        <v>0.01</v>
      </c>
      <c r="K33" s="51">
        <v>0.01</v>
      </c>
      <c r="L33" s="51">
        <v>0.01</v>
      </c>
      <c r="M33" s="51">
        <v>0.01</v>
      </c>
      <c r="N33" s="51">
        <v>0.01</v>
      </c>
      <c r="O33" s="51">
        <v>0.01</v>
      </c>
      <c r="P33" s="51">
        <v>0.93</v>
      </c>
    </row>
    <row r="34" spans="1:16" ht="21.75" customHeight="1" x14ac:dyDescent="0.5">
      <c r="A34" s="6">
        <f>ROW()</f>
        <v>34</v>
      </c>
    </row>
    <row r="35" spans="1:16" ht="21.75" customHeight="1" x14ac:dyDescent="0.5">
      <c r="A35" s="6">
        <f>ROW()</f>
        <v>35</v>
      </c>
      <c r="B35" s="30" t="str">
        <f>+B10</f>
        <v>Senior Unsecured Notes</v>
      </c>
      <c r="F35" s="57"/>
    </row>
    <row r="36" spans="1:16" ht="21.75" customHeight="1" x14ac:dyDescent="0.5">
      <c r="A36" s="6">
        <f>ROW()</f>
        <v>36</v>
      </c>
      <c r="B36" t="s">
        <v>25</v>
      </c>
      <c r="H36" s="52">
        <f>+C10</f>
        <v>1437954.0000000002</v>
      </c>
      <c r="I36" s="52">
        <f>+H36-I37</f>
        <v>1437954.0000000002</v>
      </c>
      <c r="J36" s="52">
        <f t="shared" ref="J36:P36" si="8">+I36-J37</f>
        <v>1437954.0000000002</v>
      </c>
      <c r="K36" s="52">
        <f t="shared" si="8"/>
        <v>1437954.0000000002</v>
      </c>
      <c r="L36" s="52">
        <f t="shared" si="8"/>
        <v>1437954.0000000002</v>
      </c>
      <c r="M36" s="52">
        <f t="shared" si="8"/>
        <v>1437954.0000000002</v>
      </c>
      <c r="N36" s="52">
        <f t="shared" si="8"/>
        <v>1437954.0000000002</v>
      </c>
      <c r="O36" s="52">
        <f t="shared" si="8"/>
        <v>1437954.0000000002</v>
      </c>
      <c r="P36" s="52">
        <f t="shared" si="8"/>
        <v>0</v>
      </c>
    </row>
    <row r="37" spans="1:16" ht="21.75" customHeight="1" x14ac:dyDescent="0.5">
      <c r="A37" s="6">
        <f>ROW()</f>
        <v>37</v>
      </c>
      <c r="B37" t="s">
        <v>159</v>
      </c>
      <c r="H37" s="53"/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8">
        <f>+O36</f>
        <v>1437954.0000000002</v>
      </c>
    </row>
    <row r="38" spans="1:16" ht="21.75" customHeight="1" x14ac:dyDescent="0.5">
      <c r="A38" s="6">
        <f>ROW()</f>
        <v>38</v>
      </c>
      <c r="B38" t="s">
        <v>26</v>
      </c>
      <c r="H38" s="59"/>
      <c r="I38" s="58">
        <f>+H36*I40</f>
        <v>115036.32000000002</v>
      </c>
      <c r="J38" s="58">
        <f t="shared" ref="J38:P38" si="9">+I36*J40</f>
        <v>115036.32000000002</v>
      </c>
      <c r="K38" s="58">
        <f t="shared" si="9"/>
        <v>115036.32000000002</v>
      </c>
      <c r="L38" s="58">
        <f t="shared" si="9"/>
        <v>115036.32000000002</v>
      </c>
      <c r="M38" s="58">
        <f t="shared" si="9"/>
        <v>115036.32000000002</v>
      </c>
      <c r="N38" s="58">
        <f t="shared" si="9"/>
        <v>115036.32000000002</v>
      </c>
      <c r="O38" s="58">
        <f t="shared" si="9"/>
        <v>115036.32000000002</v>
      </c>
      <c r="P38" s="58">
        <f t="shared" si="9"/>
        <v>115036.32000000002</v>
      </c>
    </row>
    <row r="39" spans="1:16" ht="21.75" customHeight="1" x14ac:dyDescent="0.5">
      <c r="A39" s="6">
        <f>ROW()</f>
        <v>39</v>
      </c>
      <c r="B39" t="s">
        <v>157</v>
      </c>
      <c r="G39" s="142">
        <f>IRR(H39:P39)</f>
        <v>8.0000000000000071E-2</v>
      </c>
      <c r="H39" s="141">
        <f>-H36</f>
        <v>-1437954.0000000002</v>
      </c>
      <c r="I39" s="58">
        <f>+I38+I37</f>
        <v>115036.32000000002</v>
      </c>
      <c r="J39" s="58">
        <f t="shared" ref="J39:P39" si="10">+J38+J37</f>
        <v>115036.32000000002</v>
      </c>
      <c r="K39" s="58">
        <f t="shared" si="10"/>
        <v>115036.32000000002</v>
      </c>
      <c r="L39" s="58">
        <f t="shared" si="10"/>
        <v>115036.32000000002</v>
      </c>
      <c r="M39" s="58">
        <f t="shared" si="10"/>
        <v>115036.32000000002</v>
      </c>
      <c r="N39" s="58">
        <f t="shared" si="10"/>
        <v>115036.32000000002</v>
      </c>
      <c r="O39" s="58">
        <f t="shared" si="10"/>
        <v>115036.32000000002</v>
      </c>
      <c r="P39" s="58">
        <f t="shared" si="10"/>
        <v>1552990.3200000003</v>
      </c>
    </row>
    <row r="40" spans="1:16" ht="21.75" customHeight="1" x14ac:dyDescent="0.5">
      <c r="A40" s="6">
        <f>ROW()</f>
        <v>40</v>
      </c>
      <c r="B40" t="s">
        <v>28</v>
      </c>
      <c r="I40" s="51">
        <v>0.08</v>
      </c>
      <c r="J40" s="51">
        <v>0.08</v>
      </c>
      <c r="K40" s="51">
        <v>0.08</v>
      </c>
      <c r="L40" s="51">
        <v>0.08</v>
      </c>
      <c r="M40" s="51">
        <v>0.08</v>
      </c>
      <c r="N40" s="51">
        <v>0.08</v>
      </c>
      <c r="O40" s="51">
        <v>0.08</v>
      </c>
      <c r="P40" s="51">
        <v>0.08</v>
      </c>
    </row>
    <row r="41" spans="1:16" ht="21.75" customHeight="1" x14ac:dyDescent="0.5">
      <c r="A41" s="6">
        <f>ROW()</f>
        <v>41</v>
      </c>
      <c r="H41" s="53"/>
    </row>
    <row r="42" spans="1:16" ht="21.75" customHeight="1" x14ac:dyDescent="0.5">
      <c r="A42" s="6">
        <f>ROW()</f>
        <v>42</v>
      </c>
      <c r="B42" s="23" t="s">
        <v>29</v>
      </c>
      <c r="H42" s="53"/>
      <c r="I42" s="58">
        <f>+I38+I29</f>
        <v>235824.45600000006</v>
      </c>
      <c r="J42" s="58">
        <f t="shared" ref="J42:P42" si="11">+J38+J29</f>
        <v>243158.02140000006</v>
      </c>
      <c r="K42" s="58">
        <f t="shared" si="11"/>
        <v>258774.20184000005</v>
      </c>
      <c r="L42" s="58">
        <f t="shared" si="11"/>
        <v>257307.48876000004</v>
      </c>
      <c r="M42" s="58">
        <f t="shared" si="11"/>
        <v>255840.77568000002</v>
      </c>
      <c r="N42" s="58">
        <f t="shared" si="11"/>
        <v>254374.0626</v>
      </c>
      <c r="O42" s="58">
        <f t="shared" si="11"/>
        <v>252907.34951999999</v>
      </c>
      <c r="P42" s="58">
        <f t="shared" si="11"/>
        <v>251440.63643999997</v>
      </c>
    </row>
    <row r="43" spans="1:16" ht="21.75" customHeight="1" x14ac:dyDescent="0.5">
      <c r="A43" s="6">
        <f>ROW()</f>
        <v>43</v>
      </c>
      <c r="B43" s="23" t="s">
        <v>30</v>
      </c>
      <c r="H43" s="53"/>
      <c r="I43" s="58">
        <f>+I37+I28</f>
        <v>17255.448000000004</v>
      </c>
      <c r="J43" s="58">
        <f t="shared" ref="J43:P43" si="12">+J37+J28</f>
        <v>17255.448000000004</v>
      </c>
      <c r="K43" s="58">
        <f t="shared" si="12"/>
        <v>17255.448000000004</v>
      </c>
      <c r="L43" s="58">
        <f t="shared" si="12"/>
        <v>17255.448000000004</v>
      </c>
      <c r="M43" s="58">
        <f t="shared" si="12"/>
        <v>17255.448000000004</v>
      </c>
      <c r="N43" s="58">
        <f t="shared" si="12"/>
        <v>17255.448000000004</v>
      </c>
      <c r="O43" s="58">
        <f t="shared" si="12"/>
        <v>17255.448000000004</v>
      </c>
      <c r="P43" s="58">
        <f t="shared" si="12"/>
        <v>3042710.6640000008</v>
      </c>
    </row>
    <row r="44" spans="1:16" ht="21.75" customHeight="1" x14ac:dyDescent="0.5">
      <c r="A44" s="6">
        <f>ROW()</f>
        <v>44</v>
      </c>
      <c r="B44" s="23" t="s">
        <v>31</v>
      </c>
      <c r="H44" s="53"/>
      <c r="I44" s="52">
        <f>+I36+I27</f>
        <v>3146243.3520000004</v>
      </c>
      <c r="J44" s="52">
        <f t="shared" ref="J44:P44" si="13">+J36+J27</f>
        <v>3128987.9040000001</v>
      </c>
      <c r="K44" s="52">
        <f t="shared" si="13"/>
        <v>3111732.4560000002</v>
      </c>
      <c r="L44" s="52">
        <f t="shared" si="13"/>
        <v>3094477.0080000004</v>
      </c>
      <c r="M44" s="52">
        <f t="shared" si="13"/>
        <v>3077221.56</v>
      </c>
      <c r="N44" s="52">
        <f t="shared" si="13"/>
        <v>3059966.1119999997</v>
      </c>
      <c r="O44" s="52">
        <f t="shared" si="13"/>
        <v>3042710.6639999999</v>
      </c>
      <c r="P44" s="52">
        <f t="shared" si="13"/>
        <v>0</v>
      </c>
    </row>
    <row r="45" spans="1:16" ht="21.75" customHeight="1" x14ac:dyDescent="0.5">
      <c r="A45" s="6">
        <f>ROW()</f>
        <v>45</v>
      </c>
      <c r="B45" s="23"/>
      <c r="H45" s="56"/>
      <c r="I45" s="36"/>
      <c r="J45" s="36"/>
      <c r="K45" s="36"/>
      <c r="L45" s="36"/>
      <c r="M45" s="36"/>
      <c r="N45" s="36"/>
      <c r="O45" s="36"/>
      <c r="P45" s="36"/>
    </row>
    <row r="46" spans="1:16" ht="21.75" customHeight="1" x14ac:dyDescent="0.55000000000000004">
      <c r="A46" s="6">
        <f>ROW()</f>
        <v>46</v>
      </c>
      <c r="B46" s="41" t="s">
        <v>32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21.75" customHeight="1" x14ac:dyDescent="0.5">
      <c r="A47" s="6">
        <f>ROW()</f>
        <v>47</v>
      </c>
      <c r="B47" s="42" t="s">
        <v>19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</row>
    <row r="48" spans="1:16" ht="30" customHeight="1" x14ac:dyDescent="0.5">
      <c r="A48" s="6">
        <f>ROW()</f>
        <v>48</v>
      </c>
      <c r="C48" s="134" t="s">
        <v>33</v>
      </c>
      <c r="D48" s="45"/>
      <c r="E48" s="45"/>
      <c r="F48" s="45"/>
      <c r="G48" s="43"/>
      <c r="H48" s="134" t="s">
        <v>36</v>
      </c>
      <c r="I48" s="43"/>
      <c r="J48" s="43"/>
      <c r="K48" s="43"/>
      <c r="L48" s="43"/>
      <c r="M48" s="43"/>
    </row>
    <row r="49" spans="1:16" ht="21.75" customHeight="1" x14ac:dyDescent="0.5">
      <c r="A49" s="6">
        <f>ROW()</f>
        <v>49</v>
      </c>
      <c r="C49" s="48" t="s">
        <v>118</v>
      </c>
      <c r="D49" s="45"/>
      <c r="E49" s="133" t="s">
        <v>34</v>
      </c>
      <c r="F49" s="133" t="s">
        <v>35</v>
      </c>
      <c r="G49" s="43"/>
      <c r="H49" s="48" t="s">
        <v>118</v>
      </c>
      <c r="I49" s="48" t="s">
        <v>119</v>
      </c>
      <c r="J49" s="48" t="s">
        <v>120</v>
      </c>
      <c r="K49" s="48" t="s">
        <v>121</v>
      </c>
      <c r="L49" s="48" t="s">
        <v>122</v>
      </c>
      <c r="M49" s="48" t="s">
        <v>123</v>
      </c>
      <c r="N49" s="48" t="s">
        <v>124</v>
      </c>
      <c r="O49" s="48" t="s">
        <v>125</v>
      </c>
      <c r="P49" s="48" t="s">
        <v>126</v>
      </c>
    </row>
    <row r="50" spans="1:16" ht="21.75" customHeight="1" x14ac:dyDescent="0.5">
      <c r="A50" s="6">
        <f>ROW()</f>
        <v>50</v>
      </c>
      <c r="B50" s="61" t="s">
        <v>37</v>
      </c>
      <c r="C50" s="62"/>
      <c r="D50" s="62"/>
      <c r="E50" s="63"/>
      <c r="F50" s="63"/>
      <c r="G50" s="53"/>
      <c r="H50" s="64"/>
      <c r="I50" s="64"/>
      <c r="J50" s="64"/>
      <c r="K50" s="64"/>
      <c r="L50" s="64"/>
      <c r="M50" s="64"/>
      <c r="N50" s="64"/>
      <c r="O50" s="64"/>
      <c r="P50" s="64"/>
    </row>
    <row r="51" spans="1:16" ht="21.75" customHeight="1" x14ac:dyDescent="0.5">
      <c r="A51" s="6">
        <f>ROW()</f>
        <v>51</v>
      </c>
      <c r="B51" s="64" t="s">
        <v>8</v>
      </c>
      <c r="C51" s="65">
        <v>50000</v>
      </c>
      <c r="D51" s="66"/>
      <c r="E51" s="67"/>
      <c r="F51" s="67"/>
      <c r="G51" s="64"/>
      <c r="H51" s="65">
        <f>+C51+E51-F51</f>
        <v>50000</v>
      </c>
      <c r="I51" s="65">
        <f t="shared" ref="I51:P51" si="14">+H51+I174</f>
        <v>215172.99191868558</v>
      </c>
      <c r="J51" s="65">
        <f t="shared" si="14"/>
        <v>387436.10148433124</v>
      </c>
      <c r="K51" s="65">
        <f t="shared" si="14"/>
        <v>566635.82303355797</v>
      </c>
      <c r="L51" s="65">
        <f t="shared" si="14"/>
        <v>765000.13572622882</v>
      </c>
      <c r="M51" s="65">
        <f t="shared" si="14"/>
        <v>983438.49357604084</v>
      </c>
      <c r="N51" s="65">
        <f t="shared" si="14"/>
        <v>1222905.8232973756</v>
      </c>
      <c r="O51" s="65">
        <f t="shared" si="14"/>
        <v>1484404.7979403338</v>
      </c>
      <c r="P51" s="65">
        <f t="shared" si="14"/>
        <v>-1261251.2775067654</v>
      </c>
    </row>
    <row r="52" spans="1:16" ht="21.75" customHeight="1" x14ac:dyDescent="0.5">
      <c r="A52" s="6">
        <f>ROW()</f>
        <v>52</v>
      </c>
      <c r="B52" s="64" t="s">
        <v>38</v>
      </c>
      <c r="C52" s="65">
        <v>160000</v>
      </c>
      <c r="D52" s="66"/>
      <c r="E52" s="67"/>
      <c r="F52" s="67"/>
      <c r="G52" s="64"/>
      <c r="H52" s="65">
        <f t="shared" ref="H52:H53" si="15">+C52+E52-F52</f>
        <v>160000</v>
      </c>
      <c r="I52" s="65">
        <f>+I105/365*I114</f>
        <v>165463.20000000001</v>
      </c>
      <c r="J52" s="65">
        <f t="shared" ref="J52:P52" si="16">+J105/365*J114</f>
        <v>173736.36</v>
      </c>
      <c r="K52" s="65">
        <f t="shared" si="16"/>
        <v>182423.17800000001</v>
      </c>
      <c r="L52" s="65">
        <f t="shared" si="16"/>
        <v>191544.33689999999</v>
      </c>
      <c r="M52" s="65">
        <f t="shared" si="16"/>
        <v>201121.55374500001</v>
      </c>
      <c r="N52" s="65">
        <f t="shared" si="16"/>
        <v>211177.63143225003</v>
      </c>
      <c r="O52" s="65">
        <f t="shared" si="16"/>
        <v>221736.51300386252</v>
      </c>
      <c r="P52" s="65">
        <f t="shared" si="16"/>
        <v>232823.33865405567</v>
      </c>
    </row>
    <row r="53" spans="1:16" ht="21.75" customHeight="1" x14ac:dyDescent="0.5">
      <c r="A53" s="6">
        <f>ROW()</f>
        <v>53</v>
      </c>
      <c r="B53" s="64" t="s">
        <v>39</v>
      </c>
      <c r="C53" s="65">
        <v>20000</v>
      </c>
      <c r="D53" s="66"/>
      <c r="E53" s="67"/>
      <c r="F53" s="67"/>
      <c r="G53" s="64"/>
      <c r="H53" s="65">
        <f t="shared" si="15"/>
        <v>20000</v>
      </c>
      <c r="I53" s="65">
        <f>+I114*I106</f>
        <v>20131.356</v>
      </c>
      <c r="J53" s="65">
        <f t="shared" ref="J53:P53" si="17">+J114*J106</f>
        <v>21137.9238</v>
      </c>
      <c r="K53" s="65">
        <f t="shared" si="17"/>
        <v>22194.819990000004</v>
      </c>
      <c r="L53" s="65">
        <f t="shared" si="17"/>
        <v>23304.560989500002</v>
      </c>
      <c r="M53" s="65">
        <f t="shared" si="17"/>
        <v>24469.789038975003</v>
      </c>
      <c r="N53" s="65">
        <f t="shared" si="17"/>
        <v>25693.278490923756</v>
      </c>
      <c r="O53" s="65">
        <f t="shared" si="17"/>
        <v>26977.942415469941</v>
      </c>
      <c r="P53" s="65">
        <f t="shared" si="17"/>
        <v>28326.839536243438</v>
      </c>
    </row>
    <row r="54" spans="1:16" ht="21.75" customHeight="1" thickBot="1" x14ac:dyDescent="0.55000000000000004">
      <c r="A54" s="6">
        <f>ROW()</f>
        <v>54</v>
      </c>
      <c r="B54" s="61" t="s">
        <v>40</v>
      </c>
      <c r="C54" s="68">
        <f>+C53+C52+C51</f>
        <v>230000</v>
      </c>
      <c r="D54" s="64"/>
      <c r="E54" s="64"/>
      <c r="F54" s="64"/>
      <c r="G54" s="64"/>
      <c r="H54" s="68">
        <f>+H53+H52+H51</f>
        <v>230000</v>
      </c>
      <c r="I54" s="68">
        <f>+I53+I52+I51</f>
        <v>400767.5479186856</v>
      </c>
      <c r="J54" s="68">
        <f t="shared" ref="J54:P54" si="18">+J53+J52+J51</f>
        <v>582310.38528433116</v>
      </c>
      <c r="K54" s="68">
        <f t="shared" si="18"/>
        <v>771253.82102355803</v>
      </c>
      <c r="L54" s="68">
        <f t="shared" si="18"/>
        <v>979849.03361572884</v>
      </c>
      <c r="M54" s="68">
        <f t="shared" si="18"/>
        <v>1209029.8363600159</v>
      </c>
      <c r="N54" s="68">
        <f t="shared" si="18"/>
        <v>1459776.7332205493</v>
      </c>
      <c r="O54" s="68">
        <f t="shared" si="18"/>
        <v>1733119.2533596663</v>
      </c>
      <c r="P54" s="68">
        <f t="shared" si="18"/>
        <v>-1000101.0993164664</v>
      </c>
    </row>
    <row r="55" spans="1:16" ht="21.75" customHeight="1" thickTop="1" x14ac:dyDescent="0.5">
      <c r="A55" s="6">
        <f>ROW()</f>
        <v>55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ht="21.75" customHeight="1" x14ac:dyDescent="0.5">
      <c r="A56" s="6">
        <f>ROW()</f>
        <v>56</v>
      </c>
      <c r="B56" s="64" t="s">
        <v>41</v>
      </c>
      <c r="C56" s="65"/>
      <c r="D56" s="64"/>
      <c r="E56" s="16">
        <f>+L8-C77-C78</f>
        <v>2865000</v>
      </c>
      <c r="F56" s="16"/>
      <c r="G56" s="64"/>
      <c r="H56" s="65">
        <f t="shared" ref="H56:H59" si="19">+C56+E56-F56</f>
        <v>2865000</v>
      </c>
      <c r="I56" s="65">
        <f>+H56</f>
        <v>2865000</v>
      </c>
      <c r="J56" s="65">
        <f t="shared" ref="J56:P56" si="20">+I56</f>
        <v>2865000</v>
      </c>
      <c r="K56" s="65">
        <f t="shared" si="20"/>
        <v>2865000</v>
      </c>
      <c r="L56" s="65">
        <f t="shared" si="20"/>
        <v>2865000</v>
      </c>
      <c r="M56" s="65">
        <f t="shared" si="20"/>
        <v>2865000</v>
      </c>
      <c r="N56" s="65">
        <f t="shared" si="20"/>
        <v>2865000</v>
      </c>
      <c r="O56" s="65">
        <f t="shared" si="20"/>
        <v>2865000</v>
      </c>
      <c r="P56" s="65">
        <f t="shared" si="20"/>
        <v>2865000</v>
      </c>
    </row>
    <row r="57" spans="1:16" ht="21.75" customHeight="1" x14ac:dyDescent="0.5">
      <c r="A57" s="6">
        <f>ROW()</f>
        <v>57</v>
      </c>
      <c r="B57" s="64" t="s">
        <v>42</v>
      </c>
      <c r="C57" s="65"/>
      <c r="D57" s="64"/>
      <c r="E57" s="16">
        <f>+L10</f>
        <v>100000</v>
      </c>
      <c r="F57" s="16"/>
      <c r="G57" s="64"/>
      <c r="H57" s="65">
        <f t="shared" si="19"/>
        <v>100000</v>
      </c>
      <c r="I57" s="65">
        <f>+H57-I127</f>
        <v>85714.28571428571</v>
      </c>
      <c r="J57" s="65">
        <f t="shared" ref="J57:P57" si="21">+I57-J127</f>
        <v>71428.57142857142</v>
      </c>
      <c r="K57" s="65">
        <f t="shared" si="21"/>
        <v>57142.85714285713</v>
      </c>
      <c r="L57" s="65">
        <f t="shared" si="21"/>
        <v>42857.142857142841</v>
      </c>
      <c r="M57" s="65">
        <f t="shared" si="21"/>
        <v>28571.428571428554</v>
      </c>
      <c r="N57" s="65">
        <f t="shared" si="21"/>
        <v>14285.714285714268</v>
      </c>
      <c r="O57" s="65">
        <f t="shared" si="21"/>
        <v>-1.8189894035458565E-11</v>
      </c>
      <c r="P57" s="65">
        <f t="shared" si="21"/>
        <v>-1.8189894035458565E-11</v>
      </c>
    </row>
    <row r="58" spans="1:16" ht="21.75" customHeight="1" x14ac:dyDescent="0.5">
      <c r="A58" s="6">
        <f>ROW()</f>
        <v>58</v>
      </c>
      <c r="B58" s="64" t="s">
        <v>160</v>
      </c>
      <c r="C58" s="65">
        <v>1500000</v>
      </c>
      <c r="D58" s="64"/>
      <c r="E58" s="16"/>
      <c r="F58" s="16"/>
      <c r="G58" s="64"/>
      <c r="H58" s="65">
        <f t="shared" si="19"/>
        <v>1500000</v>
      </c>
      <c r="I58" s="65">
        <f>+H58-I160-I125</f>
        <v>1500000</v>
      </c>
      <c r="J58" s="65">
        <f t="shared" ref="J58:P58" si="22">+I58-J160-J125</f>
        <v>1500000</v>
      </c>
      <c r="K58" s="65">
        <f t="shared" si="22"/>
        <v>1500000</v>
      </c>
      <c r="L58" s="65">
        <f t="shared" si="22"/>
        <v>1500000</v>
      </c>
      <c r="M58" s="65">
        <f t="shared" si="22"/>
        <v>1500000</v>
      </c>
      <c r="N58" s="65">
        <f t="shared" si="22"/>
        <v>1500000</v>
      </c>
      <c r="O58" s="65">
        <f t="shared" si="22"/>
        <v>1500000</v>
      </c>
      <c r="P58" s="65">
        <f t="shared" si="22"/>
        <v>1500000</v>
      </c>
    </row>
    <row r="59" spans="1:16" ht="21.75" customHeight="1" x14ac:dyDescent="0.5">
      <c r="A59" s="6">
        <f>ROW()</f>
        <v>59</v>
      </c>
      <c r="B59" s="64" t="s">
        <v>43</v>
      </c>
      <c r="C59" s="65">
        <v>35000</v>
      </c>
      <c r="D59" s="64"/>
      <c r="E59" s="16"/>
      <c r="F59" s="16"/>
      <c r="G59" s="64"/>
      <c r="H59" s="65">
        <f t="shared" si="19"/>
        <v>35000</v>
      </c>
      <c r="I59" s="65">
        <f>+H59</f>
        <v>35000</v>
      </c>
      <c r="J59" s="65">
        <f t="shared" ref="J59:P59" si="23">+I59</f>
        <v>35000</v>
      </c>
      <c r="K59" s="65">
        <f t="shared" si="23"/>
        <v>35000</v>
      </c>
      <c r="L59" s="65">
        <f t="shared" si="23"/>
        <v>35000</v>
      </c>
      <c r="M59" s="65">
        <f t="shared" si="23"/>
        <v>35000</v>
      </c>
      <c r="N59" s="65">
        <f t="shared" si="23"/>
        <v>35000</v>
      </c>
      <c r="O59" s="65">
        <f t="shared" si="23"/>
        <v>35000</v>
      </c>
      <c r="P59" s="65">
        <f t="shared" si="23"/>
        <v>35000</v>
      </c>
    </row>
    <row r="60" spans="1:16" ht="21.75" customHeight="1" thickBot="1" x14ac:dyDescent="0.55000000000000004">
      <c r="A60" s="6">
        <f>ROW()</f>
        <v>60</v>
      </c>
      <c r="B60" s="61" t="s">
        <v>44</v>
      </c>
      <c r="C60" s="69">
        <f>SUM(C54:C59)</f>
        <v>1765000</v>
      </c>
      <c r="D60" s="64"/>
      <c r="E60" s="64"/>
      <c r="F60" s="64"/>
      <c r="G60" s="64"/>
      <c r="H60" s="69">
        <f>SUM(H54:H59)</f>
        <v>4730000</v>
      </c>
      <c r="I60" s="69">
        <f>SUM(I54:I59)</f>
        <v>4886481.8336329721</v>
      </c>
      <c r="J60" s="69">
        <f t="shared" ref="J60:P60" si="24">SUM(J54:J59)</f>
        <v>5053738.9567129025</v>
      </c>
      <c r="K60" s="69">
        <f t="shared" si="24"/>
        <v>5228396.6781664155</v>
      </c>
      <c r="L60" s="69">
        <f t="shared" si="24"/>
        <v>5422706.1764728716</v>
      </c>
      <c r="M60" s="69">
        <f t="shared" si="24"/>
        <v>5637601.2649314441</v>
      </c>
      <c r="N60" s="69">
        <f t="shared" si="24"/>
        <v>5874062.4475062639</v>
      </c>
      <c r="O60" s="69">
        <f t="shared" si="24"/>
        <v>6133119.2533596661</v>
      </c>
      <c r="P60" s="69">
        <f t="shared" si="24"/>
        <v>3399898.9006835334</v>
      </c>
    </row>
    <row r="61" spans="1:16" ht="21.75" customHeight="1" thickTop="1" x14ac:dyDescent="0.5">
      <c r="A61" s="6">
        <f>ROW()</f>
        <v>61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spans="1:16" ht="21.75" customHeight="1" x14ac:dyDescent="0.5">
      <c r="A62" s="6">
        <f>ROW()</f>
        <v>62</v>
      </c>
      <c r="B62" s="61" t="s">
        <v>45</v>
      </c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spans="1:16" ht="21.75" customHeight="1" x14ac:dyDescent="0.5">
      <c r="A63" s="6">
        <f>ROW()</f>
        <v>63</v>
      </c>
      <c r="B63" s="64" t="s">
        <v>46</v>
      </c>
      <c r="C63" s="65">
        <v>50000</v>
      </c>
      <c r="D63" s="64"/>
      <c r="E63" s="16"/>
      <c r="F63" s="16"/>
      <c r="G63" s="64"/>
      <c r="H63" s="65">
        <f>+C63+F63-E63</f>
        <v>50000</v>
      </c>
      <c r="I63" s="65">
        <f>+I107/365*I117</f>
        <v>55154.400000000001</v>
      </c>
      <c r="J63" s="65">
        <f t="shared" ref="J63:P63" si="25">+J107/365*J117</f>
        <v>57912.119999999995</v>
      </c>
      <c r="K63" s="65">
        <f t="shared" si="25"/>
        <v>60807.726000000002</v>
      </c>
      <c r="L63" s="65">
        <f t="shared" si="25"/>
        <v>63848.112299999993</v>
      </c>
      <c r="M63" s="65">
        <f t="shared" si="25"/>
        <v>67040.517915000004</v>
      </c>
      <c r="N63" s="65">
        <f t="shared" si="25"/>
        <v>70392.543810750009</v>
      </c>
      <c r="O63" s="65">
        <f t="shared" si="25"/>
        <v>73912.171001287512</v>
      </c>
      <c r="P63" s="65">
        <f t="shared" si="25"/>
        <v>77607.779551351879</v>
      </c>
    </row>
    <row r="64" spans="1:16" ht="21.75" customHeight="1" x14ac:dyDescent="0.5">
      <c r="A64" s="6">
        <f>ROW()</f>
        <v>64</v>
      </c>
      <c r="B64" s="64" t="s">
        <v>47</v>
      </c>
      <c r="C64" s="65">
        <v>30000</v>
      </c>
      <c r="D64" s="64"/>
      <c r="E64" s="64"/>
      <c r="F64" s="64"/>
      <c r="G64" s="64"/>
      <c r="H64" s="65">
        <f>+C64+F64-E64</f>
        <v>30000</v>
      </c>
      <c r="I64" s="65">
        <f>+I108*I114</f>
        <v>30197.034</v>
      </c>
      <c r="J64" s="65">
        <f t="shared" ref="J64:P64" si="26">+J108*J114</f>
        <v>31706.885699999999</v>
      </c>
      <c r="K64" s="65">
        <f t="shared" si="26"/>
        <v>33292.229985000005</v>
      </c>
      <c r="L64" s="65">
        <f t="shared" si="26"/>
        <v>34956.841484249999</v>
      </c>
      <c r="M64" s="65">
        <f t="shared" si="26"/>
        <v>36704.683558462501</v>
      </c>
      <c r="N64" s="65">
        <f t="shared" si="26"/>
        <v>38539.917736385629</v>
      </c>
      <c r="O64" s="65">
        <f t="shared" si="26"/>
        <v>40466.913623204913</v>
      </c>
      <c r="P64" s="65">
        <f t="shared" si="26"/>
        <v>42490.259304365158</v>
      </c>
    </row>
    <row r="65" spans="1:16" ht="21.75" customHeight="1" thickBot="1" x14ac:dyDescent="0.55000000000000004">
      <c r="A65" s="6">
        <f>ROW()</f>
        <v>65</v>
      </c>
      <c r="B65" s="61" t="s">
        <v>48</v>
      </c>
      <c r="C65" s="68">
        <f>+C64+C63</f>
        <v>80000</v>
      </c>
      <c r="D65" s="64"/>
      <c r="E65" s="64"/>
      <c r="F65" s="64"/>
      <c r="G65" s="64"/>
      <c r="H65" s="68">
        <f>+H64+H63</f>
        <v>80000</v>
      </c>
      <c r="I65" s="68">
        <f>+I64+I63</f>
        <v>85351.434000000008</v>
      </c>
      <c r="J65" s="68">
        <f t="shared" ref="J65:P65" si="27">+J64+J63</f>
        <v>89619.005699999994</v>
      </c>
      <c r="K65" s="68">
        <f t="shared" si="27"/>
        <v>94099.955985000008</v>
      </c>
      <c r="L65" s="68">
        <f t="shared" si="27"/>
        <v>98804.953784249985</v>
      </c>
      <c r="M65" s="68">
        <f t="shared" si="27"/>
        <v>103745.20147346251</v>
      </c>
      <c r="N65" s="68">
        <f t="shared" si="27"/>
        <v>108932.46154713564</v>
      </c>
      <c r="O65" s="68">
        <f t="shared" si="27"/>
        <v>114379.08462449242</v>
      </c>
      <c r="P65" s="68">
        <f t="shared" si="27"/>
        <v>120098.03885571704</v>
      </c>
    </row>
    <row r="66" spans="1:16" ht="21.75" customHeight="1" thickTop="1" x14ac:dyDescent="0.5">
      <c r="A66" s="6">
        <f>ROW()</f>
        <v>66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</row>
    <row r="67" spans="1:16" ht="21.75" customHeight="1" x14ac:dyDescent="0.5">
      <c r="A67" s="6">
        <f>ROW()</f>
        <v>67</v>
      </c>
      <c r="B67" s="64" t="s">
        <v>49</v>
      </c>
      <c r="C67" s="65">
        <f>+L9</f>
        <v>750000</v>
      </c>
      <c r="D67" s="64"/>
      <c r="E67" s="16">
        <f>+L9</f>
        <v>750000</v>
      </c>
      <c r="F67" s="16"/>
      <c r="G67" s="64"/>
      <c r="H67" s="65">
        <f>+C67+F67-E67</f>
        <v>0</v>
      </c>
      <c r="I67" s="65">
        <f>+H67</f>
        <v>0</v>
      </c>
      <c r="J67" s="65">
        <f t="shared" ref="J67:P67" si="28">+I67</f>
        <v>0</v>
      </c>
      <c r="K67" s="65">
        <f t="shared" si="28"/>
        <v>0</v>
      </c>
      <c r="L67" s="65">
        <f t="shared" si="28"/>
        <v>0</v>
      </c>
      <c r="M67" s="65">
        <f t="shared" si="28"/>
        <v>0</v>
      </c>
      <c r="N67" s="65">
        <f t="shared" si="28"/>
        <v>0</v>
      </c>
      <c r="O67" s="65">
        <f t="shared" si="28"/>
        <v>0</v>
      </c>
      <c r="P67" s="65">
        <f t="shared" si="28"/>
        <v>0</v>
      </c>
    </row>
    <row r="68" spans="1:16" ht="21.75" customHeight="1" x14ac:dyDescent="0.5">
      <c r="A68" s="6">
        <f>ROW()</f>
        <v>68</v>
      </c>
      <c r="B68" s="64" t="str">
        <f>+B7</f>
        <v>Revolver</v>
      </c>
      <c r="C68" s="65"/>
      <c r="D68" s="64"/>
      <c r="E68" s="16"/>
      <c r="F68" s="16">
        <f>+C7</f>
        <v>0</v>
      </c>
      <c r="G68" s="64"/>
      <c r="H68" s="65">
        <f t="shared" ref="H68:H70" si="29">+C68+F68-E68</f>
        <v>0</v>
      </c>
      <c r="I68" s="65">
        <f>+H68</f>
        <v>0</v>
      </c>
      <c r="J68" s="65">
        <f t="shared" ref="J68:P68" si="30">+I68</f>
        <v>0</v>
      </c>
      <c r="K68" s="65">
        <f t="shared" si="30"/>
        <v>0</v>
      </c>
      <c r="L68" s="65">
        <f t="shared" si="30"/>
        <v>0</v>
      </c>
      <c r="M68" s="65">
        <f t="shared" si="30"/>
        <v>0</v>
      </c>
      <c r="N68" s="65">
        <f t="shared" si="30"/>
        <v>0</v>
      </c>
      <c r="O68" s="65">
        <f t="shared" si="30"/>
        <v>0</v>
      </c>
      <c r="P68" s="65">
        <f t="shared" si="30"/>
        <v>0</v>
      </c>
    </row>
    <row r="69" spans="1:16" ht="21.75" customHeight="1" x14ac:dyDescent="0.5">
      <c r="A69" s="6">
        <f>ROW()</f>
        <v>69</v>
      </c>
      <c r="B69" s="64" t="str">
        <f>+B8</f>
        <v xml:space="preserve">Term Loan </v>
      </c>
      <c r="C69" s="65"/>
      <c r="D69" s="64"/>
      <c r="E69" s="16"/>
      <c r="F69" s="16">
        <f>+C8</f>
        <v>1725544.8000000003</v>
      </c>
      <c r="G69" s="64"/>
      <c r="H69" s="65">
        <f t="shared" si="29"/>
        <v>1725544.8000000003</v>
      </c>
      <c r="I69" s="65">
        <f>+I27</f>
        <v>1708289.3520000002</v>
      </c>
      <c r="J69" s="65">
        <f t="shared" ref="J69:P69" si="31">+J27</f>
        <v>1691033.9040000001</v>
      </c>
      <c r="K69" s="65">
        <f t="shared" si="31"/>
        <v>1673778.456</v>
      </c>
      <c r="L69" s="65">
        <f t="shared" si="31"/>
        <v>1656523.0079999999</v>
      </c>
      <c r="M69" s="65">
        <f t="shared" si="31"/>
        <v>1639267.5599999998</v>
      </c>
      <c r="N69" s="65">
        <f t="shared" si="31"/>
        <v>1622012.1119999997</v>
      </c>
      <c r="O69" s="65">
        <f t="shared" si="31"/>
        <v>1604756.6639999996</v>
      </c>
      <c r="P69" s="65">
        <f t="shared" si="31"/>
        <v>0</v>
      </c>
    </row>
    <row r="70" spans="1:16" ht="21.75" customHeight="1" x14ac:dyDescent="0.5">
      <c r="A70" s="6">
        <f>ROW()</f>
        <v>70</v>
      </c>
      <c r="B70" s="64" t="str">
        <f>+B10</f>
        <v>Senior Unsecured Notes</v>
      </c>
      <c r="C70" s="65"/>
      <c r="D70" s="64"/>
      <c r="E70" s="16"/>
      <c r="F70" s="16">
        <f>+C10</f>
        <v>1437954.0000000002</v>
      </c>
      <c r="G70" s="64"/>
      <c r="H70" s="65">
        <f t="shared" si="29"/>
        <v>1437954.0000000002</v>
      </c>
      <c r="I70" s="65">
        <f>+I36</f>
        <v>1437954.0000000002</v>
      </c>
      <c r="J70" s="65">
        <f t="shared" ref="J70:P70" si="32">+J36</f>
        <v>1437954.0000000002</v>
      </c>
      <c r="K70" s="65">
        <f t="shared" si="32"/>
        <v>1437954.0000000002</v>
      </c>
      <c r="L70" s="65">
        <f t="shared" si="32"/>
        <v>1437954.0000000002</v>
      </c>
      <c r="M70" s="65">
        <f t="shared" si="32"/>
        <v>1437954.0000000002</v>
      </c>
      <c r="N70" s="65">
        <f t="shared" si="32"/>
        <v>1437954.0000000002</v>
      </c>
      <c r="O70" s="65">
        <f t="shared" si="32"/>
        <v>1437954.0000000002</v>
      </c>
      <c r="P70" s="65">
        <f t="shared" si="32"/>
        <v>0</v>
      </c>
    </row>
    <row r="71" spans="1:16" ht="21.75" customHeight="1" thickBot="1" x14ac:dyDescent="0.55000000000000004">
      <c r="A71" s="6">
        <f>ROW()</f>
        <v>71</v>
      </c>
      <c r="B71" s="64" t="s">
        <v>50</v>
      </c>
      <c r="C71" s="68">
        <f>SUM(C67:C70)</f>
        <v>750000</v>
      </c>
      <c r="D71" s="64"/>
      <c r="E71" s="64"/>
      <c r="F71" s="64"/>
      <c r="G71" s="64"/>
      <c r="H71" s="68">
        <f>SUM(H67:H70)</f>
        <v>3163498.8000000007</v>
      </c>
      <c r="I71" s="68">
        <f>SUM(I67:I70)</f>
        <v>3146243.3520000004</v>
      </c>
      <c r="J71" s="68">
        <f t="shared" ref="J71:P71" si="33">SUM(J67:J70)</f>
        <v>3128987.9040000001</v>
      </c>
      <c r="K71" s="68">
        <f t="shared" si="33"/>
        <v>3111732.4560000002</v>
      </c>
      <c r="L71" s="68">
        <f t="shared" si="33"/>
        <v>3094477.0080000004</v>
      </c>
      <c r="M71" s="68">
        <f t="shared" si="33"/>
        <v>3077221.56</v>
      </c>
      <c r="N71" s="68">
        <f t="shared" si="33"/>
        <v>3059966.1119999997</v>
      </c>
      <c r="O71" s="68">
        <f t="shared" si="33"/>
        <v>3042710.6639999999</v>
      </c>
      <c r="P71" s="68">
        <f t="shared" si="33"/>
        <v>0</v>
      </c>
    </row>
    <row r="72" spans="1:16" ht="21.75" customHeight="1" thickTop="1" x14ac:dyDescent="0.5">
      <c r="A72" s="6">
        <f>ROW()</f>
        <v>72</v>
      </c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</row>
    <row r="73" spans="1:16" ht="21.75" customHeight="1" x14ac:dyDescent="0.5">
      <c r="A73" s="6">
        <f>ROW()</f>
        <v>73</v>
      </c>
      <c r="B73" s="64" t="s">
        <v>51</v>
      </c>
      <c r="C73" s="65">
        <v>50000</v>
      </c>
      <c r="D73" s="64"/>
      <c r="E73" s="16"/>
      <c r="F73" s="16"/>
      <c r="G73" s="64"/>
      <c r="H73" s="65">
        <f>+C73+F73-E73</f>
        <v>50000</v>
      </c>
      <c r="I73" s="65">
        <f>+H73+I147</f>
        <v>51291.186021542853</v>
      </c>
      <c r="J73" s="65">
        <f t="shared" ref="J73:P73" si="34">+I73+J147</f>
        <v>52673.308254045711</v>
      </c>
      <c r="K73" s="65">
        <f t="shared" si="34"/>
        <v>54110.542230529565</v>
      </c>
      <c r="L73" s="65">
        <f t="shared" si="34"/>
        <v>55696.748421157674</v>
      </c>
      <c r="M73" s="65">
        <f t="shared" si="34"/>
        <v>57439.001424801841</v>
      </c>
      <c r="N73" s="65">
        <f t="shared" si="34"/>
        <v>59344.729570277479</v>
      </c>
      <c r="O73" s="65">
        <f t="shared" si="34"/>
        <v>61421.732602840755</v>
      </c>
      <c r="P73" s="65">
        <f t="shared" si="34"/>
        <v>63751.057397867793</v>
      </c>
    </row>
    <row r="74" spans="1:16" ht="21.75" customHeight="1" thickBot="1" x14ac:dyDescent="0.55000000000000004">
      <c r="A74" s="6">
        <f>ROW()</f>
        <v>74</v>
      </c>
      <c r="B74" s="61" t="s">
        <v>52</v>
      </c>
      <c r="C74" s="68">
        <f>+C73+C71+C65</f>
        <v>880000</v>
      </c>
      <c r="D74" s="64"/>
      <c r="E74" s="64"/>
      <c r="F74" s="64"/>
      <c r="G74" s="64"/>
      <c r="H74" s="68">
        <f>+H73+H71+H65</f>
        <v>3293498.8000000007</v>
      </c>
      <c r="I74" s="68">
        <f>+I73+I71+I65</f>
        <v>3282885.972021543</v>
      </c>
      <c r="J74" s="68">
        <f t="shared" ref="J74:P74" si="35">+J73+J71+J65</f>
        <v>3271280.2179540461</v>
      </c>
      <c r="K74" s="68">
        <f t="shared" si="35"/>
        <v>3259942.9542155298</v>
      </c>
      <c r="L74" s="68">
        <f t="shared" si="35"/>
        <v>3248978.7102054083</v>
      </c>
      <c r="M74" s="68">
        <f t="shared" si="35"/>
        <v>3238405.7628982645</v>
      </c>
      <c r="N74" s="68">
        <f t="shared" si="35"/>
        <v>3228243.3031174131</v>
      </c>
      <c r="O74" s="68">
        <f t="shared" si="35"/>
        <v>3218511.4812273332</v>
      </c>
      <c r="P74" s="68">
        <f t="shared" si="35"/>
        <v>183849.09625358484</v>
      </c>
    </row>
    <row r="75" spans="1:16" ht="21.75" customHeight="1" thickTop="1" x14ac:dyDescent="0.5">
      <c r="A75" s="6">
        <f>ROW()</f>
        <v>75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</row>
    <row r="76" spans="1:16" ht="21.75" customHeight="1" x14ac:dyDescent="0.5">
      <c r="A76" s="6">
        <f>ROW()</f>
        <v>76</v>
      </c>
      <c r="B76" s="61" t="s">
        <v>53</v>
      </c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</row>
    <row r="77" spans="1:16" ht="21.75" customHeight="1" x14ac:dyDescent="0.5">
      <c r="A77" s="6">
        <f>ROW()</f>
        <v>77</v>
      </c>
      <c r="B77" s="64" t="s">
        <v>54</v>
      </c>
      <c r="C77" s="65">
        <v>445000</v>
      </c>
      <c r="D77" s="64"/>
      <c r="E77" s="16">
        <f>+C77</f>
        <v>445000</v>
      </c>
      <c r="F77" s="16">
        <f>+C13</f>
        <v>1436501.1999999993</v>
      </c>
      <c r="G77" s="64"/>
      <c r="H77" s="65">
        <f>+C77-E77+F77</f>
        <v>1436501.1999999993</v>
      </c>
      <c r="I77" s="65">
        <f>+H77</f>
        <v>1436501.1999999993</v>
      </c>
      <c r="J77" s="65">
        <f t="shared" ref="J77:P77" si="36">+I77</f>
        <v>1436501.1999999993</v>
      </c>
      <c r="K77" s="65">
        <f t="shared" si="36"/>
        <v>1436501.1999999993</v>
      </c>
      <c r="L77" s="65">
        <f t="shared" si="36"/>
        <v>1436501.1999999993</v>
      </c>
      <c r="M77" s="65">
        <f t="shared" si="36"/>
        <v>1436501.1999999993</v>
      </c>
      <c r="N77" s="65">
        <f t="shared" si="36"/>
        <v>1436501.1999999993</v>
      </c>
      <c r="O77" s="65">
        <f t="shared" si="36"/>
        <v>1436501.1999999993</v>
      </c>
      <c r="P77" s="65">
        <f t="shared" si="36"/>
        <v>1436501.1999999993</v>
      </c>
    </row>
    <row r="78" spans="1:16" ht="21.75" customHeight="1" thickBot="1" x14ac:dyDescent="0.55000000000000004">
      <c r="A78" s="6">
        <f>ROW()</f>
        <v>78</v>
      </c>
      <c r="B78" s="64" t="s">
        <v>55</v>
      </c>
      <c r="C78" s="65">
        <f>1765000-1325000</f>
        <v>440000</v>
      </c>
      <c r="D78" s="64"/>
      <c r="E78" s="16">
        <f>+C78</f>
        <v>440000</v>
      </c>
      <c r="F78" s="16"/>
      <c r="G78" s="64"/>
      <c r="H78" s="65">
        <f>+C78-E78+F78</f>
        <v>0</v>
      </c>
      <c r="I78" s="65">
        <f>+H78+I139</f>
        <v>167094.66161142848</v>
      </c>
      <c r="J78" s="65">
        <f t="shared" ref="J78:P78" si="37">+I78+J139</f>
        <v>345957.53875885706</v>
      </c>
      <c r="K78" s="65">
        <f t="shared" si="37"/>
        <v>531952.52395088563</v>
      </c>
      <c r="L78" s="65">
        <f t="shared" si="37"/>
        <v>737226.26626746415</v>
      </c>
      <c r="M78" s="65">
        <f t="shared" si="37"/>
        <v>962694.30203318014</v>
      </c>
      <c r="N78" s="65">
        <f t="shared" si="37"/>
        <v>1209317.9443888506</v>
      </c>
      <c r="O78" s="65">
        <f t="shared" si="37"/>
        <v>1478106.5721323332</v>
      </c>
      <c r="P78" s="65">
        <f t="shared" si="37"/>
        <v>1779548.60442995</v>
      </c>
    </row>
    <row r="79" spans="1:16" ht="21.75" customHeight="1" thickBot="1" x14ac:dyDescent="0.55000000000000004">
      <c r="A79" s="6">
        <f>ROW()</f>
        <v>79</v>
      </c>
      <c r="B79" s="61" t="s">
        <v>56</v>
      </c>
      <c r="C79" s="70">
        <f>+C78+C77</f>
        <v>885000</v>
      </c>
      <c r="D79" s="64"/>
      <c r="E79" s="64"/>
      <c r="F79" s="64"/>
      <c r="G79" s="64"/>
      <c r="H79" s="70">
        <f>+H78+H77</f>
        <v>1436501.1999999993</v>
      </c>
      <c r="I79" s="70">
        <f>+I78+I77</f>
        <v>1603595.8616114277</v>
      </c>
      <c r="J79" s="70">
        <f t="shared" ref="J79:P79" si="38">+J78+J77</f>
        <v>1782458.7387588564</v>
      </c>
      <c r="K79" s="70">
        <f t="shared" si="38"/>
        <v>1968453.7239508848</v>
      </c>
      <c r="L79" s="70">
        <f t="shared" si="38"/>
        <v>2173727.4662674633</v>
      </c>
      <c r="M79" s="70">
        <f t="shared" si="38"/>
        <v>2399195.5020331796</v>
      </c>
      <c r="N79" s="70">
        <f t="shared" si="38"/>
        <v>2645819.1443888498</v>
      </c>
      <c r="O79" s="70">
        <f t="shared" si="38"/>
        <v>2914607.7721323324</v>
      </c>
      <c r="P79" s="70">
        <f t="shared" si="38"/>
        <v>3216049.8044299493</v>
      </c>
    </row>
    <row r="80" spans="1:16" ht="21.75" customHeight="1" thickTop="1" thickBot="1" x14ac:dyDescent="0.55000000000000004">
      <c r="A80" s="6">
        <f>ROW()</f>
        <v>80</v>
      </c>
      <c r="B80" s="64"/>
      <c r="C80" s="71"/>
      <c r="D80" s="64"/>
      <c r="E80" s="72"/>
      <c r="F80" s="72"/>
      <c r="G80" s="64"/>
      <c r="H80" s="71"/>
      <c r="I80" s="71"/>
      <c r="J80" s="71"/>
      <c r="K80" s="71"/>
      <c r="L80" s="71"/>
      <c r="M80" s="71"/>
      <c r="N80" s="71"/>
      <c r="O80" s="71"/>
      <c r="P80" s="71"/>
    </row>
    <row r="81" spans="1:21" ht="21.75" customHeight="1" thickBot="1" x14ac:dyDescent="0.55000000000000004">
      <c r="A81" s="6">
        <f>ROW()</f>
        <v>81</v>
      </c>
      <c r="B81" s="61" t="s">
        <v>57</v>
      </c>
      <c r="C81" s="69">
        <f>+C79+C74</f>
        <v>1765000</v>
      </c>
      <c r="D81" s="64"/>
      <c r="E81" s="68">
        <f>SUM(E50:E80)</f>
        <v>4600000</v>
      </c>
      <c r="F81" s="68">
        <f>SUM(F50:F80)</f>
        <v>4600000</v>
      </c>
      <c r="G81" s="64"/>
      <c r="H81" s="69">
        <f>+H79+H74</f>
        <v>4730000</v>
      </c>
      <c r="I81" s="69">
        <f>+I79+I74</f>
        <v>4886481.8336329702</v>
      </c>
      <c r="J81" s="69">
        <f t="shared" ref="J81:P81" si="39">+J79+J74</f>
        <v>5053738.9567129025</v>
      </c>
      <c r="K81" s="69">
        <f t="shared" si="39"/>
        <v>5228396.6781664146</v>
      </c>
      <c r="L81" s="69">
        <f t="shared" si="39"/>
        <v>5422706.1764728716</v>
      </c>
      <c r="M81" s="69">
        <f t="shared" si="39"/>
        <v>5637601.2649314441</v>
      </c>
      <c r="N81" s="69">
        <f t="shared" si="39"/>
        <v>5874062.4475062629</v>
      </c>
      <c r="O81" s="69">
        <f t="shared" si="39"/>
        <v>6133119.2533596661</v>
      </c>
      <c r="P81" s="69">
        <f t="shared" si="39"/>
        <v>3399898.9006835343</v>
      </c>
    </row>
    <row r="82" spans="1:21" ht="21.75" customHeight="1" thickTop="1" x14ac:dyDescent="0.5">
      <c r="A82" s="6">
        <f>ROW()</f>
        <v>82</v>
      </c>
      <c r="B82" s="61"/>
      <c r="C82" s="61"/>
      <c r="D82" s="61"/>
      <c r="E82" s="61"/>
      <c r="F82" s="61"/>
      <c r="G82" s="61"/>
      <c r="H82" s="61">
        <f>+H81-H60</f>
        <v>0</v>
      </c>
      <c r="I82" s="61">
        <f t="shared" ref="I82:P82" si="40">+I81-I60</f>
        <v>0</v>
      </c>
      <c r="J82" s="61">
        <f t="shared" si="40"/>
        <v>0</v>
      </c>
      <c r="K82" s="61">
        <f t="shared" si="40"/>
        <v>0</v>
      </c>
      <c r="L82" s="61">
        <f t="shared" si="40"/>
        <v>0</v>
      </c>
      <c r="M82" s="61">
        <f t="shared" si="40"/>
        <v>0</v>
      </c>
      <c r="N82" s="61">
        <f t="shared" si="40"/>
        <v>0</v>
      </c>
      <c r="O82" s="61">
        <f t="shared" si="40"/>
        <v>0</v>
      </c>
      <c r="P82" s="61">
        <f t="shared" si="40"/>
        <v>0</v>
      </c>
    </row>
    <row r="83" spans="1:21" ht="21.75" customHeight="1" x14ac:dyDescent="0.5">
      <c r="A83" s="6">
        <f>ROW()</f>
        <v>83</v>
      </c>
      <c r="B83" s="61"/>
      <c r="C83" s="64"/>
      <c r="D83" s="64"/>
      <c r="E83" s="64"/>
      <c r="F83" s="64"/>
      <c r="G83" s="64"/>
      <c r="H83" s="74"/>
      <c r="I83" s="73"/>
      <c r="J83" s="73"/>
      <c r="K83" s="73"/>
      <c r="L83" s="73"/>
      <c r="M83" s="73"/>
    </row>
    <row r="84" spans="1:21" ht="21.75" customHeight="1" thickBot="1" x14ac:dyDescent="0.6">
      <c r="A84" s="6">
        <f>ROW()</f>
        <v>84</v>
      </c>
      <c r="B84" s="41" t="s">
        <v>58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21" ht="21.75" customHeight="1" x14ac:dyDescent="0.7">
      <c r="A85" s="6">
        <f>ROW()</f>
        <v>85</v>
      </c>
      <c r="B85" s="75"/>
      <c r="C85" s="76"/>
      <c r="D85" s="76"/>
      <c r="E85" s="76"/>
      <c r="F85" s="76"/>
      <c r="G85" s="76"/>
      <c r="H85" s="77" t="s">
        <v>20</v>
      </c>
      <c r="I85" s="166" t="s">
        <v>21</v>
      </c>
      <c r="J85" s="154"/>
      <c r="K85" s="154"/>
      <c r="L85" s="154"/>
      <c r="M85" s="154"/>
    </row>
    <row r="86" spans="1:21" ht="21.75" customHeight="1" x14ac:dyDescent="0.5">
      <c r="A86" s="6">
        <f>ROW()</f>
        <v>86</v>
      </c>
      <c r="B86" s="78" t="s">
        <v>59</v>
      </c>
      <c r="C86" s="78"/>
      <c r="D86" s="78"/>
      <c r="E86" s="78"/>
      <c r="F86" s="78"/>
      <c r="G86" s="78"/>
      <c r="H86" s="48" t="str">
        <f t="shared" ref="H86:P86" si="41">+H49</f>
        <v>Year 0</v>
      </c>
      <c r="I86" s="48" t="str">
        <f t="shared" si="41"/>
        <v>Year 1</v>
      </c>
      <c r="J86" s="48" t="str">
        <f t="shared" si="41"/>
        <v>Year 2</v>
      </c>
      <c r="K86" s="48" t="str">
        <f t="shared" si="41"/>
        <v>Year 3</v>
      </c>
      <c r="L86" s="48" t="str">
        <f t="shared" si="41"/>
        <v>Year 4</v>
      </c>
      <c r="M86" s="48" t="str">
        <f t="shared" si="41"/>
        <v>Year 5</v>
      </c>
      <c r="N86" s="48" t="str">
        <f t="shared" si="41"/>
        <v>Year 6</v>
      </c>
      <c r="O86" s="48" t="str">
        <f t="shared" si="41"/>
        <v>Year 7</v>
      </c>
      <c r="P86" s="48" t="str">
        <f t="shared" si="41"/>
        <v>Year 8</v>
      </c>
    </row>
    <row r="87" spans="1:21" ht="21.75" customHeight="1" x14ac:dyDescent="0.5">
      <c r="A87" s="6">
        <f>ROW()</f>
        <v>87</v>
      </c>
      <c r="B87" s="78" t="s">
        <v>60</v>
      </c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</row>
    <row r="88" spans="1:21" ht="21.75" customHeight="1" x14ac:dyDescent="0.5">
      <c r="A88" s="6">
        <f>ROW()</f>
        <v>88</v>
      </c>
      <c r="B88" s="64" t="s">
        <v>136</v>
      </c>
      <c r="C88" s="78"/>
      <c r="D88" s="78"/>
      <c r="E88" s="78"/>
      <c r="F88" s="78"/>
      <c r="G88" s="78"/>
      <c r="H88" s="107">
        <v>140</v>
      </c>
      <c r="I88" s="107">
        <f>+H88*(1+I89)</f>
        <v>147</v>
      </c>
      <c r="J88" s="107">
        <f t="shared" ref="J88:P88" si="42">+I88*(1+J89)</f>
        <v>154.35</v>
      </c>
      <c r="K88" s="107">
        <f t="shared" si="42"/>
        <v>162.0675</v>
      </c>
      <c r="L88" s="107">
        <f t="shared" si="42"/>
        <v>170.170875</v>
      </c>
      <c r="M88" s="107">
        <f t="shared" si="42"/>
        <v>178.67941875</v>
      </c>
      <c r="N88" s="107">
        <f t="shared" si="42"/>
        <v>187.61338968750002</v>
      </c>
      <c r="O88" s="107">
        <f t="shared" si="42"/>
        <v>196.99405917187502</v>
      </c>
      <c r="P88" s="107">
        <f t="shared" si="42"/>
        <v>206.84376213046878</v>
      </c>
    </row>
    <row r="89" spans="1:21" ht="21.75" customHeight="1" x14ac:dyDescent="0.5">
      <c r="A89" s="6">
        <f>ROW()</f>
        <v>89</v>
      </c>
      <c r="B89" s="64" t="s">
        <v>137</v>
      </c>
      <c r="C89" s="78"/>
      <c r="D89" s="78"/>
      <c r="E89" s="78"/>
      <c r="F89" s="78"/>
      <c r="G89" s="78"/>
      <c r="H89" s="149"/>
      <c r="I89" s="150">
        <v>0.05</v>
      </c>
      <c r="J89" s="150">
        <v>0.05</v>
      </c>
      <c r="K89" s="150">
        <v>0.05</v>
      </c>
      <c r="L89" s="150">
        <v>0.05</v>
      </c>
      <c r="M89" s="150">
        <v>0.05</v>
      </c>
      <c r="N89" s="150">
        <v>0.05</v>
      </c>
      <c r="O89" s="150">
        <v>0.05</v>
      </c>
      <c r="P89" s="150">
        <v>0.05</v>
      </c>
    </row>
    <row r="90" spans="1:21" ht="21.75" customHeight="1" x14ac:dyDescent="0.5">
      <c r="A90" s="6">
        <f>ROW()</f>
        <v>90</v>
      </c>
      <c r="B90" s="64" t="s">
        <v>154</v>
      </c>
      <c r="C90" s="78"/>
      <c r="D90" s="78"/>
      <c r="E90" s="78"/>
      <c r="F90" s="78"/>
      <c r="G90" s="78"/>
      <c r="H90" s="151">
        <v>56</v>
      </c>
      <c r="I90" s="151">
        <f>+H90</f>
        <v>56</v>
      </c>
      <c r="J90" s="151">
        <f t="shared" ref="J90:P90" si="43">+I90</f>
        <v>56</v>
      </c>
      <c r="K90" s="151">
        <f t="shared" si="43"/>
        <v>56</v>
      </c>
      <c r="L90" s="151">
        <f t="shared" si="43"/>
        <v>56</v>
      </c>
      <c r="M90" s="151">
        <f t="shared" si="43"/>
        <v>56</v>
      </c>
      <c r="N90" s="151">
        <f t="shared" si="43"/>
        <v>56</v>
      </c>
      <c r="O90" s="151">
        <f t="shared" si="43"/>
        <v>56</v>
      </c>
      <c r="P90" s="151">
        <f t="shared" si="43"/>
        <v>56</v>
      </c>
    </row>
    <row r="91" spans="1:21" ht="21.75" customHeight="1" x14ac:dyDescent="0.5">
      <c r="A91" s="6">
        <f>ROW()</f>
        <v>91</v>
      </c>
      <c r="B91" s="64" t="s">
        <v>139</v>
      </c>
      <c r="C91" s="78"/>
      <c r="D91" s="78"/>
      <c r="E91" s="78"/>
      <c r="F91" s="78"/>
      <c r="G91" s="78"/>
      <c r="H91" s="150">
        <v>0.67</v>
      </c>
      <c r="I91" s="152">
        <f>+H91</f>
        <v>0.67</v>
      </c>
      <c r="J91" s="152">
        <f t="shared" ref="J91:P91" si="44">+I91</f>
        <v>0.67</v>
      </c>
      <c r="K91" s="152">
        <f t="shared" si="44"/>
        <v>0.67</v>
      </c>
      <c r="L91" s="152">
        <f t="shared" si="44"/>
        <v>0.67</v>
      </c>
      <c r="M91" s="152">
        <f t="shared" si="44"/>
        <v>0.67</v>
      </c>
      <c r="N91" s="152">
        <f t="shared" si="44"/>
        <v>0.67</v>
      </c>
      <c r="O91" s="152">
        <f t="shared" si="44"/>
        <v>0.67</v>
      </c>
      <c r="P91" s="152">
        <f t="shared" si="44"/>
        <v>0.67</v>
      </c>
    </row>
    <row r="92" spans="1:21" ht="21.75" customHeight="1" x14ac:dyDescent="0.5">
      <c r="A92" s="6">
        <f>ROW()</f>
        <v>92</v>
      </c>
      <c r="B92" s="64" t="s">
        <v>140</v>
      </c>
      <c r="C92" s="78"/>
      <c r="D92" s="78"/>
      <c r="E92" s="78"/>
      <c r="F92" s="78"/>
      <c r="G92" s="78"/>
      <c r="H92" s="151">
        <v>365</v>
      </c>
      <c r="I92" s="151">
        <f>+H92</f>
        <v>365</v>
      </c>
      <c r="J92" s="151">
        <f t="shared" ref="J92:P92" si="45">+I92</f>
        <v>365</v>
      </c>
      <c r="K92" s="151">
        <f t="shared" si="45"/>
        <v>365</v>
      </c>
      <c r="L92" s="151">
        <f t="shared" si="45"/>
        <v>365</v>
      </c>
      <c r="M92" s="151">
        <f t="shared" si="45"/>
        <v>365</v>
      </c>
      <c r="N92" s="151">
        <f t="shared" si="45"/>
        <v>365</v>
      </c>
      <c r="O92" s="151">
        <f t="shared" si="45"/>
        <v>365</v>
      </c>
      <c r="P92" s="151">
        <f t="shared" si="45"/>
        <v>365</v>
      </c>
      <c r="U92" s="78"/>
    </row>
    <row r="93" spans="1:21" ht="21.75" customHeight="1" x14ac:dyDescent="0.5">
      <c r="A93" s="6">
        <f>ROW()</f>
        <v>93</v>
      </c>
      <c r="B93" s="74" t="s">
        <v>153</v>
      </c>
      <c r="C93" s="78"/>
      <c r="D93" s="78"/>
      <c r="E93" s="78"/>
      <c r="F93" s="78"/>
      <c r="G93" s="78"/>
      <c r="H93" s="16">
        <f>+H92*H91*H90*H88</f>
        <v>1917272.0000000002</v>
      </c>
      <c r="I93" s="16">
        <f t="shared" ref="I93:P93" si="46">+I92*I91*I90*I88</f>
        <v>2013135.6</v>
      </c>
      <c r="J93" s="16">
        <f t="shared" si="46"/>
        <v>2113792.38</v>
      </c>
      <c r="K93" s="16">
        <f t="shared" si="46"/>
        <v>2219481.9990000003</v>
      </c>
      <c r="L93" s="16">
        <f t="shared" si="46"/>
        <v>2330456.09895</v>
      </c>
      <c r="M93" s="16">
        <f t="shared" si="46"/>
        <v>2446978.9038975001</v>
      </c>
      <c r="N93" s="16">
        <f t="shared" si="46"/>
        <v>2569327.8490923755</v>
      </c>
      <c r="O93" s="16">
        <f t="shared" si="46"/>
        <v>2697794.2415469941</v>
      </c>
      <c r="P93" s="16">
        <f t="shared" si="46"/>
        <v>2832683.953624344</v>
      </c>
    </row>
    <row r="94" spans="1:21" ht="21.75" customHeight="1" x14ac:dyDescent="0.5">
      <c r="A94" s="6">
        <f>ROW()</f>
        <v>94</v>
      </c>
      <c r="C94" s="78"/>
      <c r="D94" s="78"/>
      <c r="E94" s="78"/>
      <c r="F94" s="78"/>
      <c r="G94" s="78"/>
      <c r="H94" s="64"/>
      <c r="I94" s="64"/>
      <c r="J94" s="64"/>
      <c r="K94" s="64"/>
      <c r="L94" s="64"/>
      <c r="M94" s="64"/>
      <c r="N94" s="64"/>
      <c r="O94" s="64"/>
      <c r="P94" s="64"/>
    </row>
    <row r="95" spans="1:21" ht="21.75" customHeight="1" x14ac:dyDescent="0.5">
      <c r="A95" s="6">
        <f>ROW()</f>
        <v>95</v>
      </c>
      <c r="B95" s="64" t="s">
        <v>62</v>
      </c>
      <c r="C95" s="78"/>
      <c r="D95" s="78"/>
      <c r="E95" s="78"/>
      <c r="F95" s="78"/>
      <c r="G95" s="78"/>
      <c r="H95" s="137">
        <v>0.5</v>
      </c>
      <c r="I95" s="137">
        <v>0.5</v>
      </c>
      <c r="J95" s="137">
        <v>0.5</v>
      </c>
      <c r="K95" s="137">
        <v>0.5</v>
      </c>
      <c r="L95" s="137">
        <v>0.5</v>
      </c>
      <c r="M95" s="137">
        <v>0.5</v>
      </c>
      <c r="N95" s="137">
        <v>0.5</v>
      </c>
      <c r="O95" s="137">
        <v>0.5</v>
      </c>
      <c r="P95" s="137">
        <v>0.5</v>
      </c>
      <c r="Q95" s="78"/>
      <c r="R95" s="78"/>
      <c r="S95" s="78"/>
    </row>
    <row r="96" spans="1:21" ht="21.75" customHeight="1" x14ac:dyDescent="0.5">
      <c r="A96" s="6">
        <f>ROW()</f>
        <v>96</v>
      </c>
      <c r="B96" s="64" t="s">
        <v>63</v>
      </c>
      <c r="C96" s="78"/>
      <c r="D96" s="78"/>
      <c r="E96" s="78"/>
      <c r="F96" s="78"/>
      <c r="G96" s="78"/>
      <c r="H96" s="137">
        <v>0.2</v>
      </c>
      <c r="I96" s="137">
        <v>0.2</v>
      </c>
      <c r="J96" s="137">
        <v>0.2</v>
      </c>
      <c r="K96" s="137">
        <v>0.2</v>
      </c>
      <c r="L96" s="137">
        <v>0.2</v>
      </c>
      <c r="M96" s="137">
        <v>0.2</v>
      </c>
      <c r="N96" s="137">
        <v>0.2</v>
      </c>
      <c r="O96" s="137">
        <v>0.2</v>
      </c>
      <c r="P96" s="137">
        <v>0.2</v>
      </c>
    </row>
    <row r="97" spans="1:23" ht="21.75" customHeight="1" x14ac:dyDescent="0.5">
      <c r="A97" s="6">
        <f>ROW()</f>
        <v>97</v>
      </c>
      <c r="B97" s="64" t="s">
        <v>64</v>
      </c>
      <c r="C97" s="78"/>
      <c r="D97" s="78"/>
      <c r="E97" s="78"/>
      <c r="F97" s="78"/>
      <c r="G97" s="78"/>
      <c r="H97" s="148"/>
      <c r="I97" s="137">
        <v>0.05</v>
      </c>
      <c r="J97" s="137">
        <v>0.05</v>
      </c>
      <c r="K97" s="137">
        <v>0.05</v>
      </c>
      <c r="L97" s="137">
        <v>0.05</v>
      </c>
      <c r="M97" s="137">
        <v>0.05</v>
      </c>
      <c r="N97" s="137">
        <v>0.05</v>
      </c>
      <c r="O97" s="137">
        <v>0.05</v>
      </c>
      <c r="P97" s="137">
        <v>0.05</v>
      </c>
    </row>
    <row r="98" spans="1:23" ht="21.75" customHeight="1" x14ac:dyDescent="0.5">
      <c r="A98" s="6">
        <f>ROW()</f>
        <v>98</v>
      </c>
      <c r="B98" s="64" t="s">
        <v>65</v>
      </c>
      <c r="C98" s="78"/>
      <c r="D98" s="78"/>
      <c r="E98" s="78"/>
      <c r="F98" s="78"/>
      <c r="G98" s="78"/>
      <c r="H98" s="148"/>
      <c r="I98" s="137">
        <v>0.34</v>
      </c>
      <c r="J98" s="137">
        <v>0.34</v>
      </c>
      <c r="K98" s="137">
        <v>0.34</v>
      </c>
      <c r="L98" s="137">
        <v>0.34</v>
      </c>
      <c r="M98" s="137">
        <v>0.34</v>
      </c>
      <c r="N98" s="137">
        <v>0.34</v>
      </c>
      <c r="O98" s="137">
        <v>0.34</v>
      </c>
      <c r="P98" s="137">
        <v>0.34</v>
      </c>
    </row>
    <row r="99" spans="1:23" ht="21.75" customHeight="1" x14ac:dyDescent="0.5">
      <c r="A99" s="6">
        <f>ROW()</f>
        <v>99</v>
      </c>
      <c r="B99" s="64"/>
      <c r="C99" s="64"/>
      <c r="D99" s="64"/>
      <c r="E99" s="64"/>
      <c r="F99" s="64"/>
      <c r="G99" s="64"/>
      <c r="H99" s="139"/>
      <c r="I99" s="139"/>
      <c r="J99" s="139"/>
      <c r="K99" s="139"/>
      <c r="L99" s="139"/>
      <c r="M99" s="139"/>
      <c r="N99" s="139"/>
      <c r="O99" s="139"/>
      <c r="P99" s="139"/>
      <c r="Q99" s="64"/>
      <c r="R99" s="64"/>
    </row>
    <row r="100" spans="1:23" ht="21.75" customHeight="1" x14ac:dyDescent="0.5">
      <c r="A100" s="6">
        <f>ROW()</f>
        <v>100</v>
      </c>
      <c r="B100" s="78" t="s">
        <v>66</v>
      </c>
      <c r="C100" s="78"/>
      <c r="D100" s="78"/>
      <c r="E100" s="78"/>
      <c r="F100" s="78"/>
      <c r="G100" s="78"/>
      <c r="H100" s="138"/>
      <c r="I100" s="138"/>
      <c r="J100" s="138"/>
      <c r="K100" s="138"/>
      <c r="L100" s="138"/>
      <c r="M100" s="138"/>
      <c r="N100" s="138"/>
      <c r="O100" s="138"/>
      <c r="P100" s="138"/>
      <c r="Q100" s="78"/>
    </row>
    <row r="101" spans="1:23" ht="21.75" customHeight="1" x14ac:dyDescent="0.5">
      <c r="A101" s="6">
        <f>ROW()</f>
        <v>101</v>
      </c>
      <c r="B101" s="64" t="s">
        <v>67</v>
      </c>
      <c r="C101" s="78"/>
      <c r="D101" s="78"/>
      <c r="E101" s="78"/>
      <c r="F101" s="78"/>
      <c r="G101" s="78"/>
      <c r="H101" s="138"/>
      <c r="I101" s="137">
        <v>0.05</v>
      </c>
      <c r="J101" s="137">
        <v>0.05</v>
      </c>
      <c r="K101" s="137">
        <v>0.05</v>
      </c>
      <c r="L101" s="137">
        <v>0.05</v>
      </c>
      <c r="M101" s="137">
        <v>0.05</v>
      </c>
      <c r="N101" s="137">
        <v>0.05</v>
      </c>
      <c r="O101" s="137">
        <v>0.05</v>
      </c>
      <c r="P101" s="137">
        <v>0.05</v>
      </c>
    </row>
    <row r="102" spans="1:23" ht="21.75" customHeight="1" x14ac:dyDescent="0.5">
      <c r="A102" s="6">
        <f>ROW()</f>
        <v>102</v>
      </c>
      <c r="B102" s="64" t="s">
        <v>161</v>
      </c>
      <c r="C102" s="78"/>
      <c r="D102" s="78"/>
      <c r="E102" s="78"/>
      <c r="F102" s="78"/>
      <c r="G102" s="78"/>
      <c r="H102" s="78"/>
      <c r="I102" s="137">
        <v>0.05</v>
      </c>
      <c r="J102" s="137">
        <v>0.05</v>
      </c>
      <c r="K102" s="137">
        <v>0.05</v>
      </c>
      <c r="L102" s="137">
        <v>0.05</v>
      </c>
      <c r="M102" s="137">
        <v>0.05</v>
      </c>
      <c r="N102" s="137">
        <v>0.05</v>
      </c>
      <c r="O102" s="137">
        <v>0.05</v>
      </c>
      <c r="P102" s="137">
        <v>0.05</v>
      </c>
    </row>
    <row r="103" spans="1:23" ht="21.75" customHeight="1" x14ac:dyDescent="0.5">
      <c r="A103" s="6">
        <f>ROW()</f>
        <v>103</v>
      </c>
      <c r="B103" s="78"/>
      <c r="C103" s="78"/>
      <c r="D103" s="78"/>
      <c r="E103" s="78"/>
      <c r="F103" s="78"/>
      <c r="G103" s="78"/>
      <c r="H103" s="78"/>
      <c r="I103" s="147"/>
      <c r="J103" s="147"/>
      <c r="K103" s="147"/>
      <c r="L103" s="147"/>
      <c r="M103" s="147"/>
      <c r="N103" s="147"/>
      <c r="O103" s="147"/>
      <c r="P103" s="147"/>
      <c r="Q103" s="78"/>
      <c r="R103" s="78"/>
      <c r="S103" s="78"/>
      <c r="T103" s="78"/>
      <c r="U103" s="78"/>
      <c r="V103" s="78"/>
      <c r="W103" s="78"/>
    </row>
    <row r="104" spans="1:23" ht="21.75" customHeight="1" x14ac:dyDescent="0.5">
      <c r="A104" s="6">
        <f>ROW()</f>
        <v>104</v>
      </c>
      <c r="B104" s="78" t="s">
        <v>68</v>
      </c>
      <c r="C104" s="78"/>
      <c r="D104" s="78"/>
      <c r="E104" s="78"/>
      <c r="F104" s="78"/>
      <c r="G104" s="78"/>
      <c r="H104" s="78"/>
      <c r="I104" s="147"/>
      <c r="J104" s="147"/>
      <c r="K104" s="147"/>
      <c r="L104" s="147"/>
      <c r="M104" s="147"/>
      <c r="N104" s="147"/>
      <c r="O104" s="147"/>
      <c r="P104" s="147"/>
      <c r="Q104" s="78"/>
      <c r="R104" s="78"/>
      <c r="S104" s="78"/>
      <c r="T104" s="78"/>
      <c r="U104" s="78"/>
      <c r="V104" s="78"/>
    </row>
    <row r="105" spans="1:23" ht="21.75" customHeight="1" x14ac:dyDescent="0.5">
      <c r="A105" s="6">
        <f>ROW()</f>
        <v>105</v>
      </c>
      <c r="B105" s="64" t="s">
        <v>69</v>
      </c>
      <c r="C105" s="78"/>
      <c r="D105" s="78"/>
      <c r="E105" s="78"/>
      <c r="F105" s="78"/>
      <c r="G105" s="78"/>
      <c r="H105" s="78"/>
      <c r="I105" s="136">
        <v>30</v>
      </c>
      <c r="J105" s="136">
        <v>30</v>
      </c>
      <c r="K105" s="136">
        <v>30</v>
      </c>
      <c r="L105" s="136">
        <v>30</v>
      </c>
      <c r="M105" s="136">
        <v>30</v>
      </c>
      <c r="N105" s="136">
        <v>30</v>
      </c>
      <c r="O105" s="136">
        <v>30</v>
      </c>
      <c r="P105" s="136">
        <v>30</v>
      </c>
    </row>
    <row r="106" spans="1:23" ht="21.75" customHeight="1" x14ac:dyDescent="0.5">
      <c r="A106" s="6">
        <f>ROW()</f>
        <v>106</v>
      </c>
      <c r="B106" s="64" t="s">
        <v>70</v>
      </c>
      <c r="C106" s="78"/>
      <c r="D106" s="78"/>
      <c r="E106" s="78"/>
      <c r="F106" s="78"/>
      <c r="G106" s="78"/>
      <c r="H106" s="78"/>
      <c r="I106" s="137">
        <v>0.01</v>
      </c>
      <c r="J106" s="137">
        <v>0.01</v>
      </c>
      <c r="K106" s="137">
        <v>0.01</v>
      </c>
      <c r="L106" s="137">
        <v>0.01</v>
      </c>
      <c r="M106" s="137">
        <v>0.01</v>
      </c>
      <c r="N106" s="137">
        <v>0.01</v>
      </c>
      <c r="O106" s="137">
        <v>0.01</v>
      </c>
      <c r="P106" s="137">
        <v>0.01</v>
      </c>
    </row>
    <row r="107" spans="1:23" ht="21.75" customHeight="1" x14ac:dyDescent="0.5">
      <c r="A107" s="6">
        <f>ROW()</f>
        <v>107</v>
      </c>
      <c r="B107" s="64" t="s">
        <v>71</v>
      </c>
      <c r="C107" s="78"/>
      <c r="D107" s="78"/>
      <c r="E107" s="78"/>
      <c r="F107" s="78"/>
      <c r="G107" s="78"/>
      <c r="H107" s="78"/>
      <c r="I107" s="136">
        <v>20</v>
      </c>
      <c r="J107" s="136">
        <v>20</v>
      </c>
      <c r="K107" s="136">
        <v>20</v>
      </c>
      <c r="L107" s="136">
        <v>20</v>
      </c>
      <c r="M107" s="136">
        <v>20</v>
      </c>
      <c r="N107" s="136">
        <v>20</v>
      </c>
      <c r="O107" s="136">
        <v>20</v>
      </c>
      <c r="P107" s="136">
        <v>20</v>
      </c>
    </row>
    <row r="108" spans="1:23" ht="21.75" customHeight="1" x14ac:dyDescent="0.5">
      <c r="A108" s="6">
        <f>ROW()</f>
        <v>108</v>
      </c>
      <c r="B108" s="64" t="s">
        <v>162</v>
      </c>
      <c r="C108" s="78"/>
      <c r="D108" s="78"/>
      <c r="E108" s="78"/>
      <c r="F108" s="78"/>
      <c r="G108" s="78"/>
      <c r="H108" s="78"/>
      <c r="I108" s="137">
        <v>1.4999999999999999E-2</v>
      </c>
      <c r="J108" s="137">
        <v>1.4999999999999999E-2</v>
      </c>
      <c r="K108" s="137">
        <v>1.4999999999999999E-2</v>
      </c>
      <c r="L108" s="137">
        <v>1.4999999999999999E-2</v>
      </c>
      <c r="M108" s="137">
        <v>1.4999999999999999E-2</v>
      </c>
      <c r="N108" s="137">
        <v>1.4999999999999999E-2</v>
      </c>
      <c r="O108" s="137">
        <v>1.4999999999999999E-2</v>
      </c>
      <c r="P108" s="137">
        <v>1.4999999999999999E-2</v>
      </c>
    </row>
    <row r="109" spans="1:23" ht="21.75" customHeight="1" x14ac:dyDescent="0.5">
      <c r="A109" s="6">
        <f>ROW()</f>
        <v>109</v>
      </c>
      <c r="B109" s="78"/>
      <c r="C109" s="78"/>
      <c r="D109" s="78"/>
      <c r="E109" s="78"/>
      <c r="F109" s="78"/>
      <c r="G109" s="78"/>
      <c r="H109" s="78"/>
      <c r="I109" s="64"/>
      <c r="J109" s="64"/>
      <c r="K109" s="64"/>
      <c r="L109" s="64"/>
      <c r="M109" s="64"/>
      <c r="N109" s="64"/>
      <c r="O109" s="64"/>
      <c r="P109" s="64"/>
    </row>
    <row r="110" spans="1:23" ht="21.75" customHeight="1" x14ac:dyDescent="0.5">
      <c r="A110" s="6">
        <f>ROW()</f>
        <v>110</v>
      </c>
      <c r="B110" s="78" t="s">
        <v>72</v>
      </c>
      <c r="C110" s="76"/>
      <c r="D110" s="76"/>
      <c r="E110" s="76"/>
      <c r="F110" s="76"/>
      <c r="G110" s="76"/>
    </row>
    <row r="111" spans="1:23" ht="21.75" customHeight="1" x14ac:dyDescent="0.55000000000000004">
      <c r="A111" s="6">
        <f>ROW()</f>
        <v>111</v>
      </c>
      <c r="B111" s="41" t="s">
        <v>73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1:23" ht="21.75" customHeight="1" x14ac:dyDescent="0.5">
      <c r="A112" s="6">
        <f>ROW()</f>
        <v>112</v>
      </c>
      <c r="B112" s="42" t="s">
        <v>19</v>
      </c>
      <c r="C112" s="43"/>
      <c r="D112" s="45"/>
      <c r="E112" s="43"/>
      <c r="F112" s="43"/>
      <c r="G112" s="43"/>
      <c r="H112" s="114" t="s">
        <v>20</v>
      </c>
      <c r="I112" s="167" t="s">
        <v>21</v>
      </c>
      <c r="J112" s="154"/>
      <c r="K112" s="154"/>
      <c r="L112" s="154"/>
      <c r="M112" s="154"/>
    </row>
    <row r="113" spans="1:23" ht="21.75" customHeight="1" x14ac:dyDescent="0.5">
      <c r="A113" s="6">
        <f>ROW()</f>
        <v>113</v>
      </c>
      <c r="C113" s="43"/>
      <c r="D113" s="45"/>
      <c r="E113" s="43"/>
      <c r="F113" s="43"/>
      <c r="G113" s="43"/>
      <c r="H113" s="48" t="str">
        <f>+H86</f>
        <v>Year 0</v>
      </c>
      <c r="I113" s="47" t="str">
        <f t="shared" ref="I113:P113" si="47">+I86</f>
        <v>Year 1</v>
      </c>
      <c r="J113" s="48" t="str">
        <f t="shared" si="47"/>
        <v>Year 2</v>
      </c>
      <c r="K113" s="48" t="str">
        <f t="shared" si="47"/>
        <v>Year 3</v>
      </c>
      <c r="L113" s="48" t="str">
        <f t="shared" si="47"/>
        <v>Year 4</v>
      </c>
      <c r="M113" s="48" t="str">
        <f t="shared" si="47"/>
        <v>Year 5</v>
      </c>
      <c r="N113" s="48" t="str">
        <f t="shared" si="47"/>
        <v>Year 6</v>
      </c>
      <c r="O113" s="48" t="str">
        <f t="shared" si="47"/>
        <v>Year 7</v>
      </c>
      <c r="P113" s="48" t="str">
        <f t="shared" si="47"/>
        <v>Year 8</v>
      </c>
    </row>
    <row r="114" spans="1:23" ht="21.75" customHeight="1" x14ac:dyDescent="0.5">
      <c r="A114" s="6">
        <f>ROW()</f>
        <v>114</v>
      </c>
      <c r="B114" s="30" t="s">
        <v>74</v>
      </c>
      <c r="C114" s="43"/>
      <c r="D114" s="45"/>
      <c r="E114" s="43"/>
      <c r="F114" s="43"/>
      <c r="G114" s="81"/>
      <c r="H114" s="16">
        <f>+H93</f>
        <v>1917272.0000000002</v>
      </c>
      <c r="I114" s="16">
        <f t="shared" ref="I114:P114" si="48">+I93</f>
        <v>2013135.6</v>
      </c>
      <c r="J114" s="16">
        <f t="shared" si="48"/>
        <v>2113792.38</v>
      </c>
      <c r="K114" s="16">
        <f t="shared" si="48"/>
        <v>2219481.9990000003</v>
      </c>
      <c r="L114" s="16">
        <f t="shared" si="48"/>
        <v>2330456.09895</v>
      </c>
      <c r="M114" s="16">
        <f t="shared" si="48"/>
        <v>2446978.9038975001</v>
      </c>
      <c r="N114" s="16">
        <f t="shared" si="48"/>
        <v>2569327.8490923755</v>
      </c>
      <c r="O114" s="16">
        <f t="shared" si="48"/>
        <v>2697794.2415469941</v>
      </c>
      <c r="P114" s="16">
        <f t="shared" si="48"/>
        <v>2832683.953624344</v>
      </c>
    </row>
    <row r="115" spans="1:23" ht="21.75" customHeight="1" x14ac:dyDescent="0.5">
      <c r="A115" s="6">
        <f>ROW()</f>
        <v>115</v>
      </c>
      <c r="B115" t="s">
        <v>75</v>
      </c>
      <c r="C115" s="43"/>
      <c r="D115" s="45"/>
      <c r="E115" s="43"/>
      <c r="F115" s="43"/>
      <c r="I115" s="17">
        <f>+I114/H114-1</f>
        <v>4.9999999999999822E-2</v>
      </c>
      <c r="J115" s="17">
        <f t="shared" ref="J115:P115" si="49">+J114/I114-1</f>
        <v>4.9999999999999822E-2</v>
      </c>
      <c r="K115" s="17">
        <f t="shared" si="49"/>
        <v>5.0000000000000266E-2</v>
      </c>
      <c r="L115" s="17">
        <f t="shared" si="49"/>
        <v>4.9999999999999822E-2</v>
      </c>
      <c r="M115" s="17">
        <f t="shared" si="49"/>
        <v>5.0000000000000044E-2</v>
      </c>
      <c r="N115" s="17">
        <f t="shared" si="49"/>
        <v>5.0000000000000044E-2</v>
      </c>
      <c r="O115" s="17">
        <f t="shared" si="49"/>
        <v>4.9999999999999822E-2</v>
      </c>
      <c r="P115" s="17">
        <f t="shared" si="49"/>
        <v>5.0000000000000044E-2</v>
      </c>
    </row>
    <row r="116" spans="1:23" ht="21.75" customHeight="1" x14ac:dyDescent="0.5">
      <c r="A116" s="6">
        <f>ROW()</f>
        <v>116</v>
      </c>
      <c r="C116" s="43"/>
      <c r="D116" s="45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</row>
    <row r="117" spans="1:23" ht="21.75" customHeight="1" x14ac:dyDescent="0.5">
      <c r="A117" s="6">
        <f>ROW()</f>
        <v>117</v>
      </c>
      <c r="B117" s="30" t="s">
        <v>76</v>
      </c>
      <c r="C117" s="43"/>
      <c r="D117" s="81"/>
      <c r="E117" s="81"/>
      <c r="F117" s="81"/>
      <c r="G117" s="81"/>
      <c r="H117" s="16">
        <f>+H114*H95</f>
        <v>958636.00000000012</v>
      </c>
      <c r="I117" s="80">
        <f>+I114*I95</f>
        <v>1006567.8</v>
      </c>
      <c r="J117" s="80">
        <f t="shared" ref="J117:P117" si="50">+J114*J95</f>
        <v>1056896.19</v>
      </c>
      <c r="K117" s="80">
        <f t="shared" si="50"/>
        <v>1109740.9995000002</v>
      </c>
      <c r="L117" s="80">
        <f t="shared" si="50"/>
        <v>1165228.049475</v>
      </c>
      <c r="M117" s="80">
        <f t="shared" si="50"/>
        <v>1223489.4519487501</v>
      </c>
      <c r="N117" s="80">
        <f t="shared" si="50"/>
        <v>1284663.9245461877</v>
      </c>
      <c r="O117" s="80">
        <f t="shared" si="50"/>
        <v>1348897.120773497</v>
      </c>
      <c r="P117" s="80">
        <f t="shared" si="50"/>
        <v>1416341.976812172</v>
      </c>
    </row>
    <row r="118" spans="1:23" ht="21.75" customHeight="1" thickBot="1" x14ac:dyDescent="0.55000000000000004">
      <c r="A118" s="6">
        <f>ROW()</f>
        <v>118</v>
      </c>
      <c r="B118" s="30" t="s">
        <v>77</v>
      </c>
      <c r="C118" s="43"/>
      <c r="H118" s="82">
        <f>+H114-H117</f>
        <v>958636.00000000012</v>
      </c>
      <c r="I118" s="82">
        <f>+I114-I117</f>
        <v>1006567.8</v>
      </c>
      <c r="J118" s="82">
        <f t="shared" ref="J118:P118" si="51">+J114-J117</f>
        <v>1056896.19</v>
      </c>
      <c r="K118" s="82">
        <f t="shared" si="51"/>
        <v>1109740.9995000002</v>
      </c>
      <c r="L118" s="82">
        <f t="shared" si="51"/>
        <v>1165228.049475</v>
      </c>
      <c r="M118" s="82">
        <f t="shared" si="51"/>
        <v>1223489.4519487501</v>
      </c>
      <c r="N118" s="82">
        <f t="shared" si="51"/>
        <v>1284663.9245461877</v>
      </c>
      <c r="O118" s="82">
        <f t="shared" si="51"/>
        <v>1348897.120773497</v>
      </c>
      <c r="P118" s="82">
        <f t="shared" si="51"/>
        <v>1416341.976812172</v>
      </c>
    </row>
    <row r="119" spans="1:23" ht="21.75" customHeight="1" thickBot="1" x14ac:dyDescent="0.55000000000000004">
      <c r="A119" s="6">
        <f>ROW()</f>
        <v>119</v>
      </c>
      <c r="B119" t="s">
        <v>78</v>
      </c>
      <c r="C119" s="43"/>
      <c r="H119" s="84">
        <f>+H118/H114</f>
        <v>0.5</v>
      </c>
      <c r="I119" s="84">
        <f>+I118/I114</f>
        <v>0.5</v>
      </c>
      <c r="J119" s="84">
        <f t="shared" ref="J119:P119" si="52">+J118/J114</f>
        <v>0.5</v>
      </c>
      <c r="K119" s="84">
        <f t="shared" si="52"/>
        <v>0.5</v>
      </c>
      <c r="L119" s="84">
        <f t="shared" si="52"/>
        <v>0.5</v>
      </c>
      <c r="M119" s="84">
        <f t="shared" si="52"/>
        <v>0.5</v>
      </c>
      <c r="N119" s="84">
        <f t="shared" si="52"/>
        <v>0.5</v>
      </c>
      <c r="O119" s="84">
        <f t="shared" si="52"/>
        <v>0.5</v>
      </c>
      <c r="P119" s="84">
        <f t="shared" si="52"/>
        <v>0.5</v>
      </c>
    </row>
    <row r="120" spans="1:23" ht="21.75" customHeight="1" thickTop="1" x14ac:dyDescent="0.5">
      <c r="A120" s="6">
        <f>ROW()</f>
        <v>120</v>
      </c>
      <c r="C120" s="43"/>
    </row>
    <row r="121" spans="1:23" ht="21.75" customHeight="1" x14ac:dyDescent="0.5">
      <c r="A121" s="6">
        <f>ROW()</f>
        <v>121</v>
      </c>
      <c r="B121" s="30" t="s">
        <v>79</v>
      </c>
      <c r="C121" s="43"/>
      <c r="D121" s="81"/>
      <c r="E121" s="81"/>
      <c r="F121" s="81"/>
      <c r="G121" s="81"/>
      <c r="H121" s="93">
        <f>+H114*H96</f>
        <v>383454.40000000008</v>
      </c>
      <c r="I121" s="135">
        <f>+I114*I96</f>
        <v>402627.12000000005</v>
      </c>
      <c r="J121" s="135">
        <f t="shared" ref="J121:P121" si="53">+J114*J96</f>
        <v>422758.47600000002</v>
      </c>
      <c r="K121" s="135">
        <f t="shared" si="53"/>
        <v>443896.39980000007</v>
      </c>
      <c r="L121" s="135">
        <f t="shared" si="53"/>
        <v>466091.21979</v>
      </c>
      <c r="M121" s="135">
        <f t="shared" si="53"/>
        <v>489395.78077950003</v>
      </c>
      <c r="N121" s="135">
        <f t="shared" si="53"/>
        <v>513865.56981847511</v>
      </c>
      <c r="O121" s="135">
        <f t="shared" si="53"/>
        <v>539558.84830939886</v>
      </c>
      <c r="P121" s="135">
        <f t="shared" si="53"/>
        <v>566536.79072486877</v>
      </c>
    </row>
    <row r="122" spans="1:23" ht="21.75" customHeight="1" thickBot="1" x14ac:dyDescent="0.55000000000000004">
      <c r="A122" s="6">
        <f>ROW()</f>
        <v>122</v>
      </c>
      <c r="B122" s="30" t="s">
        <v>80</v>
      </c>
      <c r="C122" s="43"/>
      <c r="H122" s="86">
        <f>+H118-H121</f>
        <v>575181.60000000009</v>
      </c>
      <c r="I122" s="85">
        <f>+I118-I121</f>
        <v>603940.67999999993</v>
      </c>
      <c r="J122" s="85">
        <f t="shared" ref="J122:P122" si="54">+J118-J121</f>
        <v>634137.71399999992</v>
      </c>
      <c r="K122" s="85">
        <f t="shared" si="54"/>
        <v>665844.59970000014</v>
      </c>
      <c r="L122" s="85">
        <f t="shared" si="54"/>
        <v>699136.829685</v>
      </c>
      <c r="M122" s="85">
        <f t="shared" si="54"/>
        <v>734093.67116925004</v>
      </c>
      <c r="N122" s="85">
        <f t="shared" si="54"/>
        <v>770798.35472771269</v>
      </c>
      <c r="O122" s="85">
        <f t="shared" si="54"/>
        <v>809338.27246409818</v>
      </c>
      <c r="P122" s="85">
        <f t="shared" si="54"/>
        <v>849805.18608730321</v>
      </c>
    </row>
    <row r="123" spans="1:23" ht="21.75" customHeight="1" thickTop="1" x14ac:dyDescent="0.5">
      <c r="A123" s="6">
        <f>ROW()</f>
        <v>123</v>
      </c>
      <c r="B123" t="s">
        <v>81</v>
      </c>
      <c r="C123" s="43"/>
      <c r="D123" s="87"/>
      <c r="H123" s="17">
        <f>+H122/H114</f>
        <v>0.3</v>
      </c>
      <c r="I123" s="17">
        <f>+I122/I114</f>
        <v>0.29999999999999993</v>
      </c>
      <c r="J123" s="17">
        <f t="shared" ref="J123:P123" si="55">+J122/J114</f>
        <v>0.3</v>
      </c>
      <c r="K123" s="17">
        <f t="shared" si="55"/>
        <v>0.30000000000000004</v>
      </c>
      <c r="L123" s="17">
        <f t="shared" si="55"/>
        <v>0.3</v>
      </c>
      <c r="M123" s="17">
        <f t="shared" si="55"/>
        <v>0.3</v>
      </c>
      <c r="N123" s="17">
        <f t="shared" si="55"/>
        <v>0.30000000000000004</v>
      </c>
      <c r="O123" s="17">
        <f t="shared" si="55"/>
        <v>0.3</v>
      </c>
      <c r="P123" s="17">
        <f t="shared" si="55"/>
        <v>0.3</v>
      </c>
    </row>
    <row r="124" spans="1:23" ht="21.75" customHeight="1" x14ac:dyDescent="0.5">
      <c r="A124" s="6">
        <f>ROW()</f>
        <v>124</v>
      </c>
      <c r="C124" s="87"/>
      <c r="D124" s="87"/>
    </row>
    <row r="125" spans="1:23" ht="21.75" customHeight="1" x14ac:dyDescent="0.5">
      <c r="A125" s="6">
        <f>ROW()</f>
        <v>125</v>
      </c>
      <c r="B125" t="s">
        <v>82</v>
      </c>
      <c r="C125" s="87"/>
      <c r="D125" s="87"/>
      <c r="H125" s="64"/>
      <c r="I125" s="16">
        <f>+I114*I97</f>
        <v>100656.78000000001</v>
      </c>
      <c r="J125" s="16">
        <f t="shared" ref="J125:P125" si="56">+J114*J97</f>
        <v>105689.61900000001</v>
      </c>
      <c r="K125" s="16">
        <f t="shared" si="56"/>
        <v>110974.09995000002</v>
      </c>
      <c r="L125" s="16">
        <f t="shared" si="56"/>
        <v>116522.8049475</v>
      </c>
      <c r="M125" s="16">
        <f t="shared" si="56"/>
        <v>122348.94519487501</v>
      </c>
      <c r="N125" s="16">
        <f t="shared" si="56"/>
        <v>128466.39245461878</v>
      </c>
      <c r="O125" s="16">
        <f t="shared" si="56"/>
        <v>134889.71207734972</v>
      </c>
      <c r="P125" s="16">
        <f t="shared" si="56"/>
        <v>141634.19768121719</v>
      </c>
    </row>
    <row r="126" spans="1:23" ht="21.75" customHeight="1" x14ac:dyDescent="0.5">
      <c r="A126" s="6">
        <f>ROW()</f>
        <v>126</v>
      </c>
      <c r="B126" s="30" t="s">
        <v>83</v>
      </c>
      <c r="C126" s="87"/>
      <c r="D126" s="87"/>
      <c r="H126" s="88"/>
      <c r="I126" s="16">
        <f>+I122-I125</f>
        <v>503283.89999999991</v>
      </c>
      <c r="J126" s="16">
        <f t="shared" ref="J126:P126" si="57">+J122-J125</f>
        <v>528448.09499999997</v>
      </c>
      <c r="K126" s="16">
        <f t="shared" si="57"/>
        <v>554870.49975000008</v>
      </c>
      <c r="L126" s="16">
        <f t="shared" si="57"/>
        <v>582614.0247375</v>
      </c>
      <c r="M126" s="16">
        <f t="shared" si="57"/>
        <v>611744.72597437503</v>
      </c>
      <c r="N126" s="16">
        <f t="shared" si="57"/>
        <v>642331.96227309387</v>
      </c>
      <c r="O126" s="16">
        <f t="shared" si="57"/>
        <v>674448.56038674852</v>
      </c>
      <c r="P126" s="16">
        <f t="shared" si="57"/>
        <v>708170.98840608599</v>
      </c>
    </row>
    <row r="127" spans="1:23" ht="21.75" customHeight="1" thickBot="1" x14ac:dyDescent="0.55000000000000004">
      <c r="A127" s="6">
        <f>ROW()</f>
        <v>127</v>
      </c>
      <c r="B127" t="s">
        <v>84</v>
      </c>
      <c r="C127" s="87"/>
      <c r="D127" s="87"/>
      <c r="H127" s="53"/>
      <c r="I127" s="83">
        <f>+$L$10/7</f>
        <v>14285.714285714286</v>
      </c>
      <c r="J127" s="83">
        <f t="shared" ref="J127:O127" si="58">+$L$10/7</f>
        <v>14285.714285714286</v>
      </c>
      <c r="K127" s="83">
        <f t="shared" si="58"/>
        <v>14285.714285714286</v>
      </c>
      <c r="L127" s="83">
        <f t="shared" si="58"/>
        <v>14285.714285714286</v>
      </c>
      <c r="M127" s="83">
        <f t="shared" si="58"/>
        <v>14285.714285714286</v>
      </c>
      <c r="N127" s="83">
        <f t="shared" si="58"/>
        <v>14285.714285714286</v>
      </c>
      <c r="O127" s="83">
        <f t="shared" si="58"/>
        <v>14285.714285714286</v>
      </c>
      <c r="P127" s="83"/>
    </row>
    <row r="128" spans="1:23" ht="21.75" customHeight="1" thickBot="1" x14ac:dyDescent="0.55000000000000004">
      <c r="A128" s="6">
        <f>ROW()</f>
        <v>128</v>
      </c>
      <c r="B128" s="30" t="s">
        <v>85</v>
      </c>
      <c r="C128" s="87"/>
      <c r="D128" s="87"/>
      <c r="H128" s="36"/>
      <c r="I128" s="89">
        <f>+I126-I127</f>
        <v>488998.18571428565</v>
      </c>
      <c r="J128" s="89">
        <f t="shared" ref="J128:P128" si="59">+J126-J127</f>
        <v>514162.38071428571</v>
      </c>
      <c r="K128" s="89">
        <f t="shared" si="59"/>
        <v>540584.78546428576</v>
      </c>
      <c r="L128" s="89">
        <f t="shared" si="59"/>
        <v>568328.31045178568</v>
      </c>
      <c r="M128" s="89">
        <f t="shared" si="59"/>
        <v>597459.01168866071</v>
      </c>
      <c r="N128" s="89">
        <f t="shared" si="59"/>
        <v>628046.24798737955</v>
      </c>
      <c r="O128" s="89">
        <f t="shared" si="59"/>
        <v>660162.8461010342</v>
      </c>
      <c r="P128" s="89">
        <f t="shared" si="59"/>
        <v>708170.98840608599</v>
      </c>
    </row>
    <row r="129" spans="1:27" ht="21.75" customHeight="1" thickTop="1" x14ac:dyDescent="0.5">
      <c r="A129" s="6">
        <f>ROW()</f>
        <v>129</v>
      </c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U129" s="36"/>
      <c r="V129" s="36"/>
      <c r="W129" s="36"/>
      <c r="X129" s="36"/>
      <c r="Y129" s="36"/>
      <c r="Z129" s="36"/>
      <c r="AA129" s="36"/>
    </row>
    <row r="130" spans="1:27" ht="21.75" customHeight="1" x14ac:dyDescent="0.5">
      <c r="A130" s="6">
        <f>ROW()</f>
        <v>130</v>
      </c>
      <c r="B130" s="30" t="s">
        <v>86</v>
      </c>
      <c r="C130" s="36"/>
    </row>
    <row r="131" spans="1:27" ht="21.75" customHeight="1" x14ac:dyDescent="0.5">
      <c r="A131" s="6">
        <f>ROW()</f>
        <v>131</v>
      </c>
      <c r="B131" t="str">
        <f>+B7</f>
        <v>Revolver</v>
      </c>
      <c r="C131" s="36"/>
      <c r="I131" s="60">
        <v>0</v>
      </c>
      <c r="J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</row>
    <row r="132" spans="1:27" ht="21.75" customHeight="1" x14ac:dyDescent="0.5">
      <c r="A132" s="6">
        <f>ROW()</f>
        <v>132</v>
      </c>
      <c r="B132" t="str">
        <f>+B8</f>
        <v xml:space="preserve">Term Loan </v>
      </c>
      <c r="C132" s="36"/>
      <c r="I132" s="60">
        <f>+I29</f>
        <v>120788.13600000003</v>
      </c>
      <c r="J132" s="60">
        <f t="shared" ref="J132:P132" si="60">+J29</f>
        <v>128121.70140000003</v>
      </c>
      <c r="K132" s="60">
        <f t="shared" si="60"/>
        <v>143737.88184000002</v>
      </c>
      <c r="L132" s="60">
        <f t="shared" si="60"/>
        <v>142271.16876</v>
      </c>
      <c r="M132" s="60">
        <f t="shared" si="60"/>
        <v>140804.45568000001</v>
      </c>
      <c r="N132" s="60">
        <f t="shared" si="60"/>
        <v>139337.7426</v>
      </c>
      <c r="O132" s="60">
        <f t="shared" si="60"/>
        <v>137871.02951999998</v>
      </c>
      <c r="P132" s="60">
        <f t="shared" si="60"/>
        <v>136404.31643999997</v>
      </c>
    </row>
    <row r="133" spans="1:27" ht="21.75" customHeight="1" x14ac:dyDescent="0.5">
      <c r="A133" s="6">
        <f>ROW()</f>
        <v>133</v>
      </c>
      <c r="B133" t="str">
        <f>+B10</f>
        <v>Senior Unsecured Notes</v>
      </c>
      <c r="C133" s="36"/>
      <c r="I133" s="60">
        <f>+I38</f>
        <v>115036.32000000002</v>
      </c>
      <c r="J133" s="60">
        <f t="shared" ref="J133:P133" si="61">+J38</f>
        <v>115036.32000000002</v>
      </c>
      <c r="K133" s="60">
        <f t="shared" si="61"/>
        <v>115036.32000000002</v>
      </c>
      <c r="L133" s="60">
        <f t="shared" si="61"/>
        <v>115036.32000000002</v>
      </c>
      <c r="M133" s="60">
        <f t="shared" si="61"/>
        <v>115036.32000000002</v>
      </c>
      <c r="N133" s="60">
        <f t="shared" si="61"/>
        <v>115036.32000000002</v>
      </c>
      <c r="O133" s="60">
        <f t="shared" si="61"/>
        <v>115036.32000000002</v>
      </c>
      <c r="P133" s="60">
        <f t="shared" si="61"/>
        <v>115036.32000000002</v>
      </c>
    </row>
    <row r="134" spans="1:27" ht="21.75" customHeight="1" thickBot="1" x14ac:dyDescent="0.55000000000000004">
      <c r="A134" s="6">
        <f>ROW()</f>
        <v>134</v>
      </c>
      <c r="B134" t="s">
        <v>87</v>
      </c>
      <c r="C134" s="36"/>
      <c r="I134" s="86">
        <f>SUM(I131:I133)</f>
        <v>235824.45600000006</v>
      </c>
      <c r="J134" s="86">
        <f t="shared" ref="J134:P134" si="62">SUM(J131:J133)</f>
        <v>243158.02140000006</v>
      </c>
      <c r="K134" s="86">
        <f t="shared" si="62"/>
        <v>258774.20184000005</v>
      </c>
      <c r="L134" s="86">
        <f t="shared" si="62"/>
        <v>257307.48876000004</v>
      </c>
      <c r="M134" s="86">
        <f t="shared" si="62"/>
        <v>255840.77568000002</v>
      </c>
      <c r="N134" s="86">
        <f t="shared" si="62"/>
        <v>254374.0626</v>
      </c>
      <c r="O134" s="86">
        <f t="shared" si="62"/>
        <v>252907.34951999999</v>
      </c>
      <c r="P134" s="86">
        <f t="shared" si="62"/>
        <v>251440.63643999997</v>
      </c>
    </row>
    <row r="135" spans="1:27" ht="21.75" customHeight="1" thickTop="1" thickBot="1" x14ac:dyDescent="0.55000000000000004">
      <c r="A135" s="6">
        <f>ROW()</f>
        <v>135</v>
      </c>
      <c r="C135" s="36"/>
      <c r="I135" s="90"/>
      <c r="J135" s="90"/>
      <c r="K135" s="90"/>
      <c r="L135" s="90"/>
      <c r="M135" s="90"/>
      <c r="N135" s="90"/>
      <c r="O135" s="90"/>
      <c r="P135" s="90"/>
    </row>
    <row r="136" spans="1:27" ht="21.75" customHeight="1" x14ac:dyDescent="0.5">
      <c r="A136" s="6">
        <f>ROW()</f>
        <v>136</v>
      </c>
      <c r="B136" s="23" t="s">
        <v>88</v>
      </c>
      <c r="C136" s="36"/>
      <c r="I136" s="144">
        <f>+I128-I134</f>
        <v>253173.72971428558</v>
      </c>
      <c r="J136" s="144">
        <f t="shared" ref="J136:P136" si="63">+J128-J134</f>
        <v>271004.35931428568</v>
      </c>
      <c r="K136" s="144">
        <f t="shared" si="63"/>
        <v>281810.5836242857</v>
      </c>
      <c r="L136" s="144">
        <f t="shared" si="63"/>
        <v>311020.82169178565</v>
      </c>
      <c r="M136" s="144">
        <f t="shared" si="63"/>
        <v>341618.23600866069</v>
      </c>
      <c r="N136" s="144">
        <f t="shared" si="63"/>
        <v>373672.18538737955</v>
      </c>
      <c r="O136" s="144">
        <f t="shared" si="63"/>
        <v>407255.49658103421</v>
      </c>
      <c r="P136" s="144">
        <f t="shared" si="63"/>
        <v>456730.35196608602</v>
      </c>
    </row>
    <row r="137" spans="1:27" ht="21.75" customHeight="1" x14ac:dyDescent="0.5">
      <c r="A137" s="6">
        <f>ROW()</f>
        <v>137</v>
      </c>
      <c r="B137" t="s">
        <v>89</v>
      </c>
      <c r="C137" s="36"/>
      <c r="I137" s="145">
        <v>0.34</v>
      </c>
      <c r="J137" s="145">
        <v>0.34</v>
      </c>
      <c r="K137" s="145">
        <v>0.34</v>
      </c>
      <c r="L137" s="145">
        <v>0.34</v>
      </c>
      <c r="M137" s="145">
        <v>0.34</v>
      </c>
      <c r="N137" s="145">
        <v>0.34</v>
      </c>
      <c r="O137" s="145">
        <v>0.34</v>
      </c>
      <c r="P137" s="145">
        <v>0.34</v>
      </c>
    </row>
    <row r="138" spans="1:27" ht="21.75" customHeight="1" x14ac:dyDescent="0.5">
      <c r="A138" s="6">
        <f>ROW()</f>
        <v>138</v>
      </c>
      <c r="B138" t="s">
        <v>90</v>
      </c>
      <c r="C138" s="36"/>
      <c r="I138" s="93">
        <f>+I137*I136</f>
        <v>86079.068102857098</v>
      </c>
      <c r="J138" s="93">
        <f t="shared" ref="J138:P138" si="64">+J137*J136</f>
        <v>92141.482166857139</v>
      </c>
      <c r="K138" s="93">
        <f t="shared" si="64"/>
        <v>95815.598432257146</v>
      </c>
      <c r="L138" s="93">
        <f t="shared" si="64"/>
        <v>105747.07937520713</v>
      </c>
      <c r="M138" s="93">
        <f t="shared" si="64"/>
        <v>116150.20024294464</v>
      </c>
      <c r="N138" s="93">
        <f t="shared" si="64"/>
        <v>127048.54303170905</v>
      </c>
      <c r="O138" s="93">
        <f t="shared" si="64"/>
        <v>138466.86883755165</v>
      </c>
      <c r="P138" s="93">
        <f t="shared" si="64"/>
        <v>155288.31966846925</v>
      </c>
    </row>
    <row r="139" spans="1:27" ht="21.75" customHeight="1" thickBot="1" x14ac:dyDescent="0.55000000000000004">
      <c r="A139" s="6">
        <f>ROW()</f>
        <v>139</v>
      </c>
      <c r="B139" s="30" t="s">
        <v>91</v>
      </c>
      <c r="C139" s="36"/>
      <c r="I139" s="94">
        <f>+I136-I138</f>
        <v>167094.66161142848</v>
      </c>
      <c r="J139" s="94">
        <f t="shared" ref="J139:P139" si="65">+J136-J138</f>
        <v>178862.87714742855</v>
      </c>
      <c r="K139" s="94">
        <f t="shared" si="65"/>
        <v>185994.98519202857</v>
      </c>
      <c r="L139" s="94">
        <f t="shared" si="65"/>
        <v>205273.74231657851</v>
      </c>
      <c r="M139" s="94">
        <f t="shared" si="65"/>
        <v>225468.03576571605</v>
      </c>
      <c r="N139" s="94">
        <f t="shared" si="65"/>
        <v>246623.64235567051</v>
      </c>
      <c r="O139" s="94">
        <f t="shared" si="65"/>
        <v>268788.62774348259</v>
      </c>
      <c r="P139" s="94">
        <f t="shared" si="65"/>
        <v>301442.03229761677</v>
      </c>
    </row>
    <row r="140" spans="1:27" ht="21.75" customHeight="1" thickTop="1" x14ac:dyDescent="0.5">
      <c r="A140" s="6">
        <f>ROW()</f>
        <v>140</v>
      </c>
      <c r="C140" s="36"/>
    </row>
    <row r="141" spans="1:27" ht="21.75" customHeight="1" x14ac:dyDescent="0.55000000000000004">
      <c r="A141" s="6">
        <f>ROW()</f>
        <v>141</v>
      </c>
      <c r="B141" s="41" t="s">
        <v>92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1:27" ht="21.75" customHeight="1" x14ac:dyDescent="0.5">
      <c r="A142" s="6">
        <f>ROW()</f>
        <v>142</v>
      </c>
      <c r="B142" s="42" t="s">
        <v>19</v>
      </c>
      <c r="C142" s="43"/>
      <c r="D142" s="45"/>
      <c r="E142" s="43"/>
      <c r="F142" s="43"/>
      <c r="G142" s="43"/>
      <c r="H142" s="43"/>
      <c r="I142" s="154" t="s">
        <v>21</v>
      </c>
      <c r="J142" s="154"/>
      <c r="K142" s="154"/>
      <c r="L142" s="154"/>
      <c r="M142" s="154"/>
    </row>
    <row r="143" spans="1:27" ht="21.75" customHeight="1" x14ac:dyDescent="0.5">
      <c r="A143" s="6">
        <f>ROW()</f>
        <v>143</v>
      </c>
      <c r="C143" s="43"/>
      <c r="D143" s="45"/>
      <c r="E143" s="43"/>
      <c r="F143" s="43"/>
      <c r="G143" s="43"/>
      <c r="H143" s="43"/>
      <c r="I143" s="48" t="str">
        <f t="shared" ref="I143:P143" si="66">+I113</f>
        <v>Year 1</v>
      </c>
      <c r="J143" s="48" t="str">
        <f t="shared" si="66"/>
        <v>Year 2</v>
      </c>
      <c r="K143" s="48" t="str">
        <f t="shared" si="66"/>
        <v>Year 3</v>
      </c>
      <c r="L143" s="48" t="str">
        <f t="shared" si="66"/>
        <v>Year 4</v>
      </c>
      <c r="M143" s="48" t="str">
        <f t="shared" si="66"/>
        <v>Year 5</v>
      </c>
      <c r="N143" s="48" t="str">
        <f t="shared" si="66"/>
        <v>Year 6</v>
      </c>
      <c r="O143" s="48" t="str">
        <f t="shared" si="66"/>
        <v>Year 7</v>
      </c>
      <c r="P143" s="48" t="str">
        <f t="shared" si="66"/>
        <v>Year 8</v>
      </c>
    </row>
    <row r="144" spans="1:27" ht="21.75" customHeight="1" x14ac:dyDescent="0.5">
      <c r="A144" s="6">
        <f>ROW()</f>
        <v>144</v>
      </c>
      <c r="B144" t="s">
        <v>93</v>
      </c>
      <c r="C144" s="43"/>
      <c r="D144" s="45"/>
      <c r="E144" s="43"/>
      <c r="F144" s="43"/>
      <c r="H144" s="43"/>
      <c r="I144" s="95">
        <f>+I139</f>
        <v>167094.66161142848</v>
      </c>
      <c r="J144" s="95">
        <f t="shared" ref="J144:P144" si="67">+J139</f>
        <v>178862.87714742855</v>
      </c>
      <c r="K144" s="95">
        <f t="shared" si="67"/>
        <v>185994.98519202857</v>
      </c>
      <c r="L144" s="95">
        <f t="shared" si="67"/>
        <v>205273.74231657851</v>
      </c>
      <c r="M144" s="95">
        <f t="shared" si="67"/>
        <v>225468.03576571605</v>
      </c>
      <c r="N144" s="95">
        <f t="shared" si="67"/>
        <v>246623.64235567051</v>
      </c>
      <c r="O144" s="95">
        <f t="shared" si="67"/>
        <v>268788.62774348259</v>
      </c>
      <c r="P144" s="95">
        <f t="shared" si="67"/>
        <v>301442.03229761677</v>
      </c>
    </row>
    <row r="145" spans="1:21" ht="21.75" customHeight="1" x14ac:dyDescent="0.5">
      <c r="A145" s="6">
        <f>ROW()</f>
        <v>145</v>
      </c>
      <c r="B145" t="s">
        <v>82</v>
      </c>
      <c r="C145" s="96"/>
      <c r="D145" s="45"/>
      <c r="E145" s="43"/>
      <c r="F145" s="43"/>
      <c r="G145" s="43"/>
      <c r="H145" s="43"/>
      <c r="I145" s="97">
        <f>+I125</f>
        <v>100656.78000000001</v>
      </c>
      <c r="J145" s="97">
        <f t="shared" ref="J145:P145" si="68">+J125</f>
        <v>105689.61900000001</v>
      </c>
      <c r="K145" s="97">
        <f t="shared" si="68"/>
        <v>110974.09995000002</v>
      </c>
      <c r="L145" s="97">
        <f t="shared" si="68"/>
        <v>116522.8049475</v>
      </c>
      <c r="M145" s="97">
        <f t="shared" si="68"/>
        <v>122348.94519487501</v>
      </c>
      <c r="N145" s="97">
        <f t="shared" si="68"/>
        <v>128466.39245461878</v>
      </c>
      <c r="O145" s="97">
        <f t="shared" si="68"/>
        <v>134889.71207734972</v>
      </c>
      <c r="P145" s="97">
        <f t="shared" si="68"/>
        <v>141634.19768121719</v>
      </c>
    </row>
    <row r="146" spans="1:21" ht="21.75" customHeight="1" x14ac:dyDescent="0.5">
      <c r="A146" s="6">
        <f>ROW()</f>
        <v>146</v>
      </c>
      <c r="B146" t="s">
        <v>94</v>
      </c>
      <c r="C146" s="96"/>
      <c r="D146" s="45"/>
      <c r="E146" s="43"/>
      <c r="F146" s="43"/>
      <c r="H146" s="43"/>
      <c r="I146" s="97">
        <f>+I127</f>
        <v>14285.714285714286</v>
      </c>
      <c r="J146" s="97">
        <f t="shared" ref="J146:P146" si="69">+J127</f>
        <v>14285.714285714286</v>
      </c>
      <c r="K146" s="97">
        <f t="shared" si="69"/>
        <v>14285.714285714286</v>
      </c>
      <c r="L146" s="97">
        <f t="shared" si="69"/>
        <v>14285.714285714286</v>
      </c>
      <c r="M146" s="97">
        <f t="shared" si="69"/>
        <v>14285.714285714286</v>
      </c>
      <c r="N146" s="97">
        <f t="shared" si="69"/>
        <v>14285.714285714286</v>
      </c>
      <c r="O146" s="97">
        <f t="shared" si="69"/>
        <v>14285.714285714286</v>
      </c>
      <c r="P146" s="97">
        <f t="shared" si="69"/>
        <v>0</v>
      </c>
    </row>
    <row r="147" spans="1:21" ht="21.75" customHeight="1" thickBot="1" x14ac:dyDescent="0.55000000000000004">
      <c r="A147" s="6">
        <f>ROW()</f>
        <v>147</v>
      </c>
      <c r="B147" t="s">
        <v>95</v>
      </c>
      <c r="C147" s="96"/>
      <c r="H147" s="43"/>
      <c r="I147" s="146">
        <f>+I108*I138</f>
        <v>1291.1860215428565</v>
      </c>
      <c r="J147" s="146">
        <f t="shared" ref="J147:P147" si="70">+J108*J138</f>
        <v>1382.1222325028571</v>
      </c>
      <c r="K147" s="146">
        <f t="shared" si="70"/>
        <v>1437.2339764838571</v>
      </c>
      <c r="L147" s="146">
        <f t="shared" si="70"/>
        <v>1586.2061906281069</v>
      </c>
      <c r="M147" s="146">
        <f t="shared" si="70"/>
        <v>1742.2530036441697</v>
      </c>
      <c r="N147" s="146">
        <f t="shared" si="70"/>
        <v>1905.7281454756358</v>
      </c>
      <c r="O147" s="146">
        <f t="shared" si="70"/>
        <v>2077.0030325632747</v>
      </c>
      <c r="P147" s="146">
        <f t="shared" si="70"/>
        <v>2329.3247950270388</v>
      </c>
    </row>
    <row r="148" spans="1:21" ht="21.75" customHeight="1" thickBot="1" x14ac:dyDescent="0.55000000000000004">
      <c r="A148" s="6">
        <f>ROW()</f>
        <v>148</v>
      </c>
      <c r="B148" s="30" t="s">
        <v>96</v>
      </c>
      <c r="C148" s="96"/>
      <c r="H148" s="98"/>
      <c r="I148" s="99">
        <f>SUM(I144:I147)</f>
        <v>283328.34191868565</v>
      </c>
      <c r="J148" s="99">
        <f t="shared" ref="J148:P148" si="71">SUM(J144:J147)</f>
        <v>300220.33266564563</v>
      </c>
      <c r="K148" s="99">
        <f t="shared" si="71"/>
        <v>312692.03340422671</v>
      </c>
      <c r="L148" s="99">
        <f t="shared" si="71"/>
        <v>337668.46774042089</v>
      </c>
      <c r="M148" s="99">
        <f t="shared" si="71"/>
        <v>363844.94824994949</v>
      </c>
      <c r="N148" s="99">
        <f t="shared" si="71"/>
        <v>391281.47724147915</v>
      </c>
      <c r="O148" s="99">
        <f t="shared" si="71"/>
        <v>420041.05713910982</v>
      </c>
      <c r="P148" s="99">
        <f t="shared" si="71"/>
        <v>445405.55477386096</v>
      </c>
    </row>
    <row r="149" spans="1:21" ht="21.75" customHeight="1" thickTop="1" x14ac:dyDescent="0.5">
      <c r="A149" s="6">
        <f>ROW()</f>
        <v>149</v>
      </c>
      <c r="C149" s="96"/>
      <c r="H149" s="43"/>
      <c r="I149" s="43"/>
      <c r="J149" s="43"/>
      <c r="K149" s="43"/>
      <c r="L149" s="43"/>
      <c r="M149" s="43"/>
      <c r="N149" s="43"/>
      <c r="O149" s="43"/>
      <c r="P149" s="43"/>
      <c r="U149" s="43"/>
    </row>
    <row r="150" spans="1:21" ht="21.75" customHeight="1" x14ac:dyDescent="0.5">
      <c r="A150" s="6">
        <f>ROW()</f>
        <v>150</v>
      </c>
      <c r="B150" s="100" t="s">
        <v>97</v>
      </c>
      <c r="C150" s="96"/>
      <c r="H150" s="43"/>
      <c r="I150" s="43"/>
      <c r="J150" s="43"/>
      <c r="K150" s="43"/>
      <c r="L150" s="43"/>
      <c r="M150" s="43"/>
      <c r="N150" s="43"/>
      <c r="O150" s="43"/>
      <c r="P150" s="43"/>
      <c r="U150" s="43"/>
    </row>
    <row r="151" spans="1:21" ht="21.75" customHeight="1" x14ac:dyDescent="0.5">
      <c r="A151" s="6">
        <f>ROW()</f>
        <v>151</v>
      </c>
      <c r="B151" t="s">
        <v>98</v>
      </c>
      <c r="C151" s="96"/>
      <c r="D151" s="101"/>
      <c r="E151" s="101"/>
      <c r="F151" s="101"/>
      <c r="G151" s="101"/>
      <c r="H151" s="102"/>
      <c r="I151" s="95">
        <f>+H52-I52</f>
        <v>-5463.2000000000116</v>
      </c>
      <c r="J151" s="95">
        <f t="shared" ref="J151:P151" si="72">+I52-J52</f>
        <v>-8273.1599999999744</v>
      </c>
      <c r="K151" s="95">
        <f t="shared" si="72"/>
        <v>-8686.8180000000284</v>
      </c>
      <c r="L151" s="95">
        <f t="shared" si="72"/>
        <v>-9121.1588999999803</v>
      </c>
      <c r="M151" s="95">
        <f t="shared" si="72"/>
        <v>-9577.2168450000172</v>
      </c>
      <c r="N151" s="95">
        <f t="shared" si="72"/>
        <v>-10056.077687250014</v>
      </c>
      <c r="O151" s="95">
        <f t="shared" si="72"/>
        <v>-10558.881571612495</v>
      </c>
      <c r="P151" s="95">
        <f t="shared" si="72"/>
        <v>-11086.825650193146</v>
      </c>
    </row>
    <row r="152" spans="1:21" ht="21.75" customHeight="1" x14ac:dyDescent="0.5">
      <c r="A152" s="6">
        <f>ROW()</f>
        <v>152</v>
      </c>
      <c r="B152" t="s">
        <v>99</v>
      </c>
      <c r="C152" s="96"/>
      <c r="D152" s="101"/>
      <c r="E152" s="101"/>
      <c r="F152" s="101"/>
      <c r="G152" s="101"/>
      <c r="H152" s="102"/>
      <c r="I152" s="95">
        <f>+H53-I53</f>
        <v>-131.35599999999977</v>
      </c>
      <c r="J152" s="95">
        <f t="shared" ref="J152:P152" si="73">+I53-J53</f>
        <v>-1006.5678000000007</v>
      </c>
      <c r="K152" s="95">
        <f t="shared" si="73"/>
        <v>-1056.8961900000031</v>
      </c>
      <c r="L152" s="95">
        <f t="shared" si="73"/>
        <v>-1109.740999499998</v>
      </c>
      <c r="M152" s="95">
        <f t="shared" si="73"/>
        <v>-1165.2280494750012</v>
      </c>
      <c r="N152" s="95">
        <f t="shared" si="73"/>
        <v>-1223.4894519487534</v>
      </c>
      <c r="O152" s="95">
        <f t="shared" si="73"/>
        <v>-1284.6639245461847</v>
      </c>
      <c r="P152" s="95">
        <f t="shared" si="73"/>
        <v>-1348.8971207734976</v>
      </c>
    </row>
    <row r="153" spans="1:21" ht="21.75" customHeight="1" x14ac:dyDescent="0.5">
      <c r="A153" s="6">
        <f>ROW()</f>
        <v>153</v>
      </c>
      <c r="B153" t="s">
        <v>100</v>
      </c>
      <c r="C153" s="96"/>
      <c r="D153" s="101"/>
      <c r="E153" s="101"/>
      <c r="F153" s="101"/>
      <c r="G153" s="101"/>
      <c r="H153" s="102"/>
      <c r="I153" s="97">
        <f>+I63-H63</f>
        <v>5154.4000000000015</v>
      </c>
      <c r="J153" s="97">
        <f t="shared" ref="J153:P153" si="74">+J63-I63</f>
        <v>2757.7199999999939</v>
      </c>
      <c r="K153" s="97">
        <f t="shared" si="74"/>
        <v>2895.606000000007</v>
      </c>
      <c r="L153" s="97">
        <f t="shared" si="74"/>
        <v>3040.386299999991</v>
      </c>
      <c r="M153" s="97">
        <f t="shared" si="74"/>
        <v>3192.4056150000106</v>
      </c>
      <c r="N153" s="97">
        <f t="shared" si="74"/>
        <v>3352.0258957500046</v>
      </c>
      <c r="O153" s="97">
        <f t="shared" si="74"/>
        <v>3519.6271905375033</v>
      </c>
      <c r="P153" s="97">
        <f t="shared" si="74"/>
        <v>3695.6085500643676</v>
      </c>
    </row>
    <row r="154" spans="1:21" ht="21.75" customHeight="1" x14ac:dyDescent="0.5">
      <c r="A154" s="6">
        <f>ROW()</f>
        <v>154</v>
      </c>
      <c r="B154" t="s">
        <v>101</v>
      </c>
      <c r="C154" s="96"/>
      <c r="D154" s="101"/>
      <c r="E154" s="101"/>
      <c r="F154" s="101"/>
      <c r="G154" s="101"/>
      <c r="H154" s="102"/>
      <c r="I154" s="97">
        <f>+I64-H64</f>
        <v>197.03399999999965</v>
      </c>
      <c r="J154" s="97">
        <f t="shared" ref="J154:P154" si="75">+J64-I64</f>
        <v>1509.8516999999993</v>
      </c>
      <c r="K154" s="97">
        <f t="shared" si="75"/>
        <v>1585.3442850000065</v>
      </c>
      <c r="L154" s="97">
        <f t="shared" si="75"/>
        <v>1664.6114992499934</v>
      </c>
      <c r="M154" s="97">
        <f t="shared" si="75"/>
        <v>1747.8420742125018</v>
      </c>
      <c r="N154" s="97">
        <f t="shared" si="75"/>
        <v>1835.2341779231283</v>
      </c>
      <c r="O154" s="97">
        <f t="shared" si="75"/>
        <v>1926.9958868192844</v>
      </c>
      <c r="P154" s="97">
        <f t="shared" si="75"/>
        <v>2023.3456811602446</v>
      </c>
    </row>
    <row r="155" spans="1:21" ht="21.75" customHeight="1" thickBot="1" x14ac:dyDescent="0.55000000000000004">
      <c r="A155" s="6">
        <f>ROW()</f>
        <v>155</v>
      </c>
      <c r="B155" t="s">
        <v>102</v>
      </c>
      <c r="C155" s="96"/>
      <c r="D155" s="101"/>
      <c r="E155" s="101"/>
      <c r="F155" s="101"/>
      <c r="G155" s="101"/>
      <c r="H155" s="102"/>
      <c r="I155" s="99">
        <f>SUM(I151:I154)</f>
        <v>-243.1220000000103</v>
      </c>
      <c r="J155" s="99">
        <f t="shared" ref="J155:P155" si="76">SUM(J151:J154)</f>
        <v>-5012.156099999982</v>
      </c>
      <c r="K155" s="99">
        <f t="shared" si="76"/>
        <v>-5262.763905000018</v>
      </c>
      <c r="L155" s="99">
        <f t="shared" si="76"/>
        <v>-5525.902100249994</v>
      </c>
      <c r="M155" s="99">
        <f t="shared" si="76"/>
        <v>-5802.197205262506</v>
      </c>
      <c r="N155" s="99">
        <f t="shared" si="76"/>
        <v>-6092.3070655256342</v>
      </c>
      <c r="O155" s="99">
        <f t="shared" si="76"/>
        <v>-6396.9224188018925</v>
      </c>
      <c r="P155" s="99">
        <f t="shared" si="76"/>
        <v>-6716.7685397420319</v>
      </c>
    </row>
    <row r="156" spans="1:21" ht="21.75" customHeight="1" thickTop="1" x14ac:dyDescent="0.5">
      <c r="A156" s="6">
        <f>ROW()</f>
        <v>156</v>
      </c>
      <c r="C156" s="96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</row>
    <row r="157" spans="1:21" ht="21.75" customHeight="1" thickBot="1" x14ac:dyDescent="0.55000000000000004">
      <c r="A157" s="6">
        <f>ROW()</f>
        <v>157</v>
      </c>
      <c r="B157" s="30" t="s">
        <v>103</v>
      </c>
      <c r="C157" s="96"/>
      <c r="H157" s="43"/>
      <c r="I157" s="99">
        <f>+I155+I148</f>
        <v>283085.21991868562</v>
      </c>
      <c r="J157" s="99">
        <f t="shared" ref="J157:P157" si="77">+J155+J148</f>
        <v>295208.17656564567</v>
      </c>
      <c r="K157" s="99">
        <f t="shared" si="77"/>
        <v>307429.26949922671</v>
      </c>
      <c r="L157" s="99">
        <f t="shared" si="77"/>
        <v>332142.56564017088</v>
      </c>
      <c r="M157" s="99">
        <f t="shared" si="77"/>
        <v>358042.751044687</v>
      </c>
      <c r="N157" s="99">
        <f t="shared" si="77"/>
        <v>385189.17017595354</v>
      </c>
      <c r="O157" s="99">
        <f t="shared" si="77"/>
        <v>413644.13472030795</v>
      </c>
      <c r="P157" s="99">
        <f t="shared" si="77"/>
        <v>438688.78623411892</v>
      </c>
    </row>
    <row r="158" spans="1:21" ht="21.75" customHeight="1" thickTop="1" x14ac:dyDescent="0.5">
      <c r="A158" s="6">
        <f>ROW()</f>
        <v>158</v>
      </c>
      <c r="C158" s="96"/>
      <c r="H158" s="43"/>
      <c r="I158" s="43"/>
      <c r="J158" s="43"/>
      <c r="K158" s="43"/>
      <c r="L158" s="43"/>
      <c r="M158" s="43"/>
      <c r="N158" s="43"/>
      <c r="O158" s="43"/>
      <c r="P158" s="43"/>
      <c r="U158" s="43"/>
    </row>
    <row r="159" spans="1:21" ht="21.75" customHeight="1" x14ac:dyDescent="0.5">
      <c r="A159" s="6">
        <f>ROW()</f>
        <v>159</v>
      </c>
      <c r="B159" s="100" t="s">
        <v>104</v>
      </c>
      <c r="C159" s="96"/>
      <c r="H159" s="43"/>
      <c r="I159" s="43"/>
      <c r="J159" s="43"/>
      <c r="K159" s="43"/>
      <c r="L159" s="43"/>
      <c r="M159" s="43"/>
      <c r="N159" s="43"/>
      <c r="O159" s="43"/>
      <c r="P159" s="43"/>
      <c r="U159" s="43"/>
    </row>
    <row r="160" spans="1:21" ht="21.75" customHeight="1" thickBot="1" x14ac:dyDescent="0.55000000000000004">
      <c r="A160" s="6">
        <f>ROW()</f>
        <v>160</v>
      </c>
      <c r="B160" t="s">
        <v>105</v>
      </c>
      <c r="C160" s="96"/>
      <c r="D160" s="101"/>
      <c r="E160" s="101"/>
      <c r="F160" s="101"/>
      <c r="G160" s="101"/>
      <c r="H160" s="102"/>
      <c r="I160" s="103">
        <f>-I114*I101</f>
        <v>-100656.78000000001</v>
      </c>
      <c r="J160" s="103">
        <f t="shared" ref="J160:P160" si="78">-J114*J101</f>
        <v>-105689.61900000001</v>
      </c>
      <c r="K160" s="103">
        <f t="shared" si="78"/>
        <v>-110974.09995000002</v>
      </c>
      <c r="L160" s="103">
        <f t="shared" si="78"/>
        <v>-116522.8049475</v>
      </c>
      <c r="M160" s="103">
        <f t="shared" si="78"/>
        <v>-122348.94519487501</v>
      </c>
      <c r="N160" s="103">
        <f t="shared" si="78"/>
        <v>-128466.39245461878</v>
      </c>
      <c r="O160" s="103">
        <f t="shared" si="78"/>
        <v>-134889.71207734972</v>
      </c>
      <c r="P160" s="103">
        <f t="shared" si="78"/>
        <v>-141634.19768121719</v>
      </c>
    </row>
    <row r="161" spans="1:25" ht="21.75" customHeight="1" thickBot="1" x14ac:dyDescent="0.55000000000000004">
      <c r="A161" s="6">
        <f>ROW()</f>
        <v>161</v>
      </c>
      <c r="B161" s="30" t="s">
        <v>106</v>
      </c>
      <c r="C161" s="96"/>
      <c r="H161" s="43"/>
      <c r="I161" s="99">
        <f>+I160</f>
        <v>-100656.78000000001</v>
      </c>
      <c r="J161" s="99">
        <f t="shared" ref="J161:P161" si="79">+J160</f>
        <v>-105689.61900000001</v>
      </c>
      <c r="K161" s="99">
        <f t="shared" si="79"/>
        <v>-110974.09995000002</v>
      </c>
      <c r="L161" s="99">
        <f t="shared" si="79"/>
        <v>-116522.8049475</v>
      </c>
      <c r="M161" s="99">
        <f t="shared" si="79"/>
        <v>-122348.94519487501</v>
      </c>
      <c r="N161" s="99">
        <f t="shared" si="79"/>
        <v>-128466.39245461878</v>
      </c>
      <c r="O161" s="99">
        <f t="shared" si="79"/>
        <v>-134889.71207734972</v>
      </c>
      <c r="P161" s="99">
        <f t="shared" si="79"/>
        <v>-141634.19768121719</v>
      </c>
    </row>
    <row r="162" spans="1:25" ht="21.75" customHeight="1" thickTop="1" thickBot="1" x14ac:dyDescent="0.55000000000000004">
      <c r="A162" s="6">
        <f>ROW()</f>
        <v>162</v>
      </c>
      <c r="C162" s="96"/>
      <c r="H162" s="43"/>
      <c r="I162" s="104"/>
      <c r="J162" s="104"/>
      <c r="K162" s="104"/>
      <c r="L162" s="104"/>
      <c r="M162" s="104"/>
      <c r="N162" s="104"/>
      <c r="O162" s="104"/>
      <c r="P162" s="104"/>
      <c r="U162" s="43"/>
    </row>
    <row r="163" spans="1:25" ht="21.75" customHeight="1" thickBot="1" x14ac:dyDescent="0.55000000000000004">
      <c r="A163" s="6">
        <f>ROW()</f>
        <v>163</v>
      </c>
      <c r="B163" s="30" t="s">
        <v>107</v>
      </c>
      <c r="C163" s="96"/>
      <c r="H163" s="43"/>
      <c r="I163" s="99">
        <f>+I157+I161</f>
        <v>182428.43991868559</v>
      </c>
      <c r="J163" s="99">
        <f t="shared" ref="J163:P163" si="80">+J157+J161</f>
        <v>189518.55756564566</v>
      </c>
      <c r="K163" s="99">
        <f t="shared" si="80"/>
        <v>196455.1695492267</v>
      </c>
      <c r="L163" s="99">
        <f t="shared" si="80"/>
        <v>215619.76069267088</v>
      </c>
      <c r="M163" s="99">
        <f t="shared" si="80"/>
        <v>235693.80584981199</v>
      </c>
      <c r="N163" s="99">
        <f t="shared" si="80"/>
        <v>256722.77772133477</v>
      </c>
      <c r="O163" s="99">
        <f t="shared" si="80"/>
        <v>278754.42264295823</v>
      </c>
      <c r="P163" s="99">
        <f t="shared" si="80"/>
        <v>297054.58855290175</v>
      </c>
    </row>
    <row r="164" spans="1:25" ht="21.75" customHeight="1" thickTop="1" x14ac:dyDescent="0.5">
      <c r="A164" s="6">
        <f>ROW()</f>
        <v>164</v>
      </c>
      <c r="C164" s="96"/>
      <c r="H164" s="43"/>
      <c r="I164" s="43"/>
      <c r="J164" s="43"/>
      <c r="K164" s="43"/>
      <c r="L164" s="43"/>
      <c r="M164" s="43"/>
      <c r="N164" s="43"/>
      <c r="O164" s="43"/>
      <c r="P164" s="43"/>
      <c r="U164" s="43"/>
    </row>
    <row r="165" spans="1:25" ht="21.75" customHeight="1" x14ac:dyDescent="0.5">
      <c r="A165" s="6">
        <f>ROW()</f>
        <v>165</v>
      </c>
      <c r="B165" s="100" t="s">
        <v>108</v>
      </c>
      <c r="C165" s="96"/>
      <c r="H165" s="43"/>
      <c r="I165" s="43"/>
      <c r="J165" s="43"/>
      <c r="K165" s="43"/>
      <c r="L165" s="43"/>
      <c r="M165" s="43"/>
      <c r="N165" s="43"/>
      <c r="O165" s="43"/>
      <c r="P165" s="43"/>
      <c r="U165" s="43"/>
    </row>
    <row r="166" spans="1:25" ht="21.75" customHeight="1" x14ac:dyDescent="0.5">
      <c r="A166" s="6">
        <f>ROW()</f>
        <v>166</v>
      </c>
      <c r="B166" t="str">
        <f>+B7</f>
        <v>Revolver</v>
      </c>
      <c r="C166" s="96"/>
      <c r="H166" s="43"/>
      <c r="I166" s="105">
        <v>0</v>
      </c>
      <c r="J166" s="105">
        <v>0</v>
      </c>
      <c r="K166" s="105">
        <v>0</v>
      </c>
      <c r="L166" s="105">
        <v>0</v>
      </c>
      <c r="M166" s="105">
        <v>0</v>
      </c>
      <c r="N166" s="105">
        <v>0</v>
      </c>
      <c r="O166" s="105">
        <v>0</v>
      </c>
      <c r="P166" s="105">
        <v>0</v>
      </c>
      <c r="Q166" s="168"/>
    </row>
    <row r="167" spans="1:25" ht="21.75" customHeight="1" x14ac:dyDescent="0.5">
      <c r="A167" s="6">
        <f>ROW()</f>
        <v>167</v>
      </c>
      <c r="B167" t="str">
        <f>+B8</f>
        <v xml:space="preserve">Term Loan </v>
      </c>
      <c r="C167" s="96"/>
      <c r="H167" s="43"/>
      <c r="I167" s="105">
        <f>-I28</f>
        <v>-17255.448000000004</v>
      </c>
      <c r="J167" s="105">
        <f t="shared" ref="J167:P167" si="81">-J28</f>
        <v>-17255.448000000004</v>
      </c>
      <c r="K167" s="105">
        <f t="shared" si="81"/>
        <v>-17255.448000000004</v>
      </c>
      <c r="L167" s="105">
        <f t="shared" si="81"/>
        <v>-17255.448000000004</v>
      </c>
      <c r="M167" s="105">
        <f t="shared" si="81"/>
        <v>-17255.448000000004</v>
      </c>
      <c r="N167" s="105">
        <f t="shared" si="81"/>
        <v>-17255.448000000004</v>
      </c>
      <c r="O167" s="105">
        <f t="shared" si="81"/>
        <v>-17255.448000000004</v>
      </c>
      <c r="P167" s="105">
        <f t="shared" si="81"/>
        <v>-1604756.6640000003</v>
      </c>
    </row>
    <row r="168" spans="1:25" ht="21.75" customHeight="1" x14ac:dyDescent="0.5">
      <c r="A168" s="6">
        <f>ROW()</f>
        <v>168</v>
      </c>
      <c r="B168" t="str">
        <f>+B10</f>
        <v>Senior Unsecured Notes</v>
      </c>
      <c r="C168" s="96"/>
      <c r="H168" s="43"/>
      <c r="I168" s="105">
        <f>-I37</f>
        <v>0</v>
      </c>
      <c r="J168" s="105">
        <f t="shared" ref="J168:P168" si="82">-J37</f>
        <v>0</v>
      </c>
      <c r="K168" s="105">
        <f t="shared" si="82"/>
        <v>0</v>
      </c>
      <c r="L168" s="105">
        <f t="shared" si="82"/>
        <v>0</v>
      </c>
      <c r="M168" s="105">
        <f t="shared" si="82"/>
        <v>0</v>
      </c>
      <c r="N168" s="105">
        <f t="shared" si="82"/>
        <v>0</v>
      </c>
      <c r="O168" s="105">
        <f t="shared" si="82"/>
        <v>0</v>
      </c>
      <c r="P168" s="105">
        <f t="shared" si="82"/>
        <v>-1437954.0000000002</v>
      </c>
    </row>
    <row r="169" spans="1:25" ht="21.75" customHeight="1" thickBot="1" x14ac:dyDescent="0.55000000000000004">
      <c r="A169" s="6">
        <f>ROW()</f>
        <v>169</v>
      </c>
      <c r="B169" s="30" t="s">
        <v>109</v>
      </c>
      <c r="C169" s="96"/>
      <c r="H169" s="43"/>
      <c r="I169" s="99">
        <f>SUM(I166:I168)</f>
        <v>-17255.448000000004</v>
      </c>
      <c r="J169" s="99">
        <f t="shared" ref="J169:P169" si="83">SUM(J166:J168)</f>
        <v>-17255.448000000004</v>
      </c>
      <c r="K169" s="99">
        <f t="shared" si="83"/>
        <v>-17255.448000000004</v>
      </c>
      <c r="L169" s="99">
        <f t="shared" si="83"/>
        <v>-17255.448000000004</v>
      </c>
      <c r="M169" s="99">
        <f t="shared" si="83"/>
        <v>-17255.448000000004</v>
      </c>
      <c r="N169" s="99">
        <f t="shared" si="83"/>
        <v>-17255.448000000004</v>
      </c>
      <c r="O169" s="99">
        <f t="shared" si="83"/>
        <v>-17255.448000000004</v>
      </c>
      <c r="P169" s="99">
        <f t="shared" si="83"/>
        <v>-3042710.6640000008</v>
      </c>
    </row>
    <row r="170" spans="1:25" ht="21.75" customHeight="1" thickTop="1" x14ac:dyDescent="0.5">
      <c r="A170" s="6">
        <f>ROW()</f>
        <v>170</v>
      </c>
      <c r="C170" s="96"/>
      <c r="H170" s="43"/>
      <c r="I170" s="43"/>
      <c r="J170" s="43"/>
      <c r="K170" s="43"/>
      <c r="L170" s="43"/>
      <c r="M170" s="43"/>
      <c r="N170" s="43"/>
      <c r="O170" s="43"/>
      <c r="P170" s="43"/>
      <c r="U170" s="43"/>
    </row>
    <row r="171" spans="1:25" ht="21.75" customHeight="1" thickBot="1" x14ac:dyDescent="0.55000000000000004">
      <c r="A171" s="6">
        <f>ROW()</f>
        <v>171</v>
      </c>
      <c r="B171" s="23" t="s">
        <v>110</v>
      </c>
      <c r="C171" s="96"/>
      <c r="H171" s="43"/>
      <c r="I171" s="103">
        <f>+I77-H77</f>
        <v>0</v>
      </c>
      <c r="J171" s="103"/>
      <c r="K171" s="103"/>
      <c r="L171" s="103"/>
      <c r="M171" s="103"/>
      <c r="N171" s="103"/>
      <c r="O171" s="103"/>
      <c r="P171" s="103"/>
    </row>
    <row r="172" spans="1:25" ht="21.75" customHeight="1" thickBot="1" x14ac:dyDescent="0.55000000000000004">
      <c r="A172" s="6">
        <f>ROW()</f>
        <v>172</v>
      </c>
      <c r="B172" s="30" t="s">
        <v>111</v>
      </c>
      <c r="C172" s="96"/>
      <c r="H172" s="43"/>
      <c r="I172" s="99">
        <f>+I171</f>
        <v>0</v>
      </c>
      <c r="J172" s="99"/>
      <c r="K172" s="99"/>
      <c r="L172" s="99"/>
      <c r="M172" s="99"/>
      <c r="N172" s="99"/>
      <c r="O172" s="99"/>
      <c r="P172" s="99"/>
    </row>
    <row r="173" spans="1:25" ht="21.75" customHeight="1" thickTop="1" thickBot="1" x14ac:dyDescent="0.55000000000000004">
      <c r="A173" s="6">
        <f>ROW()</f>
        <v>173</v>
      </c>
      <c r="B173" s="23"/>
      <c r="C173" s="96"/>
      <c r="H173" s="43"/>
      <c r="I173" s="104"/>
      <c r="J173" s="104"/>
      <c r="K173" s="104"/>
      <c r="L173" s="104"/>
      <c r="M173" s="104"/>
      <c r="N173" s="104"/>
      <c r="O173" s="104"/>
      <c r="P173" s="104"/>
      <c r="U173" s="43"/>
      <c r="V173" s="43"/>
      <c r="W173" s="43"/>
      <c r="X173" s="43"/>
      <c r="Y173" s="43"/>
    </row>
    <row r="174" spans="1:25" ht="21.75" customHeight="1" thickBot="1" x14ac:dyDescent="0.55000000000000004">
      <c r="A174" s="6">
        <f>ROW()</f>
        <v>174</v>
      </c>
      <c r="B174" t="s">
        <v>112</v>
      </c>
      <c r="C174" s="96"/>
      <c r="H174" s="43"/>
      <c r="I174" s="99">
        <f>+I163+I169+I172</f>
        <v>165172.99191868558</v>
      </c>
      <c r="J174" s="99">
        <f t="shared" ref="J174:P174" si="84">+J163+J169+J172</f>
        <v>172263.10956564566</v>
      </c>
      <c r="K174" s="99">
        <f t="shared" si="84"/>
        <v>179199.7215492267</v>
      </c>
      <c r="L174" s="99">
        <f t="shared" si="84"/>
        <v>198364.31269267088</v>
      </c>
      <c r="M174" s="99">
        <f t="shared" si="84"/>
        <v>218438.35784981199</v>
      </c>
      <c r="N174" s="99">
        <f t="shared" si="84"/>
        <v>239467.32972133477</v>
      </c>
      <c r="O174" s="99">
        <f t="shared" si="84"/>
        <v>261498.97464295823</v>
      </c>
      <c r="P174" s="99">
        <f t="shared" si="84"/>
        <v>-2745656.0754470993</v>
      </c>
    </row>
    <row r="175" spans="1:25" ht="21.75" customHeight="1" thickTop="1" x14ac:dyDescent="0.5"/>
    <row r="176" spans="1:25" ht="21.75" customHeight="1" x14ac:dyDescent="0.5"/>
    <row r="177" ht="21.75" customHeight="1" x14ac:dyDescent="0.5"/>
    <row r="178" ht="21.75" customHeight="1" x14ac:dyDescent="0.5"/>
    <row r="179" ht="21.75" customHeight="1" x14ac:dyDescent="0.5"/>
    <row r="180" ht="21.75" customHeight="1" x14ac:dyDescent="0.5"/>
    <row r="181" ht="21.75" customHeight="1" x14ac:dyDescent="0.5"/>
    <row r="182" ht="21.75" customHeight="1" x14ac:dyDescent="0.5"/>
    <row r="183" ht="21.75" customHeight="1" x14ac:dyDescent="0.5"/>
    <row r="184" ht="21.75" customHeight="1" x14ac:dyDescent="0.5"/>
    <row r="185" ht="21.75" customHeight="1" x14ac:dyDescent="0.5"/>
    <row r="186" ht="21.75" customHeight="1" x14ac:dyDescent="0.5"/>
    <row r="187" ht="21.75" customHeight="1" x14ac:dyDescent="0.5"/>
    <row r="188" ht="21.75" customHeight="1" x14ac:dyDescent="0.5"/>
    <row r="189" ht="21.75" customHeight="1" x14ac:dyDescent="0.5"/>
    <row r="190" ht="21.75" customHeight="1" x14ac:dyDescent="0.5"/>
    <row r="191" ht="21.75" customHeight="1" x14ac:dyDescent="0.5"/>
    <row r="192" ht="21.75" customHeight="1" x14ac:dyDescent="0.5"/>
    <row r="193" ht="21.75" customHeight="1" x14ac:dyDescent="0.5"/>
    <row r="194" ht="21.75" customHeight="1" x14ac:dyDescent="0.5"/>
    <row r="195" ht="21.75" customHeight="1" x14ac:dyDescent="0.5"/>
    <row r="196" ht="21.75" customHeight="1" x14ac:dyDescent="0.5"/>
    <row r="197" ht="21.75" customHeight="1" x14ac:dyDescent="0.5"/>
    <row r="198" ht="21.75" customHeight="1" x14ac:dyDescent="0.5"/>
    <row r="199" ht="21.75" customHeight="1" x14ac:dyDescent="0.5"/>
    <row r="200" ht="21.75" customHeight="1" x14ac:dyDescent="0.5"/>
    <row r="201" ht="21.75" customHeight="1" x14ac:dyDescent="0.5"/>
    <row r="202" ht="21.75" customHeight="1" x14ac:dyDescent="0.5"/>
    <row r="203" ht="21.75" customHeight="1" x14ac:dyDescent="0.5"/>
    <row r="204" ht="21.75" customHeight="1" x14ac:dyDescent="0.5"/>
    <row r="205" ht="21.75" customHeight="1" x14ac:dyDescent="0.5"/>
    <row r="206" ht="21.75" customHeight="1" x14ac:dyDescent="0.5"/>
    <row r="207" ht="21.75" customHeight="1" x14ac:dyDescent="0.5"/>
    <row r="208" ht="21.75" customHeight="1" x14ac:dyDescent="0.5"/>
    <row r="209" ht="21.75" customHeight="1" x14ac:dyDescent="0.5"/>
    <row r="210" ht="21.75" customHeight="1" x14ac:dyDescent="0.5"/>
    <row r="211" ht="21.75" customHeight="1" x14ac:dyDescent="0.5"/>
    <row r="212" ht="21.75" customHeight="1" x14ac:dyDescent="0.5"/>
    <row r="213" ht="21.75" customHeight="1" x14ac:dyDescent="0.5"/>
    <row r="214" ht="21.75" customHeight="1" x14ac:dyDescent="0.5"/>
    <row r="215" ht="21.75" customHeight="1" x14ac:dyDescent="0.5"/>
    <row r="216" ht="21.75" customHeight="1" x14ac:dyDescent="0.5"/>
    <row r="217" ht="21.75" customHeight="1" x14ac:dyDescent="0.5"/>
    <row r="218" ht="21.75" customHeight="1" x14ac:dyDescent="0.5"/>
    <row r="219" ht="21.75" customHeight="1" x14ac:dyDescent="0.5"/>
    <row r="220" ht="21.75" customHeight="1" x14ac:dyDescent="0.5"/>
    <row r="221" ht="21.75" customHeight="1" x14ac:dyDescent="0.5"/>
    <row r="222" ht="21.75" customHeight="1" x14ac:dyDescent="0.5"/>
    <row r="223" ht="21.75" customHeight="1" x14ac:dyDescent="0.5"/>
    <row r="224" ht="21.75" customHeight="1" x14ac:dyDescent="0.5"/>
    <row r="225" ht="21.75" customHeight="1" x14ac:dyDescent="0.5"/>
    <row r="226" ht="21.75" customHeight="1" x14ac:dyDescent="0.5"/>
    <row r="227" ht="21.75" customHeight="1" x14ac:dyDescent="0.5"/>
    <row r="228" ht="21.75" customHeight="1" x14ac:dyDescent="0.5"/>
    <row r="229" ht="21.75" customHeight="1" x14ac:dyDescent="0.5"/>
    <row r="230" ht="21.75" customHeight="1" x14ac:dyDescent="0.5"/>
    <row r="231" ht="21.75" customHeight="1" x14ac:dyDescent="0.5"/>
    <row r="232" ht="21.75" customHeight="1" x14ac:dyDescent="0.5"/>
    <row r="233" ht="21.75" customHeight="1" x14ac:dyDescent="0.5"/>
    <row r="234" ht="21.75" customHeight="1" x14ac:dyDescent="0.5"/>
    <row r="235" ht="21.75" customHeight="1" x14ac:dyDescent="0.5"/>
    <row r="236" ht="21.75" customHeight="1" x14ac:dyDescent="0.5"/>
    <row r="237" ht="21.75" customHeight="1" x14ac:dyDescent="0.5"/>
    <row r="238" ht="21.75" customHeight="1" x14ac:dyDescent="0.5"/>
    <row r="239" ht="21.75" customHeight="1" x14ac:dyDescent="0.5"/>
    <row r="240" ht="21.75" customHeight="1" x14ac:dyDescent="0.5"/>
    <row r="241" ht="21.75" customHeight="1" x14ac:dyDescent="0.5"/>
    <row r="242" ht="21.75" customHeight="1" x14ac:dyDescent="0.5"/>
    <row r="243" ht="21.75" customHeight="1" x14ac:dyDescent="0.5"/>
    <row r="244" ht="21.75" customHeight="1" x14ac:dyDescent="0.5"/>
    <row r="245" ht="21.75" customHeight="1" x14ac:dyDescent="0.5"/>
    <row r="246" ht="21.75" customHeight="1" x14ac:dyDescent="0.5"/>
    <row r="247" ht="21.75" customHeight="1" x14ac:dyDescent="0.5"/>
    <row r="248" ht="21.75" customHeight="1" x14ac:dyDescent="0.5"/>
    <row r="249" ht="21.75" customHeight="1" x14ac:dyDescent="0.5"/>
    <row r="250" ht="21.75" customHeight="1" x14ac:dyDescent="0.5"/>
    <row r="251" ht="21.75" customHeight="1" x14ac:dyDescent="0.5"/>
    <row r="252" ht="21.75" customHeight="1" x14ac:dyDescent="0.5"/>
    <row r="253" ht="21.75" customHeight="1" x14ac:dyDescent="0.5"/>
    <row r="254" ht="21.75" customHeight="1" x14ac:dyDescent="0.5"/>
    <row r="255" ht="21.75" customHeight="1" x14ac:dyDescent="0.5"/>
    <row r="256" ht="21.75" customHeight="1" x14ac:dyDescent="0.5"/>
    <row r="257" ht="21.75" customHeight="1" x14ac:dyDescent="0.5"/>
    <row r="258" ht="21.75" customHeight="1" x14ac:dyDescent="0.5"/>
    <row r="259" ht="21.75" customHeight="1" x14ac:dyDescent="0.5"/>
    <row r="260" ht="21.75" customHeight="1" x14ac:dyDescent="0.5"/>
    <row r="261" ht="21.75" customHeight="1" x14ac:dyDescent="0.5"/>
    <row r="262" ht="21.75" customHeight="1" x14ac:dyDescent="0.5"/>
    <row r="263" ht="21.75" customHeight="1" x14ac:dyDescent="0.5"/>
    <row r="264" ht="21.75" customHeight="1" x14ac:dyDescent="0.5"/>
    <row r="265" ht="21.75" customHeight="1" x14ac:dyDescent="0.5"/>
    <row r="266" ht="21.75" customHeight="1" x14ac:dyDescent="0.5"/>
    <row r="267" ht="21.75" customHeight="1" x14ac:dyDescent="0.5"/>
    <row r="268" ht="21.75" customHeight="1" x14ac:dyDescent="0.5"/>
    <row r="269" ht="21.75" customHeight="1" x14ac:dyDescent="0.5"/>
    <row r="270" ht="21.75" customHeight="1" x14ac:dyDescent="0.5"/>
    <row r="271" ht="21.75" customHeight="1" x14ac:dyDescent="0.5"/>
    <row r="272" ht="21.75" customHeight="1" x14ac:dyDescent="0.5"/>
    <row r="273" ht="21.75" customHeight="1" x14ac:dyDescent="0.5"/>
    <row r="274" ht="21.75" customHeight="1" x14ac:dyDescent="0.5"/>
    <row r="275" ht="21.75" customHeight="1" x14ac:dyDescent="0.5"/>
    <row r="276" ht="21.75" customHeight="1" x14ac:dyDescent="0.5"/>
    <row r="277" ht="21.75" customHeight="1" x14ac:dyDescent="0.5"/>
    <row r="278" ht="21.75" customHeight="1" x14ac:dyDescent="0.5"/>
    <row r="279" ht="21.75" customHeight="1" x14ac:dyDescent="0.5"/>
    <row r="280" ht="21.75" customHeight="1" x14ac:dyDescent="0.5"/>
    <row r="281" ht="21.75" customHeight="1" x14ac:dyDescent="0.5"/>
    <row r="282" ht="21.75" customHeight="1" x14ac:dyDescent="0.5"/>
    <row r="283" ht="21.75" customHeight="1" x14ac:dyDescent="0.5"/>
    <row r="284" ht="21.75" customHeight="1" x14ac:dyDescent="0.5"/>
    <row r="285" ht="21.75" customHeight="1" x14ac:dyDescent="0.5"/>
    <row r="286" ht="21.75" customHeight="1" x14ac:dyDescent="0.5"/>
    <row r="287" ht="21.75" customHeight="1" x14ac:dyDescent="0.5"/>
    <row r="288" ht="21.75" customHeight="1" x14ac:dyDescent="0.5"/>
    <row r="289" ht="21.75" customHeight="1" x14ac:dyDescent="0.5"/>
    <row r="290" ht="21.75" customHeight="1" x14ac:dyDescent="0.5"/>
    <row r="291" ht="21.75" customHeight="1" x14ac:dyDescent="0.5"/>
    <row r="292" ht="21.75" customHeight="1" x14ac:dyDescent="0.5"/>
    <row r="293" ht="21.75" customHeight="1" x14ac:dyDescent="0.5"/>
    <row r="294" ht="21.75" customHeight="1" x14ac:dyDescent="0.5"/>
    <row r="295" ht="21.75" customHeight="1" x14ac:dyDescent="0.5"/>
    <row r="296" ht="21.75" customHeight="1" x14ac:dyDescent="0.5"/>
    <row r="297" ht="21.75" customHeight="1" x14ac:dyDescent="0.5"/>
    <row r="298" ht="21.75" customHeight="1" x14ac:dyDescent="0.5"/>
    <row r="299" ht="21.75" customHeight="1" x14ac:dyDescent="0.5"/>
    <row r="300" ht="21.75" customHeight="1" x14ac:dyDescent="0.5"/>
    <row r="301" ht="21.75" customHeight="1" x14ac:dyDescent="0.5"/>
    <row r="302" ht="21.75" customHeight="1" x14ac:dyDescent="0.5"/>
    <row r="303" ht="21.75" customHeight="1" x14ac:dyDescent="0.5"/>
    <row r="304" ht="21.75" customHeight="1" x14ac:dyDescent="0.5"/>
    <row r="305" ht="21.75" customHeight="1" x14ac:dyDescent="0.5"/>
    <row r="306" ht="21.75" customHeight="1" x14ac:dyDescent="0.5"/>
    <row r="307" ht="21.75" customHeight="1" x14ac:dyDescent="0.5"/>
    <row r="308" ht="21.75" customHeight="1" x14ac:dyDescent="0.5"/>
    <row r="309" ht="21.75" customHeight="1" x14ac:dyDescent="0.5"/>
    <row r="310" ht="21.75" customHeight="1" x14ac:dyDescent="0.5"/>
    <row r="311" ht="21.75" customHeight="1" x14ac:dyDescent="0.5"/>
    <row r="312" ht="21.75" customHeight="1" x14ac:dyDescent="0.5"/>
    <row r="313" ht="21.75" customHeight="1" x14ac:dyDescent="0.5"/>
    <row r="314" ht="21.75" customHeight="1" x14ac:dyDescent="0.5"/>
    <row r="315" ht="21.75" customHeight="1" x14ac:dyDescent="0.5"/>
    <row r="316" ht="21.75" customHeight="1" x14ac:dyDescent="0.5"/>
    <row r="317" ht="21.75" customHeight="1" x14ac:dyDescent="0.5"/>
    <row r="318" ht="21.75" customHeight="1" x14ac:dyDescent="0.5"/>
    <row r="319" ht="21.75" customHeight="1" x14ac:dyDescent="0.5"/>
    <row r="320" ht="21.75" customHeight="1" x14ac:dyDescent="0.5"/>
    <row r="321" ht="21.75" customHeight="1" x14ac:dyDescent="0.5"/>
    <row r="322" ht="21.75" customHeight="1" x14ac:dyDescent="0.5"/>
    <row r="323" ht="21.75" customHeight="1" x14ac:dyDescent="0.5"/>
    <row r="324" ht="21.75" customHeight="1" x14ac:dyDescent="0.5"/>
    <row r="325" ht="21.75" customHeight="1" x14ac:dyDescent="0.5"/>
    <row r="326" ht="21.75" customHeight="1" x14ac:dyDescent="0.5"/>
    <row r="327" ht="21.75" customHeight="1" x14ac:dyDescent="0.5"/>
    <row r="328" ht="21.75" customHeight="1" x14ac:dyDescent="0.5"/>
    <row r="329" ht="21.75" customHeight="1" x14ac:dyDescent="0.5"/>
    <row r="330" ht="21.75" customHeight="1" x14ac:dyDescent="0.5"/>
    <row r="331" ht="21.75" customHeight="1" x14ac:dyDescent="0.5"/>
    <row r="332" ht="21.75" customHeight="1" x14ac:dyDescent="0.5"/>
    <row r="333" ht="21.75" customHeight="1" x14ac:dyDescent="0.5"/>
    <row r="334" ht="21.75" customHeight="1" x14ac:dyDescent="0.5"/>
    <row r="335" ht="21.75" customHeight="1" x14ac:dyDescent="0.5"/>
    <row r="336" ht="21.75" customHeight="1" x14ac:dyDescent="0.5"/>
    <row r="337" ht="21.75" customHeight="1" x14ac:dyDescent="0.5"/>
    <row r="338" ht="21.75" customHeight="1" x14ac:dyDescent="0.5"/>
    <row r="339" ht="21.75" customHeight="1" x14ac:dyDescent="0.5"/>
    <row r="340" ht="21.75" customHeight="1" x14ac:dyDescent="0.5"/>
    <row r="341" ht="21.75" customHeight="1" x14ac:dyDescent="0.5"/>
    <row r="342" ht="21.75" customHeight="1" x14ac:dyDescent="0.5"/>
    <row r="343" ht="21.75" customHeight="1" x14ac:dyDescent="0.5"/>
    <row r="344" ht="21.75" customHeight="1" x14ac:dyDescent="0.5"/>
    <row r="345" ht="21.75" customHeight="1" x14ac:dyDescent="0.5"/>
    <row r="346" ht="21.75" customHeight="1" x14ac:dyDescent="0.5"/>
    <row r="347" ht="21.75" customHeight="1" x14ac:dyDescent="0.5"/>
    <row r="348" ht="21.75" customHeight="1" x14ac:dyDescent="0.5"/>
    <row r="349" ht="21.75" customHeight="1" x14ac:dyDescent="0.5"/>
    <row r="350" ht="21.75" customHeight="1" x14ac:dyDescent="0.5"/>
    <row r="351" ht="21.75" customHeight="1" x14ac:dyDescent="0.5"/>
    <row r="352" ht="21.75" customHeight="1" x14ac:dyDescent="0.5"/>
    <row r="353" ht="21.75" customHeight="1" x14ac:dyDescent="0.5"/>
    <row r="354" ht="21.75" customHeight="1" x14ac:dyDescent="0.5"/>
    <row r="355" ht="21.75" customHeight="1" x14ac:dyDescent="0.5"/>
    <row r="356" ht="21.75" customHeight="1" x14ac:dyDescent="0.5"/>
    <row r="357" ht="21.75" customHeight="1" x14ac:dyDescent="0.5"/>
    <row r="358" ht="21.75" customHeight="1" x14ac:dyDescent="0.5"/>
    <row r="359" ht="21.75" customHeight="1" x14ac:dyDescent="0.5"/>
    <row r="360" ht="21.75" customHeight="1" x14ac:dyDescent="0.5"/>
    <row r="361" ht="21.75" customHeight="1" x14ac:dyDescent="0.5"/>
    <row r="362" ht="21.75" customHeight="1" x14ac:dyDescent="0.5"/>
    <row r="363" ht="21.75" customHeight="1" x14ac:dyDescent="0.5"/>
    <row r="364" ht="21.75" customHeight="1" x14ac:dyDescent="0.5"/>
    <row r="365" ht="21.75" customHeight="1" x14ac:dyDescent="0.5"/>
    <row r="366" ht="21.75" customHeight="1" x14ac:dyDescent="0.5"/>
    <row r="367" ht="21.75" customHeight="1" x14ac:dyDescent="0.5"/>
    <row r="368" ht="21.75" customHeight="1" x14ac:dyDescent="0.5"/>
    <row r="369" ht="21.75" customHeight="1" x14ac:dyDescent="0.5"/>
    <row r="370" ht="21.75" customHeight="1" x14ac:dyDescent="0.5"/>
    <row r="371" ht="21.75" customHeight="1" x14ac:dyDescent="0.5"/>
    <row r="372" ht="21.75" customHeight="1" x14ac:dyDescent="0.5"/>
    <row r="373" ht="21.75" customHeight="1" x14ac:dyDescent="0.5"/>
    <row r="374" ht="21.75" customHeight="1" x14ac:dyDescent="0.5"/>
    <row r="375" ht="21.75" customHeight="1" x14ac:dyDescent="0.5"/>
    <row r="376" ht="21.75" customHeight="1" x14ac:dyDescent="0.5"/>
    <row r="377" ht="21.75" customHeight="1" x14ac:dyDescent="0.5"/>
    <row r="378" ht="21.75" customHeight="1" x14ac:dyDescent="0.5"/>
    <row r="379" ht="21.75" customHeight="1" x14ac:dyDescent="0.5"/>
    <row r="380" ht="21.75" customHeight="1" x14ac:dyDescent="0.5"/>
    <row r="381" ht="21.75" customHeight="1" x14ac:dyDescent="0.5"/>
    <row r="382" ht="21.75" customHeight="1" x14ac:dyDescent="0.5"/>
    <row r="383" ht="21.75" customHeight="1" x14ac:dyDescent="0.5"/>
    <row r="384" ht="21.75" customHeight="1" x14ac:dyDescent="0.5"/>
    <row r="385" ht="21.75" customHeight="1" x14ac:dyDescent="0.5"/>
    <row r="386" ht="21.75" customHeight="1" x14ac:dyDescent="0.5"/>
    <row r="387" ht="21.75" customHeight="1" x14ac:dyDescent="0.5"/>
    <row r="388" ht="21.75" customHeight="1" x14ac:dyDescent="0.5"/>
    <row r="389" ht="21.75" customHeight="1" x14ac:dyDescent="0.5"/>
    <row r="390" ht="21.75" customHeight="1" x14ac:dyDescent="0.5"/>
    <row r="391" ht="21.75" customHeight="1" x14ac:dyDescent="0.5"/>
    <row r="392" ht="21.75" customHeight="1" x14ac:dyDescent="0.5"/>
    <row r="393" ht="21.75" customHeight="1" x14ac:dyDescent="0.5"/>
    <row r="394" ht="21.75" customHeight="1" x14ac:dyDescent="0.5"/>
    <row r="395" ht="21.75" customHeight="1" x14ac:dyDescent="0.5"/>
    <row r="396" ht="21.75" customHeight="1" x14ac:dyDescent="0.5"/>
    <row r="397" ht="21.75" customHeight="1" x14ac:dyDescent="0.5"/>
  </sheetData>
  <mergeCells count="4">
    <mergeCell ref="I20:P20"/>
    <mergeCell ref="I85:M85"/>
    <mergeCell ref="I112:M112"/>
    <mergeCell ref="I142:M142"/>
  </mergeCells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Problem 16-1</vt:lpstr>
      <vt:lpstr>Problem 16-2</vt:lpstr>
      <vt:lpstr>Problem 16-3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2020-07-29T00:17:01Z</dcterms:created>
  <dcterms:modified xsi:type="dcterms:W3CDTF">2020-10-20T16:01:41Z</dcterms:modified>
</cp:coreProperties>
</file>