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</definedNames>
  <calcPr fullCalcOnLoad="1"/>
</workbook>
</file>

<file path=xl/sharedStrings.xml><?xml version="1.0" encoding="utf-8"?>
<sst xmlns="http://schemas.openxmlformats.org/spreadsheetml/2006/main" count="70" uniqueCount="54">
  <si>
    <t>INPUT</t>
  </si>
  <si>
    <t>OUTPUT</t>
  </si>
  <si>
    <t>Standard Deviation  (σ) =</t>
  </si>
  <si>
    <t>d1 =</t>
  </si>
  <si>
    <t>Expiration (in years)  (T) =</t>
  </si>
  <si>
    <t>d2 =</t>
  </si>
  <si>
    <t>Risk-Free Rate (Annual) (i) =</t>
  </si>
  <si>
    <t>N(d1) =</t>
  </si>
  <si>
    <t>Stock Price (S ) =</t>
  </si>
  <si>
    <t>N(d2) =</t>
  </si>
  <si>
    <t>Exercise Price (X) =</t>
  </si>
  <si>
    <t>Dividend Yield (annual) (δ) =</t>
  </si>
  <si>
    <t>B/S =</t>
  </si>
  <si>
    <t>Question #1</t>
  </si>
  <si>
    <t>Question #2</t>
  </si>
  <si>
    <t>Dividend Yeild (annual) (δ) =</t>
  </si>
  <si>
    <t>C=</t>
  </si>
  <si>
    <t>x=</t>
  </si>
  <si>
    <t>P(x)=</t>
  </si>
  <si>
    <t>P=</t>
  </si>
  <si>
    <t>Question #3</t>
  </si>
  <si>
    <t>C - P = S - PV (x)</t>
  </si>
  <si>
    <t>P = C - S + PV (x)</t>
  </si>
  <si>
    <t>S=</t>
  </si>
  <si>
    <t>Ln (S/X)</t>
  </si>
  <si>
    <t>σ√t</t>
  </si>
  <si>
    <t>d1</t>
  </si>
  <si>
    <t>B/S</t>
  </si>
  <si>
    <t>N (d1)</t>
  </si>
  <si>
    <t>Xe^-it</t>
  </si>
  <si>
    <t>Se^-δt</t>
  </si>
  <si>
    <t>N (d2)</t>
  </si>
  <si>
    <t>Stock Price</t>
  </si>
  <si>
    <t>Put Payoff</t>
  </si>
  <si>
    <t>Hedge Ratio (H) =</t>
  </si>
  <si>
    <t>pu</t>
  </si>
  <si>
    <t>pd</t>
  </si>
  <si>
    <t>s</t>
  </si>
  <si>
    <t>T-Bill Interest Rate=</t>
  </si>
  <si>
    <t>Max (Put) x=</t>
  </si>
  <si>
    <t>Therefore:</t>
  </si>
  <si>
    <t>S + 2P = PV (x)</t>
  </si>
  <si>
    <t>P = (PV(x) - S ) / 2</t>
  </si>
  <si>
    <t>PV (x)=</t>
  </si>
  <si>
    <t>Method #1</t>
  </si>
  <si>
    <t>Method #2</t>
  </si>
  <si>
    <t>(i-δ+σ^2/2)t</t>
  </si>
  <si>
    <t>HOMEWORK # 5</t>
  </si>
  <si>
    <t>a guaranteed payoff of 110, with PV 110 / 1.05</t>
  </si>
  <si>
    <t>A portfolio comprised of one share and two puts provides</t>
  </si>
  <si>
    <t>p =[ (1+i) - d ] / (u - d)</t>
  </si>
  <si>
    <t>p =</t>
  </si>
  <si>
    <t>1 n- p =</t>
  </si>
  <si>
    <t>P = [ (p) (u) - (1-p) (d) ]  / (1+i)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</si>
</sst>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_(* #,##0.0_);_(* \(#,##0.0\);_(* &quot;-&quot;??_);_(@_)"/>
    <numFmt numFmtId="178" formatCode="_(* #,##0_);_(* \(#,##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9" fontId="4" fillId="0" borderId="10" xfId="57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10" xfId="0" applyNumberFormat="1" applyBorder="1" applyAlignment="1" quotePrefix="1">
      <alignment horizontal="center"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33" borderId="14" xfId="0" applyFont="1" applyFill="1" applyBorder="1" applyAlignment="1">
      <alignment/>
    </xf>
    <xf numFmtId="169" fontId="0" fillId="0" borderId="14" xfId="0" applyNumberFormat="1" applyBorder="1" applyAlignment="1">
      <alignment horizontal="center"/>
    </xf>
    <xf numFmtId="164" fontId="0" fillId="0" borderId="0" xfId="0" applyNumberFormat="1" applyBorder="1" applyAlignment="1" quotePrefix="1">
      <alignment horizontal="right"/>
    </xf>
    <xf numFmtId="10" fontId="0" fillId="0" borderId="0" xfId="0" applyNumberFormat="1" applyAlignment="1">
      <alignment/>
    </xf>
    <xf numFmtId="9" fontId="2" fillId="33" borderId="14" xfId="0" applyNumberFormat="1" applyFont="1" applyFill="1" applyBorder="1" applyAlignment="1">
      <alignment horizontal="center"/>
    </xf>
    <xf numFmtId="178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" fillId="33" borderId="15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2" fillId="33" borderId="17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2" fontId="2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0" fillId="0" borderId="14" xfId="0" applyNumberFormat="1" applyBorder="1" applyAlignment="1" quotePrefix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20.28125" style="0" customWidth="1"/>
    <col min="4" max="4" width="9.57421875" style="0" customWidth="1"/>
    <col min="5" max="5" width="10.8515625" style="0" customWidth="1"/>
    <col min="6" max="6" width="9.8515625" style="0" customWidth="1"/>
    <col min="9" max="9" width="11.421875" style="0" customWidth="1"/>
  </cols>
  <sheetData>
    <row r="1" ht="20.25">
      <c r="A1" s="7" t="s">
        <v>47</v>
      </c>
    </row>
    <row r="4" spans="1:2" ht="18">
      <c r="A4" s="9" t="s">
        <v>13</v>
      </c>
      <c r="B4" s="1"/>
    </row>
    <row r="5" ht="12.75" customHeight="1">
      <c r="H5" s="8" t="s">
        <v>26</v>
      </c>
    </row>
    <row r="6" spans="2:10" ht="12.75">
      <c r="B6" s="3" t="s">
        <v>0</v>
      </c>
      <c r="C6" s="3"/>
      <c r="D6" s="4"/>
      <c r="E6" s="3" t="s">
        <v>1</v>
      </c>
      <c r="F6" s="4"/>
      <c r="H6" s="21" t="s">
        <v>24</v>
      </c>
      <c r="I6" s="22" t="s">
        <v>46</v>
      </c>
      <c r="J6" s="21" t="s">
        <v>25</v>
      </c>
    </row>
    <row r="7" spans="3:10" ht="12.75">
      <c r="C7" s="5" t="s">
        <v>2</v>
      </c>
      <c r="D7" s="12">
        <v>0.5</v>
      </c>
      <c r="E7" s="5" t="s">
        <v>3</v>
      </c>
      <c r="F7" s="19">
        <f>+(H7+I7)/J7</f>
        <v>0.31819805153394637</v>
      </c>
      <c r="H7" s="23">
        <f>LN(D10/D11)</f>
        <v>0</v>
      </c>
      <c r="I7" s="23">
        <f>+(D9-D12+((D7^2)/2))*D8</f>
        <v>0.1125</v>
      </c>
      <c r="J7" s="23">
        <f>+D7*SQRT(D8)</f>
        <v>0.3535533905932738</v>
      </c>
    </row>
    <row r="8" spans="3:6" ht="12.75">
      <c r="C8" s="5" t="s">
        <v>4</v>
      </c>
      <c r="D8" s="13">
        <v>0.5</v>
      </c>
      <c r="E8" s="5" t="s">
        <v>5</v>
      </c>
      <c r="F8" s="19">
        <f>+F7-D7*SQRT(D8)</f>
        <v>-0.03535533905932742</v>
      </c>
    </row>
    <row r="9" spans="3:8" ht="12.75">
      <c r="C9" s="5" t="s">
        <v>6</v>
      </c>
      <c r="D9" s="12">
        <v>0.1</v>
      </c>
      <c r="E9" s="5" t="s">
        <v>7</v>
      </c>
      <c r="F9" s="19">
        <f>NORMSDIST(F7)</f>
        <v>0.6248326446650055</v>
      </c>
      <c r="H9" s="8" t="s">
        <v>27</v>
      </c>
    </row>
    <row r="10" spans="3:11" ht="12.75">
      <c r="C10" s="5" t="s">
        <v>8</v>
      </c>
      <c r="D10" s="13">
        <v>50</v>
      </c>
      <c r="E10" s="5" t="s">
        <v>9</v>
      </c>
      <c r="F10" s="19">
        <f>NORMSDIST(F8)</f>
        <v>0.485898198347836</v>
      </c>
      <c r="H10" s="24" t="s">
        <v>30</v>
      </c>
      <c r="I10" s="24" t="s">
        <v>28</v>
      </c>
      <c r="J10" s="24" t="s">
        <v>29</v>
      </c>
      <c r="K10" s="24" t="s">
        <v>31</v>
      </c>
    </row>
    <row r="11" spans="3:11" ht="13.5" thickBot="1">
      <c r="C11" s="5" t="s">
        <v>10</v>
      </c>
      <c r="D11" s="13">
        <v>50</v>
      </c>
      <c r="E11" s="6"/>
      <c r="F11" s="2"/>
      <c r="H11" s="23">
        <f>+D10*(2.71^-(D12*D8))</f>
        <v>50</v>
      </c>
      <c r="I11" s="25">
        <f>+F9</f>
        <v>0.6248326446650055</v>
      </c>
      <c r="J11" s="38">
        <f>+D11*EXP(-D9*D8)</f>
        <v>47.5614712250357</v>
      </c>
      <c r="K11" s="25">
        <f>+F10</f>
        <v>0.485898198347836</v>
      </c>
    </row>
    <row r="12" spans="3:6" ht="13.5" thickBot="1">
      <c r="C12" s="5" t="s">
        <v>11</v>
      </c>
      <c r="D12" s="13">
        <v>0</v>
      </c>
      <c r="E12" s="33" t="s">
        <v>12</v>
      </c>
      <c r="F12" s="34">
        <f>+(H11*I11)-(J11*K11)</f>
        <v>8.131599054232986</v>
      </c>
    </row>
    <row r="13" ht="12.75">
      <c r="D13" s="14"/>
    </row>
    <row r="14" ht="12.75">
      <c r="D14" s="14"/>
    </row>
    <row r="15" spans="1:4" ht="15.75">
      <c r="A15" s="9" t="s">
        <v>14</v>
      </c>
      <c r="D15" s="14"/>
    </row>
    <row r="16" ht="6" customHeight="1">
      <c r="D16" s="14"/>
    </row>
    <row r="17" spans="2:4" ht="14.25" customHeight="1">
      <c r="B17" s="37" t="s">
        <v>44</v>
      </c>
      <c r="D17" s="14"/>
    </row>
    <row r="18" spans="1:6" ht="12.75">
      <c r="A18" s="8"/>
      <c r="B18" s="3" t="s">
        <v>0</v>
      </c>
      <c r="C18" s="3"/>
      <c r="D18" s="15"/>
      <c r="E18" s="3" t="s">
        <v>1</v>
      </c>
      <c r="F18" s="4"/>
    </row>
    <row r="19" spans="3:6" ht="12.75">
      <c r="C19" s="5" t="s">
        <v>2</v>
      </c>
      <c r="D19" s="16">
        <f>+D7</f>
        <v>0.5</v>
      </c>
      <c r="E19" s="5" t="s">
        <v>3</v>
      </c>
      <c r="F19" s="19">
        <f>+F7</f>
        <v>0.31819805153394637</v>
      </c>
    </row>
    <row r="20" spans="3:6" ht="12.75">
      <c r="C20" s="5" t="s">
        <v>4</v>
      </c>
      <c r="D20" s="13">
        <v>0.5</v>
      </c>
      <c r="E20" s="5" t="s">
        <v>5</v>
      </c>
      <c r="F20" s="19">
        <f>+F8</f>
        <v>-0.03535533905932742</v>
      </c>
    </row>
    <row r="21" spans="3:6" ht="12.75">
      <c r="C21" s="5" t="s">
        <v>6</v>
      </c>
      <c r="D21" s="16">
        <f>+D9</f>
        <v>0.1</v>
      </c>
      <c r="E21" s="5" t="s">
        <v>7</v>
      </c>
      <c r="F21" s="19">
        <f>NORMSDIST(F19)</f>
        <v>0.6248326446650055</v>
      </c>
    </row>
    <row r="22" spans="3:6" ht="12.75">
      <c r="C22" s="5" t="s">
        <v>8</v>
      </c>
      <c r="D22" s="13">
        <f>+D10</f>
        <v>50</v>
      </c>
      <c r="E22" s="5" t="s">
        <v>9</v>
      </c>
      <c r="F22" s="19">
        <f>NORMSDIST(F20)</f>
        <v>0.485898198347836</v>
      </c>
    </row>
    <row r="23" spans="3:6" ht="13.5" thickBot="1">
      <c r="C23" s="5" t="s">
        <v>10</v>
      </c>
      <c r="D23" s="13">
        <f>+D11</f>
        <v>50</v>
      </c>
      <c r="E23" s="5"/>
      <c r="F23" s="19"/>
    </row>
    <row r="24" spans="3:6" ht="13.5" thickBot="1">
      <c r="C24" s="5" t="s">
        <v>15</v>
      </c>
      <c r="D24" s="13">
        <v>0</v>
      </c>
      <c r="E24" s="33" t="s">
        <v>12</v>
      </c>
      <c r="F24" s="34">
        <f>+D23*EXP(-D21*D20)*(1-F22)-D22*EXP(-D24*D20)*(1-F21)</f>
        <v>5.693070279268689</v>
      </c>
    </row>
    <row r="26" ht="12.75">
      <c r="B26" s="37" t="s">
        <v>45</v>
      </c>
    </row>
    <row r="27" spans="1:2" ht="12.75">
      <c r="A27" s="8"/>
      <c r="B27" t="s">
        <v>21</v>
      </c>
    </row>
    <row r="28" ht="12.75">
      <c r="B28" s="10" t="s">
        <v>22</v>
      </c>
    </row>
    <row r="30" spans="2:3" ht="12.75">
      <c r="B30" t="s">
        <v>16</v>
      </c>
      <c r="C30" s="11">
        <f>+F12</f>
        <v>8.131599054232986</v>
      </c>
    </row>
    <row r="31" spans="2:3" ht="12.75">
      <c r="B31" t="s">
        <v>23</v>
      </c>
      <c r="C31" s="18">
        <f>+D22</f>
        <v>50</v>
      </c>
    </row>
    <row r="32" spans="2:3" ht="12.75">
      <c r="B32" t="s">
        <v>17</v>
      </c>
      <c r="C32">
        <f>+D23</f>
        <v>50</v>
      </c>
    </row>
    <row r="33" spans="2:3" ht="13.5" thickBot="1">
      <c r="B33" t="s">
        <v>18</v>
      </c>
      <c r="C33" s="26">
        <f>+D23*EXP(-D21*D20)</f>
        <v>47.5614712250357</v>
      </c>
    </row>
    <row r="34" spans="2:3" ht="13.5" thickBot="1">
      <c r="B34" s="31" t="s">
        <v>19</v>
      </c>
      <c r="C34" s="32">
        <f>+F12-C31+C33</f>
        <v>5.693070279268689</v>
      </c>
    </row>
    <row r="37" ht="12.75" customHeight="1">
      <c r="A37" s="9" t="s">
        <v>20</v>
      </c>
    </row>
    <row r="38" ht="6.75" customHeight="1"/>
    <row r="41" spans="4:6" ht="12.75">
      <c r="D41" s="21" t="s">
        <v>37</v>
      </c>
      <c r="E41" s="21" t="s">
        <v>35</v>
      </c>
      <c r="F41" s="21" t="s">
        <v>36</v>
      </c>
    </row>
    <row r="42" spans="4:6" ht="12.75">
      <c r="D42" s="21"/>
      <c r="E42" s="28">
        <v>0.1</v>
      </c>
      <c r="F42" s="28">
        <v>0.1</v>
      </c>
    </row>
    <row r="43" spans="3:6" ht="12.75">
      <c r="C43" s="20" t="s">
        <v>32</v>
      </c>
      <c r="D43" s="23">
        <v>100</v>
      </c>
      <c r="E43" s="23">
        <f>+D43*(1+E42)</f>
        <v>110.00000000000001</v>
      </c>
      <c r="F43" s="23">
        <f>+D43*(1-F42)</f>
        <v>90</v>
      </c>
    </row>
    <row r="44" spans="3:6" ht="12.75">
      <c r="C44" s="20" t="s">
        <v>33</v>
      </c>
      <c r="D44" s="23"/>
      <c r="E44" s="23">
        <v>0</v>
      </c>
      <c r="F44" s="23">
        <v>10</v>
      </c>
    </row>
    <row r="46" spans="3:8" ht="12.75">
      <c r="C46" s="39" t="s">
        <v>44</v>
      </c>
      <c r="H46" s="39" t="s">
        <v>45</v>
      </c>
    </row>
    <row r="47" ht="13.5" thickBot="1"/>
    <row r="48" spans="3:9" ht="13.5" thickBot="1">
      <c r="C48" s="5" t="s">
        <v>38</v>
      </c>
      <c r="D48" s="27">
        <v>0.05</v>
      </c>
      <c r="H48" s="44" t="s">
        <v>50</v>
      </c>
      <c r="I48" s="45"/>
    </row>
    <row r="49" spans="3:4" ht="12.75">
      <c r="C49" s="5" t="s">
        <v>39</v>
      </c>
      <c r="D49" s="29">
        <f>MAX(E43:F43)</f>
        <v>110.00000000000001</v>
      </c>
    </row>
    <row r="50" spans="3:10" ht="12.75">
      <c r="C50" s="5"/>
      <c r="D50" s="27"/>
      <c r="H50" s="41" t="s">
        <v>51</v>
      </c>
      <c r="I50" s="42">
        <f>-((1+D48)-(1-E42))/((1-E42)-(1+F42))</f>
        <v>0.7499999999999999</v>
      </c>
      <c r="J50" s="40"/>
    </row>
    <row r="51" spans="3:9" ht="12.75">
      <c r="C51" s="5" t="s">
        <v>34</v>
      </c>
      <c r="D51">
        <f>-(F44-E44)/(E43-F43)</f>
        <v>-0.49999999999999967</v>
      </c>
      <c r="H51" s="43" t="s">
        <v>52</v>
      </c>
      <c r="I51">
        <f>1-I50</f>
        <v>0.2500000000000001</v>
      </c>
    </row>
    <row r="52" ht="13.5" thickBot="1">
      <c r="H52" s="5"/>
    </row>
    <row r="53" spans="3:10" ht="13.5" thickBot="1">
      <c r="C53" t="s">
        <v>49</v>
      </c>
      <c r="H53" s="44" t="s">
        <v>53</v>
      </c>
      <c r="I53" s="46"/>
      <c r="J53" s="45"/>
    </row>
    <row r="54" ht="12.75">
      <c r="C54" s="10" t="s">
        <v>48</v>
      </c>
    </row>
    <row r="56" spans="3:4" ht="12.75">
      <c r="C56" s="5" t="s">
        <v>43</v>
      </c>
      <c r="D56" s="17">
        <f>+D49/(1+D48)</f>
        <v>104.76190476190477</v>
      </c>
    </row>
    <row r="58" ht="12.75">
      <c r="C58" s="35" t="s">
        <v>40</v>
      </c>
    </row>
    <row r="60" ht="12.75">
      <c r="C60" t="s">
        <v>41</v>
      </c>
    </row>
    <row r="61" ht="12.75">
      <c r="C61" s="30" t="s">
        <v>42</v>
      </c>
    </row>
    <row r="62" ht="13.5" thickBot="1"/>
    <row r="63" spans="3:9" ht="13.5" thickBot="1">
      <c r="C63" s="33" t="s">
        <v>19</v>
      </c>
      <c r="D63" s="36">
        <f>+(D56-D43)/2</f>
        <v>2.3809523809523867</v>
      </c>
      <c r="H63" s="33" t="s">
        <v>19</v>
      </c>
      <c r="I63" s="36">
        <f>+((E44*I50)+(F44*I51))/(1+D48)</f>
        <v>2.380952380952382</v>
      </c>
    </row>
  </sheetData>
  <sheetProtection/>
  <printOptions/>
  <pageMargins left="0.42" right="0.3" top="0.58" bottom="0.46" header="0.35" footer="0.3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2010-11-23T22:50:01Z</cp:lastPrinted>
  <dcterms:created xsi:type="dcterms:W3CDTF">2010-11-23T14:46:19Z</dcterms:created>
  <dcterms:modified xsi:type="dcterms:W3CDTF">2016-10-23T18:12:39Z</dcterms:modified>
  <cp:category/>
  <cp:version/>
  <cp:contentType/>
  <cp:contentStatus/>
</cp:coreProperties>
</file>