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6921b89f68d3868/Documents/School Work/SHU/FIN 4241 FIN 7225 Mergers ^0 Acquisition/"/>
    </mc:Choice>
  </mc:AlternateContent>
  <xr:revisionPtr revIDLastSave="5" documentId="8_{4A3D214D-5379-4C83-9A48-966E8F39B5F6}" xr6:coauthVersionLast="47" xr6:coauthVersionMax="47" xr10:uidLastSave="{F5ED52F8-F3F3-4D4E-8D8C-B31D735EC5AD}"/>
  <bookViews>
    <workbookView xWindow="-110" yWindow="-110" windowWidth="19420" windowHeight="10300" xr2:uid="{8587EE83-BB9A-447D-BEF2-9DEE735D1869}"/>
  </bookViews>
  <sheets>
    <sheet name="LBO Model" sheetId="2" r:id="rId1"/>
    <sheet name="BALANCE SHEET YAHOO" sheetId="3" r:id="rId2"/>
    <sheet name="INCOME YAHOO" sheetId="4" r:id="rId3"/>
    <sheet name="CASH FLOW YAHOO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0" i="2" l="1"/>
  <c r="I80" i="2"/>
  <c r="J80" i="2"/>
  <c r="K80" i="2"/>
  <c r="G80" i="2"/>
  <c r="K102" i="2" s="1"/>
  <c r="G86" i="2"/>
  <c r="I92" i="2"/>
  <c r="J92" i="2"/>
  <c r="K92" i="2" s="1"/>
  <c r="H92" i="2"/>
  <c r="G92" i="2"/>
  <c r="E99" i="2"/>
  <c r="C49" i="2"/>
  <c r="E68" i="2"/>
  <c r="D68" i="2"/>
  <c r="C68" i="2"/>
  <c r="E62" i="2"/>
  <c r="D62" i="2"/>
  <c r="C62" i="2"/>
  <c r="K7" i="2"/>
  <c r="E91" i="2"/>
  <c r="C91" i="2"/>
  <c r="D91" i="2"/>
  <c r="E88" i="2"/>
  <c r="D88" i="2"/>
  <c r="C88" i="2"/>
  <c r="E85" i="2"/>
  <c r="D85" i="2"/>
  <c r="C85" i="2"/>
  <c r="C50" i="2"/>
  <c r="C46" i="2"/>
  <c r="C45" i="2"/>
  <c r="C43" i="2"/>
  <c r="C38" i="2"/>
  <c r="C37" i="2"/>
  <c r="S5" i="2"/>
  <c r="P6" i="2"/>
  <c r="O8" i="2"/>
  <c r="E80" i="2"/>
  <c r="C80" i="2"/>
  <c r="B98" i="2"/>
  <c r="B99" i="2"/>
  <c r="B97" i="2"/>
  <c r="K33" i="2"/>
  <c r="C59" i="2"/>
  <c r="D59" i="2"/>
  <c r="E59" i="2"/>
  <c r="H49" i="2"/>
  <c r="H45" i="2"/>
  <c r="H38" i="2"/>
  <c r="H37" i="2"/>
  <c r="D20" i="2"/>
  <c r="D23" i="2" s="1"/>
  <c r="N7" i="2"/>
  <c r="N6" i="2"/>
  <c r="I6" i="2"/>
  <c r="K6" i="2" s="1"/>
  <c r="D58" i="2"/>
  <c r="H58" i="2" s="1"/>
  <c r="I58" i="2" s="1"/>
  <c r="J58" i="2" s="1"/>
  <c r="K58" i="2" s="1"/>
  <c r="E12" i="2"/>
  <c r="F12" i="2" s="1"/>
  <c r="G12" i="2" s="1"/>
  <c r="H12" i="2" s="1"/>
  <c r="I12" i="2" s="1"/>
  <c r="J12" i="2" s="1"/>
  <c r="K12" i="2" s="1"/>
  <c r="AA5" i="2" s="1"/>
  <c r="T5" i="2" l="1"/>
  <c r="Z5" i="2"/>
  <c r="Y5" i="2"/>
  <c r="X5" i="2"/>
  <c r="W5" i="2"/>
  <c r="V5" i="2"/>
  <c r="U5" i="2"/>
  <c r="D80" i="2"/>
  <c r="E89" i="2"/>
  <c r="G89" i="2" s="1"/>
  <c r="H89" i="2" s="1"/>
  <c r="I89" i="2" s="1"/>
  <c r="J89" i="2" s="1"/>
  <c r="K89" i="2" s="1"/>
  <c r="C39" i="2"/>
  <c r="C89" i="2"/>
  <c r="D86" i="2"/>
  <c r="E92" i="2"/>
  <c r="D92" i="2"/>
  <c r="C92" i="2"/>
  <c r="E86" i="2"/>
  <c r="D89" i="2"/>
  <c r="C86" i="2"/>
  <c r="C65" i="2"/>
  <c r="C71" i="2" s="1"/>
  <c r="D63" i="2"/>
  <c r="E65" i="2"/>
  <c r="E71" i="2" s="1"/>
  <c r="E63" i="2"/>
  <c r="D69" i="2"/>
  <c r="D65" i="2"/>
  <c r="D71" i="2" s="1"/>
  <c r="E69" i="2"/>
  <c r="C63" i="2"/>
  <c r="G59" i="2"/>
  <c r="C69" i="2"/>
  <c r="D60" i="2"/>
  <c r="E46" i="2"/>
  <c r="H46" i="2" s="1"/>
  <c r="E60" i="2"/>
  <c r="E20" i="2"/>
  <c r="K8" i="2"/>
  <c r="H39" i="2" l="1"/>
  <c r="D66" i="2"/>
  <c r="E66" i="2"/>
  <c r="C66" i="2"/>
  <c r="H86" i="2"/>
  <c r="I86" i="2" s="1"/>
  <c r="G88" i="2"/>
  <c r="H63" i="2"/>
  <c r="I63" i="2" s="1"/>
  <c r="J63" i="2" s="1"/>
  <c r="K63" i="2" s="1"/>
  <c r="C52" i="2"/>
  <c r="E41" i="2" s="1"/>
  <c r="H69" i="2"/>
  <c r="K9" i="2"/>
  <c r="I72" i="2"/>
  <c r="I87" i="2" s="1"/>
  <c r="K72" i="2"/>
  <c r="K87" i="2" s="1"/>
  <c r="H72" i="2"/>
  <c r="H87" i="2" s="1"/>
  <c r="E42" i="2"/>
  <c r="H42" i="2" s="1"/>
  <c r="J72" i="2"/>
  <c r="J87" i="2" s="1"/>
  <c r="G72" i="2"/>
  <c r="G87" i="2" s="1"/>
  <c r="H59" i="2"/>
  <c r="F20" i="2"/>
  <c r="E23" i="2"/>
  <c r="C54" i="2" l="1"/>
  <c r="H85" i="2"/>
  <c r="G85" i="2"/>
  <c r="G91" i="2"/>
  <c r="G62" i="2"/>
  <c r="G65" i="2" s="1"/>
  <c r="G66" i="2" s="1"/>
  <c r="H88" i="2"/>
  <c r="G68" i="2"/>
  <c r="J86" i="2"/>
  <c r="E52" i="2"/>
  <c r="H62" i="2"/>
  <c r="H65" i="2" s="1"/>
  <c r="I59" i="2"/>
  <c r="I85" i="2" s="1"/>
  <c r="I69" i="2"/>
  <c r="H68" i="2"/>
  <c r="G20" i="2"/>
  <c r="F23" i="2"/>
  <c r="G71" i="2" l="1"/>
  <c r="E54" i="2"/>
  <c r="H91" i="2"/>
  <c r="I88" i="2"/>
  <c r="K86" i="2"/>
  <c r="H41" i="2"/>
  <c r="H43" i="2" s="1"/>
  <c r="J59" i="2"/>
  <c r="J85" i="2" s="1"/>
  <c r="I62" i="2"/>
  <c r="I65" i="2" s="1"/>
  <c r="J69" i="2"/>
  <c r="I68" i="2"/>
  <c r="H66" i="2"/>
  <c r="H71" i="2"/>
  <c r="H73" i="2" s="1"/>
  <c r="H81" i="2" s="1"/>
  <c r="H20" i="2"/>
  <c r="G23" i="2"/>
  <c r="G73" i="2" l="1"/>
  <c r="G81" i="2" s="1"/>
  <c r="G82" i="2" s="1"/>
  <c r="G83" i="2" s="1"/>
  <c r="G94" i="2" s="1"/>
  <c r="G109" i="2" s="1"/>
  <c r="M6" i="2"/>
  <c r="I91" i="2"/>
  <c r="J88" i="2"/>
  <c r="H82" i="2"/>
  <c r="H83" i="2" s="1"/>
  <c r="H94" i="2" s="1"/>
  <c r="H109" i="2" s="1"/>
  <c r="I66" i="2"/>
  <c r="I71" i="2"/>
  <c r="I73" i="2" s="1"/>
  <c r="I81" i="2" s="1"/>
  <c r="K59" i="2"/>
  <c r="K85" i="2" s="1"/>
  <c r="J62" i="2"/>
  <c r="J65" i="2" s="1"/>
  <c r="K69" i="2"/>
  <c r="J68" i="2"/>
  <c r="I20" i="2"/>
  <c r="H23" i="2"/>
  <c r="C7" i="2" l="1"/>
  <c r="C6" i="2"/>
  <c r="K91" i="2"/>
  <c r="J91" i="2"/>
  <c r="K88" i="2"/>
  <c r="I82" i="2"/>
  <c r="I83" i="2" s="1"/>
  <c r="I94" i="2" s="1"/>
  <c r="I109" i="2" s="1"/>
  <c r="J66" i="2"/>
  <c r="J71" i="2"/>
  <c r="J73" i="2" s="1"/>
  <c r="J81" i="2" s="1"/>
  <c r="K62" i="2"/>
  <c r="K65" i="2" s="1"/>
  <c r="K68" i="2"/>
  <c r="J20" i="2"/>
  <c r="I23" i="2"/>
  <c r="D15" i="2" l="1"/>
  <c r="E15" i="2"/>
  <c r="F15" i="2"/>
  <c r="G15" i="2"/>
  <c r="I15" i="2"/>
  <c r="F47" i="2"/>
  <c r="H47" i="2" s="1"/>
  <c r="J15" i="2"/>
  <c r="C14" i="2"/>
  <c r="H15" i="2"/>
  <c r="K15" i="2"/>
  <c r="C8" i="2"/>
  <c r="C9" i="2" s="1"/>
  <c r="D6" i="2" s="1"/>
  <c r="C97" i="2" s="1"/>
  <c r="F48" i="2"/>
  <c r="H48" i="2" s="1"/>
  <c r="K27" i="2"/>
  <c r="J27" i="2"/>
  <c r="I27" i="2"/>
  <c r="H27" i="2"/>
  <c r="C26" i="2"/>
  <c r="G27" i="2"/>
  <c r="F27" i="2"/>
  <c r="E27" i="2"/>
  <c r="D27" i="2"/>
  <c r="J82" i="2"/>
  <c r="J83" i="2" s="1"/>
  <c r="J94" i="2" s="1"/>
  <c r="J109" i="2" s="1"/>
  <c r="K71" i="2"/>
  <c r="K66" i="2"/>
  <c r="K20" i="2"/>
  <c r="K23" i="2" s="1"/>
  <c r="J23" i="2"/>
  <c r="H50" i="2" l="1"/>
  <c r="D9" i="2"/>
  <c r="E9" i="2"/>
  <c r="D104" i="2" s="1"/>
  <c r="K104" i="2" s="1"/>
  <c r="D28" i="2"/>
  <c r="D29" i="2" s="1"/>
  <c r="C29" i="2"/>
  <c r="D26" i="2"/>
  <c r="C33" i="2"/>
  <c r="F52" i="2"/>
  <c r="F109" i="2"/>
  <c r="D8" i="2"/>
  <c r="C99" i="2" s="1"/>
  <c r="F99" i="2" s="1"/>
  <c r="D7" i="2"/>
  <c r="C98" i="2" s="1"/>
  <c r="C17" i="2"/>
  <c r="D14" i="2"/>
  <c r="D16" i="2"/>
  <c r="K73" i="2"/>
  <c r="K81" i="2" s="1"/>
  <c r="K82" i="2" s="1"/>
  <c r="K83" i="2" s="1"/>
  <c r="K94" i="2" s="1"/>
  <c r="F54" i="2" l="1"/>
  <c r="H52" i="2"/>
  <c r="H54" i="2" s="1"/>
  <c r="D17" i="2"/>
  <c r="G74" i="2"/>
  <c r="G75" i="2" s="1"/>
  <c r="G76" i="2" s="1"/>
  <c r="G77" i="2" s="1"/>
  <c r="E14" i="2"/>
  <c r="E16" i="2"/>
  <c r="D33" i="2"/>
  <c r="E26" i="2"/>
  <c r="E28" i="2"/>
  <c r="E29" i="2" s="1"/>
  <c r="F14" i="2" l="1"/>
  <c r="F16" i="2"/>
  <c r="E33" i="2"/>
  <c r="F26" i="2"/>
  <c r="F28" i="2"/>
  <c r="F29" i="2" s="1"/>
  <c r="E17" i="2"/>
  <c r="H74" i="2"/>
  <c r="H75" i="2" s="1"/>
  <c r="H76" i="2" s="1"/>
  <c r="H77" i="2" s="1"/>
  <c r="F33" i="2" l="1"/>
  <c r="G26" i="2"/>
  <c r="G28" i="2"/>
  <c r="G29" i="2" s="1"/>
  <c r="F17" i="2"/>
  <c r="I74" i="2"/>
  <c r="I75" i="2" s="1"/>
  <c r="I76" i="2" s="1"/>
  <c r="I77" i="2" s="1"/>
  <c r="G14" i="2"/>
  <c r="G16" i="2"/>
  <c r="G33" i="2" l="1"/>
  <c r="H28" i="2"/>
  <c r="H29" i="2" s="1"/>
  <c r="H26" i="2"/>
  <c r="G17" i="2"/>
  <c r="J74" i="2"/>
  <c r="J75" i="2" s="1"/>
  <c r="J76" i="2" s="1"/>
  <c r="J77" i="2" s="1"/>
  <c r="H14" i="2"/>
  <c r="H16" i="2"/>
  <c r="H33" i="2" l="1"/>
  <c r="K107" i="2" s="1"/>
  <c r="I28" i="2"/>
  <c r="I29" i="2" s="1"/>
  <c r="I26" i="2"/>
  <c r="H17" i="2"/>
  <c r="K74" i="2"/>
  <c r="K75" i="2" s="1"/>
  <c r="K76" i="2" s="1"/>
  <c r="K77" i="2" s="1"/>
  <c r="I14" i="2"/>
  <c r="I16" i="2"/>
  <c r="I17" i="2" s="1"/>
  <c r="J14" i="2" l="1"/>
  <c r="K16" i="2" s="1"/>
  <c r="K17" i="2" s="1"/>
  <c r="J16" i="2"/>
  <c r="J17" i="2" s="1"/>
  <c r="C18" i="2" s="1"/>
  <c r="I33" i="2"/>
  <c r="J26" i="2"/>
  <c r="J28" i="2"/>
  <c r="J29" i="2" s="1"/>
  <c r="Q6" i="2" l="1"/>
  <c r="D97" i="2"/>
  <c r="K28" i="2"/>
  <c r="K29" i="2" s="1"/>
  <c r="C31" i="2" s="1"/>
  <c r="J33" i="2"/>
  <c r="Q7" i="2" l="1"/>
  <c r="D98" i="2"/>
  <c r="E97" i="2"/>
  <c r="F97" i="2" s="1"/>
  <c r="E98" i="2" l="1"/>
  <c r="F98" i="2" s="1"/>
  <c r="F100" i="2" s="1"/>
  <c r="D105" i="2" s="1"/>
  <c r="K105" i="2" s="1"/>
  <c r="K106" i="2" s="1"/>
  <c r="K108" i="2" s="1"/>
  <c r="K109" i="2" s="1"/>
  <c r="D109" i="2" s="1"/>
</calcChain>
</file>

<file path=xl/sharedStrings.xml><?xml version="1.0" encoding="utf-8"?>
<sst xmlns="http://schemas.openxmlformats.org/spreadsheetml/2006/main" count="326" uniqueCount="302">
  <si>
    <t>TRANSACTION SOURCES &amp; USES:</t>
  </si>
  <si>
    <t>SOURCES</t>
  </si>
  <si>
    <t>Facility</t>
  </si>
  <si>
    <t>USES</t>
  </si>
  <si>
    <t>Bank Loan</t>
  </si>
  <si>
    <t>Equity</t>
  </si>
  <si>
    <t>Purchase of Stock</t>
  </si>
  <si>
    <t>Current Stock Price</t>
  </si>
  <si>
    <t>Premium</t>
  </si>
  <si>
    <t>Purchase 
Stock
 Price</t>
  </si>
  <si>
    <t>Refinancing of Debt</t>
  </si>
  <si>
    <t>Fees</t>
  </si>
  <si>
    <t>DEBT SCHEDULE</t>
  </si>
  <si>
    <t xml:space="preserve">   Outstanding</t>
  </si>
  <si>
    <t xml:space="preserve">   Principal Payment</t>
  </si>
  <si>
    <t xml:space="preserve">   Interest Payment</t>
  </si>
  <si>
    <t xml:space="preserve">   Total Payment</t>
  </si>
  <si>
    <t>Spread</t>
  </si>
  <si>
    <t>Interest Rate</t>
  </si>
  <si>
    <t>INCOME STATEMENT</t>
  </si>
  <si>
    <t xml:space="preserve">Revenues </t>
  </si>
  <si>
    <t xml:space="preserve">  Revenue Growth %</t>
  </si>
  <si>
    <t>Cost of Revenues</t>
  </si>
  <si>
    <t>Gross Profit</t>
  </si>
  <si>
    <t xml:space="preserve">   Gross Margin</t>
  </si>
  <si>
    <t>Operating Expenses</t>
  </si>
  <si>
    <t xml:space="preserve">  as Percentage of Revenues %</t>
  </si>
  <si>
    <t>EBIT</t>
  </si>
  <si>
    <t>Less Amortization of Fees</t>
  </si>
  <si>
    <t>EBITA</t>
  </si>
  <si>
    <t>Interest</t>
  </si>
  <si>
    <t>EBT</t>
  </si>
  <si>
    <t>Taxes</t>
  </si>
  <si>
    <t>Net Income</t>
  </si>
  <si>
    <t>HISTORICAL</t>
  </si>
  <si>
    <t>PROJECTED</t>
  </si>
  <si>
    <t>PROFORMA BALANCE SHEET</t>
  </si>
  <si>
    <t>DEBIT</t>
  </si>
  <si>
    <t>CREDIT</t>
  </si>
  <si>
    <t>Net PP&amp;E</t>
  </si>
  <si>
    <t>Goodwill</t>
  </si>
  <si>
    <t>Transaction Fees</t>
  </si>
  <si>
    <t>Total Assets</t>
  </si>
  <si>
    <t>Current Liabilities</t>
  </si>
  <si>
    <t>Existing Debt</t>
  </si>
  <si>
    <t>New Bank Loan</t>
  </si>
  <si>
    <t>New Corporate Bond</t>
  </si>
  <si>
    <t>Other LT Liabilities</t>
  </si>
  <si>
    <t>Total Liabilities</t>
  </si>
  <si>
    <t>Existing Equity</t>
  </si>
  <si>
    <t>Total Liabilities &amp; Equity</t>
  </si>
  <si>
    <t>Total Current Assets</t>
  </si>
  <si>
    <t>Other LT Assets</t>
  </si>
  <si>
    <t xml:space="preserve">   Total</t>
  </si>
  <si>
    <t>Total</t>
  </si>
  <si>
    <t>% Cap</t>
  </si>
  <si>
    <t>Shares
Outs
(millions)</t>
  </si>
  <si>
    <t>Amount
(millions)</t>
  </si>
  <si>
    <t>($ millions)</t>
  </si>
  <si>
    <t>TotalAssets</t>
  </si>
  <si>
    <t xml:space="preserve">	CurrentAssets</t>
  </si>
  <si>
    <t xml:space="preserve">		CashCashEquivalentsAndShortTermInvestments</t>
  </si>
  <si>
    <t xml:space="preserve">			CashAndCashEquivalents</t>
  </si>
  <si>
    <t xml:space="preserve">			OtherShortTermInvestments</t>
  </si>
  <si>
    <t xml:space="preserve">		Receivables</t>
  </si>
  <si>
    <t xml:space="preserve">			AccountsReceivable</t>
  </si>
  <si>
    <t xml:space="preserve">			TaxesReceivable</t>
  </si>
  <si>
    <t xml:space="preserve">		CurrentDeferredAssets</t>
  </si>
  <si>
    <t xml:space="preserve">			CurrentDeferredTaxesAssets</t>
  </si>
  <si>
    <t xml:space="preserve">		OtherCurrentAssets</t>
  </si>
  <si>
    <t xml:space="preserve">	TotalNonCurrentAssets</t>
  </si>
  <si>
    <t xml:space="preserve">		NetPPE</t>
  </si>
  <si>
    <t xml:space="preserve">			GrossPPE</t>
  </si>
  <si>
    <t xml:space="preserve">				MachineryFurnitureEquipment</t>
  </si>
  <si>
    <t xml:space="preserve">			AccumulatedDepreciation</t>
  </si>
  <si>
    <t xml:space="preserve">		OtherNonCurrentAssets</t>
  </si>
  <si>
    <t>TotalLiabilitiesNetMinorityInterest</t>
  </si>
  <si>
    <t xml:space="preserve">	CurrentLiabilities</t>
  </si>
  <si>
    <t xml:space="preserve">		PayablesAndAccruedExpenses</t>
  </si>
  <si>
    <t xml:space="preserve">			Payables</t>
  </si>
  <si>
    <t xml:space="preserve">				AccountsPayable</t>
  </si>
  <si>
    <t xml:space="preserve">				TotalTaxPayable</t>
  </si>
  <si>
    <t xml:space="preserve">					IncomeTaxPayable</t>
  </si>
  <si>
    <t xml:space="preserve">			CurrentAccruedExpenses</t>
  </si>
  <si>
    <t xml:space="preserve">				InterestPayable</t>
  </si>
  <si>
    <t xml:space="preserve">		CurrentDebtAndCapitalLeaseObligation</t>
  </si>
  <si>
    <t xml:space="preserve">			CurrentDebt</t>
  </si>
  <si>
    <t xml:space="preserve">		OtherCurrentLiabilities</t>
  </si>
  <si>
    <t xml:space="preserve">	TotalNonCurrentLiabilitiesNetMinorityInterest</t>
  </si>
  <si>
    <t xml:space="preserve">		LongTermDebtAndCapitalLeaseObligation</t>
  </si>
  <si>
    <t xml:space="preserve">			LongTermDebt</t>
  </si>
  <si>
    <t xml:space="preserve">		NonCurrentDeferredLiabilities</t>
  </si>
  <si>
    <t xml:space="preserve">			NonCurrentDeferredTaxesLiabilities</t>
  </si>
  <si>
    <t xml:space="preserve">		OtherNonCurrentLiabilities</t>
  </si>
  <si>
    <t>TotalEquityGrossMinorityInterest</t>
  </si>
  <si>
    <t xml:space="preserve">	StockholdersEquity</t>
  </si>
  <si>
    <t xml:space="preserve">		CapitalStock</t>
  </si>
  <si>
    <t xml:space="preserve">			CommonStock</t>
  </si>
  <si>
    <t xml:space="preserve">		AdditionalPaidInCapital</t>
  </si>
  <si>
    <t xml:space="preserve">		RetainedEarnings</t>
  </si>
  <si>
    <t xml:space="preserve">		TreasuryStock</t>
  </si>
  <si>
    <t xml:space="preserve">		GainsLossesNotAffectingRetainedEarnings</t>
  </si>
  <si>
    <t>TotalCapitalization</t>
  </si>
  <si>
    <t>CommonStockEquity</t>
  </si>
  <si>
    <t>NetTangibleAssets</t>
  </si>
  <si>
    <t>WorkingCapital</t>
  </si>
  <si>
    <t>InvestedCapital</t>
  </si>
  <si>
    <t>TangibleBookValue</t>
  </si>
  <si>
    <t>TotalDebt</t>
  </si>
  <si>
    <t>NetDebt</t>
  </si>
  <si>
    <t>ShareIssued</t>
  </si>
  <si>
    <t>OrdinarySharesNumber</t>
  </si>
  <si>
    <t>TreasurySharesNumber</t>
  </si>
  <si>
    <t>EBITDA</t>
  </si>
  <si>
    <t>EBITDA
(LTM)</t>
  </si>
  <si>
    <t>Debt
Capacity</t>
  </si>
  <si>
    <t>name</t>
  </si>
  <si>
    <t>ttm</t>
  </si>
  <si>
    <t>TotalRevenue</t>
  </si>
  <si>
    <t xml:space="preserve">	OperatingRevenue</t>
  </si>
  <si>
    <t>CostOfRevenue</t>
  </si>
  <si>
    <t>GrossProfit</t>
  </si>
  <si>
    <t>OperatingExpense</t>
  </si>
  <si>
    <t xml:space="preserve">	SellingGeneralAndAdministration</t>
  </si>
  <si>
    <t xml:space="preserve">		GeneralAndAdministrativeExpense</t>
  </si>
  <si>
    <t xml:space="preserve">			SalariesAndWages</t>
  </si>
  <si>
    <t xml:space="preserve">			OtherGandA</t>
  </si>
  <si>
    <t xml:space="preserve">	DepreciationAmortizationDepletionIncomeStatement</t>
  </si>
  <si>
    <t xml:space="preserve">		DepreciationAndAmortizationInIncomeStatement</t>
  </si>
  <si>
    <t xml:space="preserve">	OtherOperatingExpenses</t>
  </si>
  <si>
    <t>OperatingIncome</t>
  </si>
  <si>
    <t>NetNonOperatingInterestIncomeExpense</t>
  </si>
  <si>
    <t xml:space="preserve">	InterestExpenseNonOperating</t>
  </si>
  <si>
    <t>OtherIncomeExpense</t>
  </si>
  <si>
    <t xml:space="preserve">	SpecialIncomeCharges</t>
  </si>
  <si>
    <t xml:space="preserve">		OtherSpecialCharges</t>
  </si>
  <si>
    <t xml:space="preserve">	OtherNonOperatingIncomeExpenses</t>
  </si>
  <si>
    <t>PretaxIncome</t>
  </si>
  <si>
    <t>TaxProvision</t>
  </si>
  <si>
    <t>NetIncomeCommonStockholders</t>
  </si>
  <si>
    <t xml:space="preserve">	NetIncome</t>
  </si>
  <si>
    <t xml:space="preserve">		NetIncomeIncludingNoncontrollingInterests</t>
  </si>
  <si>
    <t xml:space="preserve">			NetIncomeContinuousOperations</t>
  </si>
  <si>
    <t>DilutedNIAvailtoComStockholders</t>
  </si>
  <si>
    <t>BasicEPS</t>
  </si>
  <si>
    <t>DilutedEPS</t>
  </si>
  <si>
    <t>BasicAverageShares</t>
  </si>
  <si>
    <t>DilutedAverageShares</t>
  </si>
  <si>
    <t>TotalOperatingIncomeAsReported</t>
  </si>
  <si>
    <t>TotalExpenses</t>
  </si>
  <si>
    <t>InterestExpense</t>
  </si>
  <si>
    <t>NetInterestIncome</t>
  </si>
  <si>
    <t>NetIncomeFromContinuingAndDiscontinuedOperation</t>
  </si>
  <si>
    <t>NormalizedIncome</t>
  </si>
  <si>
    <t>ReconciledCostOfRevenue</t>
  </si>
  <si>
    <t>ReconciledDepreciation</t>
  </si>
  <si>
    <t>NetIncomeFromContinuingOperationNetMinorityInterest</t>
  </si>
  <si>
    <t>TotalUnusualItemsExcludingGoodwill</t>
  </si>
  <si>
    <t>TotalUnusualItems</t>
  </si>
  <si>
    <t>NormalizedEBITDA</t>
  </si>
  <si>
    <t>TaxRateForCalcs</t>
  </si>
  <si>
    <t>TaxEffectOfUnusualItems</t>
  </si>
  <si>
    <t>years</t>
  </si>
  <si>
    <t>tax Rate</t>
  </si>
  <si>
    <t>Total Debt Outstanding</t>
  </si>
  <si>
    <t>DCF AND EQUITY IRR</t>
  </si>
  <si>
    <t>Plus Depreciation</t>
  </si>
  <si>
    <t>Taxes (unlevered)</t>
  </si>
  <si>
    <t>Net Income (unlevered)</t>
  </si>
  <si>
    <t>Plus Amortization of Fees</t>
  </si>
  <si>
    <t>Less Working Capital</t>
  </si>
  <si>
    <t>Less Capex</t>
  </si>
  <si>
    <t>Terminal Value</t>
  </si>
  <si>
    <t xml:space="preserve">  EBITDA Multiple</t>
  </si>
  <si>
    <t xml:space="preserve">  Perpetutuity Mathod</t>
  </si>
  <si>
    <t xml:space="preserve">  Average Terminal Value</t>
  </si>
  <si>
    <t xml:space="preserve">  Less Debt</t>
  </si>
  <si>
    <t xml:space="preserve">   Percentage of Revenue</t>
  </si>
  <si>
    <t xml:space="preserve">   WC as % of Revenue</t>
  </si>
  <si>
    <t xml:space="preserve">  Capex as % of Recvenue</t>
  </si>
  <si>
    <t>Assumptions</t>
  </si>
  <si>
    <t>EXIT YR</t>
  </si>
  <si>
    <t>WACC=</t>
  </si>
  <si>
    <t xml:space="preserve">     Debt IRR</t>
  </si>
  <si>
    <t>WACC Calculation</t>
  </si>
  <si>
    <t>AT Inter.</t>
  </si>
  <si>
    <t>WACC</t>
  </si>
  <si>
    <t>Growth=</t>
  </si>
  <si>
    <t>Multiple</t>
  </si>
  <si>
    <t>Equity Terminal Value</t>
  </si>
  <si>
    <t>Equity Value + TV</t>
  </si>
  <si>
    <t>IRR=</t>
  </si>
  <si>
    <t xml:space="preserve">			DepreciationIncomeStatement</t>
  </si>
  <si>
    <t xml:space="preserve">		RestructuringAndMergernAcquisition</t>
  </si>
  <si>
    <t xml:space="preserve">		WriteOff</t>
  </si>
  <si>
    <t xml:space="preserve">		GainOnSaleOfPPE</t>
  </si>
  <si>
    <t xml:space="preserve">		PrepaidAssets</t>
  </si>
  <si>
    <t xml:space="preserve">				OtherProperties</t>
  </si>
  <si>
    <t xml:space="preserve">		NonCurrentDeferredAssets</t>
  </si>
  <si>
    <t xml:space="preserve">			NonCurrentDeferredTaxesAssets</t>
  </si>
  <si>
    <t xml:space="preserve">			CurrentCapitalLeaseObligation</t>
  </si>
  <si>
    <t xml:space="preserve">		CurrentDeferredLiabilities</t>
  </si>
  <si>
    <t xml:space="preserve">			CurrentDeferredRevenue</t>
  </si>
  <si>
    <t xml:space="preserve">			LongTermCapitalLeaseObligation</t>
  </si>
  <si>
    <t xml:space="preserve">			NonCurrentDeferredRevenue</t>
  </si>
  <si>
    <t>CapitalLeaseObligations</t>
  </si>
  <si>
    <t>OperatingCashFlow</t>
  </si>
  <si>
    <t xml:space="preserve">	CashFlowFromContinuingOperatingActivities</t>
  </si>
  <si>
    <t xml:space="preserve">		NetIncomeFromContinuingOperations</t>
  </si>
  <si>
    <t xml:space="preserve">		OperatingGainsLosses</t>
  </si>
  <si>
    <t xml:space="preserve">		DepreciationAmortizationDepletion</t>
  </si>
  <si>
    <t xml:space="preserve">			DepreciationAndAmortization</t>
  </si>
  <si>
    <t xml:space="preserve">				Depreciation</t>
  </si>
  <si>
    <t xml:space="preserve">				AmortizationCashFlow</t>
  </si>
  <si>
    <t xml:space="preserve">					AmortizationOfIntangibles</t>
  </si>
  <si>
    <t xml:space="preserve">		DeferredTax</t>
  </si>
  <si>
    <t xml:space="preserve">			DeferredIncomeTax</t>
  </si>
  <si>
    <t xml:space="preserve">		ProvisionandWriteOffofAssets</t>
  </si>
  <si>
    <t xml:space="preserve">		StockBasedCompensation</t>
  </si>
  <si>
    <t xml:space="preserve">		OtherNonCashItems</t>
  </si>
  <si>
    <t xml:space="preserve">		ChangeInWorkingCapital</t>
  </si>
  <si>
    <t xml:space="preserve">			ChangeInReceivables</t>
  </si>
  <si>
    <t xml:space="preserve">				ChangesInAccountReceivables</t>
  </si>
  <si>
    <t xml:space="preserve">			ChangeInPrepaidAssets</t>
  </si>
  <si>
    <t xml:space="preserve">			ChangeInPayablesAndAccruedExpense</t>
  </si>
  <si>
    <t xml:space="preserve">				ChangeInPayable</t>
  </si>
  <si>
    <t xml:space="preserve">					ChangeInAccountPayable</t>
  </si>
  <si>
    <t xml:space="preserve">			ChangeInOtherCurrentAssets</t>
  </si>
  <si>
    <t xml:space="preserve">			ChangeInOtherCurrentLiabilities</t>
  </si>
  <si>
    <t xml:space="preserve">			ChangeInOtherWorkingCapital</t>
  </si>
  <si>
    <t>InvestingCashFlow</t>
  </si>
  <si>
    <t xml:space="preserve">	CashFlowFromContinuingInvestingActivities</t>
  </si>
  <si>
    <t xml:space="preserve">		NetPPEPurchaseAndSale</t>
  </si>
  <si>
    <t xml:space="preserve">			PurchaseOfPPE</t>
  </si>
  <si>
    <t xml:space="preserve">			SaleOfPPE</t>
  </si>
  <si>
    <t xml:space="preserve">		NetInvestmentPurchaseAndSale</t>
  </si>
  <si>
    <t xml:space="preserve">			PurchaseOfInvestment</t>
  </si>
  <si>
    <t xml:space="preserve">			SaleOfInvestment</t>
  </si>
  <si>
    <t xml:space="preserve">		NetOtherInvestingChanges</t>
  </si>
  <si>
    <t>FinancingCashFlow</t>
  </si>
  <si>
    <t xml:space="preserve">	CashFlowFromContinuingFinancingActivities</t>
  </si>
  <si>
    <t xml:space="preserve">		NetIssuancePaymentsOfDebt</t>
  </si>
  <si>
    <t xml:space="preserve">			NetLongTermDebtIssuance</t>
  </si>
  <si>
    <t xml:space="preserve">				LongTermDebtIssuance</t>
  </si>
  <si>
    <t xml:space="preserve">				LongTermDebtPayments</t>
  </si>
  <si>
    <t xml:space="preserve">		NetCommonStockIssuance</t>
  </si>
  <si>
    <t xml:space="preserve">			CommonStockIssuance</t>
  </si>
  <si>
    <t xml:space="preserve">			CommonStockPayments</t>
  </si>
  <si>
    <t xml:space="preserve">		NetOtherFinancingCharges</t>
  </si>
  <si>
    <t>EndCashPosition</t>
  </si>
  <si>
    <t xml:space="preserve">	ChangesInCash</t>
  </si>
  <si>
    <t xml:space="preserve">	BeginningCashPosition</t>
  </si>
  <si>
    <t>IncomeTaxPaidSupplementalData</t>
  </si>
  <si>
    <t>InterestPaidSupplementalData</t>
  </si>
  <si>
    <t>CapitalExpenditure</t>
  </si>
  <si>
    <t>IssuanceOfCapitalStock</t>
  </si>
  <si>
    <t>IssuanceOfDebt</t>
  </si>
  <si>
    <t>RepaymentOfDebt</t>
  </si>
  <si>
    <t>RepurchaseOfCapitalStock</t>
  </si>
  <si>
    <t>FreeCashFlow</t>
  </si>
  <si>
    <t>FYE June 30</t>
  </si>
  <si>
    <t xml:space="preserve">	Fuel</t>
  </si>
  <si>
    <t xml:space="preserve">	MaintenanceAndRepairs</t>
  </si>
  <si>
    <t xml:space="preserve">	RentandLandingFeesCostofRevenue</t>
  </si>
  <si>
    <t xml:space="preserve">	DDACostofRevenue</t>
  </si>
  <si>
    <t xml:space="preserve">	OtherCostofRevenue</t>
  </si>
  <si>
    <t xml:space="preserve">		SellingAndMarketingExpense</t>
  </si>
  <si>
    <t xml:space="preserve">			Amortization</t>
  </si>
  <si>
    <t xml:space="preserve">				AmortizationOfIntangiblesIncomeStatement</t>
  </si>
  <si>
    <t xml:space="preserve">	InterestIncomeNonOperating</t>
  </si>
  <si>
    <t xml:space="preserve">	TotalOtherFinanceCost</t>
  </si>
  <si>
    <t>RentExpenseSupplemental</t>
  </si>
  <si>
    <t>InterestIncome</t>
  </si>
  <si>
    <t xml:space="preserve">			GainLossOnSaleOfPPE</t>
  </si>
  <si>
    <t xml:space="preserve">			GainLossOnInvestmentSecurities</t>
  </si>
  <si>
    <t xml:space="preserve">		AmortizationOfSecurities</t>
  </si>
  <si>
    <t xml:space="preserve">		CapitalExpenditureReported</t>
  </si>
  <si>
    <t xml:space="preserve">		InterestReceivedCFI</t>
  </si>
  <si>
    <t xml:space="preserve">		ProceedsFromStockOptionExercised</t>
  </si>
  <si>
    <t xml:space="preserve">				GrossAccountsReceivable</t>
  </si>
  <si>
    <t xml:space="preserve">				AllowanceForDoubtfulAccountsReceivable</t>
  </si>
  <si>
    <t xml:space="preserve">		RestrictedCash</t>
  </si>
  <si>
    <t xml:space="preserve">				FlightFleetVehicleAndRelatedEquipments</t>
  </si>
  <si>
    <t xml:space="preserve">		NonCurrentPrepaidAssets</t>
  </si>
  <si>
    <t xml:space="preserve">				DuetoRelatedPartiesCurrent</t>
  </si>
  <si>
    <t xml:space="preserve">		PensionandOtherPostRetirementBenefitPlansCurrent</t>
  </si>
  <si>
    <t xml:space="preserve">				OtherCurrentBorrowings</t>
  </si>
  <si>
    <t xml:space="preserve">		TradeandOtherPayablesNonCurrent</t>
  </si>
  <si>
    <t xml:space="preserve">		DuetoRelatedPartiesNonCurrent</t>
  </si>
  <si>
    <t xml:space="preserve">		PreferredSecuritiesOutsideStockEquity</t>
  </si>
  <si>
    <t>SPIRIT AIRLINES LBO</t>
  </si>
  <si>
    <t>Pricing</t>
  </si>
  <si>
    <t>SOFR Rate</t>
  </si>
  <si>
    <t>SOFR Increase</t>
  </si>
  <si>
    <t>Amort</t>
  </si>
  <si>
    <t>DEBT FINANCING</t>
  </si>
  <si>
    <t xml:space="preserve">			OtherEquityAdjustments</t>
  </si>
  <si>
    <t xml:space="preserve">	ExciseTaxes</t>
  </si>
  <si>
    <t xml:space="preserve">		AssetImpairmentCharge</t>
  </si>
  <si>
    <t>LTM
3/31/2023</t>
  </si>
  <si>
    <t>Subordinated Bonds</t>
  </si>
  <si>
    <t>Equity Cash Flow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</si>
</sst>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  <numFmt numFmtId="166" formatCode="0.0\x"/>
    <numFmt numFmtId="167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22"/>
      <color rgb="FF0000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49998474074526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2" borderId="0" xfId="0" applyFont="1" applyFill="1"/>
    <xf numFmtId="0" fontId="0" fillId="3" borderId="0" xfId="0" applyFill="1"/>
    <xf numFmtId="0" fontId="3" fillId="3" borderId="0" xfId="0" applyFont="1" applyFill="1"/>
    <xf numFmtId="0" fontId="2" fillId="2" borderId="0" xfId="0" applyFont="1" applyFill="1" applyAlignment="1">
      <alignment horizontal="center"/>
    </xf>
    <xf numFmtId="0" fontId="0" fillId="0" borderId="2" xfId="0" applyBorder="1"/>
    <xf numFmtId="164" fontId="0" fillId="0" borderId="2" xfId="3" applyNumberFormat="1" applyFont="1" applyBorder="1"/>
    <xf numFmtId="164" fontId="0" fillId="0" borderId="0" xfId="3" applyNumberFormat="1" applyFont="1"/>
    <xf numFmtId="0" fontId="0" fillId="0" borderId="0" xfId="0" applyAlignment="1">
      <alignment horizontal="right"/>
    </xf>
    <xf numFmtId="10" fontId="0" fillId="0" borderId="2" xfId="0" applyNumberFormat="1" applyBorder="1"/>
    <xf numFmtId="0" fontId="0" fillId="0" borderId="0" xfId="0" applyAlignment="1">
      <alignment vertical="center"/>
    </xf>
    <xf numFmtId="0" fontId="3" fillId="3" borderId="0" xfId="0" applyFont="1" applyFill="1" applyAlignment="1">
      <alignment horizontal="center" vertical="center" wrapText="1"/>
    </xf>
    <xf numFmtId="44" fontId="0" fillId="0" borderId="2" xfId="2" applyFont="1" applyBorder="1"/>
    <xf numFmtId="0" fontId="2" fillId="2" borderId="0" xfId="0" quotePrefix="1" applyFont="1" applyFill="1"/>
    <xf numFmtId="0" fontId="2" fillId="2" borderId="0" xfId="0" applyFont="1" applyFill="1" applyAlignment="1">
      <alignment vertical="center"/>
    </xf>
    <xf numFmtId="164" fontId="0" fillId="0" borderId="4" xfId="3" applyNumberFormat="1" applyFont="1" applyBorder="1"/>
    <xf numFmtId="0" fontId="3" fillId="3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165" fontId="0" fillId="0" borderId="2" xfId="0" applyNumberFormat="1" applyBorder="1"/>
    <xf numFmtId="3" fontId="0" fillId="0" borderId="0" xfId="0" applyNumberFormat="1"/>
    <xf numFmtId="14" fontId="0" fillId="0" borderId="0" xfId="0" applyNumberFormat="1"/>
    <xf numFmtId="165" fontId="0" fillId="0" borderId="4" xfId="0" applyNumberFormat="1" applyBorder="1"/>
    <xf numFmtId="165" fontId="3" fillId="0" borderId="1" xfId="0" applyNumberFormat="1" applyFont="1" applyBorder="1"/>
    <xf numFmtId="164" fontId="3" fillId="0" borderId="1" xfId="3" applyNumberFormat="1" applyFont="1" applyBorder="1"/>
    <xf numFmtId="165" fontId="3" fillId="0" borderId="2" xfId="0" applyNumberFormat="1" applyFont="1" applyBorder="1"/>
    <xf numFmtId="167" fontId="0" fillId="0" borderId="2" xfId="1" applyNumberFormat="1" applyFont="1" applyBorder="1"/>
    <xf numFmtId="167" fontId="0" fillId="0" borderId="2" xfId="0" applyNumberFormat="1" applyBorder="1"/>
    <xf numFmtId="164" fontId="0" fillId="0" borderId="0" xfId="3" applyNumberFormat="1" applyFont="1" applyBorder="1"/>
    <xf numFmtId="167" fontId="0" fillId="0" borderId="0" xfId="1" applyNumberFormat="1" applyFont="1"/>
    <xf numFmtId="167" fontId="0" fillId="0" borderId="1" xfId="1" applyNumberFormat="1" applyFont="1" applyBorder="1"/>
    <xf numFmtId="167" fontId="0" fillId="0" borderId="3" xfId="1" applyNumberFormat="1" applyFont="1" applyBorder="1"/>
    <xf numFmtId="164" fontId="3" fillId="0" borderId="2" xfId="3" applyNumberFormat="1" applyFont="1" applyBorder="1"/>
    <xf numFmtId="0" fontId="2" fillId="2" borderId="0" xfId="0" applyFont="1" applyFill="1" applyAlignment="1">
      <alignment horizontal="center" wrapText="1"/>
    </xf>
    <xf numFmtId="4" fontId="0" fillId="0" borderId="0" xfId="0" applyNumberFormat="1"/>
    <xf numFmtId="9" fontId="0" fillId="0" borderId="0" xfId="0" applyNumberFormat="1"/>
    <xf numFmtId="167" fontId="0" fillId="0" borderId="3" xfId="0" applyNumberFormat="1" applyBorder="1"/>
    <xf numFmtId="3" fontId="0" fillId="0" borderId="2" xfId="0" applyNumberFormat="1" applyBorder="1"/>
    <xf numFmtId="167" fontId="0" fillId="0" borderId="0" xfId="0" applyNumberFormat="1"/>
    <xf numFmtId="166" fontId="0" fillId="0" borderId="0" xfId="0" applyNumberFormat="1"/>
    <xf numFmtId="165" fontId="0" fillId="0" borderId="0" xfId="0" applyNumberFormat="1"/>
    <xf numFmtId="10" fontId="3" fillId="0" borderId="2" xfId="0" applyNumberFormat="1" applyFont="1" applyBorder="1"/>
    <xf numFmtId="164" fontId="0" fillId="0" borderId="0" xfId="0" applyNumberFormat="1"/>
    <xf numFmtId="10" fontId="0" fillId="0" borderId="0" xfId="0" applyNumberFormat="1"/>
    <xf numFmtId="10" fontId="0" fillId="0" borderId="7" xfId="0" applyNumberFormat="1" applyBorder="1"/>
    <xf numFmtId="10" fontId="6" fillId="0" borderId="0" xfId="0" applyNumberFormat="1" applyFont="1"/>
    <xf numFmtId="10" fontId="0" fillId="0" borderId="0" xfId="3" applyNumberFormat="1" applyFont="1"/>
    <xf numFmtId="0" fontId="3" fillId="3" borderId="0" xfId="0" applyFont="1" applyFill="1" applyAlignment="1">
      <alignment horizontal="center"/>
    </xf>
    <xf numFmtId="10" fontId="0" fillId="0" borderId="1" xfId="0" applyNumberFormat="1" applyBorder="1"/>
    <xf numFmtId="164" fontId="3" fillId="4" borderId="2" xfId="0" applyNumberFormat="1" applyFont="1" applyFill="1" applyBorder="1"/>
    <xf numFmtId="167" fontId="3" fillId="0" borderId="1" xfId="0" applyNumberFormat="1" applyFont="1" applyBorder="1"/>
    <xf numFmtId="0" fontId="3" fillId="3" borderId="1" xfId="0" applyFont="1" applyFill="1" applyBorder="1" applyAlignment="1">
      <alignment horizontal="center"/>
    </xf>
    <xf numFmtId="10" fontId="0" fillId="0" borderId="0" xfId="3" applyNumberFormat="1" applyFont="1" applyBorder="1"/>
    <xf numFmtId="0" fontId="3" fillId="0" borderId="2" xfId="0" applyFont="1" applyBorder="1" applyAlignment="1">
      <alignment horizontal="right"/>
    </xf>
    <xf numFmtId="165" fontId="6" fillId="0" borderId="5" xfId="2" applyNumberFormat="1" applyFont="1" applyBorder="1"/>
    <xf numFmtId="164" fontId="6" fillId="0" borderId="2" xfId="3" applyNumberFormat="1" applyFont="1" applyBorder="1"/>
    <xf numFmtId="167" fontId="0" fillId="0" borderId="8" xfId="0" applyNumberFormat="1" applyBorder="1"/>
    <xf numFmtId="10" fontId="7" fillId="0" borderId="6" xfId="0" applyNumberFormat="1" applyFont="1" applyBorder="1"/>
    <xf numFmtId="164" fontId="7" fillId="0" borderId="2" xfId="3" applyNumberFormat="1" applyFont="1" applyBorder="1"/>
    <xf numFmtId="166" fontId="6" fillId="0" borderId="2" xfId="0" applyNumberFormat="1" applyFont="1" applyBorder="1" applyAlignment="1">
      <alignment horizontal="center"/>
    </xf>
    <xf numFmtId="166" fontId="3" fillId="4" borderId="6" xfId="0" applyNumberFormat="1" applyFont="1" applyFill="1" applyBorder="1" applyAlignment="1">
      <alignment horizontal="center"/>
    </xf>
    <xf numFmtId="167" fontId="0" fillId="0" borderId="1" xfId="0" applyNumberFormat="1" applyBorder="1"/>
    <xf numFmtId="0" fontId="3" fillId="3" borderId="4" xfId="0" applyFont="1" applyFill="1" applyBorder="1" applyAlignment="1">
      <alignment horizontal="center" vertical="center" wrapText="1"/>
    </xf>
    <xf numFmtId="167" fontId="0" fillId="0" borderId="9" xfId="0" applyNumberFormat="1" applyBorder="1"/>
    <xf numFmtId="0" fontId="8" fillId="0" borderId="0" xfId="0" applyFont="1"/>
    <xf numFmtId="0" fontId="3" fillId="3" borderId="0" xfId="0" applyFont="1" applyFill="1" applyAlignment="1">
      <alignment horizontal="center" vertical="center"/>
    </xf>
    <xf numFmtId="164" fontId="7" fillId="0" borderId="2" xfId="3" applyNumberFormat="1" applyFont="1" applyFill="1" applyBorder="1"/>
    <xf numFmtId="164" fontId="3" fillId="0" borderId="2" xfId="3" applyNumberFormat="1" applyFont="1" applyFill="1" applyBorder="1"/>
    <xf numFmtId="164" fontId="6" fillId="0" borderId="2" xfId="3" applyNumberFormat="1" applyFont="1" applyFill="1" applyBorder="1"/>
    <xf numFmtId="164" fontId="0" fillId="0" borderId="2" xfId="3" applyNumberFormat="1" applyFont="1" applyFill="1" applyBorder="1"/>
    <xf numFmtId="0" fontId="2" fillId="2" borderId="0" xfId="0" applyFont="1" applyFill="1" applyAlignment="1">
      <alignment horizontal="center" vertical="center" wrapText="1"/>
    </xf>
    <xf numFmtId="9" fontId="6" fillId="0" borderId="2" xfId="3" applyFont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0" fillId="5" borderId="0" xfId="0" applyFill="1"/>
    <xf numFmtId="44" fontId="3" fillId="4" borderId="2" xfId="2" applyFont="1" applyFill="1" applyBorder="1"/>
    <xf numFmtId="167" fontId="0" fillId="0" borderId="2" xfId="1" applyNumberFormat="1" applyFont="1" applyFill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B0A0A-1563-442F-AE11-178CF19A06CC}">
  <dimension ref="A1:AB110"/>
  <sheetViews>
    <sheetView tabSelected="1" zoomScaleNormal="100" workbookViewId="0">
      <selection activeCell="L47" sqref="L47"/>
    </sheetView>
  </sheetViews>
  <sheetFormatPr defaultRowHeight="14.5" x14ac:dyDescent="0.35"/>
  <cols>
    <col min="1" max="1" width="3.81640625" customWidth="1"/>
    <col min="2" max="2" width="26.36328125" customWidth="1"/>
    <col min="3" max="5" width="10.26953125" customWidth="1"/>
    <col min="6" max="6" width="9.6328125" customWidth="1"/>
    <col min="7" max="10" width="10.26953125" customWidth="1"/>
    <col min="11" max="11" width="12.08984375" customWidth="1"/>
    <col min="12" max="12" width="5.26953125" customWidth="1"/>
    <col min="13" max="13" width="10.08984375" bestFit="1" customWidth="1"/>
    <col min="14" max="14" width="14.1796875" customWidth="1"/>
    <col min="16" max="16" width="10.36328125" customWidth="1"/>
  </cols>
  <sheetData>
    <row r="1" spans="1:28" ht="28.5" x14ac:dyDescent="0.65">
      <c r="A1" s="3"/>
      <c r="B1" s="67" t="s">
        <v>290</v>
      </c>
    </row>
    <row r="3" spans="1:28" x14ac:dyDescent="0.35">
      <c r="B3" s="6" t="s">
        <v>0</v>
      </c>
      <c r="C3" s="5"/>
      <c r="D3" s="5"/>
      <c r="E3" s="5"/>
      <c r="F3" s="5"/>
      <c r="G3" s="5"/>
      <c r="H3" s="5"/>
      <c r="I3" s="5"/>
      <c r="J3" s="5"/>
      <c r="K3" s="5"/>
    </row>
    <row r="4" spans="1:28" x14ac:dyDescent="0.35">
      <c r="B4" s="4" t="s">
        <v>1</v>
      </c>
      <c r="C4" s="4"/>
      <c r="D4" s="4"/>
      <c r="E4" s="4"/>
      <c r="F4" s="4" t="s">
        <v>3</v>
      </c>
      <c r="G4" s="4"/>
      <c r="H4" s="4"/>
      <c r="I4" s="4"/>
      <c r="J4" s="4"/>
      <c r="K4" s="4"/>
      <c r="M4" s="4" t="s">
        <v>295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8" s="13" customFormat="1" ht="43.5" x14ac:dyDescent="0.35">
      <c r="B5" s="19" t="s">
        <v>2</v>
      </c>
      <c r="C5" s="20" t="s">
        <v>57</v>
      </c>
      <c r="D5" s="21" t="s">
        <v>55</v>
      </c>
      <c r="E5" s="14"/>
      <c r="F5" s="14"/>
      <c r="G5" s="20" t="s">
        <v>7</v>
      </c>
      <c r="H5" s="20" t="s">
        <v>8</v>
      </c>
      <c r="I5" s="20" t="s">
        <v>9</v>
      </c>
      <c r="J5" s="20" t="s">
        <v>56</v>
      </c>
      <c r="K5" s="20" t="s">
        <v>57</v>
      </c>
      <c r="M5" s="65" t="s">
        <v>114</v>
      </c>
      <c r="N5" s="65"/>
      <c r="O5" s="65" t="s">
        <v>115</v>
      </c>
      <c r="P5" s="65" t="s">
        <v>291</v>
      </c>
      <c r="Q5" s="65" t="s">
        <v>30</v>
      </c>
      <c r="R5" s="65" t="s">
        <v>294</v>
      </c>
      <c r="S5" s="20" t="str">
        <f>C12</f>
        <v>LTM
3/31/2023</v>
      </c>
      <c r="T5" s="20">
        <f t="shared" ref="T5:AA5" si="0">D12</f>
        <v>2023</v>
      </c>
      <c r="U5" s="20">
        <f t="shared" si="0"/>
        <v>2024</v>
      </c>
      <c r="V5" s="20">
        <f t="shared" si="0"/>
        <v>2025</v>
      </c>
      <c r="W5" s="20">
        <f t="shared" si="0"/>
        <v>2026</v>
      </c>
      <c r="X5" s="20">
        <f t="shared" si="0"/>
        <v>2027</v>
      </c>
      <c r="Y5" s="20">
        <f t="shared" si="0"/>
        <v>2028</v>
      </c>
      <c r="Z5" s="20">
        <f t="shared" si="0"/>
        <v>2029</v>
      </c>
      <c r="AA5" s="20">
        <f t="shared" si="0"/>
        <v>2030</v>
      </c>
      <c r="AB5"/>
    </row>
    <row r="6" spans="1:28" x14ac:dyDescent="0.35">
      <c r="B6" t="s">
        <v>4</v>
      </c>
      <c r="C6" s="25">
        <f>+O6*M6</f>
        <v>2109.3329209664648</v>
      </c>
      <c r="D6" s="18">
        <f>+C6/$C$9</f>
        <v>0.43142806712369591</v>
      </c>
      <c r="F6" s="11" t="s">
        <v>6</v>
      </c>
      <c r="G6" s="15">
        <v>17.100000000000001</v>
      </c>
      <c r="H6" s="74">
        <v>0.73209483746528548</v>
      </c>
      <c r="I6" s="77">
        <f>G6*(1+H6)</f>
        <v>29.618821720656385</v>
      </c>
      <c r="J6" s="8">
        <v>44.6</v>
      </c>
      <c r="K6" s="22">
        <f>+J6*I6</f>
        <v>1320.9994487412748</v>
      </c>
      <c r="M6" s="57">
        <f>G71+G85</f>
        <v>602.66654884756133</v>
      </c>
      <c r="N6" s="8" t="str">
        <f>+B6</f>
        <v>Bank Loan</v>
      </c>
      <c r="O6" s="62">
        <v>3.5</v>
      </c>
      <c r="P6" s="8" t="str">
        <f>"SOFR+ "&amp;D22*100&amp;+"%"</f>
        <v>SOFR+ 4%</v>
      </c>
      <c r="Q6" s="12">
        <f>C18</f>
        <v>7.7332704360806748E-2</v>
      </c>
      <c r="R6" s="8"/>
      <c r="S6" s="12"/>
      <c r="T6" s="12">
        <v>0.01</v>
      </c>
      <c r="U6" s="12">
        <v>0.01</v>
      </c>
      <c r="V6" s="12">
        <v>0.01</v>
      </c>
      <c r="W6" s="12">
        <v>0.01</v>
      </c>
      <c r="X6" s="12">
        <v>0.01</v>
      </c>
      <c r="Y6" s="12">
        <v>0.01</v>
      </c>
      <c r="Z6" s="12">
        <v>0.94</v>
      </c>
      <c r="AA6" s="8"/>
    </row>
    <row r="7" spans="1:28" x14ac:dyDescent="0.35">
      <c r="B7" t="s">
        <v>300</v>
      </c>
      <c r="C7" s="25">
        <f>+M6*O7</f>
        <v>1205.3330976951227</v>
      </c>
      <c r="D7" s="9">
        <f t="shared" ref="D7:D9" si="1">+C7/$C$9</f>
        <v>0.24653032407068337</v>
      </c>
      <c r="F7" s="11" t="s">
        <v>10</v>
      </c>
      <c r="K7" s="22">
        <f>C46</f>
        <v>3425.7849999999999</v>
      </c>
      <c r="N7" s="8" t="str">
        <f>+B7</f>
        <v>Subordinated Bonds</v>
      </c>
      <c r="O7" s="62">
        <v>2</v>
      </c>
      <c r="P7" s="8"/>
      <c r="Q7" s="12">
        <f>C31</f>
        <v>8.0000000000000071E-2</v>
      </c>
      <c r="R7" s="8"/>
      <c r="S7" s="8"/>
      <c r="T7" s="12">
        <v>0</v>
      </c>
      <c r="U7" s="12">
        <v>0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  <c r="AA7" s="12">
        <v>1</v>
      </c>
    </row>
    <row r="8" spans="1:28" ht="15" thickBot="1" x14ac:dyDescent="0.4">
      <c r="B8" t="s">
        <v>5</v>
      </c>
      <c r="C8" s="25">
        <f>+K9-C6-C7</f>
        <v>1574.521963541926</v>
      </c>
      <c r="D8" s="9">
        <f t="shared" si="1"/>
        <v>0.32204160880562072</v>
      </c>
      <c r="F8" s="11" t="s">
        <v>11</v>
      </c>
      <c r="G8" s="12">
        <v>0.03</v>
      </c>
      <c r="K8" s="22">
        <f>+G8*(K6+K7)</f>
        <v>142.40353346223824</v>
      </c>
      <c r="N8" s="8" t="s">
        <v>54</v>
      </c>
      <c r="O8" s="62">
        <f>+O7+O6</f>
        <v>5.5</v>
      </c>
      <c r="Q8" s="46"/>
    </row>
    <row r="9" spans="1:28" ht="15" thickBot="1" x14ac:dyDescent="0.4">
      <c r="B9" t="s">
        <v>53</v>
      </c>
      <c r="C9" s="26">
        <f>SUM(C6:C8)</f>
        <v>4889.1879822035135</v>
      </c>
      <c r="D9" s="27">
        <f t="shared" si="1"/>
        <v>1</v>
      </c>
      <c r="E9" s="63">
        <f>C9/M6</f>
        <v>8.1125922644168291</v>
      </c>
      <c r="F9" s="11" t="s">
        <v>54</v>
      </c>
      <c r="K9" s="28">
        <f>SUM(K6:K8)</f>
        <v>4889.1879822035135</v>
      </c>
    </row>
    <row r="10" spans="1:28" ht="15" thickTop="1" x14ac:dyDescent="0.35"/>
    <row r="11" spans="1:28" x14ac:dyDescent="0.35">
      <c r="B11" s="6" t="s">
        <v>12</v>
      </c>
      <c r="C11" s="6"/>
      <c r="D11" s="6"/>
      <c r="E11" s="6"/>
      <c r="F11" s="6"/>
      <c r="G11" s="6"/>
      <c r="H11" s="6"/>
      <c r="I11" s="6"/>
      <c r="J11" s="6"/>
      <c r="K11" s="6"/>
    </row>
    <row r="12" spans="1:28" s="13" customFormat="1" ht="30.5" customHeight="1" x14ac:dyDescent="0.35">
      <c r="B12" s="17" t="s">
        <v>58</v>
      </c>
      <c r="C12" s="73" t="s">
        <v>299</v>
      </c>
      <c r="D12" s="17">
        <v>2023</v>
      </c>
      <c r="E12" s="17">
        <f t="shared" ref="E12:K12" si="2">+D12+1</f>
        <v>2024</v>
      </c>
      <c r="F12" s="17">
        <f t="shared" si="2"/>
        <v>2025</v>
      </c>
      <c r="G12" s="17">
        <f t="shared" si="2"/>
        <v>2026</v>
      </c>
      <c r="H12" s="17">
        <f t="shared" si="2"/>
        <v>2027</v>
      </c>
      <c r="I12" s="17">
        <f t="shared" si="2"/>
        <v>2028</v>
      </c>
      <c r="J12" s="17">
        <f t="shared" si="2"/>
        <v>2029</v>
      </c>
      <c r="K12" s="17">
        <f t="shared" si="2"/>
        <v>2030</v>
      </c>
    </row>
    <row r="13" spans="1:28" x14ac:dyDescent="0.35">
      <c r="B13" s="2" t="s">
        <v>4</v>
      </c>
    </row>
    <row r="14" spans="1:28" x14ac:dyDescent="0.35">
      <c r="B14" t="s">
        <v>13</v>
      </c>
      <c r="C14" s="22">
        <f>+C6</f>
        <v>2109.3329209664648</v>
      </c>
      <c r="D14" s="30">
        <f>+C14-D15</f>
        <v>2088.2395917568001</v>
      </c>
      <c r="E14" s="30">
        <f t="shared" ref="E14:J14" si="3">+D14-E15</f>
        <v>2067.1462625471354</v>
      </c>
      <c r="F14" s="30">
        <f t="shared" si="3"/>
        <v>2046.0529333374707</v>
      </c>
      <c r="G14" s="30">
        <f t="shared" si="3"/>
        <v>2024.959604127806</v>
      </c>
      <c r="H14" s="30">
        <f t="shared" si="3"/>
        <v>2003.8662749181412</v>
      </c>
      <c r="I14" s="30">
        <f t="shared" si="3"/>
        <v>1982.7729457084765</v>
      </c>
      <c r="J14" s="30">
        <f t="shared" si="3"/>
        <v>0</v>
      </c>
      <c r="K14" s="8"/>
    </row>
    <row r="15" spans="1:28" x14ac:dyDescent="0.35">
      <c r="B15" t="s">
        <v>14</v>
      </c>
      <c r="D15" s="29">
        <f>$C$6*T6</f>
        <v>21.093329209664649</v>
      </c>
      <c r="E15" s="29">
        <f t="shared" ref="E15:K15" si="4">$C$6*U6</f>
        <v>21.093329209664649</v>
      </c>
      <c r="F15" s="29">
        <f t="shared" si="4"/>
        <v>21.093329209664649</v>
      </c>
      <c r="G15" s="29">
        <f t="shared" si="4"/>
        <v>21.093329209664649</v>
      </c>
      <c r="H15" s="29">
        <f t="shared" si="4"/>
        <v>21.093329209664649</v>
      </c>
      <c r="I15" s="29">
        <f t="shared" si="4"/>
        <v>21.093329209664649</v>
      </c>
      <c r="J15" s="29">
        <f t="shared" si="4"/>
        <v>1982.7729457084768</v>
      </c>
      <c r="K15" s="29">
        <f t="shared" si="4"/>
        <v>0</v>
      </c>
    </row>
    <row r="16" spans="1:28" x14ac:dyDescent="0.35">
      <c r="B16" t="s">
        <v>15</v>
      </c>
      <c r="D16" s="29">
        <f>+C14*D23</f>
        <v>137.10663986282023</v>
      </c>
      <c r="E16" s="29">
        <f t="shared" ref="E16:K16" si="5">+D14*E23</f>
        <v>146.17677142297603</v>
      </c>
      <c r="F16" s="29">
        <f t="shared" si="5"/>
        <v>155.03596969103518</v>
      </c>
      <c r="G16" s="29">
        <f t="shared" si="5"/>
        <v>173.91449933368503</v>
      </c>
      <c r="H16" s="29">
        <f t="shared" si="5"/>
        <v>172.12156635086353</v>
      </c>
      <c r="I16" s="29">
        <f t="shared" si="5"/>
        <v>170.32863336804201</v>
      </c>
      <c r="J16" s="29">
        <f t="shared" si="5"/>
        <v>168.53570038522051</v>
      </c>
      <c r="K16" s="29">
        <f t="shared" si="5"/>
        <v>0</v>
      </c>
    </row>
    <row r="17" spans="2:11" x14ac:dyDescent="0.35">
      <c r="B17" t="s">
        <v>16</v>
      </c>
      <c r="C17" s="43">
        <f>-C14</f>
        <v>-2109.3329209664648</v>
      </c>
      <c r="D17" s="30">
        <f>+D16+D15</f>
        <v>158.19996907248489</v>
      </c>
      <c r="E17" s="30">
        <f t="shared" ref="E17:K17" si="6">+E16+E15</f>
        <v>167.27010063264069</v>
      </c>
      <c r="F17" s="30">
        <f t="shared" si="6"/>
        <v>176.12929890069984</v>
      </c>
      <c r="G17" s="30">
        <f t="shared" si="6"/>
        <v>195.00782854334969</v>
      </c>
      <c r="H17" s="30">
        <f t="shared" si="6"/>
        <v>193.21489556052819</v>
      </c>
      <c r="I17" s="30">
        <f t="shared" si="6"/>
        <v>191.42196257770667</v>
      </c>
      <c r="J17" s="30">
        <f t="shared" si="6"/>
        <v>2151.3086460936975</v>
      </c>
      <c r="K17" s="30">
        <f t="shared" si="6"/>
        <v>0</v>
      </c>
    </row>
    <row r="18" spans="2:11" x14ac:dyDescent="0.35">
      <c r="B18" t="s">
        <v>183</v>
      </c>
      <c r="C18" s="44">
        <f>IRR(C17:J17)</f>
        <v>7.7332704360806748E-2</v>
      </c>
    </row>
    <row r="20" spans="2:11" x14ac:dyDescent="0.35">
      <c r="B20" s="1" t="s">
        <v>292</v>
      </c>
      <c r="C20" s="61">
        <v>0.02</v>
      </c>
      <c r="D20" s="35">
        <f>+C20+D21</f>
        <v>2.5000000000000001E-2</v>
      </c>
      <c r="E20" s="35">
        <f t="shared" ref="E20:K20" si="7">+D20+E21</f>
        <v>3.0000000000000002E-2</v>
      </c>
      <c r="F20" s="35">
        <f t="shared" si="7"/>
        <v>3.5000000000000003E-2</v>
      </c>
      <c r="G20" s="35">
        <f t="shared" si="7"/>
        <v>4.5000000000000005E-2</v>
      </c>
      <c r="H20" s="35">
        <f t="shared" si="7"/>
        <v>4.5000000000000005E-2</v>
      </c>
      <c r="I20" s="35">
        <f t="shared" si="7"/>
        <v>4.5000000000000005E-2</v>
      </c>
      <c r="J20" s="35">
        <f t="shared" si="7"/>
        <v>4.5000000000000005E-2</v>
      </c>
      <c r="K20" s="35">
        <f t="shared" si="7"/>
        <v>4.5000000000000005E-2</v>
      </c>
    </row>
    <row r="21" spans="2:11" x14ac:dyDescent="0.35">
      <c r="B21" t="s">
        <v>293</v>
      </c>
      <c r="C21" s="31"/>
      <c r="D21" s="58">
        <v>5.0000000000000001E-3</v>
      </c>
      <c r="E21" s="58">
        <v>5.0000000000000001E-3</v>
      </c>
      <c r="F21" s="58">
        <v>5.0000000000000001E-3</v>
      </c>
      <c r="G21" s="58">
        <v>0.01</v>
      </c>
      <c r="H21" s="58"/>
      <c r="I21" s="58"/>
      <c r="J21" s="58"/>
      <c r="K21" s="58"/>
    </row>
    <row r="22" spans="2:11" x14ac:dyDescent="0.35">
      <c r="B22" t="s">
        <v>17</v>
      </c>
      <c r="C22" s="31"/>
      <c r="D22" s="9">
        <v>0.04</v>
      </c>
      <c r="E22" s="9">
        <v>0.04</v>
      </c>
      <c r="F22" s="9">
        <v>0.04</v>
      </c>
      <c r="G22" s="9">
        <v>0.04</v>
      </c>
      <c r="H22" s="9">
        <v>0.04</v>
      </c>
      <c r="I22" s="9">
        <v>0.04</v>
      </c>
      <c r="J22" s="9">
        <v>0.04</v>
      </c>
      <c r="K22" s="9">
        <v>0.04</v>
      </c>
    </row>
    <row r="23" spans="2:11" x14ac:dyDescent="0.35">
      <c r="B23" t="s">
        <v>18</v>
      </c>
      <c r="C23" s="31"/>
      <c r="D23" s="9">
        <f>+D22+D20</f>
        <v>6.5000000000000002E-2</v>
      </c>
      <c r="E23" s="9">
        <f t="shared" ref="E23:K23" si="8">+E22+E20</f>
        <v>7.0000000000000007E-2</v>
      </c>
      <c r="F23" s="9">
        <f t="shared" si="8"/>
        <v>7.5000000000000011E-2</v>
      </c>
      <c r="G23" s="9">
        <f t="shared" si="8"/>
        <v>8.5000000000000006E-2</v>
      </c>
      <c r="H23" s="9">
        <f t="shared" si="8"/>
        <v>8.5000000000000006E-2</v>
      </c>
      <c r="I23" s="9">
        <f t="shared" si="8"/>
        <v>8.5000000000000006E-2</v>
      </c>
      <c r="J23" s="9">
        <f t="shared" si="8"/>
        <v>8.5000000000000006E-2</v>
      </c>
      <c r="K23" s="9">
        <f t="shared" si="8"/>
        <v>8.5000000000000006E-2</v>
      </c>
    </row>
    <row r="25" spans="2:11" x14ac:dyDescent="0.35">
      <c r="B25" s="2" t="s">
        <v>300</v>
      </c>
    </row>
    <row r="26" spans="2:11" x14ac:dyDescent="0.35">
      <c r="B26" t="s">
        <v>13</v>
      </c>
      <c r="C26" s="22">
        <f>+C7</f>
        <v>1205.3330976951227</v>
      </c>
      <c r="D26" s="30">
        <f>+C26-D27</f>
        <v>1205.3330976951227</v>
      </c>
      <c r="E26" s="30">
        <f t="shared" ref="E26" si="9">+D26-E27</f>
        <v>1205.3330976951227</v>
      </c>
      <c r="F26" s="30">
        <f t="shared" ref="F26" si="10">+E26-F27</f>
        <v>1205.3330976951227</v>
      </c>
      <c r="G26" s="30">
        <f t="shared" ref="G26" si="11">+F26-G27</f>
        <v>1205.3330976951227</v>
      </c>
      <c r="H26" s="30">
        <f t="shared" ref="H26" si="12">+G26-H27</f>
        <v>1205.3330976951227</v>
      </c>
      <c r="I26" s="30">
        <f t="shared" ref="I26" si="13">+H26-I27</f>
        <v>1205.3330976951227</v>
      </c>
      <c r="J26" s="30">
        <f t="shared" ref="J26" si="14">+I26-J27</f>
        <v>1205.3330976951227</v>
      </c>
      <c r="K26" s="8"/>
    </row>
    <row r="27" spans="2:11" x14ac:dyDescent="0.35">
      <c r="B27" t="s">
        <v>14</v>
      </c>
      <c r="D27" s="29">
        <f>$C$7*T7</f>
        <v>0</v>
      </c>
      <c r="E27" s="29">
        <f t="shared" ref="E27:K27" si="15">$C$7*U7</f>
        <v>0</v>
      </c>
      <c r="F27" s="29">
        <f t="shared" si="15"/>
        <v>0</v>
      </c>
      <c r="G27" s="29">
        <f t="shared" si="15"/>
        <v>0</v>
      </c>
      <c r="H27" s="29">
        <f t="shared" si="15"/>
        <v>0</v>
      </c>
      <c r="I27" s="29">
        <f t="shared" si="15"/>
        <v>0</v>
      </c>
      <c r="J27" s="29">
        <f t="shared" si="15"/>
        <v>0</v>
      </c>
      <c r="K27" s="29">
        <f t="shared" si="15"/>
        <v>1205.3330976951227</v>
      </c>
    </row>
    <row r="28" spans="2:11" x14ac:dyDescent="0.35">
      <c r="B28" t="s">
        <v>15</v>
      </c>
      <c r="D28" s="29">
        <f>+C26*D31</f>
        <v>96.426647815609812</v>
      </c>
      <c r="E28" s="29">
        <f t="shared" ref="E28:K28" si="16">+D26*E31</f>
        <v>96.426647815609812</v>
      </c>
      <c r="F28" s="29">
        <f t="shared" si="16"/>
        <v>96.426647815609812</v>
      </c>
      <c r="G28" s="29">
        <f t="shared" si="16"/>
        <v>96.426647815609812</v>
      </c>
      <c r="H28" s="29">
        <f t="shared" si="16"/>
        <v>96.426647815609812</v>
      </c>
      <c r="I28" s="29">
        <f t="shared" si="16"/>
        <v>96.426647815609812</v>
      </c>
      <c r="J28" s="29">
        <f t="shared" si="16"/>
        <v>96.426647815609812</v>
      </c>
      <c r="K28" s="29">
        <f t="shared" si="16"/>
        <v>96.426647815609812</v>
      </c>
    </row>
    <row r="29" spans="2:11" x14ac:dyDescent="0.35">
      <c r="B29" t="s">
        <v>16</v>
      </c>
      <c r="C29" s="43">
        <f>-C26</f>
        <v>-1205.3330976951227</v>
      </c>
      <c r="D29" s="30">
        <f>+D28+D27</f>
        <v>96.426647815609812</v>
      </c>
      <c r="E29" s="30">
        <f t="shared" ref="E29:K29" si="17">+E28+E27</f>
        <v>96.426647815609812</v>
      </c>
      <c r="F29" s="30">
        <f t="shared" si="17"/>
        <v>96.426647815609812</v>
      </c>
      <c r="G29" s="30">
        <f t="shared" si="17"/>
        <v>96.426647815609812</v>
      </c>
      <c r="H29" s="30">
        <f t="shared" si="17"/>
        <v>96.426647815609812</v>
      </c>
      <c r="I29" s="30">
        <f t="shared" si="17"/>
        <v>96.426647815609812</v>
      </c>
      <c r="J29" s="30">
        <f t="shared" si="17"/>
        <v>96.426647815609812</v>
      </c>
      <c r="K29" s="30">
        <f t="shared" si="17"/>
        <v>1301.7597455107325</v>
      </c>
    </row>
    <row r="30" spans="2:11" ht="15" thickBot="1" x14ac:dyDescent="0.4"/>
    <row r="31" spans="2:11" ht="15" thickBot="1" x14ac:dyDescent="0.4">
      <c r="B31" t="s">
        <v>18</v>
      </c>
      <c r="C31" s="60">
        <f>IRR(C29:K29)</f>
        <v>8.0000000000000071E-2</v>
      </c>
      <c r="D31" s="47">
        <v>0.08</v>
      </c>
      <c r="E31" s="12">
        <v>0.08</v>
      </c>
      <c r="F31" s="12">
        <v>0.08</v>
      </c>
      <c r="G31" s="12">
        <v>0.08</v>
      </c>
      <c r="H31" s="12">
        <v>0.08</v>
      </c>
      <c r="I31" s="12">
        <v>0.08</v>
      </c>
      <c r="J31" s="12">
        <v>0.08</v>
      </c>
      <c r="K31" s="12">
        <v>0.08</v>
      </c>
    </row>
    <row r="33" spans="2:14" x14ac:dyDescent="0.35">
      <c r="B33" t="s">
        <v>164</v>
      </c>
      <c r="C33" s="30">
        <f t="shared" ref="C33" si="18">+C26+C14</f>
        <v>3314.6660186615873</v>
      </c>
      <c r="D33" s="30">
        <f>+D26+D14</f>
        <v>3293.572689451923</v>
      </c>
      <c r="E33" s="30">
        <f t="shared" ref="E33:K33" si="19">+E26+E14</f>
        <v>3272.4793602422578</v>
      </c>
      <c r="F33" s="30">
        <f t="shared" si="19"/>
        <v>3251.3860310325936</v>
      </c>
      <c r="G33" s="30">
        <f t="shared" si="19"/>
        <v>3230.2927018229284</v>
      </c>
      <c r="H33" s="30">
        <f t="shared" si="19"/>
        <v>3209.1993726132641</v>
      </c>
      <c r="I33" s="30">
        <f t="shared" si="19"/>
        <v>3188.106043403599</v>
      </c>
      <c r="J33" s="30">
        <f t="shared" si="19"/>
        <v>1205.3330976951227</v>
      </c>
      <c r="K33" s="30">
        <f t="shared" si="19"/>
        <v>0</v>
      </c>
    </row>
    <row r="35" spans="2:14" x14ac:dyDescent="0.35">
      <c r="B35" s="6" t="s">
        <v>36</v>
      </c>
      <c r="C35" s="6"/>
      <c r="D35" s="6"/>
      <c r="E35" s="6"/>
      <c r="F35" s="6"/>
      <c r="G35" s="6"/>
      <c r="H35" s="6"/>
    </row>
    <row r="36" spans="2:14" ht="29" customHeight="1" x14ac:dyDescent="0.35">
      <c r="B36" s="16" t="s">
        <v>58</v>
      </c>
      <c r="C36" s="36" t="s">
        <v>299</v>
      </c>
      <c r="E36" s="7" t="s">
        <v>37</v>
      </c>
      <c r="F36" s="7" t="s">
        <v>38</v>
      </c>
      <c r="H36" s="36" t="s">
        <v>299</v>
      </c>
    </row>
    <row r="37" spans="2:14" x14ac:dyDescent="0.35">
      <c r="B37" t="s">
        <v>51</v>
      </c>
      <c r="C37" s="29">
        <f>+'BALANCE SHEET YAHOO'!B3/N37</f>
        <v>1918.0830000000001</v>
      </c>
      <c r="D37" s="32"/>
      <c r="E37" s="29"/>
      <c r="F37" s="29"/>
      <c r="G37" s="32"/>
      <c r="H37" s="29">
        <f>+C37+E37-F37</f>
        <v>1918.0830000000001</v>
      </c>
      <c r="N37" s="32">
        <v>1000000</v>
      </c>
    </row>
    <row r="38" spans="2:14" x14ac:dyDescent="0.35">
      <c r="B38" t="s">
        <v>39</v>
      </c>
      <c r="C38" s="29">
        <f>'BALANCE SHEET YAHOO'!B18/N37</f>
        <v>6598.5110000000004</v>
      </c>
      <c r="D38" s="32"/>
      <c r="E38" s="29"/>
      <c r="F38" s="29"/>
      <c r="G38" s="32"/>
      <c r="H38" s="29">
        <f>+C38+E38-F38</f>
        <v>6598.5110000000004</v>
      </c>
    </row>
    <row r="39" spans="2:14" ht="15" thickBot="1" x14ac:dyDescent="0.4">
      <c r="B39" t="s">
        <v>52</v>
      </c>
      <c r="C39" s="34">
        <f>+C43-C41-C38-C37</f>
        <v>805.72299999999859</v>
      </c>
      <c r="D39" s="32"/>
      <c r="E39" s="29"/>
      <c r="F39" s="29"/>
      <c r="G39" s="32"/>
      <c r="H39" s="29">
        <f>+C39+E39-F39</f>
        <v>805.72299999999859</v>
      </c>
    </row>
    <row r="40" spans="2:14" ht="15" thickTop="1" x14ac:dyDescent="0.35">
      <c r="C40" s="32"/>
      <c r="D40" s="32"/>
      <c r="E40" s="32"/>
      <c r="F40" s="32"/>
      <c r="G40" s="32"/>
      <c r="H40" s="32"/>
    </row>
    <row r="41" spans="2:14" x14ac:dyDescent="0.35">
      <c r="B41" t="s">
        <v>40</v>
      </c>
      <c r="C41" s="29">
        <v>0</v>
      </c>
      <c r="D41" s="32"/>
      <c r="E41" s="78">
        <f>+K6-C52</f>
        <v>-148.84655125872473</v>
      </c>
      <c r="F41" s="29"/>
      <c r="G41" s="32"/>
      <c r="H41" s="29">
        <f>+C41+E41-F41</f>
        <v>-148.84655125872473</v>
      </c>
    </row>
    <row r="42" spans="2:14" x14ac:dyDescent="0.35">
      <c r="B42" t="s">
        <v>41</v>
      </c>
      <c r="C42" s="29"/>
      <c r="D42" s="32"/>
      <c r="E42" s="29">
        <f>+K8</f>
        <v>142.40353346223824</v>
      </c>
      <c r="F42" s="29"/>
      <c r="G42" s="32"/>
      <c r="H42" s="29">
        <f>+C42+E42-F42</f>
        <v>142.40353346223824</v>
      </c>
    </row>
    <row r="43" spans="2:14" ht="15" thickBot="1" x14ac:dyDescent="0.4">
      <c r="B43" t="s">
        <v>42</v>
      </c>
      <c r="C43" s="33">
        <f>'BALANCE SHEET YAHOO'!B2/N37</f>
        <v>9322.3169999999991</v>
      </c>
      <c r="D43" s="32"/>
      <c r="E43" s="32"/>
      <c r="F43" s="32"/>
      <c r="G43" s="32"/>
      <c r="H43" s="33">
        <f>SUM(H37:H42)</f>
        <v>9315.8739822035132</v>
      </c>
    </row>
    <row r="44" spans="2:14" ht="15" thickTop="1" x14ac:dyDescent="0.35">
      <c r="C44" s="32"/>
      <c r="D44" s="32"/>
      <c r="E44" s="32"/>
      <c r="F44" s="32"/>
      <c r="G44" s="32"/>
      <c r="H44" s="32"/>
    </row>
    <row r="45" spans="2:14" x14ac:dyDescent="0.35">
      <c r="B45" t="s">
        <v>43</v>
      </c>
      <c r="C45" s="29">
        <f>'BALANCE SHEET YAHOO'!B29/N37</f>
        <v>1752.6089999999999</v>
      </c>
      <c r="D45" s="32"/>
      <c r="E45" s="29"/>
      <c r="F45" s="29"/>
      <c r="G45" s="32"/>
      <c r="H45" s="29">
        <f>+C45-E45+F45</f>
        <v>1752.6089999999999</v>
      </c>
    </row>
    <row r="46" spans="2:14" x14ac:dyDescent="0.35">
      <c r="B46" t="s">
        <v>44</v>
      </c>
      <c r="C46" s="29">
        <f>('BALANCE SHEET YAHOO'!B40+'BALANCE SHEET YAHOO'!B48)/N37</f>
        <v>3425.7849999999999</v>
      </c>
      <c r="D46" s="32"/>
      <c r="E46" s="29">
        <f>+K7</f>
        <v>3425.7849999999999</v>
      </c>
      <c r="F46" s="29"/>
      <c r="G46" s="32"/>
      <c r="H46" s="29">
        <f t="shared" ref="H46:H49" si="20">+C46-E46+F46</f>
        <v>0</v>
      </c>
    </row>
    <row r="47" spans="2:14" x14ac:dyDescent="0.35">
      <c r="B47" t="s">
        <v>45</v>
      </c>
      <c r="C47" s="29"/>
      <c r="D47" s="32"/>
      <c r="E47" s="29"/>
      <c r="F47" s="29">
        <f>+C6</f>
        <v>2109.3329209664648</v>
      </c>
      <c r="G47" s="32"/>
      <c r="H47" s="29">
        <f t="shared" si="20"/>
        <v>2109.3329209664648</v>
      </c>
    </row>
    <row r="48" spans="2:14" x14ac:dyDescent="0.35">
      <c r="B48" t="s">
        <v>46</v>
      </c>
      <c r="C48" s="29"/>
      <c r="D48" s="32"/>
      <c r="E48" s="29"/>
      <c r="F48" s="29">
        <f>+C7</f>
        <v>1205.3330976951227</v>
      </c>
      <c r="G48" s="32"/>
      <c r="H48" s="29">
        <f t="shared" si="20"/>
        <v>1205.3330976951227</v>
      </c>
    </row>
    <row r="49" spans="2:11" x14ac:dyDescent="0.35">
      <c r="B49" t="s">
        <v>47</v>
      </c>
      <c r="C49" s="29">
        <f>+C50-C46-C45</f>
        <v>2674.0769999999998</v>
      </c>
      <c r="D49" s="32"/>
      <c r="E49" s="29"/>
      <c r="F49" s="29"/>
      <c r="G49" s="32"/>
      <c r="H49" s="29">
        <f t="shared" si="20"/>
        <v>2674.0769999999998</v>
      </c>
    </row>
    <row r="50" spans="2:11" ht="15" thickBot="1" x14ac:dyDescent="0.4">
      <c r="B50" t="s">
        <v>48</v>
      </c>
      <c r="C50" s="33">
        <f>'BALANCE SHEET YAHOO'!B28/N37</f>
        <v>7852.4709999999995</v>
      </c>
      <c r="D50" s="32"/>
      <c r="E50" s="32"/>
      <c r="F50" s="32"/>
      <c r="G50" s="32"/>
      <c r="H50" s="33">
        <f>SUM(H45:H49)</f>
        <v>7741.3520186615879</v>
      </c>
    </row>
    <row r="51" spans="2:11" ht="15" thickTop="1" x14ac:dyDescent="0.35">
      <c r="C51" s="32"/>
      <c r="D51" s="32"/>
      <c r="E51" s="32"/>
      <c r="F51" s="32"/>
      <c r="G51" s="32"/>
      <c r="H51" s="32"/>
    </row>
    <row r="52" spans="2:11" x14ac:dyDescent="0.35">
      <c r="B52" t="s">
        <v>49</v>
      </c>
      <c r="C52" s="29">
        <f>+C43-C50</f>
        <v>1469.8459999999995</v>
      </c>
      <c r="D52" s="32"/>
      <c r="E52" s="29">
        <f>+C52</f>
        <v>1469.8459999999995</v>
      </c>
      <c r="F52" s="29">
        <f>+C8</f>
        <v>1574.521963541926</v>
      </c>
      <c r="G52" s="32"/>
      <c r="H52" s="29">
        <f>+C52-E52+F52</f>
        <v>1574.521963541926</v>
      </c>
    </row>
    <row r="53" spans="2:11" x14ac:dyDescent="0.35">
      <c r="C53" s="32"/>
      <c r="D53" s="32"/>
      <c r="E53" s="32"/>
      <c r="F53" s="32"/>
      <c r="G53" s="32"/>
      <c r="H53" s="32"/>
    </row>
    <row r="54" spans="2:11" ht="15" thickBot="1" x14ac:dyDescent="0.4">
      <c r="B54" t="s">
        <v>50</v>
      </c>
      <c r="C54" s="33">
        <f>+C52+C50</f>
        <v>9322.3169999999991</v>
      </c>
      <c r="D54" s="32"/>
      <c r="E54" s="34">
        <f>SUM(E37:E52)</f>
        <v>4889.1879822035135</v>
      </c>
      <c r="F54" s="34">
        <f>SUM(F37:F52)</f>
        <v>4889.1879822035135</v>
      </c>
      <c r="G54" s="32"/>
      <c r="H54" s="33">
        <f>+H52+H50</f>
        <v>9315.8739822035132</v>
      </c>
    </row>
    <row r="55" spans="2:11" ht="15" thickTop="1" x14ac:dyDescent="0.35"/>
    <row r="57" spans="2:11" x14ac:dyDescent="0.35">
      <c r="B57" s="6" t="s">
        <v>19</v>
      </c>
      <c r="C57" s="68" t="s">
        <v>34</v>
      </c>
      <c r="D57" s="68"/>
      <c r="E57" s="68"/>
      <c r="G57" s="68" t="s">
        <v>35</v>
      </c>
      <c r="H57" s="68"/>
      <c r="I57" s="68"/>
      <c r="J57" s="68"/>
      <c r="K57" s="68"/>
    </row>
    <row r="58" spans="2:11" ht="29" x14ac:dyDescent="0.35">
      <c r="B58" s="4" t="s">
        <v>260</v>
      </c>
      <c r="C58" s="4">
        <v>2021</v>
      </c>
      <c r="D58" s="4">
        <f>+C58+1</f>
        <v>2022</v>
      </c>
      <c r="E58" s="36" t="s">
        <v>299</v>
      </c>
      <c r="G58" s="4">
        <v>2023</v>
      </c>
      <c r="H58" s="4">
        <f>+G58+1</f>
        <v>2024</v>
      </c>
      <c r="I58" s="4">
        <f>+H58+1</f>
        <v>2025</v>
      </c>
      <c r="J58" s="4">
        <f>+I58+1</f>
        <v>2026</v>
      </c>
      <c r="K58" s="4">
        <f>+J58+1</f>
        <v>2027</v>
      </c>
    </row>
    <row r="59" spans="2:11" x14ac:dyDescent="0.35">
      <c r="B59" t="s">
        <v>20</v>
      </c>
      <c r="C59" s="29">
        <f>+'INCOME YAHOO'!D2/1000000</f>
        <v>3230.7750000000001</v>
      </c>
      <c r="D59" s="29">
        <f>+'INCOME YAHOO'!C2/1000000</f>
        <v>5068.4470000000001</v>
      </c>
      <c r="E59" s="29">
        <f>+'INCOME YAHOO'!B2/1000000</f>
        <v>5450.9059999999999</v>
      </c>
      <c r="F59" s="32"/>
      <c r="G59" s="29">
        <f>+E59*(1+G60)</f>
        <v>5995.9966000000004</v>
      </c>
      <c r="H59" s="29">
        <f>+G59*(1+H60)</f>
        <v>6895.3960900000002</v>
      </c>
      <c r="I59" s="29">
        <f t="shared" ref="I59:K59" si="21">+H59*(1+I60)</f>
        <v>7584.9356990000006</v>
      </c>
      <c r="J59" s="29">
        <f t="shared" si="21"/>
        <v>8343.4292689000013</v>
      </c>
      <c r="K59" s="29">
        <f t="shared" si="21"/>
        <v>9177.772195790003</v>
      </c>
    </row>
    <row r="60" spans="2:11" x14ac:dyDescent="0.35">
      <c r="B60" t="s">
        <v>21</v>
      </c>
      <c r="C60" s="31"/>
      <c r="D60" s="9">
        <f>+D59/C59-1</f>
        <v>0.56880222237698375</v>
      </c>
      <c r="E60" s="9">
        <f>+E59/D59-1</f>
        <v>7.5458814110120898E-2</v>
      </c>
      <c r="F60" s="10"/>
      <c r="G60" s="58">
        <v>0.1</v>
      </c>
      <c r="H60" s="58">
        <v>0.15</v>
      </c>
      <c r="I60" s="58">
        <v>0.1</v>
      </c>
      <c r="J60" s="58">
        <v>0.1</v>
      </c>
      <c r="K60" s="58">
        <v>0.1</v>
      </c>
    </row>
    <row r="62" spans="2:11" x14ac:dyDescent="0.35">
      <c r="B62" t="s">
        <v>22</v>
      </c>
      <c r="C62" s="29">
        <f>+'INCOME YAHOO'!D5/1000000</f>
        <v>2998.7190000000001</v>
      </c>
      <c r="D62" s="29">
        <f>+'INCOME YAHOO'!C5/1000000</f>
        <v>4311.8</v>
      </c>
      <c r="E62" s="29">
        <f>+'INCOME YAHOO'!B5/1000000</f>
        <v>4558.5519999999997</v>
      </c>
      <c r="G62" s="29">
        <f>+G59*G63</f>
        <v>5096.5971100000006</v>
      </c>
      <c r="H62" s="29">
        <f t="shared" ref="H62:K62" si="22">+H59*H63</f>
        <v>5861.0866765000001</v>
      </c>
      <c r="I62" s="29">
        <f t="shared" si="22"/>
        <v>6447.19534415</v>
      </c>
      <c r="J62" s="29">
        <f t="shared" si="22"/>
        <v>7091.9148785650004</v>
      </c>
      <c r="K62" s="29">
        <f t="shared" si="22"/>
        <v>7801.1063664215026</v>
      </c>
    </row>
    <row r="63" spans="2:11" x14ac:dyDescent="0.35">
      <c r="B63" t="s">
        <v>26</v>
      </c>
      <c r="C63" s="9">
        <f>+C62/C59</f>
        <v>0.9281732711191587</v>
      </c>
      <c r="D63" s="9">
        <f t="shared" ref="D63:E63" si="23">+D62/D59</f>
        <v>0.85071423258445833</v>
      </c>
      <c r="E63" s="9">
        <f t="shared" si="23"/>
        <v>0.83629253558949646</v>
      </c>
      <c r="F63" s="10"/>
      <c r="G63" s="71">
        <v>0.85</v>
      </c>
      <c r="H63" s="72">
        <f>+G63</f>
        <v>0.85</v>
      </c>
      <c r="I63" s="72">
        <f t="shared" ref="I63:K63" si="24">+H63</f>
        <v>0.85</v>
      </c>
      <c r="J63" s="72">
        <f t="shared" si="24"/>
        <v>0.85</v>
      </c>
      <c r="K63" s="72">
        <f t="shared" si="24"/>
        <v>0.85</v>
      </c>
    </row>
    <row r="65" spans="2:11" x14ac:dyDescent="0.35">
      <c r="B65" t="s">
        <v>23</v>
      </c>
      <c r="C65" s="30">
        <f>+C59-C62</f>
        <v>232.05600000000004</v>
      </c>
      <c r="D65" s="30">
        <f t="shared" ref="D65:E65" si="25">+D59-D62</f>
        <v>756.64699999999993</v>
      </c>
      <c r="E65" s="30">
        <f t="shared" si="25"/>
        <v>892.35400000000027</v>
      </c>
      <c r="G65" s="30">
        <f>+G59-G62</f>
        <v>899.39948999999979</v>
      </c>
      <c r="H65" s="30">
        <f t="shared" ref="H65:K65" si="26">+H59-H62</f>
        <v>1034.3094135000001</v>
      </c>
      <c r="I65" s="30">
        <f t="shared" si="26"/>
        <v>1137.7403548500006</v>
      </c>
      <c r="J65" s="30">
        <f t="shared" si="26"/>
        <v>1251.5143903350008</v>
      </c>
      <c r="K65" s="30">
        <f t="shared" si="26"/>
        <v>1376.6658293685005</v>
      </c>
    </row>
    <row r="66" spans="2:11" x14ac:dyDescent="0.35">
      <c r="B66" t="s">
        <v>24</v>
      </c>
      <c r="C66" s="9">
        <f>+C65/C59</f>
        <v>7.1826728880841295E-2</v>
      </c>
      <c r="D66" s="9">
        <f t="shared" ref="D66:E66" si="27">+D65/D59</f>
        <v>0.14928576741554167</v>
      </c>
      <c r="E66" s="9">
        <f t="shared" si="27"/>
        <v>0.16370746441050354</v>
      </c>
      <c r="G66" s="9">
        <f>+G65/G59</f>
        <v>0.14999999999999997</v>
      </c>
      <c r="H66" s="9">
        <f t="shared" ref="H66:K66" si="28">+H65/H59</f>
        <v>0.15000000000000002</v>
      </c>
      <c r="I66" s="9">
        <f t="shared" si="28"/>
        <v>0.15000000000000008</v>
      </c>
      <c r="J66" s="9">
        <f t="shared" si="28"/>
        <v>0.15000000000000008</v>
      </c>
      <c r="K66" s="9">
        <f t="shared" si="28"/>
        <v>0.15</v>
      </c>
    </row>
    <row r="68" spans="2:11" x14ac:dyDescent="0.35">
      <c r="B68" t="s">
        <v>25</v>
      </c>
      <c r="C68" s="29">
        <f>+'INCOME YAHOO'!D12/$N$37</f>
        <v>663.32500000000005</v>
      </c>
      <c r="D68" s="29">
        <f>+'INCOME YAHOO'!C12/$N$37</f>
        <v>888.76800000000003</v>
      </c>
      <c r="E68" s="29">
        <f>+'INCOME YAHOO'!B12/$N$37</f>
        <v>931.43399999999997</v>
      </c>
      <c r="G68" s="29">
        <f>+G69*G59</f>
        <v>719.51959199999999</v>
      </c>
      <c r="H68" s="29">
        <f t="shared" ref="H68:K68" si="29">+H69*H59</f>
        <v>827.44753079999998</v>
      </c>
      <c r="I68" s="29">
        <f t="shared" si="29"/>
        <v>910.19228387999999</v>
      </c>
      <c r="J68" s="29">
        <f t="shared" si="29"/>
        <v>1001.2115122680001</v>
      </c>
      <c r="K68" s="29">
        <f t="shared" si="29"/>
        <v>1101.3326634948003</v>
      </c>
    </row>
    <row r="69" spans="2:11" x14ac:dyDescent="0.35">
      <c r="B69" t="s">
        <v>26</v>
      </c>
      <c r="C69" s="9">
        <f>+C68/C59</f>
        <v>0.20531451431931969</v>
      </c>
      <c r="D69" s="9">
        <f t="shared" ref="D69:E69" si="30">+D68/D59</f>
        <v>0.17535312098558001</v>
      </c>
      <c r="E69" s="9">
        <f t="shared" si="30"/>
        <v>0.170876914773434</v>
      </c>
      <c r="F69" s="10"/>
      <c r="G69" s="69">
        <v>0.12</v>
      </c>
      <c r="H69" s="70">
        <f>+G69</f>
        <v>0.12</v>
      </c>
      <c r="I69" s="70">
        <f t="shared" ref="I69:K69" si="31">+H69</f>
        <v>0.12</v>
      </c>
      <c r="J69" s="70">
        <f t="shared" si="31"/>
        <v>0.12</v>
      </c>
      <c r="K69" s="70">
        <f t="shared" si="31"/>
        <v>0.12</v>
      </c>
    </row>
    <row r="71" spans="2:11" ht="15" thickBot="1" x14ac:dyDescent="0.4">
      <c r="B71" t="s">
        <v>29</v>
      </c>
      <c r="C71" s="64">
        <f>C65-C68</f>
        <v>-431.26900000000001</v>
      </c>
      <c r="D71" s="64">
        <f t="shared" ref="D71:E71" si="32">D65-D68</f>
        <v>-132.12100000000009</v>
      </c>
      <c r="E71" s="64">
        <f t="shared" si="32"/>
        <v>-39.0799999999997</v>
      </c>
      <c r="G71" s="30">
        <f>+G65-G68</f>
        <v>179.8798979999998</v>
      </c>
      <c r="H71" s="30">
        <f t="shared" ref="H71:K71" si="33">+H65-H68</f>
        <v>206.86188270000014</v>
      </c>
      <c r="I71" s="30">
        <f t="shared" si="33"/>
        <v>227.54807097000059</v>
      </c>
      <c r="J71" s="30">
        <f t="shared" si="33"/>
        <v>250.30287806700073</v>
      </c>
      <c r="K71" s="30">
        <f t="shared" si="33"/>
        <v>275.33316587370018</v>
      </c>
    </row>
    <row r="72" spans="2:11" ht="15" thickTop="1" x14ac:dyDescent="0.35">
      <c r="B72" t="s">
        <v>28</v>
      </c>
      <c r="C72">
        <v>7</v>
      </c>
      <c r="D72" t="s">
        <v>162</v>
      </c>
      <c r="G72" s="29">
        <f>+$K$8/$C$72</f>
        <v>20.343361923176893</v>
      </c>
      <c r="H72" s="29">
        <f>+$K$8/$C$72</f>
        <v>20.343361923176893</v>
      </c>
      <c r="I72" s="29">
        <f>+$K$8/$C$72</f>
        <v>20.343361923176893</v>
      </c>
      <c r="J72" s="29">
        <f>+$K$8/$C$72</f>
        <v>20.343361923176893</v>
      </c>
      <c r="K72" s="29">
        <f>+$K$8/$C$72</f>
        <v>20.343361923176893</v>
      </c>
    </row>
    <row r="73" spans="2:11" x14ac:dyDescent="0.35">
      <c r="B73" t="s">
        <v>27</v>
      </c>
      <c r="G73" s="30">
        <f>+G71-G72</f>
        <v>159.5365360768229</v>
      </c>
      <c r="H73" s="30">
        <f t="shared" ref="H73:K73" si="34">+H71-H72</f>
        <v>186.51852077682324</v>
      </c>
      <c r="I73" s="30">
        <f t="shared" si="34"/>
        <v>207.20470904682369</v>
      </c>
      <c r="J73" s="30">
        <f t="shared" si="34"/>
        <v>229.95951614382383</v>
      </c>
      <c r="K73" s="30">
        <f t="shared" si="34"/>
        <v>254.98980395052328</v>
      </c>
    </row>
    <row r="74" spans="2:11" x14ac:dyDescent="0.35">
      <c r="B74" t="s">
        <v>30</v>
      </c>
      <c r="G74" s="30">
        <f>+D16+D28</f>
        <v>233.53328767843004</v>
      </c>
      <c r="H74" s="30">
        <f>+E16+E28</f>
        <v>242.60341923858584</v>
      </c>
      <c r="I74" s="30">
        <f>+F16+F28</f>
        <v>251.46261750664499</v>
      </c>
      <c r="J74" s="30">
        <f>+G16+G28</f>
        <v>270.34114714929484</v>
      </c>
      <c r="K74" s="30">
        <f>+H16+H28</f>
        <v>268.54821416647337</v>
      </c>
    </row>
    <row r="75" spans="2:11" x14ac:dyDescent="0.35">
      <c r="B75" t="s">
        <v>31</v>
      </c>
      <c r="G75" s="30">
        <f>+G73-G74</f>
        <v>-73.996751601607144</v>
      </c>
      <c r="H75" s="30">
        <f t="shared" ref="H75:K75" si="35">+H73-H74</f>
        <v>-56.084898461762606</v>
      </c>
      <c r="I75" s="30">
        <f t="shared" si="35"/>
        <v>-44.257908459821294</v>
      </c>
      <c r="J75" s="30">
        <f t="shared" si="35"/>
        <v>-40.381631005471007</v>
      </c>
      <c r="K75" s="30">
        <f t="shared" si="35"/>
        <v>-13.55841021595009</v>
      </c>
    </row>
    <row r="76" spans="2:11" x14ac:dyDescent="0.35">
      <c r="B76" t="s">
        <v>32</v>
      </c>
      <c r="C76" s="38">
        <v>0.22</v>
      </c>
      <c r="D76" t="s">
        <v>163</v>
      </c>
      <c r="G76" s="30">
        <f>+$C$76*G75</f>
        <v>-16.279285352353572</v>
      </c>
      <c r="H76" s="30">
        <f t="shared" ref="H76:K76" si="36">+$C$76*H75</f>
        <v>-12.338677661587774</v>
      </c>
      <c r="I76" s="30">
        <f t="shared" si="36"/>
        <v>-9.7367398611606841</v>
      </c>
      <c r="J76" s="30">
        <f t="shared" si="36"/>
        <v>-8.8839588212036222</v>
      </c>
      <c r="K76" s="30">
        <f t="shared" si="36"/>
        <v>-2.9828502475090199</v>
      </c>
    </row>
    <row r="77" spans="2:11" ht="15" thickBot="1" x14ac:dyDescent="0.4">
      <c r="B77" t="s">
        <v>33</v>
      </c>
      <c r="G77" s="39">
        <f>+G75-G76</f>
        <v>-57.717466249253576</v>
      </c>
      <c r="H77" s="39">
        <f t="shared" ref="H77:K77" si="37">+H75-H76</f>
        <v>-43.746220800174832</v>
      </c>
      <c r="I77" s="39">
        <f t="shared" si="37"/>
        <v>-34.521168598660608</v>
      </c>
      <c r="J77" s="39">
        <f t="shared" si="37"/>
        <v>-31.497672184267387</v>
      </c>
      <c r="K77" s="39">
        <f t="shared" si="37"/>
        <v>-10.57555996844107</v>
      </c>
    </row>
    <row r="78" spans="2:11" ht="15" thickTop="1" x14ac:dyDescent="0.35"/>
    <row r="79" spans="2:11" x14ac:dyDescent="0.35">
      <c r="B79" s="6" t="s">
        <v>165</v>
      </c>
      <c r="C79" s="68" t="s">
        <v>34</v>
      </c>
      <c r="D79" s="68"/>
      <c r="E79" s="68"/>
      <c r="G79" s="68" t="s">
        <v>35</v>
      </c>
      <c r="H79" s="68"/>
      <c r="I79" s="68"/>
      <c r="J79" s="68"/>
      <c r="K79" s="68"/>
    </row>
    <row r="80" spans="2:11" ht="29" x14ac:dyDescent="0.35">
      <c r="B80" s="4"/>
      <c r="C80" s="4">
        <f>+C58</f>
        <v>2021</v>
      </c>
      <c r="D80" s="36">
        <f>+D58</f>
        <v>2022</v>
      </c>
      <c r="E80" s="36" t="str">
        <f>+E58</f>
        <v>LTM
3/31/2023</v>
      </c>
      <c r="G80" s="4">
        <f>+G58</f>
        <v>2023</v>
      </c>
      <c r="H80" s="4">
        <f t="shared" ref="H80:K80" si="38">+H58</f>
        <v>2024</v>
      </c>
      <c r="I80" s="4">
        <f t="shared" si="38"/>
        <v>2025</v>
      </c>
      <c r="J80" s="4">
        <f t="shared" si="38"/>
        <v>2026</v>
      </c>
      <c r="K80" s="4">
        <f t="shared" si="38"/>
        <v>2027</v>
      </c>
    </row>
    <row r="81" spans="2:11" x14ac:dyDescent="0.35">
      <c r="B81" t="s">
        <v>27</v>
      </c>
      <c r="G81" s="30">
        <f>G73</f>
        <v>159.5365360768229</v>
      </c>
      <c r="H81" s="30">
        <f t="shared" ref="H81:K81" si="39">H73</f>
        <v>186.51852077682324</v>
      </c>
      <c r="I81" s="30">
        <f t="shared" si="39"/>
        <v>207.20470904682369</v>
      </c>
      <c r="J81" s="30">
        <f t="shared" si="39"/>
        <v>229.95951614382383</v>
      </c>
      <c r="K81" s="30">
        <f t="shared" si="39"/>
        <v>254.98980395052328</v>
      </c>
    </row>
    <row r="82" spans="2:11" x14ac:dyDescent="0.35">
      <c r="B82" t="s">
        <v>167</v>
      </c>
      <c r="G82" s="30">
        <f>-G81*$C$76</f>
        <v>-35.098037936901036</v>
      </c>
      <c r="H82" s="30">
        <f t="shared" ref="H82:K82" si="40">-H81*$C$76</f>
        <v>-41.034074570901112</v>
      </c>
      <c r="I82" s="30">
        <f t="shared" si="40"/>
        <v>-45.585035990301215</v>
      </c>
      <c r="J82" s="30">
        <f t="shared" si="40"/>
        <v>-50.591093551641244</v>
      </c>
      <c r="K82" s="30">
        <f t="shared" si="40"/>
        <v>-56.097756869115123</v>
      </c>
    </row>
    <row r="83" spans="2:11" ht="15" thickBot="1" x14ac:dyDescent="0.4">
      <c r="B83" t="s">
        <v>168</v>
      </c>
      <c r="G83" s="39">
        <f>+G81+G82</f>
        <v>124.43849813992186</v>
      </c>
      <c r="H83" s="39">
        <f t="shared" ref="H83:K83" si="41">+H81+H82</f>
        <v>145.48444620592213</v>
      </c>
      <c r="I83" s="39">
        <f t="shared" si="41"/>
        <v>161.61967305652249</v>
      </c>
      <c r="J83" s="39">
        <f t="shared" si="41"/>
        <v>179.36842259218258</v>
      </c>
      <c r="K83" s="39">
        <f t="shared" si="41"/>
        <v>198.89204708140815</v>
      </c>
    </row>
    <row r="84" spans="2:11" ht="15" thickTop="1" x14ac:dyDescent="0.35"/>
    <row r="85" spans="2:11" x14ac:dyDescent="0.35">
      <c r="B85" t="s">
        <v>166</v>
      </c>
      <c r="C85" s="30">
        <f>+'CASH FLOW YAHOO'!D8/1000000</f>
        <v>297.21100000000001</v>
      </c>
      <c r="D85" s="30">
        <f>+'CASH FLOW YAHOO'!C8/1000000</f>
        <v>313.08999999999997</v>
      </c>
      <c r="E85" s="30">
        <f>+'CASH FLOW YAHOO'!B8/1000000</f>
        <v>314.89</v>
      </c>
      <c r="G85" s="40">
        <f>G86*G59</f>
        <v>422.78665084756153</v>
      </c>
      <c r="H85" s="40">
        <f t="shared" ref="H85:K85" si="42">H86*H59</f>
        <v>486.20464847469572</v>
      </c>
      <c r="I85" s="40">
        <f t="shared" si="42"/>
        <v>534.82511332216529</v>
      </c>
      <c r="J85" s="40">
        <f t="shared" si="42"/>
        <v>588.30762465438193</v>
      </c>
      <c r="K85" s="40">
        <f t="shared" si="42"/>
        <v>647.13838711982021</v>
      </c>
    </row>
    <row r="86" spans="2:11" x14ac:dyDescent="0.35">
      <c r="B86" t="s">
        <v>177</v>
      </c>
      <c r="C86" s="9">
        <f>+C85/C59</f>
        <v>9.1993716677886889E-2</v>
      </c>
      <c r="D86" s="9">
        <f t="shared" ref="D86:E86" si="43">+D85/D59</f>
        <v>6.1772373273312309E-2</v>
      </c>
      <c r="E86" s="9">
        <f t="shared" si="43"/>
        <v>5.776837832096169E-2</v>
      </c>
      <c r="G86" s="58">
        <f>AVERAGE(C86:E86)</f>
        <v>7.0511489424053622E-2</v>
      </c>
      <c r="H86" s="58">
        <f>+G86</f>
        <v>7.0511489424053622E-2</v>
      </c>
      <c r="I86" s="58">
        <f t="shared" ref="I86:K86" si="44">+H86</f>
        <v>7.0511489424053622E-2</v>
      </c>
      <c r="J86" s="58">
        <f t="shared" si="44"/>
        <v>7.0511489424053622E-2</v>
      </c>
      <c r="K86" s="58">
        <f t="shared" si="44"/>
        <v>7.0511489424053622E-2</v>
      </c>
    </row>
    <row r="87" spans="2:11" x14ac:dyDescent="0.35">
      <c r="B87" t="s">
        <v>169</v>
      </c>
      <c r="G87" s="30">
        <f>G72</f>
        <v>20.343361923176893</v>
      </c>
      <c r="H87" s="30">
        <f t="shared" ref="H87:K87" si="45">H72</f>
        <v>20.343361923176893</v>
      </c>
      <c r="I87" s="30">
        <f t="shared" si="45"/>
        <v>20.343361923176893</v>
      </c>
      <c r="J87" s="30">
        <f t="shared" si="45"/>
        <v>20.343361923176893</v>
      </c>
      <c r="K87" s="30">
        <f t="shared" si="45"/>
        <v>20.343361923176893</v>
      </c>
    </row>
    <row r="88" spans="2:11" x14ac:dyDescent="0.35">
      <c r="B88" t="s">
        <v>170</v>
      </c>
      <c r="C88" s="30">
        <f>+'CASH FLOW YAHOO'!D19/$N$37</f>
        <v>15.141</v>
      </c>
      <c r="D88" s="30">
        <f>+'CASH FLOW YAHOO'!C19/$N$37</f>
        <v>29.117999999999999</v>
      </c>
      <c r="E88" s="30">
        <f>+'CASH FLOW YAHOO'!B19/$N$37</f>
        <v>31.103999999999999</v>
      </c>
      <c r="G88" s="30">
        <f>-G89*G59</f>
        <v>34.214400000000005</v>
      </c>
      <c r="H88" s="30">
        <f t="shared" ref="H88:K88" si="46">-H89*H59</f>
        <v>39.346560000000004</v>
      </c>
      <c r="I88" s="30">
        <f t="shared" si="46"/>
        <v>43.281216000000001</v>
      </c>
      <c r="J88" s="30">
        <f t="shared" si="46"/>
        <v>47.609337600000003</v>
      </c>
      <c r="K88" s="30">
        <f t="shared" si="46"/>
        <v>52.370271360000018</v>
      </c>
    </row>
    <row r="89" spans="2:11" x14ac:dyDescent="0.35">
      <c r="B89" t="s">
        <v>178</v>
      </c>
      <c r="C89" s="9">
        <f>-C88/C59</f>
        <v>-4.6864916312649441E-3</v>
      </c>
      <c r="D89" s="9">
        <f t="shared" ref="D89:E89" si="47">-D88/D59</f>
        <v>-5.74495501284713E-3</v>
      </c>
      <c r="E89" s="9">
        <f t="shared" si="47"/>
        <v>-5.7062073717653542E-3</v>
      </c>
      <c r="G89" s="58">
        <f>+E89</f>
        <v>-5.7062073717653542E-3</v>
      </c>
      <c r="H89" s="58">
        <f>+G89</f>
        <v>-5.7062073717653542E-3</v>
      </c>
      <c r="I89" s="58">
        <f t="shared" ref="I89:K89" si="48">+H89</f>
        <v>-5.7062073717653542E-3</v>
      </c>
      <c r="J89" s="58">
        <f t="shared" si="48"/>
        <v>-5.7062073717653542E-3</v>
      </c>
      <c r="K89" s="58">
        <f t="shared" si="48"/>
        <v>-5.7062073717653542E-3</v>
      </c>
    </row>
    <row r="90" spans="2:11" x14ac:dyDescent="0.35">
      <c r="C90" s="31"/>
      <c r="D90" s="31"/>
      <c r="E90" s="31"/>
      <c r="G90" s="31"/>
      <c r="H90" s="31"/>
      <c r="I90" s="31"/>
      <c r="J90" s="31"/>
      <c r="K90" s="31"/>
    </row>
    <row r="91" spans="2:11" x14ac:dyDescent="0.35">
      <c r="B91" t="s">
        <v>171</v>
      </c>
      <c r="C91" s="30">
        <f>+'CASH FLOW YAHOO'!D31/$N$37</f>
        <v>-352.44499999999999</v>
      </c>
      <c r="D91" s="30">
        <f>+'CASH FLOW YAHOO'!C31/$N$37</f>
        <v>-265.44</v>
      </c>
      <c r="E91" s="30">
        <f>+'CASH FLOW YAHOO'!B31/$N$37</f>
        <v>-275.387</v>
      </c>
      <c r="G91" s="30">
        <f>-G92*G59</f>
        <v>-423.68176041383595</v>
      </c>
      <c r="H91" s="30">
        <f t="shared" ref="H91:K91" si="49">-H92*H59</f>
        <v>-487.23402447591133</v>
      </c>
      <c r="I91" s="30">
        <f t="shared" si="49"/>
        <v>-535.95742692350245</v>
      </c>
      <c r="J91" s="30">
        <f t="shared" si="49"/>
        <v>-589.55316961585277</v>
      </c>
      <c r="K91" s="30">
        <f t="shared" si="49"/>
        <v>-648.50848657743813</v>
      </c>
    </row>
    <row r="92" spans="2:11" x14ac:dyDescent="0.35">
      <c r="B92" t="s">
        <v>179</v>
      </c>
      <c r="C92" s="9">
        <f>-C91/C59</f>
        <v>0.10908992424418289</v>
      </c>
      <c r="D92" s="9">
        <f t="shared" ref="D92:E92" si="50">-D91/D59</f>
        <v>5.2371071454431699E-2</v>
      </c>
      <c r="E92" s="9">
        <f t="shared" si="50"/>
        <v>5.0521326179537862E-2</v>
      </c>
      <c r="G92" s="58">
        <f>AVERAGE(C92:E92)</f>
        <v>7.0660773959384152E-2</v>
      </c>
      <c r="H92" s="58">
        <f>+G92</f>
        <v>7.0660773959384152E-2</v>
      </c>
      <c r="I92" s="58">
        <f t="shared" ref="I92:K92" si="51">+H92</f>
        <v>7.0660773959384152E-2</v>
      </c>
      <c r="J92" s="58">
        <f t="shared" si="51"/>
        <v>7.0660773959384152E-2</v>
      </c>
      <c r="K92" s="58">
        <f t="shared" si="51"/>
        <v>7.0660773959384152E-2</v>
      </c>
    </row>
    <row r="94" spans="2:11" x14ac:dyDescent="0.35">
      <c r="B94" t="s">
        <v>301</v>
      </c>
      <c r="G94" s="30">
        <f>+G83+G85+G87+G88+G91</f>
        <v>178.10115049682429</v>
      </c>
      <c r="H94" s="30">
        <f t="shared" ref="H94:K94" si="52">+H83+H85+H87+H88+H91</f>
        <v>204.14499212788331</v>
      </c>
      <c r="I94" s="30">
        <f t="shared" si="52"/>
        <v>224.1119373783622</v>
      </c>
      <c r="J94" s="30">
        <f t="shared" si="52"/>
        <v>246.07557715388862</v>
      </c>
      <c r="K94" s="30">
        <f t="shared" si="52"/>
        <v>270.23558090696713</v>
      </c>
    </row>
    <row r="96" spans="2:11" x14ac:dyDescent="0.35">
      <c r="B96" s="6" t="s">
        <v>184</v>
      </c>
      <c r="C96" s="50" t="s">
        <v>55</v>
      </c>
      <c r="D96" s="50" t="s">
        <v>30</v>
      </c>
      <c r="E96" s="50" t="s">
        <v>185</v>
      </c>
      <c r="F96" s="50" t="s">
        <v>186</v>
      </c>
    </row>
    <row r="97" spans="2:11" x14ac:dyDescent="0.35">
      <c r="B97" t="str">
        <f>+B6</f>
        <v>Bank Loan</v>
      </c>
      <c r="C97" s="45">
        <f>D6</f>
        <v>0.43142806712369591</v>
      </c>
      <c r="D97" s="46">
        <f>+C18</f>
        <v>7.7332704360806748E-2</v>
      </c>
      <c r="E97" s="46">
        <f>D97*(1-$C$76)</f>
        <v>6.0319509401429265E-2</v>
      </c>
      <c r="F97" s="49">
        <f>+E97*C97</f>
        <v>2.6023529350908233E-2</v>
      </c>
    </row>
    <row r="98" spans="2:11" x14ac:dyDescent="0.35">
      <c r="B98" t="str">
        <f t="shared" ref="B98:B99" si="53">+B7</f>
        <v>Subordinated Bonds</v>
      </c>
      <c r="C98" s="45">
        <f t="shared" ref="C98:C99" si="54">D7</f>
        <v>0.24653032407068337</v>
      </c>
      <c r="D98" s="46">
        <f>+C31</f>
        <v>8.0000000000000071E-2</v>
      </c>
      <c r="E98" s="46">
        <f>D98*(1-$C$76)</f>
        <v>6.240000000000006E-2</v>
      </c>
      <c r="F98" s="49">
        <f t="shared" ref="F98:F99" si="55">+E98*C98</f>
        <v>1.5383492222010657E-2</v>
      </c>
    </row>
    <row r="99" spans="2:11" x14ac:dyDescent="0.35">
      <c r="B99" t="str">
        <f t="shared" si="53"/>
        <v>Equity</v>
      </c>
      <c r="C99" s="45">
        <f t="shared" si="54"/>
        <v>0.32204160880562072</v>
      </c>
      <c r="D99" s="48">
        <v>0.2</v>
      </c>
      <c r="E99" s="46">
        <f>+D99</f>
        <v>0.2</v>
      </c>
      <c r="F99" s="49">
        <f t="shared" si="55"/>
        <v>6.440832176112414E-2</v>
      </c>
    </row>
    <row r="100" spans="2:11" ht="15" thickBot="1" x14ac:dyDescent="0.4">
      <c r="F100" s="51">
        <f>SUM(F97:F99)</f>
        <v>0.10581534333404302</v>
      </c>
    </row>
    <row r="101" spans="2:11" ht="15" thickTop="1" x14ac:dyDescent="0.35">
      <c r="F101" s="46"/>
      <c r="J101" s="55"/>
    </row>
    <row r="102" spans="2:11" x14ac:dyDescent="0.35">
      <c r="B102" s="76"/>
      <c r="C102" s="75"/>
      <c r="D102" s="75"/>
      <c r="E102" s="75"/>
      <c r="F102" s="75"/>
      <c r="K102" s="75">
        <f>+K80</f>
        <v>2027</v>
      </c>
    </row>
    <row r="103" spans="2:11" ht="15" thickBot="1" x14ac:dyDescent="0.4">
      <c r="B103" s="2" t="s">
        <v>172</v>
      </c>
      <c r="C103" s="6" t="s">
        <v>180</v>
      </c>
      <c r="D103" s="5"/>
      <c r="E103" s="5"/>
      <c r="F103" s="5"/>
      <c r="K103" s="54" t="s">
        <v>181</v>
      </c>
    </row>
    <row r="104" spans="2:11" ht="15" thickTop="1" x14ac:dyDescent="0.35">
      <c r="B104" t="s">
        <v>173</v>
      </c>
      <c r="D104" s="42">
        <f>+E9</f>
        <v>8.1125922644168291</v>
      </c>
      <c r="E104" t="s">
        <v>188</v>
      </c>
      <c r="K104" s="32">
        <f>+D104*(K71+K85)</f>
        <v>7483.6355849598121</v>
      </c>
    </row>
    <row r="105" spans="2:11" x14ac:dyDescent="0.35">
      <c r="B105" t="s">
        <v>174</v>
      </c>
      <c r="C105" s="11" t="s">
        <v>182</v>
      </c>
      <c r="D105" s="46">
        <f>+F100</f>
        <v>0.10581534333404302</v>
      </c>
      <c r="E105" t="s">
        <v>187</v>
      </c>
      <c r="F105" s="48">
        <v>0.03</v>
      </c>
      <c r="K105" s="41">
        <f>K94/(D105-F105)</f>
        <v>3564.3917052028237</v>
      </c>
    </row>
    <row r="106" spans="2:11" x14ac:dyDescent="0.35">
      <c r="B106" t="s">
        <v>175</v>
      </c>
      <c r="K106" s="59">
        <f>AVERAGE(K104:K105)</f>
        <v>5524.0136450813179</v>
      </c>
    </row>
    <row r="107" spans="2:11" x14ac:dyDescent="0.35">
      <c r="B107" t="s">
        <v>176</v>
      </c>
      <c r="K107" s="41">
        <f>-H33</f>
        <v>-3209.1993726132641</v>
      </c>
    </row>
    <row r="108" spans="2:11" x14ac:dyDescent="0.35">
      <c r="B108" t="s">
        <v>189</v>
      </c>
      <c r="K108" s="66">
        <f>K106+K107</f>
        <v>2314.8142724680538</v>
      </c>
    </row>
    <row r="109" spans="2:11" ht="15" thickBot="1" x14ac:dyDescent="0.4">
      <c r="B109" t="s">
        <v>190</v>
      </c>
      <c r="C109" s="56" t="s">
        <v>191</v>
      </c>
      <c r="D109" s="52">
        <f>IRR(F109:K109)</f>
        <v>0.20053718585698532</v>
      </c>
      <c r="F109" s="26">
        <f>-C8</f>
        <v>-1574.521963541926</v>
      </c>
      <c r="G109" s="53">
        <f>+G94</f>
        <v>178.10115049682429</v>
      </c>
      <c r="H109" s="53">
        <f>+H94</f>
        <v>204.14499212788331</v>
      </c>
      <c r="I109" s="53">
        <f>+I94</f>
        <v>224.1119373783622</v>
      </c>
      <c r="J109" s="53">
        <f>+J94</f>
        <v>246.07557715388862</v>
      </c>
      <c r="K109" s="53">
        <f>+K94+K108</f>
        <v>2585.049853375021</v>
      </c>
    </row>
    <row r="110" spans="2:11" ht="15" thickTop="1" x14ac:dyDescent="0.35"/>
  </sheetData>
  <mergeCells count="4">
    <mergeCell ref="C57:E57"/>
    <mergeCell ref="G57:K57"/>
    <mergeCell ref="C79:E79"/>
    <mergeCell ref="G79:K7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EA38F-E9AD-4ED2-8F58-A15A84DDE0BF}">
  <dimension ref="A1:BB77"/>
  <sheetViews>
    <sheetView topLeftCell="A58" workbookViewId="0">
      <selection activeCell="B58" sqref="B58"/>
    </sheetView>
  </sheetViews>
  <sheetFormatPr defaultRowHeight="14.5" x14ac:dyDescent="0.35"/>
  <cols>
    <col min="1" max="1" width="47.6328125" bestFit="1" customWidth="1"/>
    <col min="2" max="4" width="12.90625" bestFit="1" customWidth="1"/>
    <col min="5" max="42" width="12.1796875" bestFit="1" customWidth="1"/>
    <col min="43" max="50" width="10.7265625" bestFit="1" customWidth="1"/>
    <col min="51" max="54" width="11.36328125" bestFit="1" customWidth="1"/>
  </cols>
  <sheetData>
    <row r="1" spans="1:54" x14ac:dyDescent="0.35">
      <c r="A1" t="s">
        <v>116</v>
      </c>
      <c r="B1" s="24">
        <v>45016</v>
      </c>
      <c r="C1" s="24">
        <v>44926</v>
      </c>
      <c r="D1" s="24">
        <v>44834</v>
      </c>
      <c r="E1" s="24">
        <v>44742</v>
      </c>
      <c r="F1" s="24">
        <v>44651</v>
      </c>
      <c r="G1" s="24">
        <v>44561</v>
      </c>
      <c r="H1" s="24">
        <v>44469</v>
      </c>
      <c r="I1" s="24">
        <v>44377</v>
      </c>
      <c r="J1" s="24">
        <v>44286</v>
      </c>
      <c r="K1" s="24">
        <v>44196</v>
      </c>
      <c r="L1" s="24">
        <v>44104</v>
      </c>
      <c r="M1" s="24">
        <v>44012</v>
      </c>
      <c r="N1" s="24">
        <v>43921</v>
      </c>
      <c r="O1" s="24">
        <v>43830</v>
      </c>
      <c r="P1" s="24">
        <v>43738</v>
      </c>
      <c r="Q1" s="24">
        <v>43646</v>
      </c>
      <c r="R1" s="24">
        <v>43555</v>
      </c>
      <c r="S1" s="24">
        <v>43465</v>
      </c>
      <c r="T1" s="24">
        <v>43373</v>
      </c>
      <c r="U1" s="24">
        <v>43281</v>
      </c>
      <c r="V1" s="24">
        <v>43190</v>
      </c>
      <c r="W1" s="24">
        <v>43100</v>
      </c>
      <c r="X1" s="24">
        <v>43008</v>
      </c>
      <c r="Y1" s="24">
        <v>42916</v>
      </c>
      <c r="Z1" s="24">
        <v>42825</v>
      </c>
      <c r="AA1" s="24">
        <v>42735</v>
      </c>
      <c r="AB1" s="24">
        <v>42643</v>
      </c>
      <c r="AC1" s="24">
        <v>42551</v>
      </c>
      <c r="AD1" s="24">
        <v>42460</v>
      </c>
      <c r="AE1" s="24">
        <v>42369</v>
      </c>
      <c r="AF1" s="24">
        <v>42277</v>
      </c>
      <c r="AG1" s="24">
        <v>42185</v>
      </c>
      <c r="AH1" s="24">
        <v>42094</v>
      </c>
      <c r="AI1" s="24">
        <v>42004</v>
      </c>
      <c r="AJ1" s="24">
        <v>41912</v>
      </c>
      <c r="AK1" s="24">
        <v>41820</v>
      </c>
      <c r="AL1" s="24">
        <v>41729</v>
      </c>
      <c r="AM1" s="24">
        <v>41639</v>
      </c>
      <c r="AN1" s="24">
        <v>41547</v>
      </c>
      <c r="AO1" s="24">
        <v>41455</v>
      </c>
      <c r="AP1" s="24">
        <v>41364</v>
      </c>
      <c r="AQ1" s="24">
        <v>41274</v>
      </c>
      <c r="AR1" s="24">
        <v>41182</v>
      </c>
      <c r="AS1" s="24">
        <v>41090</v>
      </c>
      <c r="AT1" s="24">
        <v>40999</v>
      </c>
      <c r="AU1" s="24">
        <v>40908</v>
      </c>
      <c r="AV1" s="24">
        <v>40816</v>
      </c>
      <c r="AW1" s="24">
        <v>40724</v>
      </c>
      <c r="AX1" s="24">
        <v>40633</v>
      </c>
      <c r="AY1" s="24">
        <v>40543</v>
      </c>
      <c r="AZ1" s="24">
        <v>40451</v>
      </c>
      <c r="BA1" s="24">
        <v>40359</v>
      </c>
      <c r="BB1" s="24">
        <v>40178</v>
      </c>
    </row>
    <row r="2" spans="1:54" x14ac:dyDescent="0.35">
      <c r="A2" t="s">
        <v>59</v>
      </c>
      <c r="B2" s="23">
        <v>9322317000</v>
      </c>
      <c r="C2" s="23">
        <v>9184774000</v>
      </c>
      <c r="D2" s="23">
        <v>8685495000</v>
      </c>
      <c r="E2" s="23">
        <v>8715023000</v>
      </c>
      <c r="F2" s="23">
        <v>8611717000</v>
      </c>
      <c r="G2" s="23">
        <v>8540025000</v>
      </c>
      <c r="H2" s="23">
        <v>8537349000</v>
      </c>
      <c r="I2" s="23">
        <v>8671483000</v>
      </c>
      <c r="J2" s="23">
        <v>8387735000</v>
      </c>
      <c r="K2" s="23">
        <v>8398825000</v>
      </c>
      <c r="L2" s="23">
        <v>8557294000</v>
      </c>
      <c r="M2" s="23">
        <v>7767944000</v>
      </c>
      <c r="N2" s="23">
        <v>7235261000</v>
      </c>
      <c r="O2" s="23">
        <v>7043412000</v>
      </c>
      <c r="P2" s="23">
        <v>6575214000</v>
      </c>
      <c r="Q2" s="23">
        <v>6662781000</v>
      </c>
      <c r="R2" s="23">
        <v>6423939000</v>
      </c>
      <c r="S2" s="23">
        <v>5165457000</v>
      </c>
      <c r="T2" s="23">
        <v>4781731000</v>
      </c>
      <c r="U2" s="23">
        <v>4681725000</v>
      </c>
      <c r="V2" s="23">
        <v>4654431000</v>
      </c>
      <c r="W2" s="23">
        <v>4139945000</v>
      </c>
      <c r="X2" s="23">
        <v>3870942000</v>
      </c>
      <c r="Y2" s="23">
        <v>3674345000</v>
      </c>
      <c r="Z2" s="23">
        <v>3438614000</v>
      </c>
      <c r="AA2" s="23">
        <v>3151927000</v>
      </c>
      <c r="AB2" s="23">
        <v>3129625000</v>
      </c>
      <c r="AC2" s="23">
        <v>3030200000</v>
      </c>
      <c r="AD2" s="23">
        <v>2763248000</v>
      </c>
      <c r="AE2" s="23">
        <v>2530545000</v>
      </c>
      <c r="AF2" s="23">
        <v>2276922000</v>
      </c>
      <c r="AG2" s="23">
        <v>2105337000</v>
      </c>
      <c r="AH2" s="23">
        <v>1955856000</v>
      </c>
      <c r="AI2" s="23">
        <v>1602981000</v>
      </c>
      <c r="AJ2" s="23">
        <v>1413554000</v>
      </c>
      <c r="AK2" s="23">
        <v>1349850000</v>
      </c>
      <c r="AL2" s="23">
        <v>1299255000</v>
      </c>
      <c r="AM2" s="23">
        <v>1180765000</v>
      </c>
      <c r="AN2" s="23">
        <v>1125139000</v>
      </c>
      <c r="AO2" s="23">
        <v>1107061000</v>
      </c>
      <c r="AP2" s="23">
        <v>1019752000</v>
      </c>
      <c r="AQ2" s="23">
        <v>919884000</v>
      </c>
      <c r="AR2" s="23">
        <v>884680000</v>
      </c>
      <c r="AS2" s="23">
        <v>869525000</v>
      </c>
      <c r="AT2" s="23">
        <v>844894000</v>
      </c>
      <c r="AU2" s="23">
        <v>745813000</v>
      </c>
      <c r="AV2" s="23">
        <v>722163000</v>
      </c>
      <c r="AW2" s="23">
        <v>709964000</v>
      </c>
      <c r="AX2" s="23">
        <v>545240000</v>
      </c>
      <c r="AY2" s="23">
        <v>475757000</v>
      </c>
      <c r="AZ2" s="23">
        <v>448878000</v>
      </c>
      <c r="BA2" s="23">
        <v>371854000</v>
      </c>
      <c r="BB2" s="23">
        <v>327866000</v>
      </c>
    </row>
    <row r="3" spans="1:54" x14ac:dyDescent="0.35">
      <c r="A3" t="s">
        <v>60</v>
      </c>
      <c r="B3" s="23">
        <v>1918083000</v>
      </c>
      <c r="C3" s="23">
        <v>1993983000</v>
      </c>
      <c r="D3" s="23">
        <v>1550553000</v>
      </c>
      <c r="E3" s="23">
        <v>1761854000</v>
      </c>
      <c r="F3" s="23">
        <v>1829462000</v>
      </c>
      <c r="G3" s="23">
        <v>1842491000</v>
      </c>
      <c r="H3" s="23">
        <v>2027208000</v>
      </c>
      <c r="I3" s="23">
        <v>2388402000</v>
      </c>
      <c r="J3" s="23">
        <v>2276093000</v>
      </c>
      <c r="K3" s="23">
        <v>2355980000</v>
      </c>
      <c r="L3" s="23">
        <v>2499110000</v>
      </c>
      <c r="M3" s="23">
        <v>1667960000</v>
      </c>
      <c r="N3" s="23">
        <v>1231165000</v>
      </c>
      <c r="O3" s="23">
        <v>1385443000</v>
      </c>
      <c r="P3" s="23">
        <v>1403282000</v>
      </c>
      <c r="Q3" s="23">
        <v>1520687000</v>
      </c>
      <c r="R3" s="23">
        <v>1516760000</v>
      </c>
      <c r="S3" s="23">
        <v>1345466000</v>
      </c>
      <c r="T3" s="23">
        <v>1206107000</v>
      </c>
      <c r="U3" s="23">
        <v>1230335000</v>
      </c>
      <c r="V3" s="23">
        <v>1298841000</v>
      </c>
      <c r="W3" s="23">
        <v>1276256000</v>
      </c>
      <c r="X3" s="23">
        <v>1244740000</v>
      </c>
      <c r="Y3" s="23">
        <v>1230504000</v>
      </c>
      <c r="Z3" s="23">
        <v>1146531000</v>
      </c>
      <c r="AA3" s="23">
        <v>975845000</v>
      </c>
      <c r="AB3" s="23">
        <v>1103499000</v>
      </c>
      <c r="AC3" s="23">
        <v>1183779000</v>
      </c>
      <c r="AD3" s="23">
        <v>1069314000</v>
      </c>
      <c r="AE3" s="23">
        <v>1026340000</v>
      </c>
      <c r="AF3" s="23">
        <v>918572000</v>
      </c>
      <c r="AG3" s="23">
        <v>871911000</v>
      </c>
      <c r="AH3" s="23">
        <v>856073000</v>
      </c>
      <c r="AI3" s="23">
        <v>731141000</v>
      </c>
      <c r="AJ3" s="23">
        <v>704124000</v>
      </c>
      <c r="AK3" s="23">
        <v>688461000</v>
      </c>
      <c r="AL3" s="23">
        <v>675377000</v>
      </c>
      <c r="AM3" s="23">
        <v>649075000</v>
      </c>
      <c r="AN3" s="23">
        <v>661844000</v>
      </c>
      <c r="AO3" s="23">
        <v>676612000</v>
      </c>
      <c r="AP3" s="23">
        <v>605130000</v>
      </c>
      <c r="AQ3" s="23">
        <v>547357000</v>
      </c>
      <c r="AR3" s="23">
        <v>538365000</v>
      </c>
      <c r="AS3" s="23">
        <v>539563000</v>
      </c>
      <c r="AT3" s="23">
        <v>534476000</v>
      </c>
      <c r="AU3" s="23">
        <v>442708000</v>
      </c>
      <c r="AV3" s="23">
        <v>449888000</v>
      </c>
      <c r="AW3" s="23">
        <v>454728000</v>
      </c>
      <c r="AX3" s="23">
        <v>302310000</v>
      </c>
      <c r="AY3" s="23">
        <v>251219000</v>
      </c>
      <c r="AZ3" s="23">
        <v>241577000</v>
      </c>
      <c r="BA3" s="23">
        <v>182377000</v>
      </c>
      <c r="BB3" s="23">
        <v>163791000</v>
      </c>
    </row>
    <row r="4" spans="1:54" x14ac:dyDescent="0.35">
      <c r="A4" t="s">
        <v>61</v>
      </c>
      <c r="B4" s="23">
        <v>1396068000</v>
      </c>
      <c r="C4" s="23">
        <v>1453465000</v>
      </c>
      <c r="D4" s="23">
        <v>1059683000</v>
      </c>
      <c r="E4" s="23">
        <v>1302985000</v>
      </c>
      <c r="F4" s="23">
        <v>1353926000</v>
      </c>
      <c r="G4" s="23">
        <v>1439820000</v>
      </c>
      <c r="H4" s="23">
        <v>1639567000</v>
      </c>
      <c r="I4" s="23">
        <v>1970085000</v>
      </c>
      <c r="J4" s="23">
        <v>1880847000</v>
      </c>
      <c r="K4" s="23">
        <v>1896062000</v>
      </c>
      <c r="L4" s="23">
        <v>2053943000</v>
      </c>
      <c r="M4" s="23">
        <v>1233758000</v>
      </c>
      <c r="N4" s="23">
        <v>894433000</v>
      </c>
      <c r="O4" s="23">
        <v>1084278000</v>
      </c>
      <c r="P4" s="23">
        <v>1040470000</v>
      </c>
      <c r="Q4" s="23">
        <v>1215025000</v>
      </c>
      <c r="R4" s="23">
        <v>1225630000</v>
      </c>
      <c r="S4" s="23">
        <v>1107522000</v>
      </c>
      <c r="T4" s="23">
        <v>875911000</v>
      </c>
      <c r="U4" s="23">
        <v>914076000</v>
      </c>
      <c r="V4" s="23">
        <v>999711000</v>
      </c>
      <c r="W4" s="23">
        <v>901786000</v>
      </c>
      <c r="X4" s="23">
        <v>964412000</v>
      </c>
      <c r="Y4" s="23">
        <v>969617000</v>
      </c>
      <c r="Z4" s="23">
        <v>918404000</v>
      </c>
      <c r="AA4" s="23">
        <v>801055000</v>
      </c>
      <c r="AB4" s="23">
        <v>925987000</v>
      </c>
      <c r="AC4" s="23">
        <v>1014080000</v>
      </c>
      <c r="AD4" s="23">
        <v>902809000</v>
      </c>
      <c r="AE4" s="23">
        <v>803632000</v>
      </c>
      <c r="AF4" s="23">
        <v>748896000</v>
      </c>
      <c r="AG4" s="23">
        <v>769324000</v>
      </c>
      <c r="AH4" s="23">
        <v>741627000</v>
      </c>
      <c r="AI4" s="23">
        <v>632784000</v>
      </c>
      <c r="AJ4" s="23">
        <v>588474000</v>
      </c>
      <c r="AK4" s="23">
        <v>567239000</v>
      </c>
      <c r="AL4" s="23">
        <v>543989000</v>
      </c>
      <c r="AM4" s="23">
        <v>530631000</v>
      </c>
      <c r="AN4" s="23">
        <v>540195000</v>
      </c>
      <c r="AO4" s="23">
        <v>524905000</v>
      </c>
      <c r="AP4" s="23">
        <v>483484000</v>
      </c>
      <c r="AQ4" s="23">
        <v>416816000</v>
      </c>
      <c r="AR4" s="23">
        <v>399143000</v>
      </c>
      <c r="AS4" s="23">
        <v>414977000</v>
      </c>
      <c r="AT4" s="23">
        <v>420831000</v>
      </c>
      <c r="AU4" s="23">
        <v>343328000</v>
      </c>
      <c r="AV4" s="23">
        <v>350973000</v>
      </c>
      <c r="AW4" s="23">
        <v>248458000</v>
      </c>
      <c r="AX4" s="23">
        <v>62601000</v>
      </c>
      <c r="AY4" s="23">
        <v>82714000</v>
      </c>
      <c r="AZ4" s="23">
        <v>73658000</v>
      </c>
      <c r="BA4" s="23">
        <v>71872000</v>
      </c>
      <c r="BB4" s="23">
        <v>86147000</v>
      </c>
    </row>
    <row r="5" spans="1:54" x14ac:dyDescent="0.35">
      <c r="A5" t="s">
        <v>62</v>
      </c>
      <c r="B5" s="23">
        <v>1287711000</v>
      </c>
      <c r="C5" s="23">
        <v>1346350000</v>
      </c>
      <c r="D5" s="23">
        <v>953428000</v>
      </c>
      <c r="E5" s="23">
        <v>1197065000</v>
      </c>
      <c r="F5" s="23">
        <v>1247913000</v>
      </c>
      <c r="G5" s="23">
        <v>1333507000</v>
      </c>
      <c r="H5" s="23">
        <v>1533184000</v>
      </c>
      <c r="I5" s="23">
        <v>1863710000</v>
      </c>
      <c r="J5" s="23">
        <v>1774471000</v>
      </c>
      <c r="K5" s="23">
        <v>1789723000</v>
      </c>
      <c r="L5" s="23">
        <v>1947619000</v>
      </c>
      <c r="M5" s="23">
        <v>1127460000</v>
      </c>
      <c r="N5" s="23">
        <v>788225000</v>
      </c>
      <c r="O5" s="23">
        <v>978957000</v>
      </c>
      <c r="P5" s="23">
        <v>935678000</v>
      </c>
      <c r="Q5" s="23">
        <v>1110797000</v>
      </c>
      <c r="R5" s="23">
        <v>1122139000</v>
      </c>
      <c r="S5" s="23">
        <v>1004733000</v>
      </c>
      <c r="T5" s="23">
        <v>773710000</v>
      </c>
      <c r="U5" s="23">
        <v>812362000</v>
      </c>
      <c r="V5" s="23">
        <v>898457000</v>
      </c>
      <c r="W5" s="23">
        <v>800849000</v>
      </c>
      <c r="X5" s="23">
        <v>863680000</v>
      </c>
      <c r="Y5" s="23">
        <v>869153000</v>
      </c>
      <c r="Z5" s="23">
        <v>818110000</v>
      </c>
      <c r="AA5" s="23">
        <v>700900000</v>
      </c>
      <c r="AB5" s="23">
        <v>825904000</v>
      </c>
      <c r="AC5" s="23">
        <v>1014080000</v>
      </c>
      <c r="AD5" s="23">
        <v>902809000</v>
      </c>
      <c r="AE5" s="23">
        <v>803632000</v>
      </c>
      <c r="AF5" s="23">
        <v>748896000</v>
      </c>
      <c r="AG5" s="23">
        <v>769324000</v>
      </c>
      <c r="AH5" s="23">
        <v>741627000</v>
      </c>
      <c r="AI5" s="23">
        <v>632784000</v>
      </c>
      <c r="AJ5" s="23">
        <v>588474000</v>
      </c>
      <c r="AK5" s="23">
        <v>567239000</v>
      </c>
      <c r="AL5" s="23">
        <v>543989000</v>
      </c>
      <c r="AM5" s="23">
        <v>530631000</v>
      </c>
      <c r="AN5" s="23">
        <v>540195000</v>
      </c>
      <c r="AO5" s="23">
        <v>524905000</v>
      </c>
      <c r="AP5" s="23">
        <v>483484000</v>
      </c>
      <c r="AQ5" s="23">
        <v>416816000</v>
      </c>
      <c r="AR5" s="23">
        <v>399143000</v>
      </c>
      <c r="AS5" s="23">
        <v>414977000</v>
      </c>
      <c r="AT5" s="23">
        <v>420831000</v>
      </c>
      <c r="AU5" s="23">
        <v>343328000</v>
      </c>
      <c r="AV5" s="23">
        <v>350973000</v>
      </c>
      <c r="AW5" s="23">
        <v>248458000</v>
      </c>
      <c r="AX5" s="23">
        <v>62601000</v>
      </c>
      <c r="AY5" s="23">
        <v>82714000</v>
      </c>
      <c r="AZ5" s="23">
        <v>73658000</v>
      </c>
      <c r="BA5" s="23">
        <v>71872000</v>
      </c>
      <c r="BB5" s="23">
        <v>86147000</v>
      </c>
    </row>
    <row r="6" spans="1:54" x14ac:dyDescent="0.35">
      <c r="A6" t="s">
        <v>63</v>
      </c>
      <c r="B6" s="23">
        <v>108357000</v>
      </c>
      <c r="C6" s="23">
        <v>107115000</v>
      </c>
      <c r="D6" s="23">
        <v>106255000</v>
      </c>
      <c r="E6" s="23">
        <v>105920000</v>
      </c>
      <c r="F6" s="23">
        <v>106013000</v>
      </c>
      <c r="G6" s="23">
        <v>106313000</v>
      </c>
      <c r="H6" s="23">
        <v>106383000</v>
      </c>
      <c r="I6" s="23">
        <v>106375000</v>
      </c>
      <c r="J6" s="23">
        <v>106376000</v>
      </c>
      <c r="K6" s="23">
        <v>106339000</v>
      </c>
      <c r="L6" s="23">
        <v>106324000</v>
      </c>
      <c r="M6" s="23">
        <v>106298000</v>
      </c>
      <c r="N6" s="23">
        <v>106208000</v>
      </c>
      <c r="O6" s="23">
        <v>105321000</v>
      </c>
      <c r="P6" s="23">
        <v>104792000</v>
      </c>
      <c r="Q6" s="23">
        <v>104228000</v>
      </c>
      <c r="R6" s="23">
        <v>103491000</v>
      </c>
      <c r="S6" s="23">
        <v>102789000</v>
      </c>
      <c r="T6" s="23">
        <v>102201000</v>
      </c>
      <c r="U6" s="23">
        <v>101714000</v>
      </c>
      <c r="V6" s="23">
        <v>101254000</v>
      </c>
      <c r="W6" s="23">
        <v>100937000</v>
      </c>
      <c r="X6" s="23">
        <v>100732000</v>
      </c>
      <c r="Y6" s="23">
        <v>100464000</v>
      </c>
      <c r="Z6" s="23">
        <v>100294000</v>
      </c>
      <c r="AA6" s="23">
        <v>100155000</v>
      </c>
      <c r="AB6" s="23">
        <v>100083000</v>
      </c>
    </row>
    <row r="7" spans="1:54" x14ac:dyDescent="0.35">
      <c r="A7" t="s">
        <v>64</v>
      </c>
      <c r="B7" s="23">
        <v>222331000</v>
      </c>
      <c r="C7" s="23">
        <v>233537000</v>
      </c>
      <c r="D7" s="23">
        <v>208575000</v>
      </c>
      <c r="E7" s="23">
        <v>188039000</v>
      </c>
      <c r="F7" s="23">
        <v>198562000</v>
      </c>
      <c r="G7" s="23">
        <v>166718000</v>
      </c>
      <c r="H7" s="23">
        <v>171552000</v>
      </c>
      <c r="I7" s="23">
        <v>178968000</v>
      </c>
      <c r="J7" s="23">
        <v>137838000</v>
      </c>
      <c r="K7" s="23">
        <v>190400000</v>
      </c>
      <c r="L7" s="23">
        <v>198143000</v>
      </c>
      <c r="M7" s="23">
        <v>203004000</v>
      </c>
      <c r="N7" s="23">
        <v>137493000</v>
      </c>
      <c r="O7" s="23">
        <v>94820000</v>
      </c>
      <c r="P7" s="23">
        <v>93065000</v>
      </c>
      <c r="Q7" s="23">
        <v>78125000</v>
      </c>
      <c r="R7" s="23">
        <v>70946000</v>
      </c>
      <c r="S7" s="23">
        <v>47660000</v>
      </c>
      <c r="T7" s="23">
        <v>142032000</v>
      </c>
      <c r="U7" s="23">
        <v>129219000</v>
      </c>
      <c r="V7" s="23">
        <v>122157000</v>
      </c>
      <c r="W7" s="23">
        <v>119167000</v>
      </c>
      <c r="X7" s="23">
        <v>46235000</v>
      </c>
      <c r="Y7" s="23">
        <v>47996000</v>
      </c>
      <c r="Z7" s="23">
        <v>48692000</v>
      </c>
      <c r="AA7" s="23">
        <v>41136000</v>
      </c>
      <c r="AB7" s="23">
        <v>35892000</v>
      </c>
      <c r="AC7" s="23">
        <v>40650000</v>
      </c>
      <c r="AD7" s="23">
        <v>32469000</v>
      </c>
      <c r="AE7" s="23">
        <v>28266000</v>
      </c>
      <c r="AF7" s="23">
        <v>33094000</v>
      </c>
      <c r="AG7" s="23">
        <v>30856000</v>
      </c>
      <c r="AH7" s="23">
        <v>28097000</v>
      </c>
      <c r="AI7" s="23">
        <v>22685000</v>
      </c>
      <c r="AJ7" s="23">
        <v>26515000</v>
      </c>
      <c r="AK7" s="23">
        <v>37467000</v>
      </c>
      <c r="AL7" s="23">
        <v>33915000</v>
      </c>
      <c r="AM7" s="23">
        <v>23246000</v>
      </c>
      <c r="AN7" s="23">
        <v>27838000</v>
      </c>
      <c r="AO7" s="23">
        <v>32807000</v>
      </c>
      <c r="AP7" s="23">
        <v>24616000</v>
      </c>
      <c r="AQ7" s="23">
        <v>22740000</v>
      </c>
      <c r="AR7" s="23">
        <v>23761000</v>
      </c>
      <c r="AS7" s="23">
        <v>24936000</v>
      </c>
      <c r="AT7" s="23">
        <v>25351000</v>
      </c>
      <c r="AU7" s="23">
        <v>15425000</v>
      </c>
      <c r="AV7" s="23">
        <v>14729000</v>
      </c>
      <c r="AW7" s="23">
        <v>15586000</v>
      </c>
      <c r="AX7" s="23">
        <v>15168000</v>
      </c>
      <c r="AY7" s="23">
        <v>9471000</v>
      </c>
      <c r="AZ7" s="23">
        <v>11858000</v>
      </c>
      <c r="BA7" s="23">
        <v>11964000</v>
      </c>
      <c r="BB7" s="23">
        <v>8347000</v>
      </c>
    </row>
    <row r="8" spans="1:54" x14ac:dyDescent="0.35">
      <c r="A8" t="s">
        <v>65</v>
      </c>
      <c r="B8" s="23">
        <v>186070000</v>
      </c>
      <c r="C8" s="23">
        <v>197276000</v>
      </c>
      <c r="D8" s="23">
        <v>172212000</v>
      </c>
      <c r="E8" s="23">
        <v>150149000</v>
      </c>
      <c r="F8" s="23">
        <v>160672000</v>
      </c>
      <c r="G8" s="23">
        <v>128828000</v>
      </c>
      <c r="H8" s="23">
        <v>133662000</v>
      </c>
      <c r="I8" s="23">
        <v>141254000</v>
      </c>
      <c r="J8" s="23">
        <v>100366000</v>
      </c>
      <c r="K8" s="23">
        <v>42940000</v>
      </c>
      <c r="L8" s="23">
        <v>51182000</v>
      </c>
      <c r="M8" s="23">
        <v>56043000</v>
      </c>
      <c r="N8" s="23">
        <v>33267000</v>
      </c>
      <c r="O8" s="23">
        <v>73807000</v>
      </c>
      <c r="P8" s="23">
        <v>71372000</v>
      </c>
      <c r="Q8" s="23">
        <v>78125000</v>
      </c>
      <c r="R8" s="23">
        <v>70946000</v>
      </c>
      <c r="S8" s="23">
        <v>47660000</v>
      </c>
      <c r="T8" s="23">
        <v>63526000</v>
      </c>
      <c r="U8" s="23">
        <v>58547000</v>
      </c>
      <c r="V8" s="23">
        <v>52313000</v>
      </c>
      <c r="W8" s="23">
        <v>49323000</v>
      </c>
      <c r="X8" s="23">
        <v>46235000</v>
      </c>
      <c r="Y8" s="23">
        <v>47996000</v>
      </c>
      <c r="Z8" s="23">
        <v>48692000</v>
      </c>
      <c r="AA8" s="23">
        <v>41136000</v>
      </c>
      <c r="AB8" s="23">
        <v>35892000</v>
      </c>
      <c r="AC8" s="23">
        <v>40650000</v>
      </c>
      <c r="AD8" s="23">
        <v>32469000</v>
      </c>
      <c r="AE8" s="23">
        <v>28266000</v>
      </c>
      <c r="AF8" s="23">
        <v>33094000</v>
      </c>
      <c r="AG8" s="23">
        <v>30856000</v>
      </c>
      <c r="AH8" s="23">
        <v>28097000</v>
      </c>
      <c r="AI8" s="23">
        <v>22685000</v>
      </c>
      <c r="AJ8" s="23">
        <v>26515000</v>
      </c>
      <c r="AK8" s="23">
        <v>37467000</v>
      </c>
      <c r="AL8" s="23">
        <v>33915000</v>
      </c>
      <c r="AM8" s="23">
        <v>23246000</v>
      </c>
      <c r="AN8" s="23">
        <v>27838000</v>
      </c>
      <c r="AO8" s="23">
        <v>32807000</v>
      </c>
      <c r="AP8" s="23">
        <v>24616000</v>
      </c>
      <c r="AQ8" s="23">
        <v>22740000</v>
      </c>
      <c r="AR8" s="23">
        <v>23761000</v>
      </c>
      <c r="AS8" s="23">
        <v>24936000</v>
      </c>
      <c r="AT8" s="23">
        <v>25351000</v>
      </c>
      <c r="AU8" s="23">
        <v>15425000</v>
      </c>
      <c r="AV8" s="23">
        <v>14729000</v>
      </c>
      <c r="AW8" s="23">
        <v>15586000</v>
      </c>
      <c r="AX8" s="23">
        <v>15168000</v>
      </c>
      <c r="AY8" s="23">
        <v>9471000</v>
      </c>
      <c r="AZ8" s="23">
        <v>11858000</v>
      </c>
      <c r="BA8" s="23">
        <v>11964000</v>
      </c>
      <c r="BB8" s="23">
        <v>8347000</v>
      </c>
    </row>
    <row r="9" spans="1:54" x14ac:dyDescent="0.35">
      <c r="A9" t="s">
        <v>279</v>
      </c>
      <c r="AY9" s="23">
        <v>9488000</v>
      </c>
      <c r="AZ9" s="23">
        <v>11913000</v>
      </c>
    </row>
    <row r="10" spans="1:54" x14ac:dyDescent="0.35">
      <c r="A10" t="s">
        <v>280</v>
      </c>
      <c r="AY10" s="23">
        <v>-17000</v>
      </c>
      <c r="AZ10" s="23">
        <v>-55000</v>
      </c>
    </row>
    <row r="11" spans="1:54" x14ac:dyDescent="0.35">
      <c r="A11" t="s">
        <v>66</v>
      </c>
      <c r="B11" s="23">
        <v>36261000</v>
      </c>
      <c r="C11" s="23">
        <v>36261000</v>
      </c>
      <c r="D11" s="23">
        <v>36363000</v>
      </c>
      <c r="E11" s="23">
        <v>37890000</v>
      </c>
      <c r="F11" s="23">
        <v>37890000</v>
      </c>
      <c r="G11" s="23">
        <v>37890000</v>
      </c>
      <c r="H11" s="23">
        <v>37890000</v>
      </c>
      <c r="I11" s="23">
        <v>37714000</v>
      </c>
      <c r="J11" s="23">
        <v>37472000</v>
      </c>
      <c r="K11" s="23">
        <v>147460000</v>
      </c>
      <c r="L11" s="23">
        <v>146961000</v>
      </c>
      <c r="M11" s="23">
        <v>146961000</v>
      </c>
      <c r="N11" s="23">
        <v>104226000</v>
      </c>
      <c r="O11" s="23">
        <v>21013000</v>
      </c>
      <c r="P11" s="23">
        <v>21693000</v>
      </c>
      <c r="S11">
        <v>0</v>
      </c>
      <c r="T11" s="23">
        <v>78506000</v>
      </c>
      <c r="U11" s="23">
        <v>70672000</v>
      </c>
      <c r="V11" s="23">
        <v>69844000</v>
      </c>
      <c r="W11" s="23">
        <v>69844000</v>
      </c>
    </row>
    <row r="12" spans="1:54" x14ac:dyDescent="0.35">
      <c r="A12" t="s">
        <v>196</v>
      </c>
      <c r="C12" s="23">
        <v>187589000</v>
      </c>
      <c r="D12" s="23">
        <v>186895000</v>
      </c>
      <c r="E12" s="23">
        <v>175430000</v>
      </c>
      <c r="F12" s="23">
        <v>181574000</v>
      </c>
      <c r="G12" s="23">
        <v>140553000</v>
      </c>
      <c r="H12" s="23">
        <v>160689000</v>
      </c>
      <c r="I12" s="23">
        <v>177149000</v>
      </c>
      <c r="J12" s="23">
        <v>193408000</v>
      </c>
      <c r="K12" s="23">
        <v>198117000</v>
      </c>
      <c r="L12" s="23">
        <v>192186000</v>
      </c>
      <c r="M12" s="23">
        <v>201198000</v>
      </c>
      <c r="N12" s="23">
        <v>199239000</v>
      </c>
      <c r="O12" s="23">
        <v>206345000</v>
      </c>
      <c r="P12" s="23">
        <v>269747000</v>
      </c>
      <c r="Q12" s="23">
        <v>227537000</v>
      </c>
      <c r="R12" s="23">
        <v>220184000</v>
      </c>
      <c r="S12" s="23">
        <v>190284000</v>
      </c>
      <c r="T12" s="23">
        <v>188164000</v>
      </c>
      <c r="U12" s="23">
        <v>187040000</v>
      </c>
      <c r="V12" s="23">
        <v>176973000</v>
      </c>
      <c r="W12" s="23">
        <v>255303000</v>
      </c>
      <c r="X12" s="23">
        <v>234093000</v>
      </c>
      <c r="Y12" s="23">
        <v>212891000</v>
      </c>
      <c r="Z12" s="23">
        <v>179435000</v>
      </c>
      <c r="AA12" s="23">
        <v>133654000</v>
      </c>
      <c r="AB12" s="23">
        <v>141620000</v>
      </c>
      <c r="AC12" s="23">
        <v>129049000</v>
      </c>
      <c r="AD12" s="23">
        <v>134036000</v>
      </c>
      <c r="AE12" s="23">
        <v>194442000</v>
      </c>
      <c r="AF12" s="23">
        <v>126939000</v>
      </c>
      <c r="AG12" s="23">
        <v>62088000</v>
      </c>
      <c r="AH12" s="23">
        <v>76706000</v>
      </c>
      <c r="AI12" s="23">
        <v>66029000</v>
      </c>
      <c r="AJ12" s="23">
        <v>73969000</v>
      </c>
      <c r="AK12" s="23">
        <v>68589000</v>
      </c>
      <c r="AL12" s="23">
        <v>83086000</v>
      </c>
      <c r="AM12" s="23">
        <v>78955000</v>
      </c>
    </row>
    <row r="13" spans="1:54" x14ac:dyDescent="0.35">
      <c r="A13" t="s">
        <v>281</v>
      </c>
      <c r="B13" s="23">
        <v>119400000</v>
      </c>
      <c r="C13" s="23">
        <v>119392000</v>
      </c>
      <c r="D13" s="23">
        <v>95400000</v>
      </c>
      <c r="E13" s="23">
        <v>95400000</v>
      </c>
      <c r="F13" s="23">
        <v>95400000</v>
      </c>
      <c r="G13" s="23">
        <v>95400000</v>
      </c>
      <c r="H13" s="23">
        <v>55400000</v>
      </c>
      <c r="I13" s="23">
        <v>62200000</v>
      </c>
      <c r="J13" s="23">
        <v>64000000</v>
      </c>
      <c r="K13" s="23">
        <v>71401000</v>
      </c>
      <c r="L13" s="23">
        <v>54838000</v>
      </c>
      <c r="M13" s="23">
        <v>30000000</v>
      </c>
      <c r="N13" s="23">
        <v>788225000</v>
      </c>
      <c r="O13" s="23">
        <v>978957000</v>
      </c>
      <c r="P13" s="23">
        <v>935678000</v>
      </c>
      <c r="Q13" s="23">
        <v>1110797000</v>
      </c>
      <c r="R13" s="23">
        <v>1122139000</v>
      </c>
      <c r="S13" s="23">
        <v>1004733000</v>
      </c>
      <c r="T13" s="23">
        <v>773710000</v>
      </c>
      <c r="U13" s="23">
        <v>812362000</v>
      </c>
      <c r="V13" s="23">
        <v>898457000</v>
      </c>
      <c r="W13" s="23">
        <v>800849000</v>
      </c>
      <c r="X13" s="23">
        <v>863680000</v>
      </c>
      <c r="Y13" s="23">
        <v>869153000</v>
      </c>
      <c r="Z13" s="23">
        <v>818110000</v>
      </c>
      <c r="AA13" s="23">
        <v>700900000</v>
      </c>
      <c r="AB13" s="23">
        <v>825904000</v>
      </c>
      <c r="AC13" s="23">
        <v>1014080000</v>
      </c>
      <c r="AD13" s="23">
        <v>902809000</v>
      </c>
      <c r="AE13" s="23">
        <v>803632000</v>
      </c>
      <c r="AF13" s="23">
        <v>748896000</v>
      </c>
      <c r="AG13" s="23">
        <v>769324000</v>
      </c>
      <c r="AH13" s="23">
        <v>741627000</v>
      </c>
      <c r="AI13" s="23">
        <v>632784000</v>
      </c>
      <c r="AJ13" s="23">
        <v>588474000</v>
      </c>
      <c r="AK13" s="23">
        <v>567239000</v>
      </c>
      <c r="AL13" s="23">
        <v>543989000</v>
      </c>
      <c r="AM13" s="23">
        <v>530631000</v>
      </c>
      <c r="AN13" s="23">
        <v>540195000</v>
      </c>
      <c r="AO13" s="23">
        <v>524905000</v>
      </c>
      <c r="AP13" s="23">
        <v>483484000</v>
      </c>
      <c r="AQ13" s="23">
        <v>416816000</v>
      </c>
      <c r="AU13">
        <v>0</v>
      </c>
      <c r="AV13">
        <v>0</v>
      </c>
      <c r="AW13" s="23">
        <v>98403000</v>
      </c>
      <c r="AX13" s="23">
        <v>126295000</v>
      </c>
      <c r="AY13" s="23">
        <v>72736000</v>
      </c>
      <c r="AZ13" s="23">
        <v>78886000</v>
      </c>
      <c r="BA13" s="23">
        <v>80256000</v>
      </c>
      <c r="BB13" s="23">
        <v>52540000</v>
      </c>
    </row>
    <row r="14" spans="1:54" x14ac:dyDescent="0.35">
      <c r="A14" t="s">
        <v>67</v>
      </c>
      <c r="AF14" s="23">
        <v>9643000</v>
      </c>
      <c r="AG14" s="23">
        <v>9643000</v>
      </c>
      <c r="AH14" s="23">
        <v>9643000</v>
      </c>
      <c r="AI14" s="23">
        <v>9643000</v>
      </c>
      <c r="AJ14" s="23">
        <v>15166000</v>
      </c>
      <c r="AK14" s="23">
        <v>15166000</v>
      </c>
      <c r="AL14" s="23">
        <v>14387000</v>
      </c>
      <c r="AM14" s="23">
        <v>16243000</v>
      </c>
      <c r="AN14" s="23">
        <v>14512000</v>
      </c>
      <c r="AO14" s="23">
        <v>16967000</v>
      </c>
      <c r="AP14" s="23">
        <v>12874000</v>
      </c>
      <c r="AQ14" s="23">
        <v>12591000</v>
      </c>
      <c r="AR14" s="23">
        <v>14962000</v>
      </c>
      <c r="AS14" s="23">
        <v>17982000</v>
      </c>
      <c r="AT14" s="23">
        <v>18873000</v>
      </c>
      <c r="AU14" s="23">
        <v>20738000</v>
      </c>
      <c r="AV14" s="23">
        <v>30502000</v>
      </c>
      <c r="AW14" s="23">
        <v>41858000</v>
      </c>
      <c r="AX14" s="23">
        <v>47622000</v>
      </c>
      <c r="AY14" s="23">
        <v>51492000</v>
      </c>
      <c r="AZ14" s="23">
        <v>50285000</v>
      </c>
    </row>
    <row r="15" spans="1:54" x14ac:dyDescent="0.35">
      <c r="A15" t="s">
        <v>68</v>
      </c>
      <c r="AF15" s="23">
        <v>9643000</v>
      </c>
      <c r="AG15" s="23">
        <v>9643000</v>
      </c>
      <c r="AH15" s="23">
        <v>9643000</v>
      </c>
      <c r="AI15" s="23">
        <v>9643000</v>
      </c>
      <c r="AJ15" s="23">
        <v>15166000</v>
      </c>
      <c r="AK15" s="23">
        <v>15166000</v>
      </c>
      <c r="AL15" s="23">
        <v>14387000</v>
      </c>
      <c r="AM15" s="23">
        <v>16243000</v>
      </c>
      <c r="AN15" s="23">
        <v>14512000</v>
      </c>
      <c r="AO15" s="23">
        <v>16967000</v>
      </c>
      <c r="AP15" s="23">
        <v>12874000</v>
      </c>
      <c r="AQ15" s="23">
        <v>12591000</v>
      </c>
      <c r="AR15" s="23">
        <v>14962000</v>
      </c>
      <c r="AS15" s="23">
        <v>17982000</v>
      </c>
      <c r="AT15" s="23">
        <v>18873000</v>
      </c>
      <c r="AU15" s="23">
        <v>20738000</v>
      </c>
      <c r="AV15" s="23">
        <v>30502000</v>
      </c>
      <c r="AW15" s="23">
        <v>41858000</v>
      </c>
      <c r="AX15" s="23">
        <v>47622000</v>
      </c>
      <c r="AY15" s="23">
        <v>51492000</v>
      </c>
      <c r="AZ15" s="23">
        <v>50285000</v>
      </c>
    </row>
    <row r="16" spans="1:54" x14ac:dyDescent="0.35">
      <c r="A16" t="s">
        <v>69</v>
      </c>
      <c r="B16" s="23">
        <v>180284000</v>
      </c>
      <c r="AN16" s="23">
        <v>79299000</v>
      </c>
      <c r="AO16" s="23">
        <v>101933000</v>
      </c>
      <c r="AP16" s="23">
        <v>84156000</v>
      </c>
      <c r="AQ16" s="23">
        <v>95210000</v>
      </c>
      <c r="AR16" s="23">
        <v>100499000</v>
      </c>
      <c r="AS16" s="23">
        <v>81668000</v>
      </c>
      <c r="AT16" s="23">
        <v>69421000</v>
      </c>
      <c r="AU16" s="23">
        <v>63217000</v>
      </c>
      <c r="AV16" s="23">
        <v>53684000</v>
      </c>
      <c r="AW16" s="23">
        <v>50423000</v>
      </c>
      <c r="AX16" s="23">
        <v>50624000</v>
      </c>
      <c r="AY16" s="23">
        <v>34806000</v>
      </c>
      <c r="AZ16" s="23">
        <v>26890000</v>
      </c>
      <c r="BA16" s="23">
        <v>18285000</v>
      </c>
      <c r="BB16" s="23">
        <v>16757000</v>
      </c>
    </row>
    <row r="17" spans="1:54" x14ac:dyDescent="0.35">
      <c r="A17" t="s">
        <v>70</v>
      </c>
      <c r="B17" s="23">
        <v>7404234000</v>
      </c>
      <c r="C17" s="23">
        <v>7190791000</v>
      </c>
      <c r="D17" s="23">
        <v>7134942000</v>
      </c>
      <c r="E17" s="23">
        <v>6953169000</v>
      </c>
      <c r="F17" s="23">
        <v>6782255000</v>
      </c>
      <c r="G17" s="23">
        <v>6697534000</v>
      </c>
      <c r="H17" s="23">
        <v>6510141000</v>
      </c>
      <c r="I17" s="23">
        <v>6283081000</v>
      </c>
      <c r="J17" s="23">
        <v>6111642000</v>
      </c>
      <c r="K17" s="23">
        <v>6042845000</v>
      </c>
      <c r="L17" s="23">
        <v>6058184000</v>
      </c>
      <c r="M17" s="23">
        <v>6099984000</v>
      </c>
      <c r="N17" s="23">
        <v>6004096000</v>
      </c>
      <c r="O17" s="23">
        <v>5657969000</v>
      </c>
      <c r="P17" s="23">
        <v>5171932000</v>
      </c>
      <c r="Q17" s="23">
        <v>5142094000</v>
      </c>
      <c r="R17" s="23">
        <v>4907179000</v>
      </c>
      <c r="S17" s="23">
        <v>3819991000</v>
      </c>
      <c r="T17" s="23">
        <v>3575624000</v>
      </c>
      <c r="U17" s="23">
        <v>3451390000</v>
      </c>
      <c r="V17" s="23">
        <v>3355590000</v>
      </c>
      <c r="W17" s="23">
        <v>2863689000</v>
      </c>
      <c r="X17" s="23">
        <v>2626202000</v>
      </c>
      <c r="Y17" s="23">
        <v>2443841000</v>
      </c>
      <c r="Z17" s="23">
        <v>2292083000</v>
      </c>
      <c r="AA17" s="23">
        <v>2176082000</v>
      </c>
      <c r="AB17" s="23">
        <v>2026126000</v>
      </c>
      <c r="AC17" s="23">
        <v>1846421000</v>
      </c>
      <c r="AD17" s="23">
        <v>1693934000</v>
      </c>
      <c r="AE17" s="23">
        <v>1504205000</v>
      </c>
      <c r="AF17" s="23">
        <v>1358350000</v>
      </c>
      <c r="AG17" s="23">
        <v>1233426000</v>
      </c>
      <c r="AH17" s="23">
        <v>1099783000</v>
      </c>
      <c r="AI17" s="23">
        <v>871840000</v>
      </c>
      <c r="AJ17" s="23">
        <v>709430000</v>
      </c>
      <c r="AK17" s="23">
        <v>661389000</v>
      </c>
      <c r="AL17" s="23">
        <v>623878000</v>
      </c>
      <c r="AM17" s="23">
        <v>531690000</v>
      </c>
      <c r="AN17" s="23">
        <v>463295000</v>
      </c>
      <c r="AO17" s="23">
        <v>430449000</v>
      </c>
      <c r="AP17" s="23">
        <v>414622000</v>
      </c>
      <c r="AQ17" s="23">
        <v>372527000</v>
      </c>
      <c r="AR17" s="23">
        <v>346315000</v>
      </c>
      <c r="AS17" s="23">
        <v>329962000</v>
      </c>
      <c r="AT17" s="23">
        <v>310418000</v>
      </c>
      <c r="AU17" s="23">
        <v>303105000</v>
      </c>
      <c r="AV17" s="23">
        <v>272275000</v>
      </c>
      <c r="AW17" s="23">
        <v>255236000</v>
      </c>
      <c r="AX17" s="23">
        <v>242930000</v>
      </c>
      <c r="AY17" s="23">
        <v>224538000</v>
      </c>
      <c r="AZ17" s="23">
        <v>207301000</v>
      </c>
      <c r="BA17" s="23">
        <v>189477000</v>
      </c>
      <c r="BB17" s="23">
        <v>164075000</v>
      </c>
    </row>
    <row r="18" spans="1:54" x14ac:dyDescent="0.35">
      <c r="A18" t="s">
        <v>71</v>
      </c>
      <c r="B18" s="23">
        <v>6598511000</v>
      </c>
      <c r="C18" s="23">
        <v>6936625000</v>
      </c>
      <c r="D18" s="23">
        <v>6710757000</v>
      </c>
      <c r="E18" s="23">
        <v>6545532000</v>
      </c>
      <c r="F18" s="23">
        <v>6386079000</v>
      </c>
      <c r="G18" s="23">
        <v>6291934000</v>
      </c>
      <c r="H18" s="23">
        <v>6117707000</v>
      </c>
      <c r="I18" s="23">
        <v>5873844000</v>
      </c>
      <c r="J18" s="23">
        <v>5691255000</v>
      </c>
      <c r="K18" s="23">
        <v>5605653000</v>
      </c>
      <c r="L18" s="23">
        <v>5605646000</v>
      </c>
      <c r="M18" s="23">
        <v>5623957000</v>
      </c>
      <c r="N18" s="23">
        <v>5530324000</v>
      </c>
      <c r="O18" s="23">
        <v>5191787000</v>
      </c>
      <c r="P18" s="23">
        <v>4724349000</v>
      </c>
      <c r="Q18" s="23">
        <v>4709914000</v>
      </c>
      <c r="R18" s="23">
        <v>4465473000</v>
      </c>
      <c r="S18" s="23">
        <v>3352787000</v>
      </c>
      <c r="T18" s="23">
        <v>3159905000</v>
      </c>
      <c r="U18" s="23">
        <v>3058327000</v>
      </c>
      <c r="V18" s="23">
        <v>2984337000</v>
      </c>
      <c r="W18" s="23">
        <v>2492155000</v>
      </c>
      <c r="X18" s="23">
        <v>2287879000</v>
      </c>
      <c r="Y18" s="23">
        <v>2107377000</v>
      </c>
      <c r="Z18" s="23">
        <v>1935073000</v>
      </c>
      <c r="AA18" s="23">
        <v>1790910000</v>
      </c>
      <c r="AB18" s="23">
        <v>1662798000</v>
      </c>
      <c r="AC18" s="23">
        <v>1487988000</v>
      </c>
      <c r="AD18" s="23">
        <v>1338742000</v>
      </c>
      <c r="AE18" s="23">
        <v>1131054000</v>
      </c>
      <c r="AF18" s="23">
        <v>985762000</v>
      </c>
      <c r="AG18" s="23">
        <v>835932000</v>
      </c>
      <c r="AH18" s="23">
        <v>702339000</v>
      </c>
      <c r="AI18" s="23">
        <v>468256000</v>
      </c>
      <c r="AJ18" s="23">
        <v>323088000</v>
      </c>
      <c r="AK18" s="23">
        <v>286763000</v>
      </c>
      <c r="AL18" s="23">
        <v>267064000</v>
      </c>
      <c r="AM18" s="23">
        <v>193282000</v>
      </c>
      <c r="AN18" s="23">
        <v>163996000</v>
      </c>
      <c r="AO18" s="23">
        <v>142320000</v>
      </c>
      <c r="AP18" s="23">
        <v>140128000</v>
      </c>
      <c r="AQ18" s="23">
        <v>125095000</v>
      </c>
      <c r="AR18" s="23">
        <v>25957000</v>
      </c>
      <c r="AS18" s="23">
        <v>31936000</v>
      </c>
      <c r="AT18" s="23">
        <v>24535000</v>
      </c>
      <c r="AU18" s="23">
        <v>23210000</v>
      </c>
      <c r="AV18" s="23">
        <v>20872000</v>
      </c>
      <c r="AW18" s="23">
        <v>19737000</v>
      </c>
      <c r="AX18" s="23">
        <v>19633000</v>
      </c>
      <c r="AY18" s="23">
        <v>19329000</v>
      </c>
      <c r="AZ18" s="23">
        <v>18967000</v>
      </c>
      <c r="BA18" s="23">
        <v>18624000</v>
      </c>
      <c r="BB18" s="23">
        <v>18409000</v>
      </c>
    </row>
    <row r="19" spans="1:54" x14ac:dyDescent="0.35">
      <c r="A19" t="s">
        <v>72</v>
      </c>
      <c r="B19" s="23">
        <v>7650884000</v>
      </c>
      <c r="C19" s="23">
        <v>8035444000</v>
      </c>
      <c r="D19" s="23">
        <v>7755249000</v>
      </c>
      <c r="E19" s="23">
        <v>7535344000</v>
      </c>
      <c r="F19" s="23">
        <v>7323465000</v>
      </c>
      <c r="G19" s="23">
        <v>7176792000</v>
      </c>
      <c r="H19" s="23">
        <v>6950068000</v>
      </c>
      <c r="I19" s="23">
        <v>6655275000</v>
      </c>
      <c r="J19" s="23">
        <v>6422563000</v>
      </c>
      <c r="K19" s="23">
        <v>6285883000</v>
      </c>
      <c r="L19" s="23">
        <v>6237331000</v>
      </c>
      <c r="M19" s="23">
        <v>6206055000</v>
      </c>
      <c r="N19" s="23">
        <v>6068252000</v>
      </c>
      <c r="O19" s="23">
        <v>5684234000</v>
      </c>
      <c r="P19" s="23">
        <v>5174544000</v>
      </c>
      <c r="Q19" s="23">
        <v>5077626000</v>
      </c>
      <c r="R19" s="23">
        <v>4834878000</v>
      </c>
      <c r="S19" s="23">
        <v>3685651000</v>
      </c>
      <c r="T19" s="23">
        <v>3456062000</v>
      </c>
      <c r="U19" s="23">
        <v>3319641000</v>
      </c>
      <c r="V19" s="23">
        <v>3219869000</v>
      </c>
      <c r="W19" s="23">
        <v>2699963000</v>
      </c>
      <c r="X19" s="23">
        <v>2470944000</v>
      </c>
      <c r="Y19" s="23">
        <v>2268568000</v>
      </c>
      <c r="Z19" s="23">
        <v>2075608000</v>
      </c>
      <c r="AA19" s="23">
        <v>1913419000</v>
      </c>
      <c r="AB19" s="23">
        <v>1768451000</v>
      </c>
      <c r="AC19" s="23">
        <v>1578565000</v>
      </c>
      <c r="AD19" s="23">
        <v>1415445000</v>
      </c>
      <c r="AE19" s="23">
        <v>1196578000</v>
      </c>
      <c r="AF19" s="23">
        <v>1041283000</v>
      </c>
      <c r="AG19" s="23">
        <v>883151000</v>
      </c>
      <c r="AH19" s="23">
        <v>743811000</v>
      </c>
      <c r="AI19" s="23">
        <v>504355000</v>
      </c>
      <c r="AJ19" s="23">
        <v>355433000</v>
      </c>
      <c r="AK19" s="23">
        <v>316279000</v>
      </c>
      <c r="AL19" s="23">
        <v>294370000</v>
      </c>
      <c r="AM19" s="23">
        <v>218503000</v>
      </c>
      <c r="AN19" s="23">
        <v>187198000</v>
      </c>
      <c r="AO19" s="23">
        <v>163605000</v>
      </c>
      <c r="AP19" s="23">
        <v>159723000</v>
      </c>
      <c r="AQ19" s="23">
        <v>142920000</v>
      </c>
      <c r="AR19" s="23">
        <v>57519000</v>
      </c>
      <c r="AS19" s="23">
        <v>62063000</v>
      </c>
      <c r="AT19" s="23">
        <v>53263000</v>
      </c>
      <c r="AU19" s="23">
        <v>50790000</v>
      </c>
      <c r="AV19" s="23">
        <v>48199000</v>
      </c>
      <c r="AW19" s="23">
        <v>45919000</v>
      </c>
      <c r="AX19" s="23">
        <v>44674000</v>
      </c>
      <c r="AY19" s="23">
        <v>43342000</v>
      </c>
      <c r="AZ19" s="23">
        <v>41960000</v>
      </c>
      <c r="BA19" s="23">
        <v>40920000</v>
      </c>
      <c r="BB19" s="23">
        <v>38788000</v>
      </c>
    </row>
    <row r="20" spans="1:54" x14ac:dyDescent="0.35">
      <c r="A20" t="s">
        <v>282</v>
      </c>
      <c r="B20" s="23">
        <v>4216067000</v>
      </c>
      <c r="C20" s="23">
        <v>4814068000</v>
      </c>
      <c r="D20" s="23">
        <v>4944689000</v>
      </c>
      <c r="E20" s="23">
        <v>4912732000</v>
      </c>
      <c r="F20" s="23">
        <v>4871461000</v>
      </c>
      <c r="G20" s="23">
        <v>4841344000</v>
      </c>
      <c r="H20" s="23">
        <v>4769640000</v>
      </c>
      <c r="I20" s="23">
        <v>4700794000</v>
      </c>
      <c r="J20" s="23">
        <v>4619770000</v>
      </c>
      <c r="K20" s="23">
        <v>4533893000</v>
      </c>
      <c r="L20" s="23">
        <v>4501132000</v>
      </c>
      <c r="M20" s="23">
        <v>4454632000</v>
      </c>
      <c r="N20" s="23">
        <v>4337205000</v>
      </c>
      <c r="O20" s="23">
        <v>4022681000</v>
      </c>
      <c r="P20" s="23">
        <v>3880038000</v>
      </c>
      <c r="Q20" s="23">
        <v>3804006000</v>
      </c>
      <c r="R20" s="23">
        <v>3587037000</v>
      </c>
      <c r="S20" s="23">
        <v>3493990000</v>
      </c>
      <c r="T20" s="23">
        <v>3277723000</v>
      </c>
      <c r="U20" s="23">
        <v>3151602000</v>
      </c>
      <c r="V20" s="23">
        <v>3058471000</v>
      </c>
      <c r="W20" s="23">
        <v>2544797000</v>
      </c>
      <c r="X20" s="23">
        <v>2322620000</v>
      </c>
      <c r="Y20" s="23">
        <v>2127614000</v>
      </c>
      <c r="Z20" s="23">
        <v>1939482000</v>
      </c>
      <c r="AA20" s="23">
        <v>1787213000</v>
      </c>
      <c r="AB20" s="23">
        <v>1659000000</v>
      </c>
      <c r="AC20" s="23">
        <v>1474579000</v>
      </c>
      <c r="AD20" s="23">
        <v>1321721000</v>
      </c>
      <c r="AE20" s="23">
        <v>1114119000</v>
      </c>
      <c r="AF20" s="23">
        <v>965147000</v>
      </c>
      <c r="AG20" s="23">
        <v>816861000</v>
      </c>
      <c r="AH20" s="23">
        <v>682951000</v>
      </c>
      <c r="AI20" s="23">
        <v>447343000</v>
      </c>
      <c r="AJ20" s="23">
        <v>285757000</v>
      </c>
      <c r="AK20" s="23">
        <v>261167000</v>
      </c>
      <c r="AL20" s="23">
        <v>240194000</v>
      </c>
      <c r="AM20" s="23">
        <v>167516000</v>
      </c>
      <c r="AN20" s="23">
        <v>137631000</v>
      </c>
      <c r="AO20" s="23">
        <v>115870000</v>
      </c>
      <c r="AP20" s="23">
        <v>114008000</v>
      </c>
      <c r="AQ20" s="23">
        <v>99340000</v>
      </c>
      <c r="AR20" s="23">
        <v>4029000</v>
      </c>
      <c r="AS20" s="23">
        <v>10698000</v>
      </c>
      <c r="AT20" s="23">
        <v>4169000</v>
      </c>
      <c r="AU20" s="23">
        <v>4182000</v>
      </c>
      <c r="AV20" s="23">
        <v>4204000</v>
      </c>
      <c r="AW20" s="23">
        <v>4120000</v>
      </c>
      <c r="AX20" s="23">
        <v>4036000</v>
      </c>
      <c r="AY20" s="23">
        <v>3901000</v>
      </c>
      <c r="AZ20" s="23">
        <v>3850000</v>
      </c>
      <c r="BA20" s="23">
        <v>3845000</v>
      </c>
      <c r="BB20" s="23">
        <v>3615000</v>
      </c>
    </row>
    <row r="21" spans="1:54" x14ac:dyDescent="0.35">
      <c r="A21" t="s">
        <v>73</v>
      </c>
      <c r="AR21" s="23">
        <v>53490000</v>
      </c>
      <c r="AS21" s="23">
        <v>51365000</v>
      </c>
      <c r="AT21" s="23">
        <v>49094000</v>
      </c>
      <c r="AU21" s="23">
        <v>46608000</v>
      </c>
      <c r="AV21" s="23">
        <v>43995000</v>
      </c>
      <c r="AW21" s="23">
        <v>41799000</v>
      </c>
      <c r="AX21" s="23">
        <v>40638000</v>
      </c>
      <c r="AY21" s="23">
        <v>39441000</v>
      </c>
      <c r="AZ21" s="23">
        <v>38110000</v>
      </c>
      <c r="BA21" s="23">
        <v>37075000</v>
      </c>
      <c r="BB21" s="23">
        <v>35173000</v>
      </c>
    </row>
    <row r="22" spans="1:54" x14ac:dyDescent="0.35">
      <c r="A22" t="s">
        <v>197</v>
      </c>
      <c r="B22" s="23">
        <v>3434817000</v>
      </c>
      <c r="C22" s="23">
        <v>3221376000</v>
      </c>
      <c r="D22" s="23">
        <v>2810560000</v>
      </c>
      <c r="E22" s="23">
        <v>2622612000</v>
      </c>
      <c r="F22" s="23">
        <v>2452004000</v>
      </c>
      <c r="G22" s="23">
        <v>2335448000</v>
      </c>
      <c r="H22" s="23">
        <v>2180428000</v>
      </c>
      <c r="I22" s="23">
        <v>1954481000</v>
      </c>
      <c r="J22" s="23">
        <v>1802793000</v>
      </c>
      <c r="K22" s="23">
        <v>1751990000</v>
      </c>
      <c r="L22" s="23">
        <v>1736199000</v>
      </c>
      <c r="M22" s="23">
        <v>1751423000</v>
      </c>
      <c r="N22" s="23">
        <v>1731047000</v>
      </c>
      <c r="O22" s="23">
        <v>1661553000</v>
      </c>
      <c r="P22" s="23">
        <v>1294506000</v>
      </c>
      <c r="Q22" s="23">
        <v>1273620000</v>
      </c>
      <c r="R22" s="23">
        <v>1247841000</v>
      </c>
      <c r="S22" s="23">
        <v>191661000</v>
      </c>
      <c r="T22" s="23">
        <v>178339000</v>
      </c>
      <c r="U22" s="23">
        <v>168039000</v>
      </c>
      <c r="V22" s="23">
        <v>161398000</v>
      </c>
      <c r="W22" s="23">
        <v>155166000</v>
      </c>
      <c r="X22" s="23">
        <v>148324000</v>
      </c>
      <c r="Y22" s="23">
        <v>140954000</v>
      </c>
      <c r="Z22" s="23">
        <v>136126000</v>
      </c>
      <c r="AA22" s="23">
        <v>126206000</v>
      </c>
      <c r="AB22" s="23">
        <v>109451000</v>
      </c>
      <c r="AC22" s="23">
        <v>103986000</v>
      </c>
      <c r="AD22" s="23">
        <v>93724000</v>
      </c>
      <c r="AE22" s="23">
        <v>82459000</v>
      </c>
      <c r="AF22" s="23">
        <v>76136000</v>
      </c>
      <c r="AG22" s="23">
        <v>66290000</v>
      </c>
      <c r="AH22" s="23">
        <v>60860000</v>
      </c>
      <c r="AI22" s="23">
        <v>57012000</v>
      </c>
      <c r="AJ22" s="23">
        <v>69676000</v>
      </c>
      <c r="AK22" s="23">
        <v>55112000</v>
      </c>
      <c r="AL22" s="23">
        <v>54176000</v>
      </c>
      <c r="AM22" s="23">
        <v>50987000</v>
      </c>
      <c r="AN22" s="23">
        <v>49567000</v>
      </c>
      <c r="AO22" s="23">
        <v>47735000</v>
      </c>
      <c r="AP22" s="23">
        <v>45715000</v>
      </c>
      <c r="AQ22" s="23">
        <v>43580000</v>
      </c>
    </row>
    <row r="23" spans="1:54" x14ac:dyDescent="0.35">
      <c r="A23" t="s">
        <v>74</v>
      </c>
      <c r="B23" s="23">
        <v>-1052373000</v>
      </c>
      <c r="C23" s="23">
        <v>-1098819000</v>
      </c>
      <c r="D23" s="23">
        <v>-1044492000</v>
      </c>
      <c r="E23" s="23">
        <v>-989812000</v>
      </c>
      <c r="F23" s="23">
        <v>-937386000</v>
      </c>
      <c r="G23" s="23">
        <v>-884858000</v>
      </c>
      <c r="H23" s="23">
        <v>-832361000</v>
      </c>
      <c r="I23" s="23">
        <v>-781431000</v>
      </c>
      <c r="J23" s="23">
        <v>-731308000</v>
      </c>
      <c r="K23" s="23">
        <v>-680230000</v>
      </c>
      <c r="L23" s="23">
        <v>-631685000</v>
      </c>
      <c r="M23" s="23">
        <v>-582098000</v>
      </c>
      <c r="N23" s="23">
        <v>-537928000</v>
      </c>
      <c r="O23" s="23">
        <v>-492447000</v>
      </c>
      <c r="P23" s="23">
        <v>-450195000</v>
      </c>
      <c r="Q23" s="23">
        <v>-367712000</v>
      </c>
      <c r="R23" s="23">
        <v>-369405000</v>
      </c>
      <c r="S23" s="23">
        <v>-332864000</v>
      </c>
      <c r="T23" s="23">
        <v>-296157000</v>
      </c>
      <c r="U23" s="23">
        <v>-261314000</v>
      </c>
      <c r="V23" s="23">
        <v>-235532000</v>
      </c>
      <c r="W23" s="23">
        <v>-207808000</v>
      </c>
      <c r="X23" s="23">
        <v>-183065000</v>
      </c>
      <c r="Y23" s="23">
        <v>-161191000</v>
      </c>
      <c r="Z23" s="23">
        <v>-140535000</v>
      </c>
      <c r="AA23" s="23">
        <v>-122509000</v>
      </c>
      <c r="AB23" s="23">
        <v>-105653000</v>
      </c>
      <c r="AC23" s="23">
        <v>-90577000</v>
      </c>
      <c r="AD23" s="23">
        <v>-76703000</v>
      </c>
      <c r="AE23" s="23">
        <v>-65524000</v>
      </c>
      <c r="AF23" s="23">
        <v>-55521000</v>
      </c>
      <c r="AG23" s="23">
        <v>-47219000</v>
      </c>
      <c r="AH23" s="23">
        <v>-41472000</v>
      </c>
      <c r="AI23" s="23">
        <v>-36099000</v>
      </c>
      <c r="AJ23" s="23">
        <v>-32345000</v>
      </c>
      <c r="AK23" s="23">
        <v>-29516000</v>
      </c>
      <c r="AL23" s="23">
        <v>-27306000</v>
      </c>
      <c r="AM23" s="23">
        <v>-25221000</v>
      </c>
      <c r="AN23" s="23">
        <v>-23202000</v>
      </c>
      <c r="AO23" s="23">
        <v>-21285000</v>
      </c>
      <c r="AP23" s="23">
        <v>-19595000</v>
      </c>
      <c r="AQ23" s="23">
        <v>-17825000</v>
      </c>
      <c r="AR23" s="23">
        <v>-31562000</v>
      </c>
      <c r="AS23" s="23">
        <v>-30127000</v>
      </c>
      <c r="AT23" s="23">
        <v>-28728000</v>
      </c>
      <c r="AU23" s="23">
        <v>-27580000</v>
      </c>
      <c r="AV23" s="23">
        <v>-27327000</v>
      </c>
      <c r="AW23" s="23">
        <v>-26182000</v>
      </c>
      <c r="AX23" s="23">
        <v>-25041000</v>
      </c>
      <c r="AY23" s="23">
        <v>-24013000</v>
      </c>
      <c r="AZ23" s="23">
        <v>-22993000</v>
      </c>
      <c r="BA23" s="23">
        <v>-22296000</v>
      </c>
      <c r="BB23" s="23">
        <v>-20379000</v>
      </c>
    </row>
    <row r="24" spans="1:54" x14ac:dyDescent="0.35">
      <c r="A24" t="s">
        <v>198</v>
      </c>
      <c r="B24" s="23">
        <v>230014000</v>
      </c>
      <c r="C24" s="23">
        <v>190349000</v>
      </c>
      <c r="D24" s="23">
        <v>360034000</v>
      </c>
      <c r="E24" s="23">
        <v>342335000</v>
      </c>
      <c r="F24" s="23">
        <v>324282000</v>
      </c>
      <c r="G24" s="23">
        <v>330062000</v>
      </c>
      <c r="H24" s="23">
        <v>323922000</v>
      </c>
      <c r="I24" s="23">
        <v>323105000</v>
      </c>
      <c r="J24" s="23">
        <v>334508000</v>
      </c>
      <c r="K24" s="23">
        <v>347907000</v>
      </c>
      <c r="L24" s="23">
        <v>362596000</v>
      </c>
      <c r="M24" s="23">
        <v>376745000</v>
      </c>
      <c r="N24" s="23">
        <v>376765000</v>
      </c>
      <c r="O24" s="23">
        <v>361603000</v>
      </c>
      <c r="P24" s="23">
        <v>328109000</v>
      </c>
      <c r="Q24" s="23">
        <v>309555000</v>
      </c>
      <c r="R24" s="23">
        <v>280118000</v>
      </c>
      <c r="S24" s="23">
        <v>249010000</v>
      </c>
      <c r="T24" s="23">
        <v>191632000</v>
      </c>
      <c r="U24" s="23">
        <v>172799000</v>
      </c>
      <c r="V24" s="23">
        <v>138942000</v>
      </c>
      <c r="W24" s="23">
        <v>99915000</v>
      </c>
      <c r="X24" s="23">
        <v>87566000</v>
      </c>
      <c r="Y24" s="23">
        <v>75858000</v>
      </c>
      <c r="Z24" s="23">
        <v>71870000</v>
      </c>
      <c r="AA24" s="23">
        <v>75534000</v>
      </c>
      <c r="AB24" s="23">
        <v>79878000</v>
      </c>
      <c r="AC24" s="23">
        <v>75172000</v>
      </c>
      <c r="AD24" s="23">
        <v>80144000</v>
      </c>
      <c r="AE24" s="23">
        <v>89127000</v>
      </c>
      <c r="AF24" s="23">
        <v>99571000</v>
      </c>
      <c r="AG24" s="23">
        <v>108051000</v>
      </c>
      <c r="AH24" s="23">
        <v>115584000</v>
      </c>
      <c r="AI24" s="23">
        <v>123108000</v>
      </c>
      <c r="AJ24" s="23">
        <v>128304000</v>
      </c>
      <c r="AK24" s="23">
        <v>129021000</v>
      </c>
      <c r="AL24" s="23">
        <v>127774000</v>
      </c>
      <c r="AM24" s="23">
        <v>125288000</v>
      </c>
      <c r="AN24" s="23">
        <v>110514000</v>
      </c>
      <c r="AO24" s="23">
        <v>102332000</v>
      </c>
      <c r="AP24" s="23">
        <v>91371000</v>
      </c>
      <c r="AQ24" s="23">
        <v>125053000</v>
      </c>
      <c r="AR24" s="23">
        <v>28311000</v>
      </c>
      <c r="AS24" s="23">
        <v>22191000</v>
      </c>
      <c r="AT24" s="23">
        <v>15612000</v>
      </c>
      <c r="AU24">
        <v>0</v>
      </c>
      <c r="AV24">
        <v>0</v>
      </c>
      <c r="AW24">
        <v>0</v>
      </c>
      <c r="AX24">
        <v>0</v>
      </c>
      <c r="AY24" s="23">
        <v>1319000</v>
      </c>
      <c r="AZ24" s="23">
        <v>3188000</v>
      </c>
    </row>
    <row r="25" spans="1:54" x14ac:dyDescent="0.35">
      <c r="A25" t="s">
        <v>199</v>
      </c>
      <c r="AR25" s="23">
        <v>28311000</v>
      </c>
      <c r="AS25" s="23">
        <v>22191000</v>
      </c>
      <c r="AT25" s="23">
        <v>15612000</v>
      </c>
      <c r="AU25">
        <v>0</v>
      </c>
      <c r="AV25">
        <v>0</v>
      </c>
      <c r="AW25">
        <v>0</v>
      </c>
      <c r="AX25">
        <v>0</v>
      </c>
      <c r="AY25" s="23">
        <v>1319000</v>
      </c>
      <c r="AZ25" s="23">
        <v>3188000</v>
      </c>
    </row>
    <row r="26" spans="1:54" x14ac:dyDescent="0.35">
      <c r="A26" t="s">
        <v>283</v>
      </c>
      <c r="B26" s="23">
        <v>516099000</v>
      </c>
      <c r="D26" s="23">
        <v>25880000</v>
      </c>
      <c r="E26" s="23">
        <v>27795000</v>
      </c>
      <c r="F26" s="23">
        <v>34796000</v>
      </c>
      <c r="G26" s="23">
        <v>38166000</v>
      </c>
      <c r="H26" s="23">
        <v>31281000</v>
      </c>
      <c r="I26" s="23">
        <v>50654000</v>
      </c>
      <c r="J26" s="23">
        <v>50431000</v>
      </c>
      <c r="K26" s="23">
        <v>53158000</v>
      </c>
      <c r="L26" s="23">
        <v>54047000</v>
      </c>
      <c r="M26" s="23">
        <v>63623000</v>
      </c>
      <c r="N26" s="23">
        <v>61246000</v>
      </c>
      <c r="O26" s="23">
        <v>67682000</v>
      </c>
      <c r="P26" s="23">
        <v>79361000</v>
      </c>
      <c r="Q26" s="23">
        <v>84507000</v>
      </c>
      <c r="R26" s="23">
        <v>118359000</v>
      </c>
      <c r="S26" s="23">
        <v>138738000</v>
      </c>
      <c r="T26" s="23">
        <v>144642000</v>
      </c>
      <c r="U26" s="23">
        <v>141183000</v>
      </c>
      <c r="V26" s="23">
        <v>149751000</v>
      </c>
      <c r="W26" s="23">
        <v>150617000</v>
      </c>
      <c r="X26" s="23">
        <v>138672000</v>
      </c>
      <c r="Y26" s="23">
        <v>146162000</v>
      </c>
      <c r="Z26" s="23">
        <v>170631000</v>
      </c>
      <c r="AA26" s="23">
        <v>199415000</v>
      </c>
      <c r="AB26" s="23">
        <v>198426000</v>
      </c>
      <c r="AC26" s="23">
        <v>201925000</v>
      </c>
      <c r="AD26" s="23">
        <v>196470000</v>
      </c>
      <c r="AE26" s="23">
        <v>206485000</v>
      </c>
      <c r="AF26" s="23">
        <v>199200000</v>
      </c>
      <c r="AG26" s="23">
        <v>217932000</v>
      </c>
      <c r="AH26" s="23">
        <v>212786000</v>
      </c>
      <c r="AI26" s="23">
        <v>213147000</v>
      </c>
      <c r="AJ26" s="23">
        <v>194867000</v>
      </c>
      <c r="AK26" s="23">
        <v>185699000</v>
      </c>
      <c r="AL26" s="23">
        <v>171862000</v>
      </c>
      <c r="AM26" s="23">
        <v>161484000</v>
      </c>
      <c r="AN26" s="23">
        <v>145598000</v>
      </c>
      <c r="AO26" s="23">
        <v>143631000</v>
      </c>
      <c r="AP26" s="23">
        <v>137239000</v>
      </c>
      <c r="AQ26" s="23">
        <v>122379000</v>
      </c>
      <c r="AR26" s="23">
        <v>117506000</v>
      </c>
      <c r="AS26" s="23">
        <v>117560000</v>
      </c>
      <c r="AT26" s="23">
        <v>115617000</v>
      </c>
      <c r="AU26" s="23">
        <v>120615000</v>
      </c>
      <c r="AV26" s="23">
        <v>119790000</v>
      </c>
      <c r="AW26" s="23">
        <v>118842000</v>
      </c>
      <c r="AX26" s="23">
        <v>116939000</v>
      </c>
      <c r="AY26" s="23">
        <v>116857000</v>
      </c>
      <c r="AZ26" s="23">
        <v>113701000</v>
      </c>
      <c r="BA26" s="23">
        <v>131370000</v>
      </c>
      <c r="BB26" s="23">
        <v>108279000</v>
      </c>
    </row>
    <row r="27" spans="1:54" x14ac:dyDescent="0.35">
      <c r="A27" t="s">
        <v>75</v>
      </c>
      <c r="B27" s="23">
        <v>59610000</v>
      </c>
      <c r="C27" s="23">
        <v>63817000</v>
      </c>
      <c r="D27" s="23">
        <v>38271000</v>
      </c>
      <c r="E27" s="23">
        <v>37507000</v>
      </c>
      <c r="F27" s="23">
        <v>37098000</v>
      </c>
      <c r="G27" s="23">
        <v>37372000</v>
      </c>
      <c r="H27" s="23">
        <v>37231000</v>
      </c>
      <c r="I27" s="23">
        <v>35478000</v>
      </c>
      <c r="J27" s="23">
        <v>35448000</v>
      </c>
      <c r="K27" s="23">
        <v>36127000</v>
      </c>
      <c r="L27" s="23">
        <v>35895000</v>
      </c>
      <c r="M27" s="23">
        <v>35659000</v>
      </c>
      <c r="N27" s="23">
        <v>35761000</v>
      </c>
      <c r="O27" s="23">
        <v>36897000</v>
      </c>
      <c r="P27" s="23">
        <v>40113000</v>
      </c>
      <c r="Q27" s="23">
        <v>38118000</v>
      </c>
      <c r="R27" s="23">
        <v>43229000</v>
      </c>
      <c r="S27" s="23">
        <v>79456000</v>
      </c>
      <c r="T27" s="23">
        <v>79445000</v>
      </c>
      <c r="U27" s="23">
        <v>79081000</v>
      </c>
      <c r="V27" s="23">
        <v>82560000</v>
      </c>
      <c r="W27" s="23">
        <v>121002000</v>
      </c>
      <c r="X27" s="23">
        <v>112085000</v>
      </c>
      <c r="Y27" s="23">
        <v>114444000</v>
      </c>
      <c r="Z27" s="23">
        <v>114509000</v>
      </c>
      <c r="AA27" s="23">
        <v>110223000</v>
      </c>
      <c r="AB27" s="23">
        <v>85024000</v>
      </c>
      <c r="AC27" s="23">
        <v>81336000</v>
      </c>
      <c r="AD27" s="23">
        <v>78578000</v>
      </c>
      <c r="AE27" s="23">
        <v>77539000</v>
      </c>
      <c r="AF27" s="23">
        <v>73817000</v>
      </c>
      <c r="AG27" s="23">
        <v>71511000</v>
      </c>
      <c r="AH27" s="23">
        <v>69074000</v>
      </c>
      <c r="AI27" s="23">
        <v>67329000</v>
      </c>
      <c r="AJ27" s="23">
        <v>63171000</v>
      </c>
      <c r="AK27" s="23">
        <v>59906000</v>
      </c>
      <c r="AL27" s="23">
        <v>57178000</v>
      </c>
      <c r="AM27" s="23">
        <v>51636000</v>
      </c>
      <c r="AN27" s="23">
        <v>43187000</v>
      </c>
      <c r="AO27" s="23">
        <v>42166000</v>
      </c>
      <c r="AP27" s="23">
        <v>45884000</v>
      </c>
      <c r="AR27" s="23">
        <v>174541000</v>
      </c>
      <c r="AS27" s="23">
        <v>158275000</v>
      </c>
      <c r="AT27" s="23">
        <v>154654000</v>
      </c>
      <c r="AU27" s="23">
        <v>159280000</v>
      </c>
      <c r="AV27" s="23">
        <v>131613000</v>
      </c>
      <c r="AW27" s="23">
        <v>116657000</v>
      </c>
      <c r="AX27" s="23">
        <v>106358000</v>
      </c>
      <c r="AY27" s="23">
        <v>87033000</v>
      </c>
      <c r="AZ27" s="23">
        <v>71445000</v>
      </c>
      <c r="BA27" s="23">
        <v>39483000</v>
      </c>
      <c r="BB27" s="23">
        <v>37387000</v>
      </c>
    </row>
    <row r="28" spans="1:54" x14ac:dyDescent="0.35">
      <c r="A28" t="s">
        <v>76</v>
      </c>
      <c r="B28" s="23">
        <v>7852471000</v>
      </c>
      <c r="C28" s="23">
        <v>7613123000</v>
      </c>
      <c r="D28" s="23">
        <v>6845718000</v>
      </c>
      <c r="E28" s="23">
        <v>6841808000</v>
      </c>
      <c r="F28" s="23">
        <v>6690341000</v>
      </c>
      <c r="G28" s="23">
        <v>6425990000</v>
      </c>
      <c r="H28" s="23">
        <v>6338525000</v>
      </c>
      <c r="I28" s="23">
        <v>6490676000</v>
      </c>
      <c r="J28" s="23">
        <v>6294746000</v>
      </c>
      <c r="K28" s="23">
        <v>6149130000</v>
      </c>
      <c r="L28" s="23">
        <v>6153191000</v>
      </c>
      <c r="M28" s="23">
        <v>5424782000</v>
      </c>
      <c r="N28" s="23">
        <v>5000870000</v>
      </c>
      <c r="O28" s="23">
        <v>4782080000</v>
      </c>
      <c r="P28" s="23">
        <v>4395127000</v>
      </c>
      <c r="Q28" s="23">
        <v>4567754000</v>
      </c>
      <c r="R28" s="23">
        <v>4446283000</v>
      </c>
      <c r="S28" s="23">
        <v>3236953000</v>
      </c>
      <c r="T28" s="23">
        <v>2947949000</v>
      </c>
      <c r="U28" s="23">
        <v>2948224000</v>
      </c>
      <c r="V28" s="23">
        <v>2934626000</v>
      </c>
      <c r="W28" s="23">
        <v>2362864000</v>
      </c>
      <c r="X28" s="23">
        <v>2300406000</v>
      </c>
      <c r="Y28" s="23">
        <v>2166112000</v>
      </c>
      <c r="Z28" s="23">
        <v>2010268000</v>
      </c>
      <c r="AA28" s="23">
        <v>1757320000</v>
      </c>
      <c r="AB28" s="23">
        <v>1785069000</v>
      </c>
      <c r="AC28" s="23">
        <v>1730883000</v>
      </c>
      <c r="AD28" s="23">
        <v>1485480000</v>
      </c>
      <c r="AE28" s="23">
        <v>1305235000</v>
      </c>
      <c r="AF28" s="23">
        <v>1128249000</v>
      </c>
      <c r="AG28" s="23">
        <v>1023057000</v>
      </c>
      <c r="AH28" s="23">
        <v>886439000</v>
      </c>
      <c r="AI28" s="23">
        <v>599906000</v>
      </c>
      <c r="AJ28" s="23">
        <v>468239000</v>
      </c>
      <c r="AK28" s="23">
        <v>474239000</v>
      </c>
      <c r="AL28" s="23">
        <v>489878000</v>
      </c>
      <c r="AM28" s="23">
        <v>411648000</v>
      </c>
      <c r="AN28" s="23">
        <v>401370000</v>
      </c>
      <c r="AO28" s="23">
        <v>448623000</v>
      </c>
      <c r="AP28" s="23">
        <v>404953000</v>
      </c>
      <c r="AQ28" s="23">
        <v>337349000</v>
      </c>
      <c r="AR28" s="23">
        <v>325171000</v>
      </c>
      <c r="AS28" s="23">
        <v>342202000</v>
      </c>
      <c r="AT28" s="23">
        <v>353966000</v>
      </c>
      <c r="AU28" s="23">
        <v>279107000</v>
      </c>
      <c r="AV28" s="23">
        <v>279441000</v>
      </c>
      <c r="AW28" s="23">
        <v>294673000</v>
      </c>
      <c r="AX28" s="23">
        <v>642262000</v>
      </c>
      <c r="AY28" s="23">
        <v>580834000</v>
      </c>
      <c r="AZ28" s="23">
        <v>566005000</v>
      </c>
      <c r="BA28" s="23">
        <v>552653000</v>
      </c>
      <c r="BB28" s="23">
        <v>505993000</v>
      </c>
    </row>
    <row r="29" spans="1:54" x14ac:dyDescent="0.35">
      <c r="A29" t="s">
        <v>77</v>
      </c>
      <c r="B29" s="23">
        <v>1752609000</v>
      </c>
      <c r="C29" s="23">
        <v>1596581000</v>
      </c>
      <c r="D29" s="23">
        <v>1668531000</v>
      </c>
      <c r="E29" s="23">
        <v>1737132000</v>
      </c>
      <c r="F29" s="23">
        <v>1611275000</v>
      </c>
      <c r="G29" s="23">
        <v>1275602000</v>
      </c>
      <c r="H29" s="23">
        <v>1303901000</v>
      </c>
      <c r="I29" s="23">
        <v>1601179000</v>
      </c>
      <c r="J29" s="23">
        <v>1508080000</v>
      </c>
      <c r="K29" s="23">
        <v>1342022000</v>
      </c>
      <c r="L29" s="23">
        <v>1296703000</v>
      </c>
      <c r="M29" s="23">
        <v>1271182000</v>
      </c>
      <c r="N29" s="23">
        <v>1231486000</v>
      </c>
      <c r="O29" s="23">
        <v>1112044000</v>
      </c>
      <c r="P29" s="23">
        <v>1052776000</v>
      </c>
      <c r="Q29" s="23">
        <v>1211163000</v>
      </c>
      <c r="R29" s="23">
        <v>1126669000</v>
      </c>
      <c r="S29" s="23">
        <v>834535000</v>
      </c>
      <c r="T29" s="23">
        <v>824821000</v>
      </c>
      <c r="U29" s="23">
        <v>900227000</v>
      </c>
      <c r="V29" s="23">
        <v>1047326000</v>
      </c>
      <c r="W29" s="23">
        <v>643021000</v>
      </c>
      <c r="X29" s="23">
        <v>662984000</v>
      </c>
      <c r="Y29" s="23">
        <v>685830000</v>
      </c>
      <c r="Z29" s="23">
        <v>673174000</v>
      </c>
      <c r="AA29" s="23">
        <v>531950000</v>
      </c>
      <c r="AB29" s="23">
        <v>570921000</v>
      </c>
      <c r="AC29" s="23">
        <v>607545000</v>
      </c>
      <c r="AD29" s="23">
        <v>567596000</v>
      </c>
      <c r="AE29" s="23">
        <v>466240000</v>
      </c>
      <c r="AF29" s="23">
        <v>466883000</v>
      </c>
      <c r="AG29" s="23">
        <v>529491000</v>
      </c>
      <c r="AH29" s="23">
        <v>486297000</v>
      </c>
      <c r="AI29" s="23">
        <v>365624000</v>
      </c>
      <c r="AJ29" s="23">
        <v>394817000</v>
      </c>
      <c r="AK29" s="23">
        <v>400538000</v>
      </c>
      <c r="AL29" s="23">
        <v>415981000</v>
      </c>
      <c r="AM29" s="23">
        <v>335993000</v>
      </c>
      <c r="AN29" s="23">
        <v>331271000</v>
      </c>
      <c r="AO29" s="23">
        <v>380399000</v>
      </c>
      <c r="AP29" s="23">
        <v>343263000</v>
      </c>
      <c r="AQ29" s="23">
        <v>276894000</v>
      </c>
      <c r="AR29" s="23">
        <v>267820000</v>
      </c>
      <c r="AS29" s="23">
        <v>291163000</v>
      </c>
      <c r="AT29" s="23">
        <v>297655000</v>
      </c>
      <c r="AU29" s="23">
        <v>227064000</v>
      </c>
      <c r="AV29" s="23">
        <v>239018000</v>
      </c>
      <c r="AW29" s="23">
        <v>256809000</v>
      </c>
      <c r="AX29" s="23">
        <v>274736000</v>
      </c>
      <c r="AY29" s="23">
        <v>214429000</v>
      </c>
      <c r="AZ29" s="23">
        <v>219381000</v>
      </c>
      <c r="BA29" s="23">
        <v>207162000</v>
      </c>
      <c r="BB29" s="23">
        <v>163893000</v>
      </c>
    </row>
    <row r="30" spans="1:54" x14ac:dyDescent="0.35">
      <c r="A30" t="s">
        <v>78</v>
      </c>
      <c r="B30" s="23">
        <v>629887000</v>
      </c>
      <c r="C30" s="23">
        <v>580517000</v>
      </c>
      <c r="D30" s="23">
        <v>568339000</v>
      </c>
      <c r="E30" s="23">
        <v>594325000</v>
      </c>
      <c r="F30" s="23">
        <v>539254000</v>
      </c>
      <c r="G30" s="23">
        <v>469833000</v>
      </c>
      <c r="H30" s="23">
        <v>439147000</v>
      </c>
      <c r="I30" s="23">
        <v>470483000</v>
      </c>
      <c r="J30" s="23">
        <v>413286000</v>
      </c>
      <c r="K30" s="23">
        <v>323225000</v>
      </c>
      <c r="L30" s="23">
        <v>277073000</v>
      </c>
      <c r="M30" s="23">
        <v>238117000</v>
      </c>
      <c r="N30" s="23">
        <v>302535000</v>
      </c>
      <c r="O30" s="23">
        <v>361760000</v>
      </c>
      <c r="P30" s="23">
        <v>328546000</v>
      </c>
      <c r="Q30" s="23">
        <v>374992000</v>
      </c>
      <c r="R30" s="23">
        <v>374715000</v>
      </c>
      <c r="S30" s="23">
        <v>39320000</v>
      </c>
      <c r="T30" s="23">
        <v>314727000</v>
      </c>
      <c r="U30" s="23">
        <v>50310000</v>
      </c>
      <c r="V30" s="23">
        <v>31674000</v>
      </c>
      <c r="W30" s="23">
        <v>5334000</v>
      </c>
      <c r="X30" s="23">
        <v>244634000</v>
      </c>
      <c r="Y30" s="23">
        <v>242124000</v>
      </c>
      <c r="Z30" s="23">
        <v>236464000</v>
      </c>
      <c r="AA30" s="23">
        <v>15193000</v>
      </c>
      <c r="AB30" s="23">
        <v>219256000</v>
      </c>
      <c r="AC30" s="23">
        <v>200149000</v>
      </c>
      <c r="AD30" s="23">
        <v>203934000</v>
      </c>
      <c r="AE30" s="23">
        <v>17043000</v>
      </c>
      <c r="AF30" s="23">
        <v>147398000</v>
      </c>
      <c r="AG30" s="23">
        <v>186497000</v>
      </c>
      <c r="AH30" s="23">
        <v>13835000</v>
      </c>
      <c r="AI30" s="23">
        <v>13402000</v>
      </c>
      <c r="AJ30" s="23">
        <v>17954000</v>
      </c>
      <c r="AK30" s="23">
        <v>147260000</v>
      </c>
      <c r="AL30" s="23">
        <v>24741000</v>
      </c>
      <c r="AM30" s="23">
        <v>23104000</v>
      </c>
      <c r="AN30" s="23">
        <v>126352000</v>
      </c>
      <c r="AO30" s="23">
        <v>23097000</v>
      </c>
      <c r="AP30" s="23">
        <v>142468000</v>
      </c>
      <c r="AQ30" s="23">
        <v>24166000</v>
      </c>
      <c r="AR30" s="23">
        <v>93013000</v>
      </c>
      <c r="AS30" s="23">
        <v>28599000</v>
      </c>
      <c r="AT30" s="23">
        <v>109959000</v>
      </c>
      <c r="AU30" s="23">
        <v>34883000</v>
      </c>
      <c r="AV30" s="23">
        <v>17874000</v>
      </c>
      <c r="AW30" s="23">
        <v>16927000</v>
      </c>
      <c r="AX30" s="23">
        <v>16354000</v>
      </c>
      <c r="AY30" s="23">
        <v>39280000</v>
      </c>
      <c r="AZ30" s="23">
        <v>16844000</v>
      </c>
      <c r="BA30" s="23">
        <v>13589000</v>
      </c>
      <c r="BB30" s="23">
        <v>15265000</v>
      </c>
    </row>
    <row r="31" spans="1:54" x14ac:dyDescent="0.35">
      <c r="A31" t="s">
        <v>79</v>
      </c>
      <c r="B31" s="23">
        <v>184746000</v>
      </c>
      <c r="C31" s="23">
        <v>171873000</v>
      </c>
      <c r="D31" s="23">
        <v>200408000</v>
      </c>
      <c r="E31" s="23">
        <v>198088000</v>
      </c>
      <c r="F31" s="23">
        <v>169529000</v>
      </c>
      <c r="G31" s="23">
        <v>122361000</v>
      </c>
      <c r="H31" s="23">
        <v>131235000</v>
      </c>
      <c r="I31" s="23">
        <v>162216000</v>
      </c>
      <c r="J31" s="23">
        <v>135860000</v>
      </c>
      <c r="K31" s="23">
        <v>65338000</v>
      </c>
      <c r="L31" s="23">
        <v>69919000</v>
      </c>
      <c r="M31" s="23">
        <v>64007000</v>
      </c>
      <c r="N31" s="23">
        <v>79529000</v>
      </c>
      <c r="O31" s="23">
        <v>108913000</v>
      </c>
      <c r="P31" s="23">
        <v>110631000</v>
      </c>
      <c r="Q31" s="23">
        <v>141223000</v>
      </c>
      <c r="R31" s="23">
        <v>117217000</v>
      </c>
      <c r="S31" s="23">
        <v>39320000</v>
      </c>
      <c r="T31" s="23">
        <v>118933000</v>
      </c>
      <c r="U31" s="23">
        <v>50310000</v>
      </c>
      <c r="V31" s="23">
        <v>31674000</v>
      </c>
      <c r="W31" s="23">
        <v>5334000</v>
      </c>
      <c r="X31" s="23">
        <v>74821000</v>
      </c>
      <c r="Y31" s="23">
        <v>95894000</v>
      </c>
      <c r="Z31" s="23">
        <v>99531000</v>
      </c>
      <c r="AA31" s="23">
        <v>15193000</v>
      </c>
      <c r="AB31" s="23">
        <v>71358000</v>
      </c>
      <c r="AC31" s="23">
        <v>86097000</v>
      </c>
      <c r="AD31" s="23">
        <v>74492000</v>
      </c>
      <c r="AE31" s="23">
        <v>17043000</v>
      </c>
      <c r="AF31" s="23">
        <v>53964000</v>
      </c>
      <c r="AG31" s="23">
        <v>95252000</v>
      </c>
      <c r="AH31" s="23">
        <v>13835000</v>
      </c>
      <c r="AI31" s="23">
        <v>13402000</v>
      </c>
      <c r="AJ31" s="23">
        <v>17954000</v>
      </c>
      <c r="AK31" s="23">
        <v>57848000</v>
      </c>
      <c r="AL31" s="23">
        <v>24741000</v>
      </c>
      <c r="AM31" s="23">
        <v>23104000</v>
      </c>
      <c r="AN31" s="23">
        <v>44817000</v>
      </c>
      <c r="AO31" s="23">
        <v>23097000</v>
      </c>
      <c r="AP31" s="23">
        <v>55471000</v>
      </c>
      <c r="AQ31" s="23">
        <v>24166000</v>
      </c>
      <c r="AR31" s="23">
        <v>42279000</v>
      </c>
      <c r="AS31" s="23">
        <v>28599000</v>
      </c>
      <c r="AT31" s="23">
        <v>31763000</v>
      </c>
      <c r="AU31" s="23">
        <v>33741000</v>
      </c>
      <c r="AV31" s="23">
        <v>17874000</v>
      </c>
      <c r="AW31" s="23">
        <v>16927000</v>
      </c>
      <c r="AX31" s="23">
        <v>16354000</v>
      </c>
      <c r="AY31" s="23">
        <v>32395000</v>
      </c>
      <c r="AZ31" s="23">
        <v>16844000</v>
      </c>
      <c r="BA31" s="23">
        <v>13589000</v>
      </c>
      <c r="BB31" s="23">
        <v>15265000</v>
      </c>
    </row>
    <row r="32" spans="1:54" x14ac:dyDescent="0.35">
      <c r="A32" t="s">
        <v>80</v>
      </c>
      <c r="B32" s="23">
        <v>53046000</v>
      </c>
      <c r="C32" s="23">
        <v>75449000</v>
      </c>
      <c r="D32" s="23">
        <v>112007000</v>
      </c>
      <c r="E32" s="23">
        <v>76048000</v>
      </c>
      <c r="F32" s="23">
        <v>47422000</v>
      </c>
      <c r="G32" s="23">
        <v>44952000</v>
      </c>
      <c r="H32" s="23">
        <v>53961000</v>
      </c>
      <c r="I32" s="23">
        <v>55072000</v>
      </c>
      <c r="J32" s="23">
        <v>33199000</v>
      </c>
      <c r="K32" s="23">
        <v>28454000</v>
      </c>
      <c r="L32" s="23">
        <v>36068000</v>
      </c>
      <c r="M32" s="23">
        <v>41060000</v>
      </c>
      <c r="N32" s="23">
        <v>62949000</v>
      </c>
      <c r="O32" s="23">
        <v>43601000</v>
      </c>
      <c r="P32" s="23">
        <v>41915000</v>
      </c>
      <c r="Q32" s="23">
        <v>43848000</v>
      </c>
      <c r="R32" s="23">
        <v>26713000</v>
      </c>
      <c r="S32" s="23">
        <v>39320000</v>
      </c>
      <c r="T32" s="23">
        <v>63190000</v>
      </c>
      <c r="U32" s="23">
        <v>50310000</v>
      </c>
      <c r="V32" s="23">
        <v>31674000</v>
      </c>
      <c r="W32" s="23">
        <v>5334000</v>
      </c>
      <c r="X32" s="23">
        <v>30961000</v>
      </c>
      <c r="Y32" s="23">
        <v>33186000</v>
      </c>
      <c r="Z32" s="23">
        <v>39612000</v>
      </c>
      <c r="AA32" s="23">
        <v>15193000</v>
      </c>
      <c r="AB32" s="23">
        <v>29906000</v>
      </c>
      <c r="AC32" s="23">
        <v>27728000</v>
      </c>
      <c r="AD32" s="23">
        <v>23017000</v>
      </c>
      <c r="AE32" s="23">
        <v>17043000</v>
      </c>
      <c r="AF32" s="23">
        <v>15823000</v>
      </c>
      <c r="AG32" s="23">
        <v>21751000</v>
      </c>
      <c r="AH32" s="23">
        <v>13835000</v>
      </c>
      <c r="AI32" s="23">
        <v>13402000</v>
      </c>
      <c r="AJ32" s="23">
        <v>17954000</v>
      </c>
      <c r="AK32" s="23">
        <v>21842000</v>
      </c>
      <c r="AL32" s="23">
        <v>24741000</v>
      </c>
      <c r="AM32" s="23">
        <v>23104000</v>
      </c>
      <c r="AN32" s="23">
        <v>20766000</v>
      </c>
      <c r="AO32" s="23">
        <v>23097000</v>
      </c>
      <c r="AP32" s="23">
        <v>17527000</v>
      </c>
      <c r="AQ32" s="23">
        <v>24166000</v>
      </c>
      <c r="AR32" s="23">
        <v>21317000</v>
      </c>
      <c r="AS32" s="23">
        <v>28599000</v>
      </c>
      <c r="AT32" s="23">
        <v>24880000</v>
      </c>
      <c r="AU32" s="23">
        <v>15928000</v>
      </c>
      <c r="AV32" s="23">
        <v>17874000</v>
      </c>
      <c r="AW32" s="23">
        <v>16927000</v>
      </c>
      <c r="AX32" s="23">
        <v>16354000</v>
      </c>
      <c r="AY32" s="23">
        <v>13360000</v>
      </c>
      <c r="AZ32" s="23">
        <v>16844000</v>
      </c>
      <c r="BA32" s="23">
        <v>13589000</v>
      </c>
      <c r="BB32" s="23">
        <v>15265000</v>
      </c>
    </row>
    <row r="33" spans="1:54" x14ac:dyDescent="0.35">
      <c r="A33" t="s">
        <v>81</v>
      </c>
      <c r="B33" s="23">
        <v>131700000</v>
      </c>
      <c r="C33" s="23">
        <v>96424000</v>
      </c>
      <c r="D33" s="23">
        <v>88401000</v>
      </c>
      <c r="E33" s="23">
        <v>122040000</v>
      </c>
      <c r="F33" s="23">
        <v>122107000</v>
      </c>
      <c r="G33" s="23">
        <v>77409000</v>
      </c>
      <c r="H33" s="23">
        <v>77274000</v>
      </c>
      <c r="I33" s="23">
        <v>107144000</v>
      </c>
      <c r="J33" s="23">
        <v>102661000</v>
      </c>
      <c r="K33" s="23">
        <v>36884000</v>
      </c>
      <c r="L33" s="23">
        <v>33851000</v>
      </c>
      <c r="M33" s="23">
        <v>22947000</v>
      </c>
      <c r="N33" s="23">
        <v>16580000</v>
      </c>
      <c r="O33" s="23">
        <v>65312000</v>
      </c>
      <c r="P33" s="23">
        <v>68716000</v>
      </c>
      <c r="Q33" s="23">
        <v>97375000</v>
      </c>
      <c r="R33" s="23">
        <v>90504000</v>
      </c>
      <c r="S33" s="23">
        <v>60604000</v>
      </c>
      <c r="T33" s="23">
        <v>55743000</v>
      </c>
      <c r="U33" s="23">
        <v>78393000</v>
      </c>
      <c r="V33" s="23">
        <v>55723000</v>
      </c>
      <c r="W33" s="23">
        <v>42036000</v>
      </c>
      <c r="X33" s="23">
        <v>43860000</v>
      </c>
      <c r="Y33" s="23">
        <v>62708000</v>
      </c>
      <c r="Z33" s="23">
        <v>59919000</v>
      </c>
      <c r="AA33" s="23">
        <v>42064000</v>
      </c>
      <c r="AB33" s="23">
        <v>41452000</v>
      </c>
      <c r="AC33" s="23">
        <v>58369000</v>
      </c>
      <c r="AD33" s="23">
        <v>51475000</v>
      </c>
      <c r="AE33" s="23">
        <v>38254000</v>
      </c>
      <c r="AF33" s="23">
        <v>38141000</v>
      </c>
      <c r="AG33" s="23">
        <v>73501000</v>
      </c>
      <c r="AH33" s="23">
        <v>79241000</v>
      </c>
      <c r="AI33" s="23">
        <v>45914000</v>
      </c>
      <c r="AJ33" s="23">
        <v>47821000</v>
      </c>
      <c r="AK33" s="23">
        <v>36006000</v>
      </c>
      <c r="AL33" s="23">
        <v>55960000</v>
      </c>
      <c r="AM33" s="23">
        <v>26979000</v>
      </c>
      <c r="AN33" s="23">
        <v>24051000</v>
      </c>
      <c r="AO33" s="23">
        <v>34748000</v>
      </c>
      <c r="AP33" s="23">
        <v>37944000</v>
      </c>
      <c r="AQ33" s="23">
        <v>23401000</v>
      </c>
      <c r="AR33" s="23">
        <v>20962000</v>
      </c>
      <c r="AT33" s="23">
        <v>6883000</v>
      </c>
      <c r="AU33" s="23">
        <v>17813000</v>
      </c>
      <c r="AY33" s="23">
        <v>19035000</v>
      </c>
    </row>
    <row r="34" spans="1:54" x14ac:dyDescent="0.35">
      <c r="A34" t="s">
        <v>82</v>
      </c>
      <c r="AF34">
        <v>0</v>
      </c>
      <c r="AG34" s="23">
        <v>24944000</v>
      </c>
      <c r="AH34" s="23">
        <v>31511000</v>
      </c>
      <c r="AI34" s="23">
        <v>3286000</v>
      </c>
      <c r="AJ34" s="23">
        <v>5031000</v>
      </c>
      <c r="AL34" s="23">
        <v>18859000</v>
      </c>
      <c r="AP34" s="23">
        <v>10437000</v>
      </c>
    </row>
    <row r="35" spans="1:54" x14ac:dyDescent="0.35">
      <c r="A35" t="s">
        <v>284</v>
      </c>
      <c r="AV35">
        <v>0</v>
      </c>
    </row>
    <row r="36" spans="1:54" x14ac:dyDescent="0.35">
      <c r="A36" t="s">
        <v>83</v>
      </c>
      <c r="B36" s="23">
        <v>445141000</v>
      </c>
      <c r="C36" s="23">
        <v>408644000</v>
      </c>
      <c r="D36" s="23">
        <v>367931000</v>
      </c>
      <c r="E36" s="23">
        <v>396237000</v>
      </c>
      <c r="F36" s="23">
        <v>369725000</v>
      </c>
      <c r="G36" s="23">
        <v>347472000</v>
      </c>
      <c r="H36" s="23">
        <v>307912000</v>
      </c>
      <c r="I36" s="23">
        <v>308267000</v>
      </c>
      <c r="J36" s="23">
        <v>277426000</v>
      </c>
      <c r="K36" s="23">
        <v>257887000</v>
      </c>
      <c r="L36" s="23">
        <v>207154000</v>
      </c>
      <c r="M36" s="23">
        <v>174110000</v>
      </c>
      <c r="N36" s="23">
        <v>223006000</v>
      </c>
      <c r="O36" s="23">
        <v>252847000</v>
      </c>
      <c r="P36" s="23">
        <v>217915000</v>
      </c>
      <c r="Q36" s="23">
        <v>233769000</v>
      </c>
      <c r="R36" s="23">
        <v>257498000</v>
      </c>
      <c r="S36" s="23">
        <v>238188000</v>
      </c>
      <c r="T36" s="23">
        <v>195794000</v>
      </c>
      <c r="U36" s="23">
        <v>225572000</v>
      </c>
      <c r="V36" s="23">
        <v>287907000</v>
      </c>
      <c r="W36" s="23">
        <v>180225000</v>
      </c>
      <c r="X36" s="23">
        <v>169813000</v>
      </c>
      <c r="Y36" s="23">
        <v>146230000</v>
      </c>
      <c r="Z36" s="23">
        <v>136933000</v>
      </c>
      <c r="AA36" s="23">
        <v>152127000</v>
      </c>
      <c r="AB36" s="23">
        <v>147898000</v>
      </c>
      <c r="AC36" s="23">
        <v>114052000</v>
      </c>
      <c r="AD36" s="23">
        <v>129442000</v>
      </c>
      <c r="AE36" s="23">
        <v>106099000</v>
      </c>
      <c r="AF36" s="23">
        <v>93434000</v>
      </c>
      <c r="AG36" s="23">
        <v>91245000</v>
      </c>
      <c r="AH36" s="23">
        <v>80685000</v>
      </c>
      <c r="AI36" s="23">
        <v>81570000</v>
      </c>
      <c r="AJ36" s="23">
        <v>90467000</v>
      </c>
      <c r="AK36" s="23">
        <v>89412000</v>
      </c>
      <c r="AL36" s="23">
        <v>79688000</v>
      </c>
      <c r="AM36" s="23">
        <v>98910000</v>
      </c>
      <c r="AN36" s="23">
        <v>81535000</v>
      </c>
      <c r="AO36" s="23">
        <v>87044000</v>
      </c>
      <c r="AP36" s="23">
        <v>86997000</v>
      </c>
      <c r="AQ36" s="23">
        <v>78606000</v>
      </c>
      <c r="AR36" s="23">
        <v>50734000</v>
      </c>
      <c r="AT36" s="23">
        <v>78196000</v>
      </c>
      <c r="AU36" s="23">
        <v>1142000</v>
      </c>
      <c r="AY36" s="23">
        <v>6885000</v>
      </c>
    </row>
    <row r="37" spans="1:54" x14ac:dyDescent="0.35">
      <c r="A37" t="s">
        <v>84</v>
      </c>
      <c r="B37" s="23">
        <v>33379000</v>
      </c>
      <c r="C37" s="23">
        <v>32613000</v>
      </c>
      <c r="D37" s="23">
        <v>25412000</v>
      </c>
      <c r="E37" s="23">
        <v>23719000</v>
      </c>
      <c r="F37" s="23">
        <v>26080000</v>
      </c>
      <c r="G37" s="23">
        <v>24526000</v>
      </c>
      <c r="H37" s="23">
        <v>27087000</v>
      </c>
      <c r="I37" s="23">
        <v>24899000</v>
      </c>
      <c r="J37" s="23">
        <v>33301000</v>
      </c>
      <c r="K37" s="23">
        <v>37202000</v>
      </c>
      <c r="L37" s="23">
        <v>23276000</v>
      </c>
      <c r="M37" s="23">
        <v>17871000</v>
      </c>
      <c r="N37" s="23">
        <v>18061000</v>
      </c>
      <c r="O37" s="23">
        <v>16941000</v>
      </c>
      <c r="P37" s="23">
        <v>18753000</v>
      </c>
      <c r="Q37" s="23">
        <v>17558000</v>
      </c>
      <c r="R37" s="23">
        <v>19344000</v>
      </c>
      <c r="S37" s="23">
        <v>18086000</v>
      </c>
      <c r="T37" s="23">
        <v>18965000</v>
      </c>
      <c r="U37" s="23">
        <v>19620000</v>
      </c>
      <c r="V37" s="23">
        <v>20035000</v>
      </c>
      <c r="W37" s="23">
        <v>11384000</v>
      </c>
      <c r="X37" s="23">
        <v>15168000</v>
      </c>
      <c r="Y37" s="23">
        <v>8953000</v>
      </c>
      <c r="Z37" s="23">
        <v>14240000</v>
      </c>
      <c r="AA37" s="23">
        <v>8499000</v>
      </c>
      <c r="AB37" s="23">
        <v>14796000</v>
      </c>
      <c r="AC37" s="23">
        <v>8764000</v>
      </c>
      <c r="AD37" s="23">
        <v>18265000</v>
      </c>
      <c r="AE37" s="23">
        <v>12355000</v>
      </c>
      <c r="AK37" s="23">
        <v>9091000</v>
      </c>
      <c r="AU37" s="23">
        <v>1142000</v>
      </c>
      <c r="AY37" s="23">
        <v>6885000</v>
      </c>
    </row>
    <row r="38" spans="1:54" x14ac:dyDescent="0.35">
      <c r="A38" t="s">
        <v>285</v>
      </c>
      <c r="AR38" s="23">
        <v>17232000</v>
      </c>
      <c r="AT38" s="23">
        <v>17573000</v>
      </c>
      <c r="AU38" s="23">
        <v>17123000</v>
      </c>
      <c r="AY38" s="23">
        <v>14842000</v>
      </c>
    </row>
    <row r="39" spans="1:54" x14ac:dyDescent="0.35">
      <c r="A39" t="s">
        <v>85</v>
      </c>
      <c r="B39" s="23">
        <v>484704000</v>
      </c>
      <c r="C39" s="23">
        <v>557252000</v>
      </c>
      <c r="D39" s="23">
        <v>552280000</v>
      </c>
      <c r="E39" s="23">
        <v>542765000</v>
      </c>
      <c r="F39" s="23">
        <v>477057000</v>
      </c>
      <c r="G39" s="23">
        <v>390628000</v>
      </c>
      <c r="H39" s="23">
        <v>379482000</v>
      </c>
      <c r="I39" s="23">
        <v>396732000</v>
      </c>
      <c r="J39" s="23">
        <v>551458000</v>
      </c>
      <c r="K39" s="23">
        <v>585362000</v>
      </c>
      <c r="L39" s="23">
        <v>554622000</v>
      </c>
      <c r="M39" s="23">
        <v>438197000</v>
      </c>
      <c r="N39" s="23">
        <v>480686000</v>
      </c>
      <c r="O39" s="23">
        <v>400170000</v>
      </c>
      <c r="P39" s="23">
        <v>333765000</v>
      </c>
      <c r="Q39" s="23">
        <v>405561000</v>
      </c>
      <c r="R39" s="23">
        <v>322181000</v>
      </c>
      <c r="S39" s="23">
        <v>163557000</v>
      </c>
      <c r="T39" s="23">
        <v>163098000</v>
      </c>
      <c r="U39" s="23">
        <v>145865000</v>
      </c>
      <c r="V39" s="23">
        <v>280281000</v>
      </c>
      <c r="W39" s="23">
        <v>115430000</v>
      </c>
      <c r="X39" s="23">
        <v>117636000</v>
      </c>
      <c r="Y39" s="23">
        <v>108347000</v>
      </c>
      <c r="Z39" s="23">
        <v>110113000</v>
      </c>
      <c r="AA39" s="23">
        <v>84354000</v>
      </c>
      <c r="AB39" s="23">
        <v>95560000</v>
      </c>
      <c r="AC39" s="23">
        <v>104636000</v>
      </c>
      <c r="AD39" s="23">
        <v>78589000</v>
      </c>
      <c r="AE39" s="23">
        <v>49637000</v>
      </c>
      <c r="AF39" s="23">
        <v>59954000</v>
      </c>
      <c r="AG39" s="23">
        <v>50161000</v>
      </c>
      <c r="AH39" s="23">
        <v>22184000</v>
      </c>
      <c r="AI39" s="23">
        <v>10431000</v>
      </c>
      <c r="AJ39" s="23">
        <v>9153000</v>
      </c>
      <c r="AK39" s="23">
        <v>8605000</v>
      </c>
      <c r="AL39" s="23">
        <v>8449000</v>
      </c>
      <c r="AM39" s="23">
        <v>7993000</v>
      </c>
      <c r="AN39" s="23">
        <v>6133000</v>
      </c>
      <c r="AO39" s="23">
        <v>8065000</v>
      </c>
      <c r="AP39" s="23">
        <v>8074000</v>
      </c>
      <c r="AQ39" s="23">
        <v>8020000</v>
      </c>
      <c r="AX39" s="23">
        <v>23240000</v>
      </c>
      <c r="AY39" s="23">
        <v>23240000</v>
      </c>
      <c r="AZ39" s="23">
        <v>3240000</v>
      </c>
      <c r="BA39" s="23">
        <v>3240000</v>
      </c>
      <c r="BB39" s="23">
        <v>3240000</v>
      </c>
    </row>
    <row r="40" spans="1:54" x14ac:dyDescent="0.35">
      <c r="A40" t="s">
        <v>86</v>
      </c>
      <c r="B40" s="23">
        <v>261724000</v>
      </c>
      <c r="C40" s="23">
        <v>346888000</v>
      </c>
      <c r="D40" s="23">
        <v>353937000</v>
      </c>
      <c r="E40" s="23">
        <v>351521000</v>
      </c>
      <c r="F40" s="23">
        <v>294003000</v>
      </c>
      <c r="G40" s="23">
        <v>208948000</v>
      </c>
      <c r="H40" s="23">
        <v>208299000</v>
      </c>
      <c r="I40" s="23">
        <v>210945000</v>
      </c>
      <c r="J40" s="23">
        <v>356623000</v>
      </c>
      <c r="K40" s="23">
        <v>384197000</v>
      </c>
      <c r="L40" s="23">
        <v>373300000</v>
      </c>
      <c r="M40" s="23">
        <v>288498000</v>
      </c>
      <c r="N40" s="23">
        <v>334931000</v>
      </c>
      <c r="O40" s="23">
        <v>258852000</v>
      </c>
      <c r="P40" s="23">
        <v>194582000</v>
      </c>
      <c r="Q40" s="23">
        <v>270407000</v>
      </c>
      <c r="R40" s="23">
        <v>173413000</v>
      </c>
      <c r="S40" s="23">
        <v>163557000</v>
      </c>
      <c r="T40" s="23">
        <v>150862000</v>
      </c>
      <c r="U40" s="23">
        <v>145865000</v>
      </c>
      <c r="V40" s="23">
        <v>280281000</v>
      </c>
      <c r="W40" s="23">
        <v>115430000</v>
      </c>
      <c r="X40" s="23">
        <v>105958000</v>
      </c>
      <c r="Y40" s="23">
        <v>95428000</v>
      </c>
      <c r="Z40" s="23">
        <v>92672000</v>
      </c>
      <c r="AA40" s="23">
        <v>84354000</v>
      </c>
      <c r="AB40" s="23">
        <v>84443000</v>
      </c>
      <c r="AC40" s="23">
        <v>78596000</v>
      </c>
      <c r="AD40" s="23">
        <v>53012000</v>
      </c>
      <c r="AE40" s="23">
        <v>49637000</v>
      </c>
      <c r="AF40" s="23">
        <v>37758000</v>
      </c>
      <c r="AG40" s="23">
        <v>29676000</v>
      </c>
      <c r="AH40" s="23">
        <v>22184000</v>
      </c>
      <c r="AI40" s="23">
        <v>10431000</v>
      </c>
      <c r="AX40" s="23">
        <v>23240000</v>
      </c>
      <c r="AY40" s="23">
        <v>23240000</v>
      </c>
      <c r="AZ40" s="23">
        <v>3240000</v>
      </c>
      <c r="BA40" s="23">
        <v>3240000</v>
      </c>
      <c r="BB40" s="23">
        <v>3240000</v>
      </c>
    </row>
    <row r="41" spans="1:54" x14ac:dyDescent="0.35">
      <c r="A41" t="s">
        <v>286</v>
      </c>
      <c r="B41" s="23">
        <v>261724000</v>
      </c>
      <c r="C41" s="23">
        <v>346888000</v>
      </c>
      <c r="D41" s="23">
        <v>353937000</v>
      </c>
      <c r="E41" s="23">
        <v>351521000</v>
      </c>
      <c r="F41" s="23">
        <v>294003000</v>
      </c>
      <c r="G41" s="23">
        <v>208948000</v>
      </c>
      <c r="H41" s="23">
        <v>208299000</v>
      </c>
      <c r="I41" s="23">
        <v>210945000</v>
      </c>
      <c r="J41" s="23">
        <v>356623000</v>
      </c>
      <c r="K41" s="23">
        <v>384197000</v>
      </c>
      <c r="L41" s="23">
        <v>373300000</v>
      </c>
      <c r="M41" s="23">
        <v>288498000</v>
      </c>
      <c r="N41" s="23">
        <v>334931000</v>
      </c>
      <c r="O41" s="23">
        <v>258852000</v>
      </c>
      <c r="P41" s="23">
        <v>194582000</v>
      </c>
      <c r="Q41" s="23">
        <v>270407000</v>
      </c>
      <c r="R41" s="23">
        <v>173413000</v>
      </c>
      <c r="S41" s="23">
        <v>163557000</v>
      </c>
      <c r="T41" s="23">
        <v>150862000</v>
      </c>
      <c r="U41" s="23">
        <v>145865000</v>
      </c>
      <c r="V41" s="23">
        <v>280281000</v>
      </c>
      <c r="W41" s="23">
        <v>115430000</v>
      </c>
      <c r="X41" s="23">
        <v>105958000</v>
      </c>
      <c r="Y41" s="23">
        <v>95428000</v>
      </c>
      <c r="Z41" s="23">
        <v>92672000</v>
      </c>
      <c r="AA41" s="23">
        <v>84354000</v>
      </c>
      <c r="AB41" s="23">
        <v>84443000</v>
      </c>
      <c r="AC41" s="23">
        <v>78596000</v>
      </c>
      <c r="AD41" s="23">
        <v>53012000</v>
      </c>
      <c r="AE41" s="23">
        <v>49637000</v>
      </c>
      <c r="AF41" s="23">
        <v>37758000</v>
      </c>
      <c r="AG41" s="23">
        <v>29676000</v>
      </c>
      <c r="AH41" s="23">
        <v>22184000</v>
      </c>
      <c r="AI41" s="23">
        <v>10431000</v>
      </c>
      <c r="AY41" s="23">
        <v>23240000</v>
      </c>
    </row>
    <row r="42" spans="1:54" x14ac:dyDescent="0.35">
      <c r="A42" t="s">
        <v>200</v>
      </c>
      <c r="B42" s="23">
        <v>222980000</v>
      </c>
      <c r="C42" s="23">
        <v>210364000</v>
      </c>
      <c r="D42" s="23">
        <v>198343000</v>
      </c>
      <c r="E42" s="23">
        <v>191244000</v>
      </c>
      <c r="F42" s="23">
        <v>183054000</v>
      </c>
      <c r="G42" s="23">
        <v>181680000</v>
      </c>
      <c r="H42" s="23">
        <v>171183000</v>
      </c>
      <c r="I42" s="23">
        <v>185787000</v>
      </c>
      <c r="J42" s="23">
        <v>194835000</v>
      </c>
      <c r="K42" s="23">
        <v>201165000</v>
      </c>
      <c r="L42" s="23">
        <v>181322000</v>
      </c>
      <c r="M42" s="23">
        <v>149699000</v>
      </c>
      <c r="N42" s="23">
        <v>145755000</v>
      </c>
      <c r="O42" s="23">
        <v>141318000</v>
      </c>
      <c r="P42" s="23">
        <v>139183000</v>
      </c>
      <c r="Q42" s="23">
        <v>135154000</v>
      </c>
      <c r="R42" s="23">
        <v>148768000</v>
      </c>
      <c r="S42" s="23">
        <v>15149000</v>
      </c>
      <c r="T42" s="23">
        <v>12236000</v>
      </c>
      <c r="U42" s="23">
        <v>14020000</v>
      </c>
      <c r="V42" s="23">
        <v>11864000</v>
      </c>
      <c r="W42" s="23">
        <v>16992000</v>
      </c>
      <c r="X42" s="23">
        <v>11678000</v>
      </c>
      <c r="Y42" s="23">
        <v>12919000</v>
      </c>
      <c r="Z42" s="23">
        <v>17441000</v>
      </c>
      <c r="AA42" s="23">
        <v>10378000</v>
      </c>
      <c r="AB42" s="23">
        <v>11117000</v>
      </c>
      <c r="AC42" s="23">
        <v>26040000</v>
      </c>
      <c r="AD42" s="23">
        <v>25577000</v>
      </c>
      <c r="AE42" s="23">
        <v>24014000</v>
      </c>
      <c r="AF42" s="23">
        <v>22196000</v>
      </c>
      <c r="AG42" s="23">
        <v>20485000</v>
      </c>
      <c r="AH42" s="23">
        <v>10651000</v>
      </c>
      <c r="AI42" s="23">
        <v>10089000</v>
      </c>
      <c r="AJ42" s="23">
        <v>9153000</v>
      </c>
      <c r="AK42" s="23">
        <v>8605000</v>
      </c>
      <c r="AL42" s="23">
        <v>8449000</v>
      </c>
      <c r="AM42" s="23">
        <v>7993000</v>
      </c>
      <c r="AN42" s="23">
        <v>6133000</v>
      </c>
      <c r="AO42" s="23">
        <v>8065000</v>
      </c>
      <c r="AP42" s="23">
        <v>8074000</v>
      </c>
      <c r="AQ42" s="23">
        <v>8020000</v>
      </c>
    </row>
    <row r="43" spans="1:54" x14ac:dyDescent="0.35">
      <c r="A43" t="s">
        <v>201</v>
      </c>
      <c r="B43" s="23">
        <v>566856000</v>
      </c>
      <c r="C43" s="23">
        <v>429618000</v>
      </c>
      <c r="D43" s="23">
        <v>495815000</v>
      </c>
      <c r="E43" s="23">
        <v>561705000</v>
      </c>
      <c r="F43" s="23">
        <v>558303000</v>
      </c>
      <c r="G43" s="23">
        <v>382317000</v>
      </c>
      <c r="H43" s="23">
        <v>447470000</v>
      </c>
      <c r="I43" s="23">
        <v>694496000</v>
      </c>
      <c r="J43" s="23">
        <v>509172000</v>
      </c>
      <c r="K43" s="23">
        <v>401966000</v>
      </c>
      <c r="L43" s="23">
        <v>429892000</v>
      </c>
      <c r="M43" s="23">
        <v>566075000</v>
      </c>
      <c r="N43" s="23">
        <v>411286000</v>
      </c>
      <c r="O43" s="23">
        <v>315408000</v>
      </c>
      <c r="P43" s="23">
        <v>361218000</v>
      </c>
      <c r="Q43" s="23">
        <v>402990000</v>
      </c>
      <c r="R43" s="23">
        <v>403001000</v>
      </c>
      <c r="S43" s="23">
        <v>291981000</v>
      </c>
      <c r="T43" s="23">
        <v>323627000</v>
      </c>
      <c r="U43" s="23">
        <v>357645000</v>
      </c>
      <c r="V43" s="23">
        <v>357193000</v>
      </c>
      <c r="W43" s="23">
        <v>246403000</v>
      </c>
      <c r="X43" s="23">
        <v>276933000</v>
      </c>
      <c r="Y43" s="23">
        <v>312587000</v>
      </c>
      <c r="Z43" s="23">
        <v>308958000</v>
      </c>
      <c r="AA43" s="23">
        <v>206392000</v>
      </c>
      <c r="AB43" s="23">
        <v>238793000</v>
      </c>
      <c r="AC43" s="23">
        <v>283851000</v>
      </c>
      <c r="AD43" s="23">
        <v>263430000</v>
      </c>
      <c r="AE43" s="23">
        <v>216831000</v>
      </c>
      <c r="AF43" s="23">
        <v>237043000</v>
      </c>
      <c r="AG43" s="23">
        <v>270185000</v>
      </c>
      <c r="AH43" s="23">
        <v>259404000</v>
      </c>
      <c r="AI43" s="23">
        <v>188870000</v>
      </c>
      <c r="AJ43" s="23">
        <v>216477000</v>
      </c>
      <c r="AK43" s="23">
        <v>232072000</v>
      </c>
      <c r="AL43" s="23">
        <v>230068000</v>
      </c>
      <c r="AM43" s="23">
        <v>167627000</v>
      </c>
      <c r="AN43" s="23">
        <v>180735000</v>
      </c>
      <c r="AO43" s="23">
        <v>205786000</v>
      </c>
      <c r="AP43" s="23">
        <v>175803000</v>
      </c>
      <c r="AQ43" s="23">
        <v>131414000</v>
      </c>
      <c r="AR43" s="23">
        <v>136693000</v>
      </c>
      <c r="AS43" s="23">
        <v>145085000</v>
      </c>
      <c r="AZ43" s="23">
        <v>109175000</v>
      </c>
    </row>
    <row r="44" spans="1:54" x14ac:dyDescent="0.35">
      <c r="A44" t="s">
        <v>202</v>
      </c>
      <c r="B44" s="23">
        <v>566856000</v>
      </c>
      <c r="C44" s="23">
        <v>429618000</v>
      </c>
      <c r="D44" s="23">
        <v>495815000</v>
      </c>
      <c r="E44" s="23">
        <v>561705000</v>
      </c>
      <c r="F44" s="23">
        <v>558303000</v>
      </c>
      <c r="G44" s="23">
        <v>382317000</v>
      </c>
      <c r="H44" s="23">
        <v>447470000</v>
      </c>
      <c r="I44" s="23">
        <v>608136000</v>
      </c>
      <c r="J44" s="23">
        <v>509172000</v>
      </c>
      <c r="K44" s="23">
        <v>401966000</v>
      </c>
      <c r="L44" s="23">
        <v>429892000</v>
      </c>
      <c r="M44" s="23">
        <v>452023000</v>
      </c>
      <c r="N44" s="23">
        <v>411286000</v>
      </c>
      <c r="O44" s="23">
        <v>315408000</v>
      </c>
      <c r="P44" s="23">
        <v>361218000</v>
      </c>
      <c r="Q44" s="23">
        <v>402990000</v>
      </c>
      <c r="R44" s="23">
        <v>403001000</v>
      </c>
      <c r="S44" s="23">
        <v>291981000</v>
      </c>
      <c r="T44" s="23">
        <v>323627000</v>
      </c>
      <c r="U44" s="23">
        <v>357645000</v>
      </c>
      <c r="V44" s="23">
        <v>357193000</v>
      </c>
      <c r="W44" s="23">
        <v>246403000</v>
      </c>
      <c r="X44" s="23">
        <v>276933000</v>
      </c>
      <c r="Y44" s="23">
        <v>312587000</v>
      </c>
      <c r="Z44" s="23">
        <v>308958000</v>
      </c>
      <c r="AA44" s="23">
        <v>206392000</v>
      </c>
      <c r="AB44" s="23">
        <v>238793000</v>
      </c>
      <c r="AC44" s="23">
        <v>283851000</v>
      </c>
      <c r="AD44" s="23">
        <v>263430000</v>
      </c>
      <c r="AE44" s="23">
        <v>216831000</v>
      </c>
      <c r="AF44" s="23">
        <v>237043000</v>
      </c>
      <c r="AG44" s="23">
        <v>270185000</v>
      </c>
      <c r="AH44" s="23">
        <v>259404000</v>
      </c>
      <c r="AI44" s="23">
        <v>188870000</v>
      </c>
      <c r="AJ44" s="23">
        <v>216477000</v>
      </c>
      <c r="AK44" s="23">
        <v>232072000</v>
      </c>
      <c r="AL44" s="23">
        <v>230068000</v>
      </c>
      <c r="AM44" s="23">
        <v>167627000</v>
      </c>
      <c r="AN44" s="23">
        <v>180735000</v>
      </c>
      <c r="AO44" s="23">
        <v>205786000</v>
      </c>
      <c r="AP44" s="23">
        <v>175803000</v>
      </c>
      <c r="AQ44" s="23">
        <v>131414000</v>
      </c>
      <c r="AR44" s="23">
        <v>136693000</v>
      </c>
      <c r="AS44" s="23">
        <v>145085000</v>
      </c>
      <c r="AZ44" s="23">
        <v>109175000</v>
      </c>
    </row>
    <row r="45" spans="1:54" x14ac:dyDescent="0.35">
      <c r="A45" t="s">
        <v>87</v>
      </c>
      <c r="B45" s="23">
        <v>71162000</v>
      </c>
      <c r="C45" s="23">
        <v>29194000</v>
      </c>
      <c r="D45" s="23">
        <v>52097000</v>
      </c>
      <c r="E45" s="23">
        <v>38337000</v>
      </c>
      <c r="F45" s="23">
        <v>36661000</v>
      </c>
      <c r="G45" s="23">
        <v>32824000</v>
      </c>
      <c r="H45" s="23">
        <v>37802000</v>
      </c>
      <c r="I45" s="23">
        <v>39468000</v>
      </c>
      <c r="J45" s="23">
        <v>34164000</v>
      </c>
      <c r="K45" s="23">
        <v>31469000</v>
      </c>
      <c r="L45" s="23">
        <v>35116000</v>
      </c>
      <c r="M45" s="23">
        <v>28793000</v>
      </c>
      <c r="N45" s="23">
        <v>36979000</v>
      </c>
      <c r="O45" s="23">
        <v>34706000</v>
      </c>
      <c r="P45" s="23">
        <v>29247000</v>
      </c>
      <c r="Q45" s="23">
        <v>27620000</v>
      </c>
      <c r="R45" s="23">
        <v>26772000</v>
      </c>
      <c r="S45" s="23">
        <v>339677000</v>
      </c>
      <c r="T45" s="23">
        <v>23369000</v>
      </c>
      <c r="U45" s="23">
        <v>346407000</v>
      </c>
      <c r="V45" s="23">
        <v>378178000</v>
      </c>
      <c r="W45" s="23">
        <v>275854000</v>
      </c>
      <c r="X45" s="23">
        <v>23781000</v>
      </c>
      <c r="Y45" s="23">
        <v>22772000</v>
      </c>
      <c r="Z45" s="23">
        <v>17639000</v>
      </c>
      <c r="AA45" s="23">
        <v>226011000</v>
      </c>
      <c r="AB45" s="23">
        <v>17312000</v>
      </c>
      <c r="AC45" s="23">
        <v>18909000</v>
      </c>
      <c r="AD45" s="23">
        <v>21643000</v>
      </c>
      <c r="AE45" s="23">
        <v>182729000</v>
      </c>
      <c r="AF45" s="23">
        <v>22488000</v>
      </c>
      <c r="AG45" s="23">
        <v>22648000</v>
      </c>
      <c r="AH45" s="23">
        <v>190874000</v>
      </c>
      <c r="AI45" s="23">
        <v>152921000</v>
      </c>
      <c r="AJ45" s="23">
        <v>160386000</v>
      </c>
      <c r="AK45" s="23">
        <v>12601000</v>
      </c>
      <c r="AL45" s="23">
        <v>161172000</v>
      </c>
      <c r="AM45" s="23">
        <v>145262000</v>
      </c>
      <c r="AN45" s="23">
        <v>18051000</v>
      </c>
      <c r="AO45" s="23">
        <v>151516000</v>
      </c>
      <c r="AP45" s="23">
        <v>16918000</v>
      </c>
      <c r="AQ45" s="23">
        <v>121314000</v>
      </c>
      <c r="AR45" s="23">
        <v>20882000</v>
      </c>
      <c r="AS45" s="23">
        <v>262564000</v>
      </c>
      <c r="AT45" s="23">
        <v>170123000</v>
      </c>
      <c r="AU45" s="23">
        <v>175058000</v>
      </c>
      <c r="AV45" s="23">
        <v>221144000</v>
      </c>
      <c r="AW45" s="23">
        <v>239882000</v>
      </c>
      <c r="AX45" s="23">
        <v>235142000</v>
      </c>
      <c r="AY45" s="23">
        <v>137067000</v>
      </c>
      <c r="AZ45" s="23">
        <v>90122000</v>
      </c>
      <c r="BA45" s="23">
        <v>190333000</v>
      </c>
      <c r="BB45" s="23">
        <v>145388000</v>
      </c>
    </row>
    <row r="46" spans="1:54" x14ac:dyDescent="0.35">
      <c r="A46" t="s">
        <v>88</v>
      </c>
      <c r="B46" s="23">
        <v>6099862000</v>
      </c>
      <c r="C46" s="23">
        <v>6016542000</v>
      </c>
      <c r="D46" s="23">
        <v>5177187000</v>
      </c>
      <c r="E46" s="23">
        <v>5104676000</v>
      </c>
      <c r="F46" s="23">
        <v>5079066000</v>
      </c>
      <c r="G46" s="23">
        <v>5150388000</v>
      </c>
      <c r="H46" s="23">
        <v>5034624000</v>
      </c>
      <c r="I46" s="23">
        <v>4889497000</v>
      </c>
      <c r="J46" s="23">
        <v>4786666000</v>
      </c>
      <c r="K46" s="23">
        <v>4807108000</v>
      </c>
      <c r="L46" s="23">
        <v>4856488000</v>
      </c>
      <c r="M46" s="23">
        <v>4153600000</v>
      </c>
      <c r="N46" s="23">
        <v>3769384000</v>
      </c>
      <c r="O46" s="23">
        <v>3670036000</v>
      </c>
      <c r="P46" s="23">
        <v>3342351000</v>
      </c>
      <c r="Q46" s="23">
        <v>3356591000</v>
      </c>
      <c r="R46" s="23">
        <v>3319614000</v>
      </c>
      <c r="S46" s="23">
        <v>2402418000</v>
      </c>
      <c r="T46" s="23">
        <v>2123128000</v>
      </c>
      <c r="U46" s="23">
        <v>2047997000</v>
      </c>
      <c r="V46" s="23">
        <v>1887300000</v>
      </c>
      <c r="W46" s="23">
        <v>1719843000</v>
      </c>
      <c r="X46" s="23">
        <v>1637422000</v>
      </c>
      <c r="Y46" s="23">
        <v>1480282000</v>
      </c>
      <c r="Z46" s="23">
        <v>1337094000</v>
      </c>
      <c r="AA46" s="23">
        <v>1225370000</v>
      </c>
      <c r="AB46" s="23">
        <v>1214148000</v>
      </c>
      <c r="AC46" s="23">
        <v>1123338000</v>
      </c>
      <c r="AD46" s="23">
        <v>917884000</v>
      </c>
      <c r="AE46" s="23">
        <v>838995000</v>
      </c>
      <c r="AF46" s="23">
        <v>661366000</v>
      </c>
      <c r="AG46" s="23">
        <v>493566000</v>
      </c>
      <c r="AH46" s="23">
        <v>400142000</v>
      </c>
      <c r="AI46" s="23">
        <v>234282000</v>
      </c>
      <c r="AJ46" s="23">
        <v>73422000</v>
      </c>
      <c r="AK46" s="23">
        <v>73701000</v>
      </c>
      <c r="AL46" s="23">
        <v>73897000</v>
      </c>
      <c r="AM46" s="23">
        <v>75655000</v>
      </c>
      <c r="AN46" s="23">
        <v>70099000</v>
      </c>
      <c r="AO46" s="23">
        <v>68224000</v>
      </c>
      <c r="AP46" s="23">
        <v>61690000</v>
      </c>
      <c r="AQ46" s="23">
        <v>60455000</v>
      </c>
      <c r="AR46" s="23">
        <v>57351000</v>
      </c>
      <c r="AS46" s="23">
        <v>51039000</v>
      </c>
      <c r="AT46" s="23">
        <v>56311000</v>
      </c>
      <c r="AU46" s="23">
        <v>52043000</v>
      </c>
      <c r="AV46" s="23">
        <v>40423000</v>
      </c>
      <c r="AW46" s="23">
        <v>37864000</v>
      </c>
      <c r="AX46" s="23">
        <v>367526000</v>
      </c>
      <c r="AY46" s="23">
        <v>366405000</v>
      </c>
      <c r="AZ46" s="23">
        <v>346624000</v>
      </c>
      <c r="BA46" s="23">
        <v>345491000</v>
      </c>
      <c r="BB46" s="23">
        <v>342100000</v>
      </c>
    </row>
    <row r="47" spans="1:54" x14ac:dyDescent="0.35">
      <c r="A47" t="s">
        <v>89</v>
      </c>
      <c r="B47" s="23">
        <v>5769072000</v>
      </c>
      <c r="C47" s="23">
        <v>5655995000</v>
      </c>
      <c r="D47" s="23">
        <v>4762314000</v>
      </c>
      <c r="E47" s="23">
        <v>4677668000</v>
      </c>
      <c r="F47" s="23">
        <v>4637065000</v>
      </c>
      <c r="G47" s="23">
        <v>4727174000</v>
      </c>
      <c r="H47" s="23">
        <v>4599329000</v>
      </c>
      <c r="I47" s="23">
        <v>4437097000</v>
      </c>
      <c r="J47" s="23">
        <v>4339178000</v>
      </c>
      <c r="K47" s="23">
        <v>4315154000</v>
      </c>
      <c r="L47" s="23">
        <v>4317743000</v>
      </c>
      <c r="M47" s="23">
        <v>3603270000</v>
      </c>
      <c r="N47" s="23">
        <v>3233634000</v>
      </c>
      <c r="O47" s="23">
        <v>3178467000</v>
      </c>
      <c r="P47" s="23">
        <v>2884878000</v>
      </c>
      <c r="Q47" s="23">
        <v>2940471000</v>
      </c>
      <c r="R47" s="23">
        <v>2934675000</v>
      </c>
      <c r="S47" s="23">
        <v>2024774000</v>
      </c>
      <c r="T47" s="23">
        <v>1770904000</v>
      </c>
      <c r="U47" s="23">
        <v>1731766000</v>
      </c>
      <c r="V47" s="23">
        <v>1570926000</v>
      </c>
      <c r="W47" s="23">
        <v>1387498000</v>
      </c>
      <c r="X47" s="23">
        <v>1214138000</v>
      </c>
      <c r="Y47" s="23">
        <v>1089159000</v>
      </c>
      <c r="Z47" s="23">
        <v>991722000</v>
      </c>
      <c r="AA47" s="23">
        <v>897359000</v>
      </c>
      <c r="AB47" s="23">
        <v>894809000</v>
      </c>
      <c r="AC47" s="23">
        <v>836418000</v>
      </c>
      <c r="AD47" s="23">
        <v>655103000</v>
      </c>
      <c r="AE47" s="23">
        <v>596693000</v>
      </c>
      <c r="AF47" s="23">
        <v>500147000</v>
      </c>
      <c r="AG47" s="23">
        <v>398975000</v>
      </c>
      <c r="AH47" s="23">
        <v>302800000</v>
      </c>
      <c r="AI47" s="23">
        <v>135817000</v>
      </c>
      <c r="AX47" s="23">
        <v>257587000</v>
      </c>
      <c r="AY47" s="23">
        <v>11966000</v>
      </c>
      <c r="AZ47" s="23">
        <v>11966000</v>
      </c>
      <c r="BA47" s="23">
        <v>238992000</v>
      </c>
      <c r="BB47" s="23">
        <v>238992000</v>
      </c>
    </row>
    <row r="48" spans="1:54" x14ac:dyDescent="0.35">
      <c r="A48" t="s">
        <v>90</v>
      </c>
      <c r="B48" s="23">
        <v>3164061000</v>
      </c>
      <c r="C48" s="23">
        <v>3200376000</v>
      </c>
      <c r="D48" s="23">
        <v>2657830000</v>
      </c>
      <c r="E48" s="23">
        <v>2696201000</v>
      </c>
      <c r="F48" s="23">
        <v>2801759000</v>
      </c>
      <c r="G48" s="23">
        <v>2975823000</v>
      </c>
      <c r="H48" s="23">
        <v>2975328000</v>
      </c>
      <c r="I48" s="23">
        <v>3014958000</v>
      </c>
      <c r="J48" s="23">
        <v>3048378000</v>
      </c>
      <c r="K48" s="23">
        <v>3066635000</v>
      </c>
      <c r="L48" s="23">
        <v>3074900000</v>
      </c>
      <c r="M48" s="23">
        <v>2333600000</v>
      </c>
      <c r="N48" s="23">
        <v>1965524000</v>
      </c>
      <c r="O48" s="23">
        <v>1960453000</v>
      </c>
      <c r="P48" s="23">
        <v>1968901000</v>
      </c>
      <c r="Q48" s="23">
        <v>2025183000</v>
      </c>
      <c r="R48" s="23">
        <v>2039619000</v>
      </c>
      <c r="S48" s="23">
        <v>2024774000</v>
      </c>
      <c r="T48" s="23">
        <v>1770904000</v>
      </c>
      <c r="U48" s="23">
        <v>1731766000</v>
      </c>
      <c r="V48" s="23">
        <v>1570926000</v>
      </c>
      <c r="W48" s="23">
        <v>1387498000</v>
      </c>
      <c r="X48" s="23">
        <v>1214138000</v>
      </c>
      <c r="Y48" s="23">
        <v>1089159000</v>
      </c>
      <c r="Z48" s="23">
        <v>991722000</v>
      </c>
      <c r="AA48" s="23">
        <v>897359000</v>
      </c>
      <c r="AB48" s="23">
        <v>894809000</v>
      </c>
      <c r="AC48" s="23">
        <v>836418000</v>
      </c>
      <c r="AD48" s="23">
        <v>655103000</v>
      </c>
      <c r="AE48" s="23">
        <v>596693000</v>
      </c>
      <c r="AF48" s="23">
        <v>500147000</v>
      </c>
      <c r="AG48" s="23">
        <v>398975000</v>
      </c>
      <c r="AH48" s="23">
        <v>302800000</v>
      </c>
      <c r="AI48" s="23">
        <v>135817000</v>
      </c>
      <c r="AX48" s="23">
        <v>257587000</v>
      </c>
      <c r="AY48" s="23">
        <v>11966000</v>
      </c>
      <c r="AZ48" s="23">
        <v>11966000</v>
      </c>
      <c r="BA48" s="23">
        <v>238992000</v>
      </c>
      <c r="BB48" s="23">
        <v>238992000</v>
      </c>
    </row>
    <row r="49" spans="1:54" x14ac:dyDescent="0.35">
      <c r="A49" t="s">
        <v>203</v>
      </c>
      <c r="B49" s="23">
        <v>2605011000</v>
      </c>
      <c r="C49" s="23">
        <v>2455619000</v>
      </c>
      <c r="D49" s="23">
        <v>2104484000</v>
      </c>
      <c r="E49" s="23">
        <v>1981467000</v>
      </c>
      <c r="F49" s="23">
        <v>1835306000</v>
      </c>
      <c r="G49" s="23">
        <v>1751351000</v>
      </c>
      <c r="H49" s="23">
        <v>1624001000</v>
      </c>
      <c r="I49" s="23">
        <v>1422139000</v>
      </c>
      <c r="J49" s="23">
        <v>1290800000</v>
      </c>
      <c r="K49" s="23">
        <v>1248519000</v>
      </c>
      <c r="L49" s="23">
        <v>1242843000</v>
      </c>
      <c r="M49" s="23">
        <v>1269670000</v>
      </c>
      <c r="N49" s="23">
        <v>1268110000</v>
      </c>
      <c r="O49" s="23">
        <v>1218014000</v>
      </c>
      <c r="P49" s="23">
        <v>915977000</v>
      </c>
      <c r="Q49" s="23">
        <v>915288000</v>
      </c>
      <c r="R49" s="23">
        <v>895056000</v>
      </c>
    </row>
    <row r="50" spans="1:54" x14ac:dyDescent="0.35">
      <c r="A50" t="s">
        <v>91</v>
      </c>
      <c r="B50" s="23">
        <v>330790000</v>
      </c>
      <c r="C50" s="23">
        <v>360547000</v>
      </c>
      <c r="D50" s="23">
        <v>414873000</v>
      </c>
      <c r="E50" s="23">
        <v>427008000</v>
      </c>
      <c r="F50" s="23">
        <v>442001000</v>
      </c>
      <c r="G50" s="23">
        <v>423214000</v>
      </c>
      <c r="H50" s="23">
        <v>435295000</v>
      </c>
      <c r="I50" s="23">
        <v>452400000</v>
      </c>
      <c r="J50" s="23">
        <v>447488000</v>
      </c>
      <c r="K50" s="23">
        <v>491954000</v>
      </c>
      <c r="L50" s="23">
        <v>538745000</v>
      </c>
      <c r="M50" s="23">
        <v>550330000</v>
      </c>
      <c r="N50" s="23">
        <v>535750000</v>
      </c>
      <c r="O50" s="23">
        <v>491569000</v>
      </c>
      <c r="P50" s="23">
        <v>457473000</v>
      </c>
      <c r="Q50" s="23">
        <v>416120000</v>
      </c>
      <c r="R50" s="23">
        <v>384939000</v>
      </c>
      <c r="S50" s="23">
        <v>377644000</v>
      </c>
      <c r="T50" s="23">
        <v>352224000</v>
      </c>
      <c r="U50" s="23">
        <v>316231000</v>
      </c>
      <c r="V50" s="23">
        <v>316374000</v>
      </c>
      <c r="W50" s="23">
        <v>332345000</v>
      </c>
      <c r="X50" s="23">
        <v>423284000</v>
      </c>
      <c r="Y50" s="23">
        <v>391123000</v>
      </c>
      <c r="Z50" s="23">
        <v>345372000</v>
      </c>
      <c r="AA50" s="23">
        <v>328011000</v>
      </c>
      <c r="AB50" s="23">
        <v>319339000</v>
      </c>
      <c r="AC50" s="23">
        <v>286920000</v>
      </c>
      <c r="AD50" s="23">
        <v>262781000</v>
      </c>
      <c r="AE50" s="23">
        <v>242302000</v>
      </c>
      <c r="AF50" s="23">
        <v>161219000</v>
      </c>
      <c r="AG50" s="23">
        <v>94591000</v>
      </c>
      <c r="AH50" s="23">
        <v>97342000</v>
      </c>
      <c r="AI50" s="23">
        <v>98465000</v>
      </c>
      <c r="AJ50" s="23">
        <v>73422000</v>
      </c>
      <c r="AK50" s="23">
        <v>73701000</v>
      </c>
      <c r="AL50" s="23">
        <v>73897000</v>
      </c>
      <c r="AM50" s="23">
        <v>75655000</v>
      </c>
      <c r="AN50" s="23">
        <v>70099000</v>
      </c>
      <c r="AO50" s="23">
        <v>68224000</v>
      </c>
      <c r="AP50" s="23">
        <v>61690000</v>
      </c>
      <c r="AQ50" s="23">
        <v>60455000</v>
      </c>
      <c r="AR50" s="23">
        <v>29040000</v>
      </c>
      <c r="AS50" s="23">
        <v>28848000</v>
      </c>
      <c r="AT50" s="23">
        <v>40699000</v>
      </c>
      <c r="AU50" s="23">
        <v>52043000</v>
      </c>
      <c r="AV50" s="23">
        <v>40423000</v>
      </c>
      <c r="AW50" s="23">
        <v>37864000</v>
      </c>
      <c r="AX50" s="23">
        <v>29030000</v>
      </c>
      <c r="AY50" s="23">
        <v>29101000</v>
      </c>
      <c r="AZ50" s="23">
        <v>29110000</v>
      </c>
      <c r="BA50" s="23">
        <v>29149000</v>
      </c>
      <c r="BB50" s="23">
        <v>27998000</v>
      </c>
    </row>
    <row r="51" spans="1:54" x14ac:dyDescent="0.35">
      <c r="A51" t="s">
        <v>92</v>
      </c>
      <c r="B51" s="23">
        <v>189054000</v>
      </c>
      <c r="C51" s="23">
        <v>226843000</v>
      </c>
      <c r="D51" s="23">
        <v>297875000</v>
      </c>
      <c r="E51" s="23">
        <v>310351000</v>
      </c>
      <c r="F51" s="23">
        <v>325761000</v>
      </c>
      <c r="G51" s="23">
        <v>375472000</v>
      </c>
      <c r="H51" s="23">
        <v>380867000</v>
      </c>
      <c r="I51" s="23">
        <v>412621000</v>
      </c>
      <c r="J51" s="23">
        <v>398097000</v>
      </c>
      <c r="K51" s="23">
        <v>439894000</v>
      </c>
      <c r="L51" s="23">
        <v>486487000</v>
      </c>
      <c r="M51" s="23">
        <v>517537000</v>
      </c>
      <c r="N51" s="23">
        <v>505263000</v>
      </c>
      <c r="O51" s="23">
        <v>469292000</v>
      </c>
      <c r="P51" s="23">
        <v>446940000</v>
      </c>
      <c r="Q51" s="23">
        <v>399765000</v>
      </c>
      <c r="R51" s="23">
        <v>366854000</v>
      </c>
      <c r="S51" s="23">
        <v>355141000</v>
      </c>
      <c r="T51" s="23">
        <v>332119000</v>
      </c>
      <c r="U51" s="23">
        <v>295601000</v>
      </c>
      <c r="V51" s="23">
        <v>292888000</v>
      </c>
      <c r="W51" s="23">
        <v>313140000</v>
      </c>
      <c r="X51" s="23">
        <v>406080000</v>
      </c>
      <c r="Y51" s="23">
        <v>372998000</v>
      </c>
      <c r="Z51" s="23">
        <v>327660000</v>
      </c>
      <c r="AA51" s="23">
        <v>308143000</v>
      </c>
      <c r="AB51" s="23">
        <v>299231000</v>
      </c>
      <c r="AC51" s="23">
        <v>267379000</v>
      </c>
      <c r="AD51" s="23">
        <v>242602000</v>
      </c>
      <c r="AE51" s="23">
        <v>221481000</v>
      </c>
      <c r="AF51" s="23">
        <v>139459000</v>
      </c>
      <c r="AG51" s="23">
        <v>76378000</v>
      </c>
      <c r="AH51" s="23">
        <v>69510000</v>
      </c>
      <c r="AI51" s="23">
        <v>76010000</v>
      </c>
      <c r="AJ51" s="23">
        <v>47443000</v>
      </c>
      <c r="AK51" s="23">
        <v>47443000</v>
      </c>
      <c r="AL51" s="23">
        <v>47469000</v>
      </c>
      <c r="AM51" s="23">
        <v>48916000</v>
      </c>
      <c r="AN51" s="23">
        <v>43932000</v>
      </c>
      <c r="AO51" s="23">
        <v>43554000</v>
      </c>
      <c r="AP51" s="23">
        <v>36031000</v>
      </c>
      <c r="AQ51" s="23">
        <v>33216000</v>
      </c>
    </row>
    <row r="52" spans="1:54" x14ac:dyDescent="0.35">
      <c r="A52" t="s">
        <v>204</v>
      </c>
      <c r="B52" s="23">
        <v>141736000</v>
      </c>
      <c r="C52" s="23">
        <v>133704000</v>
      </c>
      <c r="D52" s="23">
        <v>116998000</v>
      </c>
      <c r="E52" s="23">
        <v>116657000</v>
      </c>
      <c r="F52" s="23">
        <v>116240000</v>
      </c>
      <c r="G52" s="23">
        <v>47742000</v>
      </c>
      <c r="H52" s="23">
        <v>54428000</v>
      </c>
      <c r="I52" s="23">
        <v>39779000</v>
      </c>
      <c r="J52" s="23">
        <v>49391000</v>
      </c>
      <c r="K52" s="23">
        <v>52060000</v>
      </c>
      <c r="L52" s="23">
        <v>52258000</v>
      </c>
      <c r="M52" s="23">
        <v>32793000</v>
      </c>
      <c r="N52" s="23">
        <v>30487000</v>
      </c>
      <c r="O52" s="23">
        <v>22277000</v>
      </c>
      <c r="P52" s="23">
        <v>10533000</v>
      </c>
      <c r="Q52" s="23">
        <v>16355000</v>
      </c>
      <c r="R52" s="23">
        <v>18085000</v>
      </c>
      <c r="S52" s="23">
        <v>22503000</v>
      </c>
      <c r="T52" s="23">
        <v>20105000</v>
      </c>
      <c r="U52" s="23">
        <v>20630000</v>
      </c>
      <c r="V52" s="23">
        <v>23486000</v>
      </c>
      <c r="W52" s="23">
        <v>19205000</v>
      </c>
      <c r="X52" s="23">
        <v>17204000</v>
      </c>
      <c r="Y52" s="23">
        <v>18125000</v>
      </c>
      <c r="Z52" s="23">
        <v>17712000</v>
      </c>
      <c r="AA52" s="23">
        <v>19868000</v>
      </c>
      <c r="AB52" s="23">
        <v>20108000</v>
      </c>
      <c r="AC52" s="23">
        <v>19541000</v>
      </c>
      <c r="AD52" s="23">
        <v>20179000</v>
      </c>
      <c r="AE52" s="23">
        <v>20821000</v>
      </c>
      <c r="AF52" s="23">
        <v>21760000</v>
      </c>
      <c r="AG52" s="23">
        <v>18213000</v>
      </c>
      <c r="AH52" s="23">
        <v>27832000</v>
      </c>
      <c r="AI52" s="23">
        <v>22455000</v>
      </c>
      <c r="AJ52" s="23">
        <v>25979000</v>
      </c>
      <c r="AK52" s="23">
        <v>26258000</v>
      </c>
      <c r="AL52" s="23">
        <v>26428000</v>
      </c>
      <c r="AM52" s="23">
        <v>26739000</v>
      </c>
      <c r="AN52" s="23">
        <v>26167000</v>
      </c>
      <c r="AO52" s="23">
        <v>24670000</v>
      </c>
      <c r="AP52" s="23">
        <v>25659000</v>
      </c>
      <c r="AQ52" s="23">
        <v>27239000</v>
      </c>
    </row>
    <row r="53" spans="1:54" x14ac:dyDescent="0.35">
      <c r="A53" t="s">
        <v>287</v>
      </c>
      <c r="AY53">
        <v>0</v>
      </c>
      <c r="AZ53">
        <v>0</v>
      </c>
    </row>
    <row r="54" spans="1:54" x14ac:dyDescent="0.35">
      <c r="A54" t="s">
        <v>288</v>
      </c>
      <c r="AU54">
        <v>0</v>
      </c>
      <c r="AV54">
        <v>0</v>
      </c>
      <c r="AY54" s="23">
        <v>245621000</v>
      </c>
      <c r="AZ54" s="23">
        <v>227026000</v>
      </c>
    </row>
    <row r="55" spans="1:54" x14ac:dyDescent="0.35">
      <c r="A55" t="s">
        <v>289</v>
      </c>
      <c r="AU55">
        <v>0</v>
      </c>
      <c r="AV55">
        <v>0</v>
      </c>
      <c r="AW55">
        <v>0</v>
      </c>
      <c r="AX55" s="23">
        <v>80909000</v>
      </c>
      <c r="AY55" s="23">
        <v>79717000</v>
      </c>
      <c r="AZ55" s="23">
        <v>78522000</v>
      </c>
      <c r="BA55" s="23">
        <v>77350000</v>
      </c>
      <c r="BB55" s="23">
        <v>75110000</v>
      </c>
    </row>
    <row r="56" spans="1:54" x14ac:dyDescent="0.35">
      <c r="A56" t="s">
        <v>93</v>
      </c>
      <c r="AR56" s="23">
        <v>28311000</v>
      </c>
      <c r="AS56" s="23">
        <v>22191000</v>
      </c>
      <c r="AT56" s="23">
        <v>15612000</v>
      </c>
    </row>
    <row r="57" spans="1:54" x14ac:dyDescent="0.35">
      <c r="A57" t="s">
        <v>94</v>
      </c>
      <c r="B57" s="23">
        <v>1469846000</v>
      </c>
      <c r="C57" s="23">
        <v>1571651000</v>
      </c>
      <c r="D57" s="23">
        <v>1839777000</v>
      </c>
      <c r="E57" s="23">
        <v>1873215000</v>
      </c>
      <c r="F57" s="23">
        <v>1921376000</v>
      </c>
      <c r="G57" s="23">
        <v>2114035000</v>
      </c>
      <c r="H57" s="23">
        <v>2198824000</v>
      </c>
      <c r="I57" s="23">
        <v>2180807000</v>
      </c>
      <c r="J57" s="23">
        <v>2092989000</v>
      </c>
      <c r="K57" s="23">
        <v>2249695000</v>
      </c>
      <c r="L57" s="23">
        <v>2404103000</v>
      </c>
      <c r="M57" s="23">
        <v>2343162000</v>
      </c>
      <c r="N57" s="23">
        <v>2234391000</v>
      </c>
      <c r="O57" s="23">
        <v>2261332000</v>
      </c>
      <c r="P57" s="23">
        <v>2180087000</v>
      </c>
      <c r="Q57" s="23">
        <v>2095027000</v>
      </c>
      <c r="R57" s="23">
        <v>1977656000</v>
      </c>
      <c r="S57" s="23">
        <v>1928504000</v>
      </c>
      <c r="T57" s="23">
        <v>1833782000</v>
      </c>
      <c r="U57" s="23">
        <v>1733501000</v>
      </c>
      <c r="V57" s="23">
        <v>1719805000</v>
      </c>
      <c r="W57" s="23">
        <v>1777081000</v>
      </c>
      <c r="X57" s="23">
        <v>1570536000</v>
      </c>
      <c r="Y57" s="23">
        <v>1508233000</v>
      </c>
      <c r="Z57" s="23">
        <v>1428346000</v>
      </c>
      <c r="AA57" s="23">
        <v>1394607000</v>
      </c>
      <c r="AB57" s="23">
        <v>1344556000</v>
      </c>
      <c r="AC57" s="23">
        <v>1299317000</v>
      </c>
      <c r="AD57" s="23">
        <v>1277768000</v>
      </c>
      <c r="AE57" s="23">
        <v>1225310000</v>
      </c>
      <c r="AF57" s="23">
        <v>1148673000</v>
      </c>
      <c r="AG57" s="23">
        <v>1082280000</v>
      </c>
      <c r="AH57" s="23">
        <v>1069417000</v>
      </c>
      <c r="AI57" s="23">
        <v>1003075000</v>
      </c>
      <c r="AJ57" s="23">
        <v>945315000</v>
      </c>
      <c r="AK57" s="23">
        <v>875611000</v>
      </c>
      <c r="AL57" s="23">
        <v>809377000</v>
      </c>
      <c r="AM57" s="23">
        <v>769117000</v>
      </c>
      <c r="AN57" s="23">
        <v>723769000</v>
      </c>
      <c r="AO57" s="23">
        <v>658438000</v>
      </c>
      <c r="AP57" s="23">
        <v>614799000</v>
      </c>
      <c r="AQ57" s="23">
        <v>582535000</v>
      </c>
      <c r="AR57" s="23">
        <v>559509000</v>
      </c>
      <c r="AS57" s="23">
        <v>527323000</v>
      </c>
      <c r="AT57" s="23">
        <v>490928000</v>
      </c>
      <c r="AU57" s="23">
        <v>466706000</v>
      </c>
      <c r="AV57" s="23">
        <v>442722000</v>
      </c>
      <c r="AW57" s="23">
        <v>415291000</v>
      </c>
      <c r="AX57" s="23">
        <v>-97022000</v>
      </c>
      <c r="AY57" s="23">
        <v>-105077000</v>
      </c>
      <c r="AZ57" s="23">
        <v>-117127000</v>
      </c>
      <c r="BA57" s="23">
        <v>-180799000</v>
      </c>
      <c r="BB57" s="23">
        <v>-178127000</v>
      </c>
    </row>
    <row r="58" spans="1:54" x14ac:dyDescent="0.35">
      <c r="A58" t="s">
        <v>95</v>
      </c>
      <c r="B58" s="23">
        <v>1469846000</v>
      </c>
      <c r="C58" s="23">
        <v>1571651000</v>
      </c>
      <c r="D58" s="23">
        <v>1839777000</v>
      </c>
      <c r="E58" s="23">
        <v>1873215000</v>
      </c>
      <c r="F58" s="23">
        <v>1921376000</v>
      </c>
      <c r="G58" s="23">
        <v>2114035000</v>
      </c>
      <c r="H58" s="23">
        <v>2198824000</v>
      </c>
      <c r="I58" s="23">
        <v>2180807000</v>
      </c>
      <c r="J58" s="23">
        <v>2092989000</v>
      </c>
      <c r="K58" s="23">
        <v>2249695000</v>
      </c>
      <c r="L58" s="23">
        <v>2404103000</v>
      </c>
      <c r="M58" s="23">
        <v>2343162000</v>
      </c>
      <c r="N58" s="23">
        <v>2234391000</v>
      </c>
      <c r="O58" s="23">
        <v>2261332000</v>
      </c>
      <c r="P58" s="23">
        <v>2180087000</v>
      </c>
      <c r="Q58" s="23">
        <v>2095027000</v>
      </c>
      <c r="R58" s="23">
        <v>1977656000</v>
      </c>
      <c r="S58" s="23">
        <v>1928504000</v>
      </c>
      <c r="T58" s="23">
        <v>1833782000</v>
      </c>
      <c r="U58" s="23">
        <v>1733501000</v>
      </c>
      <c r="V58" s="23">
        <v>1719805000</v>
      </c>
      <c r="W58" s="23">
        <v>1777081000</v>
      </c>
      <c r="X58" s="23">
        <v>1570536000</v>
      </c>
      <c r="Y58" s="23">
        <v>1508233000</v>
      </c>
      <c r="Z58" s="23">
        <v>1428346000</v>
      </c>
      <c r="AA58" s="23">
        <v>1394607000</v>
      </c>
      <c r="AB58" s="23">
        <v>1344556000</v>
      </c>
      <c r="AC58" s="23">
        <v>1299317000</v>
      </c>
      <c r="AD58" s="23">
        <v>1277768000</v>
      </c>
      <c r="AE58" s="23">
        <v>1225310000</v>
      </c>
      <c r="AF58" s="23">
        <v>1148673000</v>
      </c>
      <c r="AG58" s="23">
        <v>1082280000</v>
      </c>
      <c r="AH58" s="23">
        <v>1069417000</v>
      </c>
      <c r="AI58" s="23">
        <v>1003075000</v>
      </c>
      <c r="AJ58" s="23">
        <v>945315000</v>
      </c>
      <c r="AK58" s="23">
        <v>875611000</v>
      </c>
      <c r="AL58" s="23">
        <v>809377000</v>
      </c>
      <c r="AM58" s="23">
        <v>769117000</v>
      </c>
      <c r="AN58" s="23">
        <v>723769000</v>
      </c>
      <c r="AO58" s="23">
        <v>658438000</v>
      </c>
      <c r="AP58" s="23">
        <v>614799000</v>
      </c>
      <c r="AQ58" s="23">
        <v>582535000</v>
      </c>
      <c r="AR58" s="23">
        <v>559509000</v>
      </c>
      <c r="AS58" s="23">
        <v>527323000</v>
      </c>
      <c r="AT58" s="23">
        <v>490928000</v>
      </c>
      <c r="AU58" s="23">
        <v>466706000</v>
      </c>
      <c r="AV58" s="23">
        <v>442722000</v>
      </c>
      <c r="AW58" s="23">
        <v>415291000</v>
      </c>
      <c r="AX58" s="23">
        <v>-97022000</v>
      </c>
      <c r="AY58" s="23">
        <v>-105077000</v>
      </c>
      <c r="AZ58" s="23">
        <v>-117127000</v>
      </c>
      <c r="BA58" s="23">
        <v>-180799000</v>
      </c>
      <c r="BB58" s="23">
        <v>-178127000</v>
      </c>
    </row>
    <row r="59" spans="1:54" x14ac:dyDescent="0.35">
      <c r="A59" t="s">
        <v>96</v>
      </c>
      <c r="B59" s="23">
        <v>11000</v>
      </c>
      <c r="C59" s="23">
        <v>11000</v>
      </c>
      <c r="D59" s="23">
        <v>11000</v>
      </c>
      <c r="E59" s="23">
        <v>11000</v>
      </c>
      <c r="F59" s="23">
        <v>11000</v>
      </c>
      <c r="G59" s="23">
        <v>11000</v>
      </c>
      <c r="H59" s="23">
        <v>11000</v>
      </c>
      <c r="I59" s="23">
        <v>11000</v>
      </c>
      <c r="J59" s="23">
        <v>10000</v>
      </c>
      <c r="K59" s="23">
        <v>10000</v>
      </c>
      <c r="L59" s="23">
        <v>28000</v>
      </c>
      <c r="M59" s="23">
        <v>27000</v>
      </c>
      <c r="N59" s="23">
        <v>7000</v>
      </c>
      <c r="O59" s="23">
        <v>7000</v>
      </c>
      <c r="P59" s="23">
        <v>7000</v>
      </c>
      <c r="Q59" s="23">
        <v>7000</v>
      </c>
      <c r="R59" s="23">
        <v>7000</v>
      </c>
      <c r="S59" s="23">
        <v>7000</v>
      </c>
      <c r="T59" s="23">
        <v>7000</v>
      </c>
      <c r="U59" s="23">
        <v>7000</v>
      </c>
      <c r="V59" s="23">
        <v>7000</v>
      </c>
      <c r="W59" s="23">
        <v>7000</v>
      </c>
      <c r="X59" s="23">
        <v>7000</v>
      </c>
      <c r="Y59" s="23">
        <v>7000</v>
      </c>
      <c r="Z59" s="23">
        <v>7000</v>
      </c>
      <c r="AA59" s="23">
        <v>7000</v>
      </c>
      <c r="AB59" s="23">
        <v>7000</v>
      </c>
      <c r="AC59" s="23">
        <v>7000</v>
      </c>
      <c r="AD59" s="23">
        <v>7000</v>
      </c>
      <c r="AE59" s="23">
        <v>7000</v>
      </c>
      <c r="AF59" s="23">
        <v>7000</v>
      </c>
      <c r="AG59" s="23">
        <v>7000</v>
      </c>
      <c r="AH59" s="23">
        <v>7000</v>
      </c>
      <c r="AI59" s="23">
        <v>7000</v>
      </c>
      <c r="AJ59" s="23">
        <v>7000</v>
      </c>
      <c r="AK59" s="23">
        <v>7000</v>
      </c>
      <c r="AL59" s="23">
        <v>7000</v>
      </c>
      <c r="AM59" s="23">
        <v>7000</v>
      </c>
      <c r="AN59" s="23">
        <v>7000</v>
      </c>
      <c r="AO59" s="23">
        <v>7000</v>
      </c>
      <c r="AP59" s="23">
        <v>7000</v>
      </c>
      <c r="AQ59" s="23">
        <v>7000</v>
      </c>
      <c r="AR59" s="23">
        <v>7000</v>
      </c>
      <c r="AS59" s="23">
        <v>7000</v>
      </c>
      <c r="AT59" s="23">
        <v>7000</v>
      </c>
      <c r="AU59" s="23">
        <v>7000</v>
      </c>
      <c r="AV59" s="23">
        <v>7000</v>
      </c>
      <c r="AW59" s="23">
        <v>7000</v>
      </c>
      <c r="AX59" s="23">
        <v>3000</v>
      </c>
      <c r="AY59" s="23">
        <v>3000</v>
      </c>
      <c r="AZ59" s="23">
        <v>3000</v>
      </c>
      <c r="BA59" s="23">
        <v>3000</v>
      </c>
      <c r="BB59" s="23">
        <v>3000</v>
      </c>
    </row>
    <row r="60" spans="1:54" x14ac:dyDescent="0.35">
      <c r="A60" t="s">
        <v>97</v>
      </c>
      <c r="B60" s="23">
        <v>11000</v>
      </c>
      <c r="C60" s="23">
        <v>11000</v>
      </c>
      <c r="D60" s="23">
        <v>11000</v>
      </c>
      <c r="E60" s="23">
        <v>11000</v>
      </c>
      <c r="F60" s="23">
        <v>11000</v>
      </c>
      <c r="G60" s="23">
        <v>11000</v>
      </c>
      <c r="H60" s="23">
        <v>11000</v>
      </c>
      <c r="I60" s="23">
        <v>11000</v>
      </c>
      <c r="J60" s="23">
        <v>10000</v>
      </c>
      <c r="K60" s="23">
        <v>10000</v>
      </c>
      <c r="L60" s="23">
        <v>28000</v>
      </c>
      <c r="M60" s="23">
        <v>27000</v>
      </c>
      <c r="N60" s="23">
        <v>7000</v>
      </c>
      <c r="O60" s="23">
        <v>7000</v>
      </c>
      <c r="P60" s="23">
        <v>7000</v>
      </c>
      <c r="Q60" s="23">
        <v>7000</v>
      </c>
      <c r="R60" s="23">
        <v>7000</v>
      </c>
      <c r="S60" s="23">
        <v>7000</v>
      </c>
      <c r="T60" s="23">
        <v>7000</v>
      </c>
      <c r="U60" s="23">
        <v>7000</v>
      </c>
      <c r="V60" s="23">
        <v>7000</v>
      </c>
      <c r="W60" s="23">
        <v>7000</v>
      </c>
      <c r="X60" s="23">
        <v>7000</v>
      </c>
      <c r="Y60" s="23">
        <v>7000</v>
      </c>
      <c r="Z60" s="23">
        <v>7000</v>
      </c>
      <c r="AA60" s="23">
        <v>7000</v>
      </c>
      <c r="AB60" s="23">
        <v>7000</v>
      </c>
      <c r="AC60" s="23">
        <v>7000</v>
      </c>
      <c r="AD60" s="23">
        <v>7000</v>
      </c>
      <c r="AE60" s="23">
        <v>7000</v>
      </c>
      <c r="AF60" s="23">
        <v>7000</v>
      </c>
      <c r="AG60" s="23">
        <v>7000</v>
      </c>
      <c r="AH60" s="23">
        <v>7000</v>
      </c>
      <c r="AI60" s="23">
        <v>7000</v>
      </c>
      <c r="AJ60" s="23">
        <v>7000</v>
      </c>
      <c r="AK60" s="23">
        <v>7000</v>
      </c>
      <c r="AL60" s="23">
        <v>7000</v>
      </c>
      <c r="AM60" s="23">
        <v>7000</v>
      </c>
      <c r="AN60" s="23">
        <v>7000</v>
      </c>
      <c r="AO60" s="23">
        <v>7000</v>
      </c>
      <c r="AP60" s="23">
        <v>7000</v>
      </c>
      <c r="AQ60" s="23">
        <v>7000</v>
      </c>
      <c r="AR60" s="23">
        <v>7000</v>
      </c>
      <c r="AS60" s="23">
        <v>7000</v>
      </c>
      <c r="AT60" s="23">
        <v>7000</v>
      </c>
      <c r="AU60" s="23">
        <v>7000</v>
      </c>
      <c r="AV60" s="23">
        <v>7000</v>
      </c>
      <c r="AW60" s="23">
        <v>7000</v>
      </c>
      <c r="AX60" s="23">
        <v>3000</v>
      </c>
      <c r="AY60" s="23">
        <v>3000</v>
      </c>
      <c r="AZ60" s="23">
        <v>3000</v>
      </c>
      <c r="BA60" s="23">
        <v>3000</v>
      </c>
      <c r="BB60" s="23">
        <v>3000</v>
      </c>
    </row>
    <row r="61" spans="1:54" x14ac:dyDescent="0.35">
      <c r="A61" t="s">
        <v>99</v>
      </c>
      <c r="B61" s="23">
        <v>400308000</v>
      </c>
      <c r="C61" s="23">
        <v>504219000</v>
      </c>
      <c r="D61" s="23">
        <v>774883000</v>
      </c>
      <c r="E61" s="23">
        <v>811260000</v>
      </c>
      <c r="F61" s="23">
        <v>863666000</v>
      </c>
      <c r="G61" s="23">
        <v>1058369000</v>
      </c>
      <c r="H61" s="23">
        <v>1145528000</v>
      </c>
      <c r="I61" s="23">
        <v>1130754000</v>
      </c>
      <c r="J61" s="23">
        <v>1418617000</v>
      </c>
      <c r="K61" s="23">
        <v>1524878000</v>
      </c>
      <c r="L61" s="23">
        <v>1682182000</v>
      </c>
      <c r="M61" s="23">
        <v>1781322000</v>
      </c>
      <c r="N61" s="23">
        <v>1925750000</v>
      </c>
      <c r="O61" s="23">
        <v>1955187000</v>
      </c>
      <c r="P61" s="23">
        <v>1873973000</v>
      </c>
      <c r="Q61" s="23">
        <v>1790509000</v>
      </c>
      <c r="R61" s="23">
        <v>1676008000</v>
      </c>
      <c r="S61" s="23">
        <v>1625481000</v>
      </c>
      <c r="T61" s="23">
        <v>1533545000</v>
      </c>
      <c r="U61" s="23">
        <v>1436064000</v>
      </c>
      <c r="V61" s="23">
        <v>1424810000</v>
      </c>
      <c r="W61" s="23">
        <v>1484239000</v>
      </c>
      <c r="X61" s="23">
        <v>1233901000</v>
      </c>
      <c r="Y61" s="23">
        <v>1173711000</v>
      </c>
      <c r="Z61" s="23">
        <v>1095568000</v>
      </c>
      <c r="AA61" s="23">
        <v>1063633000</v>
      </c>
      <c r="AB61" s="23">
        <v>1015140000</v>
      </c>
      <c r="AC61" s="23">
        <v>933758000</v>
      </c>
      <c r="AD61" s="23">
        <v>860674000</v>
      </c>
      <c r="AE61" s="23">
        <v>798754000</v>
      </c>
      <c r="AF61" s="23">
        <v>724354000</v>
      </c>
      <c r="AG61" s="23">
        <v>627240000</v>
      </c>
      <c r="AH61" s="23">
        <v>550536000</v>
      </c>
      <c r="AI61" s="23">
        <v>481534000</v>
      </c>
      <c r="AJ61" s="23">
        <v>425624000</v>
      </c>
      <c r="AK61" s="23">
        <v>358625000</v>
      </c>
      <c r="AL61" s="23">
        <v>293776000</v>
      </c>
      <c r="AM61" s="23">
        <v>256070000</v>
      </c>
      <c r="AN61" s="23">
        <v>212877000</v>
      </c>
      <c r="AO61" s="23">
        <v>151774000</v>
      </c>
      <c r="AP61" s="23">
        <v>109706000</v>
      </c>
      <c r="AQ61" s="23">
        <v>79152000</v>
      </c>
      <c r="AR61" s="23">
        <v>59586000</v>
      </c>
      <c r="AS61" s="23">
        <v>28702000</v>
      </c>
      <c r="AT61" s="23">
        <v>-5889000</v>
      </c>
      <c r="AU61" s="23">
        <v>-29308000</v>
      </c>
      <c r="AV61" s="23">
        <v>-53299000</v>
      </c>
      <c r="AW61" s="23">
        <v>-80956000</v>
      </c>
      <c r="AX61" s="23">
        <v>-97873000</v>
      </c>
      <c r="AY61" s="23">
        <v>-105756000</v>
      </c>
      <c r="AZ61" s="23">
        <v>-117645000</v>
      </c>
      <c r="BA61" s="23">
        <v>-180991000</v>
      </c>
      <c r="BB61" s="23">
        <v>-178237000</v>
      </c>
    </row>
    <row r="62" spans="1:54" x14ac:dyDescent="0.35">
      <c r="A62" t="s">
        <v>98</v>
      </c>
      <c r="B62" s="23">
        <v>1149588000</v>
      </c>
      <c r="C62" s="23">
        <v>1146015000</v>
      </c>
      <c r="D62" s="23">
        <v>1143076000</v>
      </c>
      <c r="E62" s="23">
        <v>1140254000</v>
      </c>
      <c r="F62" s="23">
        <v>1135872000</v>
      </c>
      <c r="G62" s="23">
        <v>1131826000</v>
      </c>
      <c r="H62" s="23">
        <v>1129263000</v>
      </c>
      <c r="I62" s="23">
        <v>1126031000</v>
      </c>
      <c r="J62" s="23">
        <v>750359000</v>
      </c>
      <c r="K62" s="23">
        <v>799549000</v>
      </c>
      <c r="L62" s="23">
        <v>796553000</v>
      </c>
      <c r="M62" s="23">
        <v>636317000</v>
      </c>
      <c r="N62" s="23">
        <v>383186000</v>
      </c>
      <c r="O62" s="23">
        <v>379380000</v>
      </c>
      <c r="P62" s="23">
        <v>379354000</v>
      </c>
      <c r="Q62" s="23">
        <v>377639000</v>
      </c>
      <c r="R62" s="23">
        <v>374896000</v>
      </c>
      <c r="S62" s="23">
        <v>371225000</v>
      </c>
      <c r="T62" s="23">
        <v>368451000</v>
      </c>
      <c r="U62" s="23">
        <v>365536000</v>
      </c>
      <c r="V62" s="23">
        <v>363230000</v>
      </c>
      <c r="W62" s="23">
        <v>360153000</v>
      </c>
      <c r="X62" s="23">
        <v>557772000</v>
      </c>
      <c r="Y62" s="23">
        <v>555704000</v>
      </c>
      <c r="Z62" s="23">
        <v>553820000</v>
      </c>
      <c r="AA62" s="23">
        <v>551004000</v>
      </c>
      <c r="AB62" s="23">
        <v>549375000</v>
      </c>
      <c r="AC62" s="23">
        <v>547763000</v>
      </c>
      <c r="AD62" s="23">
        <v>545377000</v>
      </c>
      <c r="AE62" s="23">
        <v>544277000</v>
      </c>
      <c r="AF62" s="23">
        <v>542022000</v>
      </c>
      <c r="AG62" s="23">
        <v>539443000</v>
      </c>
      <c r="AH62" s="23">
        <v>536050000</v>
      </c>
      <c r="AI62" s="23">
        <v>526173000</v>
      </c>
      <c r="AJ62" s="23">
        <v>523476000</v>
      </c>
      <c r="AK62" s="23">
        <v>520492000</v>
      </c>
      <c r="AL62" s="23">
        <v>518506000</v>
      </c>
      <c r="AM62" s="23">
        <v>515331000</v>
      </c>
      <c r="AN62" s="23">
        <v>513142000</v>
      </c>
      <c r="AO62" s="23">
        <v>508745000</v>
      </c>
      <c r="AP62" s="23">
        <v>506558000</v>
      </c>
      <c r="AQ62" s="23">
        <v>504527000</v>
      </c>
      <c r="AR62" s="23">
        <v>500981000</v>
      </c>
      <c r="AS62" s="23">
        <v>499599000</v>
      </c>
      <c r="AT62" s="23">
        <v>497396000</v>
      </c>
      <c r="AU62" s="23">
        <v>496136000</v>
      </c>
      <c r="AV62" s="23">
        <v>496014000</v>
      </c>
      <c r="AW62" s="23">
        <v>496240000</v>
      </c>
      <c r="AX62" s="23">
        <v>848000</v>
      </c>
      <c r="AY62" s="23">
        <v>676000</v>
      </c>
      <c r="AZ62" s="23">
        <v>515000</v>
      </c>
      <c r="BA62" s="23">
        <v>189000</v>
      </c>
      <c r="BB62" s="23">
        <v>107000</v>
      </c>
    </row>
    <row r="63" spans="1:54" x14ac:dyDescent="0.35">
      <c r="A63" t="s">
        <v>100</v>
      </c>
      <c r="B63" s="23">
        <v>79671000</v>
      </c>
      <c r="C63" s="23">
        <v>77998000</v>
      </c>
      <c r="D63" s="23">
        <v>77446000</v>
      </c>
      <c r="E63" s="23">
        <v>77416000</v>
      </c>
      <c r="F63" s="23">
        <v>77411000</v>
      </c>
      <c r="G63" s="23">
        <v>75639000</v>
      </c>
      <c r="H63" s="23">
        <v>75476000</v>
      </c>
      <c r="I63" s="23">
        <v>75448000</v>
      </c>
      <c r="J63" s="23">
        <v>75431000</v>
      </c>
      <c r="K63" s="23">
        <v>74124000</v>
      </c>
      <c r="L63" s="23">
        <v>74052000</v>
      </c>
      <c r="M63" s="23">
        <v>74009000</v>
      </c>
      <c r="N63" s="23">
        <v>73991000</v>
      </c>
      <c r="O63" s="23">
        <v>72455000</v>
      </c>
      <c r="P63" s="23">
        <v>72372000</v>
      </c>
      <c r="Q63" s="23">
        <v>72264000</v>
      </c>
      <c r="R63" s="23">
        <v>72239000</v>
      </c>
      <c r="S63" s="23">
        <v>67016000</v>
      </c>
      <c r="T63" s="23">
        <v>66999000</v>
      </c>
      <c r="U63" s="23">
        <v>66840000</v>
      </c>
      <c r="V63" s="23">
        <v>66813000</v>
      </c>
      <c r="W63" s="23">
        <v>65854000</v>
      </c>
      <c r="X63" s="23">
        <v>219930000</v>
      </c>
      <c r="Y63" s="23">
        <v>219909000</v>
      </c>
      <c r="Z63" s="23">
        <v>219726000</v>
      </c>
      <c r="AA63" s="23">
        <v>218692000</v>
      </c>
      <c r="AB63" s="23">
        <v>218572000</v>
      </c>
      <c r="AC63" s="23">
        <v>180756000</v>
      </c>
      <c r="AD63" s="23">
        <v>126779000</v>
      </c>
      <c r="AE63" s="23">
        <v>116182000</v>
      </c>
      <c r="AF63" s="23">
        <v>116083000</v>
      </c>
      <c r="AG63" s="23">
        <v>83336000</v>
      </c>
      <c r="AH63" s="23">
        <v>14864000</v>
      </c>
      <c r="AI63" s="23">
        <v>3921000</v>
      </c>
      <c r="AJ63" s="23">
        <v>3792000</v>
      </c>
      <c r="AK63" s="23">
        <v>3513000</v>
      </c>
      <c r="AL63" s="23">
        <v>2912000</v>
      </c>
      <c r="AM63" s="23">
        <v>2291000</v>
      </c>
      <c r="AN63" s="23">
        <v>2257000</v>
      </c>
      <c r="AO63" s="23">
        <v>2088000</v>
      </c>
      <c r="AP63" s="23">
        <v>1472000</v>
      </c>
      <c r="AQ63" s="23">
        <v>1151000</v>
      </c>
      <c r="AR63" s="23">
        <v>1065000</v>
      </c>
      <c r="AS63" s="23">
        <v>985000</v>
      </c>
      <c r="AT63" s="23">
        <v>586000</v>
      </c>
      <c r="AU63" s="23">
        <v>129000</v>
      </c>
      <c r="AZ63">
        <v>0</v>
      </c>
      <c r="BA63">
        <v>0</v>
      </c>
      <c r="BB63">
        <v>0</v>
      </c>
    </row>
    <row r="64" spans="1:54" x14ac:dyDescent="0.35">
      <c r="A64" t="s">
        <v>101</v>
      </c>
      <c r="B64" s="23">
        <v>-390000</v>
      </c>
      <c r="C64" s="23">
        <v>-596000</v>
      </c>
      <c r="D64" s="23">
        <v>-747000</v>
      </c>
      <c r="E64" s="23">
        <v>-894000</v>
      </c>
      <c r="F64" s="23">
        <v>-762000</v>
      </c>
      <c r="G64" s="23">
        <v>-532000</v>
      </c>
      <c r="H64" s="23">
        <v>-502000</v>
      </c>
      <c r="I64" s="23">
        <v>-541000</v>
      </c>
      <c r="J64" s="23">
        <v>-566000</v>
      </c>
      <c r="K64" s="23">
        <v>-618000</v>
      </c>
      <c r="L64" s="23">
        <v>-608000</v>
      </c>
      <c r="M64" s="23">
        <v>-495000</v>
      </c>
      <c r="N64" s="23">
        <v>-561000</v>
      </c>
      <c r="O64" s="23">
        <v>-787000</v>
      </c>
      <c r="P64" s="23">
        <v>-875000</v>
      </c>
      <c r="Q64" s="23">
        <v>-864000</v>
      </c>
      <c r="R64" s="23">
        <v>-1016000</v>
      </c>
      <c r="S64" s="23">
        <v>-1193000</v>
      </c>
      <c r="T64" s="23">
        <v>-1222000</v>
      </c>
      <c r="U64" s="23">
        <v>-1266000</v>
      </c>
      <c r="V64" s="23">
        <v>-1429000</v>
      </c>
      <c r="W64" s="23">
        <v>-1464000</v>
      </c>
      <c r="X64" s="23">
        <v>-1214000</v>
      </c>
      <c r="Y64" s="23">
        <v>-1280000</v>
      </c>
      <c r="Z64" s="23">
        <v>-1323000</v>
      </c>
      <c r="AA64" s="23">
        <v>-1345000</v>
      </c>
      <c r="AB64" s="23">
        <v>-1394000</v>
      </c>
      <c r="AC64" s="23">
        <v>-1455000</v>
      </c>
      <c r="AD64" s="23">
        <v>-1511000</v>
      </c>
      <c r="AE64" s="23">
        <v>-1546000</v>
      </c>
      <c r="AF64" s="23">
        <v>-1627000</v>
      </c>
      <c r="AG64" s="23">
        <v>-1074000</v>
      </c>
      <c r="AH64" s="23">
        <v>-2312000</v>
      </c>
      <c r="AI64" s="23">
        <v>-718000</v>
      </c>
    </row>
    <row r="65" spans="1:54" x14ac:dyDescent="0.35">
      <c r="A65" t="s">
        <v>296</v>
      </c>
      <c r="B65" s="23">
        <v>-390000</v>
      </c>
      <c r="C65" s="23">
        <v>-596000</v>
      </c>
      <c r="D65" s="23">
        <v>-747000</v>
      </c>
      <c r="E65" s="23">
        <v>-894000</v>
      </c>
      <c r="F65" s="23">
        <v>-762000</v>
      </c>
      <c r="G65" s="23">
        <v>-532000</v>
      </c>
      <c r="H65" s="23">
        <v>-502000</v>
      </c>
      <c r="I65" s="23">
        <v>-541000</v>
      </c>
      <c r="J65" s="23">
        <v>-566000</v>
      </c>
      <c r="K65" s="23">
        <v>-618000</v>
      </c>
      <c r="L65" s="23">
        <v>-608000</v>
      </c>
      <c r="M65" s="23">
        <v>-495000</v>
      </c>
      <c r="N65" s="23">
        <v>-561000</v>
      </c>
      <c r="O65" s="23">
        <v>-787000</v>
      </c>
      <c r="P65" s="23">
        <v>-875000</v>
      </c>
      <c r="Q65" s="23">
        <v>-864000</v>
      </c>
      <c r="R65" s="23">
        <v>-1016000</v>
      </c>
      <c r="S65" s="23">
        <v>-1193000</v>
      </c>
      <c r="T65" s="23">
        <v>-1222000</v>
      </c>
      <c r="U65" s="23">
        <v>-1266000</v>
      </c>
      <c r="V65" s="23">
        <v>-1429000</v>
      </c>
      <c r="W65" s="23">
        <v>-1464000</v>
      </c>
      <c r="X65" s="23">
        <v>-1214000</v>
      </c>
      <c r="Y65" s="23">
        <v>-1280000</v>
      </c>
      <c r="Z65" s="23">
        <v>-1323000</v>
      </c>
      <c r="AA65" s="23">
        <v>-1345000</v>
      </c>
      <c r="AB65" s="23">
        <v>-1394000</v>
      </c>
      <c r="AC65" s="23">
        <v>-1455000</v>
      </c>
      <c r="AD65" s="23">
        <v>-1511000</v>
      </c>
      <c r="AE65" s="23">
        <v>-1546000</v>
      </c>
      <c r="AF65" s="23">
        <v>-1627000</v>
      </c>
      <c r="AG65" s="23">
        <v>-1074000</v>
      </c>
      <c r="AH65" s="23">
        <v>-2312000</v>
      </c>
      <c r="AI65" s="23">
        <v>-718000</v>
      </c>
    </row>
    <row r="66" spans="1:54" x14ac:dyDescent="0.35">
      <c r="A66" t="s">
        <v>102</v>
      </c>
      <c r="B66" s="23">
        <v>4633907000</v>
      </c>
      <c r="C66" s="23">
        <v>4772027000</v>
      </c>
      <c r="D66" s="23">
        <v>4497607000</v>
      </c>
      <c r="E66" s="23">
        <v>4569416000</v>
      </c>
      <c r="F66" s="23">
        <v>4723135000</v>
      </c>
      <c r="G66" s="23">
        <v>5089858000</v>
      </c>
      <c r="H66" s="23">
        <v>5174152000</v>
      </c>
      <c r="I66" s="23">
        <v>5195765000</v>
      </c>
      <c r="J66" s="23">
        <v>5141367000</v>
      </c>
      <c r="K66" s="23">
        <v>5316330000</v>
      </c>
      <c r="L66" s="23">
        <v>5479003000</v>
      </c>
      <c r="M66" s="23">
        <v>4676762000</v>
      </c>
      <c r="N66" s="23">
        <v>4199915000</v>
      </c>
      <c r="O66" s="23">
        <v>4221785000</v>
      </c>
      <c r="P66" s="23">
        <v>4148988000</v>
      </c>
      <c r="Q66" s="23">
        <v>4120210000</v>
      </c>
      <c r="R66" s="23">
        <v>4017275000</v>
      </c>
      <c r="S66" s="23">
        <v>3953278000</v>
      </c>
      <c r="T66" s="23">
        <v>3604686000</v>
      </c>
      <c r="U66" s="23">
        <v>3465267000</v>
      </c>
      <c r="V66" s="23">
        <v>3290731000</v>
      </c>
      <c r="W66" s="23">
        <v>3164579000</v>
      </c>
      <c r="X66" s="23">
        <v>2784674000</v>
      </c>
      <c r="Y66" s="23">
        <v>2597392000</v>
      </c>
      <c r="Z66" s="23">
        <v>2420068000</v>
      </c>
      <c r="AA66" s="23">
        <v>2291966000</v>
      </c>
      <c r="AB66" s="23">
        <v>2239365000</v>
      </c>
      <c r="AC66" s="23">
        <v>2135735000</v>
      </c>
      <c r="AD66" s="23">
        <v>1932871000</v>
      </c>
      <c r="AE66" s="23">
        <v>1822003000</v>
      </c>
      <c r="AF66" s="23">
        <v>1648820000</v>
      </c>
      <c r="AG66" s="23">
        <v>1481255000</v>
      </c>
      <c r="AH66" s="23">
        <v>1372217000</v>
      </c>
      <c r="AI66" s="23">
        <v>1138892000</v>
      </c>
      <c r="AJ66" s="23">
        <v>945315000</v>
      </c>
      <c r="AK66" s="23">
        <v>875611000</v>
      </c>
      <c r="AL66" s="23">
        <v>809377000</v>
      </c>
      <c r="AM66" s="23">
        <v>769117000</v>
      </c>
      <c r="AN66" s="23">
        <v>723769000</v>
      </c>
      <c r="AO66" s="23">
        <v>658438000</v>
      </c>
      <c r="AP66" s="23">
        <v>614799000</v>
      </c>
      <c r="AQ66" s="23">
        <v>582535000</v>
      </c>
      <c r="AR66" s="23">
        <v>559509000</v>
      </c>
      <c r="AS66" s="23">
        <v>527323000</v>
      </c>
      <c r="AT66" s="23">
        <v>490928000</v>
      </c>
      <c r="AU66" s="23">
        <v>466706000</v>
      </c>
      <c r="AV66" s="23">
        <v>442722000</v>
      </c>
      <c r="AW66" s="23">
        <v>415291000</v>
      </c>
      <c r="AX66" s="23">
        <v>160565000</v>
      </c>
      <c r="AY66" s="23">
        <v>-93111000</v>
      </c>
      <c r="AZ66" s="23">
        <v>-105161000</v>
      </c>
      <c r="BA66" s="23">
        <v>58193000</v>
      </c>
      <c r="BB66" s="23">
        <v>60865000</v>
      </c>
    </row>
    <row r="67" spans="1:54" x14ac:dyDescent="0.35">
      <c r="A67" t="s">
        <v>103</v>
      </c>
      <c r="B67" s="23">
        <v>1469846000</v>
      </c>
      <c r="C67" s="23">
        <v>1571651000</v>
      </c>
      <c r="D67" s="23">
        <v>1839777000</v>
      </c>
      <c r="E67" s="23">
        <v>1873215000</v>
      </c>
      <c r="F67" s="23">
        <v>1921376000</v>
      </c>
      <c r="G67" s="23">
        <v>2114035000</v>
      </c>
      <c r="H67" s="23">
        <v>2198824000</v>
      </c>
      <c r="I67" s="23">
        <v>2180807000</v>
      </c>
      <c r="J67" s="23">
        <v>2092989000</v>
      </c>
      <c r="K67" s="23">
        <v>2249695000</v>
      </c>
      <c r="L67" s="23">
        <v>2404103000</v>
      </c>
      <c r="M67" s="23">
        <v>2343162000</v>
      </c>
      <c r="N67" s="23">
        <v>2234391000</v>
      </c>
      <c r="O67" s="23">
        <v>2261332000</v>
      </c>
      <c r="P67" s="23">
        <v>2180087000</v>
      </c>
      <c r="Q67" s="23">
        <v>2095027000</v>
      </c>
      <c r="R67" s="23">
        <v>1977656000</v>
      </c>
      <c r="S67" s="23">
        <v>1928504000</v>
      </c>
      <c r="T67" s="23">
        <v>1833782000</v>
      </c>
      <c r="U67" s="23">
        <v>1733501000</v>
      </c>
      <c r="V67" s="23">
        <v>1719805000</v>
      </c>
      <c r="W67" s="23">
        <v>1777081000</v>
      </c>
      <c r="X67" s="23">
        <v>1570536000</v>
      </c>
      <c r="Y67" s="23">
        <v>1508233000</v>
      </c>
      <c r="Z67" s="23">
        <v>1428346000</v>
      </c>
      <c r="AA67" s="23">
        <v>1394607000</v>
      </c>
      <c r="AB67" s="23">
        <v>1344556000</v>
      </c>
      <c r="AC67" s="23">
        <v>1299317000</v>
      </c>
      <c r="AD67" s="23">
        <v>1277768000</v>
      </c>
      <c r="AE67" s="23">
        <v>1225310000</v>
      </c>
      <c r="AF67" s="23">
        <v>1148673000</v>
      </c>
      <c r="AG67" s="23">
        <v>1082280000</v>
      </c>
      <c r="AH67" s="23">
        <v>1069417000</v>
      </c>
      <c r="AI67" s="23">
        <v>1003075000</v>
      </c>
      <c r="AJ67" s="23">
        <v>945315000</v>
      </c>
      <c r="AK67" s="23">
        <v>875611000</v>
      </c>
      <c r="AL67" s="23">
        <v>809377000</v>
      </c>
      <c r="AM67" s="23">
        <v>769117000</v>
      </c>
      <c r="AN67" s="23">
        <v>723769000</v>
      </c>
      <c r="AO67" s="23">
        <v>658438000</v>
      </c>
      <c r="AP67" s="23">
        <v>614799000</v>
      </c>
      <c r="AQ67" s="23">
        <v>582535000</v>
      </c>
      <c r="AR67" s="23">
        <v>559509000</v>
      </c>
      <c r="AS67" s="23">
        <v>527323000</v>
      </c>
      <c r="AT67" s="23">
        <v>490928000</v>
      </c>
      <c r="AU67" s="23">
        <v>466706000</v>
      </c>
      <c r="AV67" s="23">
        <v>442722000</v>
      </c>
      <c r="AW67" s="23">
        <v>415291000</v>
      </c>
      <c r="AX67" s="23">
        <v>-97022000</v>
      </c>
      <c r="AY67" s="23">
        <v>-105077000</v>
      </c>
      <c r="AZ67" s="23">
        <v>-117127000</v>
      </c>
      <c r="BA67" s="23">
        <v>-180799000</v>
      </c>
      <c r="BB67" s="23">
        <v>-178127000</v>
      </c>
    </row>
    <row r="68" spans="1:54" x14ac:dyDescent="0.35">
      <c r="A68" t="s">
        <v>205</v>
      </c>
      <c r="B68" s="23">
        <v>2827991000</v>
      </c>
      <c r="C68" s="23">
        <v>2665983000</v>
      </c>
      <c r="D68" s="23">
        <v>2302827000</v>
      </c>
      <c r="E68" s="23">
        <v>2172711000</v>
      </c>
      <c r="F68" s="23">
        <v>2018360000</v>
      </c>
      <c r="G68" s="23">
        <v>1933031000</v>
      </c>
      <c r="H68" s="23">
        <v>1795184000</v>
      </c>
      <c r="I68" s="23">
        <v>1607926000</v>
      </c>
      <c r="J68" s="23">
        <v>1485635000</v>
      </c>
      <c r="K68" s="23">
        <v>1449684000</v>
      </c>
      <c r="L68" s="23">
        <v>1424165000</v>
      </c>
      <c r="M68" s="23">
        <v>1419369000</v>
      </c>
      <c r="N68" s="23">
        <v>1413865000</v>
      </c>
      <c r="O68" s="23">
        <v>1359332000</v>
      </c>
      <c r="P68" s="23">
        <v>1055160000</v>
      </c>
      <c r="Q68" s="23">
        <v>1050442000</v>
      </c>
      <c r="R68" s="23">
        <v>1043824000</v>
      </c>
      <c r="S68" s="23">
        <v>15149000</v>
      </c>
      <c r="T68" s="23">
        <v>12236000</v>
      </c>
      <c r="U68" s="23">
        <v>14020000</v>
      </c>
      <c r="V68" s="23">
        <v>11864000</v>
      </c>
      <c r="W68" s="23">
        <v>16992000</v>
      </c>
      <c r="X68" s="23">
        <v>11678000</v>
      </c>
      <c r="Y68" s="23">
        <v>12919000</v>
      </c>
      <c r="Z68" s="23">
        <v>17441000</v>
      </c>
      <c r="AA68" s="23">
        <v>10378000</v>
      </c>
      <c r="AB68" s="23">
        <v>11117000</v>
      </c>
      <c r="AC68" s="23">
        <v>26040000</v>
      </c>
      <c r="AD68" s="23">
        <v>25577000</v>
      </c>
      <c r="AE68" s="23">
        <v>24014000</v>
      </c>
      <c r="AF68" s="23">
        <v>22196000</v>
      </c>
      <c r="AG68" s="23">
        <v>20485000</v>
      </c>
      <c r="AH68" s="23">
        <v>10651000</v>
      </c>
      <c r="AI68" s="23">
        <v>10089000</v>
      </c>
      <c r="AJ68" s="23">
        <v>9153000</v>
      </c>
      <c r="AK68" s="23">
        <v>8605000</v>
      </c>
      <c r="AL68" s="23">
        <v>8449000</v>
      </c>
      <c r="AM68" s="23">
        <v>7993000</v>
      </c>
      <c r="AN68" s="23">
        <v>6133000</v>
      </c>
      <c r="AO68" s="23">
        <v>8065000</v>
      </c>
      <c r="AP68" s="23">
        <v>8074000</v>
      </c>
      <c r="AQ68" s="23">
        <v>8020000</v>
      </c>
    </row>
    <row r="69" spans="1:54" x14ac:dyDescent="0.35">
      <c r="A69" t="s">
        <v>104</v>
      </c>
      <c r="B69" s="23">
        <v>1469846000</v>
      </c>
      <c r="C69" s="23">
        <v>1571651000</v>
      </c>
      <c r="D69" s="23">
        <v>1839777000</v>
      </c>
      <c r="E69" s="23">
        <v>1873215000</v>
      </c>
      <c r="F69" s="23">
        <v>1921376000</v>
      </c>
      <c r="G69" s="23">
        <v>2114035000</v>
      </c>
      <c r="H69" s="23">
        <v>2198824000</v>
      </c>
      <c r="I69" s="23">
        <v>2180807000</v>
      </c>
      <c r="J69" s="23">
        <v>2092989000</v>
      </c>
      <c r="K69" s="23">
        <v>2249695000</v>
      </c>
      <c r="L69" s="23">
        <v>2404103000</v>
      </c>
      <c r="M69" s="23">
        <v>2343162000</v>
      </c>
      <c r="N69" s="23">
        <v>2234391000</v>
      </c>
      <c r="O69" s="23">
        <v>2261332000</v>
      </c>
      <c r="P69" s="23">
        <v>2180087000</v>
      </c>
      <c r="Q69" s="23">
        <v>2095027000</v>
      </c>
      <c r="R69" s="23">
        <v>1977656000</v>
      </c>
      <c r="S69" s="23">
        <v>1928504000</v>
      </c>
      <c r="T69" s="23">
        <v>1833782000</v>
      </c>
      <c r="U69" s="23">
        <v>1733501000</v>
      </c>
      <c r="V69" s="23">
        <v>1719805000</v>
      </c>
      <c r="W69" s="23">
        <v>1777081000</v>
      </c>
      <c r="X69" s="23">
        <v>1570536000</v>
      </c>
      <c r="Y69" s="23">
        <v>1508233000</v>
      </c>
      <c r="Z69" s="23">
        <v>1428346000</v>
      </c>
      <c r="AA69" s="23">
        <v>1394607000</v>
      </c>
      <c r="AB69" s="23">
        <v>1344556000</v>
      </c>
      <c r="AC69" s="23">
        <v>1299317000</v>
      </c>
      <c r="AD69" s="23">
        <v>1277768000</v>
      </c>
      <c r="AE69" s="23">
        <v>1225310000</v>
      </c>
      <c r="AF69" s="23">
        <v>1148673000</v>
      </c>
      <c r="AG69" s="23">
        <v>1082280000</v>
      </c>
      <c r="AH69" s="23">
        <v>1069417000</v>
      </c>
      <c r="AI69" s="23">
        <v>1003075000</v>
      </c>
      <c r="AJ69" s="23">
        <v>945315000</v>
      </c>
      <c r="AK69" s="23">
        <v>875611000</v>
      </c>
      <c r="AL69" s="23">
        <v>809377000</v>
      </c>
      <c r="AM69" s="23">
        <v>769117000</v>
      </c>
      <c r="AN69" s="23">
        <v>723769000</v>
      </c>
      <c r="AO69" s="23">
        <v>658438000</v>
      </c>
      <c r="AP69" s="23">
        <v>614799000</v>
      </c>
      <c r="AQ69" s="23">
        <v>582535000</v>
      </c>
      <c r="AR69" s="23">
        <v>559509000</v>
      </c>
      <c r="AS69" s="23">
        <v>527323000</v>
      </c>
      <c r="AT69" s="23">
        <v>490928000</v>
      </c>
      <c r="AU69" s="23">
        <v>466706000</v>
      </c>
      <c r="AV69" s="23">
        <v>442722000</v>
      </c>
      <c r="AW69" s="23">
        <v>415291000</v>
      </c>
      <c r="AX69" s="23">
        <v>-97022000</v>
      </c>
      <c r="AY69" s="23">
        <v>-105077000</v>
      </c>
      <c r="AZ69" s="23">
        <v>-117127000</v>
      </c>
      <c r="BA69" s="23">
        <v>-180799000</v>
      </c>
      <c r="BB69" s="23">
        <v>-178127000</v>
      </c>
    </row>
    <row r="70" spans="1:54" x14ac:dyDescent="0.35">
      <c r="A70" t="s">
        <v>105</v>
      </c>
      <c r="B70" s="23">
        <v>165474000</v>
      </c>
      <c r="C70" s="23">
        <v>397402000</v>
      </c>
      <c r="D70" s="23">
        <v>-117978000</v>
      </c>
      <c r="E70" s="23">
        <v>24722000</v>
      </c>
      <c r="F70" s="23">
        <v>218187000</v>
      </c>
      <c r="G70" s="23">
        <v>566889000</v>
      </c>
      <c r="H70" s="23">
        <v>723307000</v>
      </c>
      <c r="I70" s="23">
        <v>787223000</v>
      </c>
      <c r="J70" s="23">
        <v>768013000</v>
      </c>
      <c r="K70" s="23">
        <v>1013958000</v>
      </c>
      <c r="L70" s="23">
        <v>1202407000</v>
      </c>
      <c r="M70" s="23">
        <v>396778000</v>
      </c>
      <c r="N70" s="23">
        <v>-321000</v>
      </c>
      <c r="O70" s="23">
        <v>273399000</v>
      </c>
      <c r="P70" s="23">
        <v>350506000</v>
      </c>
      <c r="Q70" s="23">
        <v>309524000</v>
      </c>
      <c r="R70" s="23">
        <v>390091000</v>
      </c>
      <c r="S70" s="23">
        <v>510931000</v>
      </c>
      <c r="T70" s="23">
        <v>381286000</v>
      </c>
      <c r="U70" s="23">
        <v>330108000</v>
      </c>
      <c r="V70" s="23">
        <v>251515000</v>
      </c>
      <c r="W70" s="23">
        <v>633235000</v>
      </c>
      <c r="X70" s="23">
        <v>581756000</v>
      </c>
      <c r="Y70" s="23">
        <v>544674000</v>
      </c>
      <c r="Z70" s="23">
        <v>473357000</v>
      </c>
      <c r="AA70" s="23">
        <v>443895000</v>
      </c>
      <c r="AB70" s="23">
        <v>532578000</v>
      </c>
      <c r="AC70" s="23">
        <v>576234000</v>
      </c>
      <c r="AD70" s="23">
        <v>501718000</v>
      </c>
      <c r="AE70" s="23">
        <v>560100000</v>
      </c>
      <c r="AF70" s="23">
        <v>451689000</v>
      </c>
      <c r="AG70" s="23">
        <v>342420000</v>
      </c>
      <c r="AH70" s="23">
        <v>369776000</v>
      </c>
      <c r="AI70" s="23">
        <v>365517000</v>
      </c>
      <c r="AJ70" s="23">
        <v>309307000</v>
      </c>
      <c r="AK70" s="23">
        <v>287923000</v>
      </c>
      <c r="AL70" s="23">
        <v>259396000</v>
      </c>
      <c r="AM70" s="23">
        <v>313082000</v>
      </c>
      <c r="AN70" s="23">
        <v>330573000</v>
      </c>
      <c r="AO70" s="23">
        <v>296213000</v>
      </c>
      <c r="AP70" s="23">
        <v>261867000</v>
      </c>
      <c r="AQ70" s="23">
        <v>270463000</v>
      </c>
      <c r="AR70" s="23">
        <v>270545000</v>
      </c>
      <c r="AS70" s="23">
        <v>248400000</v>
      </c>
      <c r="AT70" s="23">
        <v>236821000</v>
      </c>
      <c r="AU70" s="23">
        <v>215644000</v>
      </c>
      <c r="AV70" s="23">
        <v>210870000</v>
      </c>
      <c r="AW70" s="23">
        <v>197919000</v>
      </c>
      <c r="AX70" s="23">
        <v>27574000</v>
      </c>
      <c r="AY70" s="23">
        <v>36790000</v>
      </c>
      <c r="AZ70" s="23">
        <v>22196000</v>
      </c>
      <c r="BA70" s="23">
        <v>-24785000</v>
      </c>
      <c r="BB70" s="23">
        <v>-102000</v>
      </c>
    </row>
    <row r="71" spans="1:54" x14ac:dyDescent="0.35">
      <c r="A71" t="s">
        <v>106</v>
      </c>
      <c r="B71" s="23">
        <v>4895631000</v>
      </c>
      <c r="C71" s="23">
        <v>5118915000</v>
      </c>
      <c r="D71" s="23">
        <v>4851544000</v>
      </c>
      <c r="E71" s="23">
        <v>4920937000</v>
      </c>
      <c r="F71" s="23">
        <v>5017138000</v>
      </c>
      <c r="G71" s="23">
        <v>5298806000</v>
      </c>
      <c r="H71" s="23">
        <v>5382451000</v>
      </c>
      <c r="I71" s="23">
        <v>5406710000</v>
      </c>
      <c r="J71" s="23">
        <v>5497990000</v>
      </c>
      <c r="K71" s="23">
        <v>5700527000</v>
      </c>
      <c r="L71" s="23">
        <v>5852303000</v>
      </c>
      <c r="M71" s="23">
        <v>4965260000</v>
      </c>
      <c r="N71" s="23">
        <v>4534846000</v>
      </c>
      <c r="O71" s="23">
        <v>4480637000</v>
      </c>
      <c r="P71" s="23">
        <v>4343570000</v>
      </c>
      <c r="Q71" s="23">
        <v>4390617000</v>
      </c>
      <c r="R71" s="23">
        <v>4190688000</v>
      </c>
      <c r="S71" s="23">
        <v>4116835000</v>
      </c>
      <c r="T71" s="23">
        <v>3755548000</v>
      </c>
      <c r="U71" s="23">
        <v>3611132000</v>
      </c>
      <c r="V71" s="23">
        <v>3571012000</v>
      </c>
      <c r="W71" s="23">
        <v>3280009000</v>
      </c>
      <c r="X71" s="23">
        <v>2890632000</v>
      </c>
      <c r="Y71" s="23">
        <v>2692820000</v>
      </c>
      <c r="Z71" s="23">
        <v>2512740000</v>
      </c>
      <c r="AA71" s="23">
        <v>2376320000</v>
      </c>
      <c r="AB71" s="23">
        <v>2323808000</v>
      </c>
      <c r="AC71" s="23">
        <v>2214331000</v>
      </c>
      <c r="AD71" s="23">
        <v>1985883000</v>
      </c>
      <c r="AE71" s="23">
        <v>1871640000</v>
      </c>
      <c r="AF71" s="23">
        <v>1686578000</v>
      </c>
      <c r="AG71" s="23">
        <v>1510931000</v>
      </c>
      <c r="AH71" s="23">
        <v>1394401000</v>
      </c>
      <c r="AI71" s="23">
        <v>1149323000</v>
      </c>
      <c r="AJ71" s="23">
        <v>945315000</v>
      </c>
      <c r="AK71" s="23">
        <v>875611000</v>
      </c>
      <c r="AL71" s="23">
        <v>809377000</v>
      </c>
      <c r="AM71" s="23">
        <v>769117000</v>
      </c>
      <c r="AN71" s="23">
        <v>723769000</v>
      </c>
      <c r="AO71" s="23">
        <v>658438000</v>
      </c>
      <c r="AP71" s="23">
        <v>614799000</v>
      </c>
      <c r="AQ71" s="23">
        <v>582535000</v>
      </c>
      <c r="AR71" s="23">
        <v>559509000</v>
      </c>
      <c r="AS71" s="23">
        <v>527323000</v>
      </c>
      <c r="AT71" s="23">
        <v>490928000</v>
      </c>
      <c r="AU71" s="23">
        <v>466706000</v>
      </c>
      <c r="AV71" s="23">
        <v>442722000</v>
      </c>
      <c r="AW71" s="23">
        <v>415291000</v>
      </c>
      <c r="AX71" s="23">
        <v>183805000</v>
      </c>
      <c r="AY71" s="23">
        <v>-69871000</v>
      </c>
      <c r="AZ71" s="23">
        <v>-101921000</v>
      </c>
      <c r="BA71" s="23">
        <v>61433000</v>
      </c>
      <c r="BB71" s="23">
        <v>64105000</v>
      </c>
    </row>
    <row r="72" spans="1:54" x14ac:dyDescent="0.35">
      <c r="A72" t="s">
        <v>107</v>
      </c>
      <c r="B72" s="23">
        <v>1469846000</v>
      </c>
      <c r="C72" s="23">
        <v>1571651000</v>
      </c>
      <c r="D72" s="23">
        <v>1839777000</v>
      </c>
      <c r="E72" s="23">
        <v>1873215000</v>
      </c>
      <c r="F72" s="23">
        <v>1921376000</v>
      </c>
      <c r="G72" s="23">
        <v>2114035000</v>
      </c>
      <c r="H72" s="23">
        <v>2198824000</v>
      </c>
      <c r="I72" s="23">
        <v>2180807000</v>
      </c>
      <c r="J72" s="23">
        <v>2092989000</v>
      </c>
      <c r="K72" s="23">
        <v>2249695000</v>
      </c>
      <c r="L72" s="23">
        <v>2404103000</v>
      </c>
      <c r="M72" s="23">
        <v>2343162000</v>
      </c>
      <c r="N72" s="23">
        <v>2234391000</v>
      </c>
      <c r="O72" s="23">
        <v>2261332000</v>
      </c>
      <c r="P72" s="23">
        <v>2180087000</v>
      </c>
      <c r="Q72" s="23">
        <v>2095027000</v>
      </c>
      <c r="R72" s="23">
        <v>1977656000</v>
      </c>
      <c r="S72" s="23">
        <v>1928504000</v>
      </c>
      <c r="T72" s="23">
        <v>1833782000</v>
      </c>
      <c r="U72" s="23">
        <v>1733501000</v>
      </c>
      <c r="V72" s="23">
        <v>1719805000</v>
      </c>
      <c r="W72" s="23">
        <v>1777081000</v>
      </c>
      <c r="X72" s="23">
        <v>1570536000</v>
      </c>
      <c r="Y72" s="23">
        <v>1508233000</v>
      </c>
      <c r="Z72" s="23">
        <v>1428346000</v>
      </c>
      <c r="AA72" s="23">
        <v>1394607000</v>
      </c>
      <c r="AB72" s="23">
        <v>1344556000</v>
      </c>
      <c r="AC72" s="23">
        <v>1299317000</v>
      </c>
      <c r="AD72" s="23">
        <v>1277768000</v>
      </c>
      <c r="AE72" s="23">
        <v>1225310000</v>
      </c>
      <c r="AF72" s="23">
        <v>1148673000</v>
      </c>
      <c r="AG72" s="23">
        <v>1082280000</v>
      </c>
      <c r="AH72" s="23">
        <v>1069417000</v>
      </c>
      <c r="AI72" s="23">
        <v>1003075000</v>
      </c>
      <c r="AJ72" s="23">
        <v>945315000</v>
      </c>
      <c r="AK72" s="23">
        <v>875611000</v>
      </c>
      <c r="AL72" s="23">
        <v>809377000</v>
      </c>
      <c r="AM72" s="23">
        <v>769117000</v>
      </c>
      <c r="AN72" s="23">
        <v>723769000</v>
      </c>
      <c r="AO72" s="23">
        <v>658438000</v>
      </c>
      <c r="AP72" s="23">
        <v>614799000</v>
      </c>
      <c r="AQ72" s="23">
        <v>582535000</v>
      </c>
      <c r="AR72" s="23">
        <v>559509000</v>
      </c>
      <c r="AS72" s="23">
        <v>527323000</v>
      </c>
      <c r="AT72" s="23">
        <v>490928000</v>
      </c>
      <c r="AU72" s="23">
        <v>466706000</v>
      </c>
      <c r="AV72" s="23">
        <v>442722000</v>
      </c>
      <c r="AW72" s="23">
        <v>415291000</v>
      </c>
      <c r="AX72" s="23">
        <v>-97022000</v>
      </c>
      <c r="AY72" s="23">
        <v>-105077000</v>
      </c>
      <c r="AZ72" s="23">
        <v>-117127000</v>
      </c>
      <c r="BA72" s="23">
        <v>-180799000</v>
      </c>
      <c r="BB72" s="23">
        <v>-178127000</v>
      </c>
    </row>
    <row r="73" spans="1:54" x14ac:dyDescent="0.35">
      <c r="A73" t="s">
        <v>108</v>
      </c>
      <c r="B73" s="23">
        <v>6253776000</v>
      </c>
      <c r="C73" s="23">
        <v>6213247000</v>
      </c>
      <c r="D73" s="23">
        <v>5314594000</v>
      </c>
      <c r="E73" s="23">
        <v>5220433000</v>
      </c>
      <c r="F73" s="23">
        <v>5114122000</v>
      </c>
      <c r="G73" s="23">
        <v>5117802000</v>
      </c>
      <c r="H73" s="23">
        <v>4978811000</v>
      </c>
      <c r="I73" s="23">
        <v>4833829000</v>
      </c>
      <c r="J73" s="23">
        <v>4890636000</v>
      </c>
      <c r="K73" s="23">
        <v>4900516000</v>
      </c>
      <c r="L73" s="23">
        <v>4872365000</v>
      </c>
      <c r="M73" s="23">
        <v>4041467000</v>
      </c>
      <c r="N73" s="23">
        <v>3714320000</v>
      </c>
      <c r="O73" s="23">
        <v>3578637000</v>
      </c>
      <c r="P73" s="23">
        <v>3218643000</v>
      </c>
      <c r="Q73" s="23">
        <v>3346032000</v>
      </c>
      <c r="R73" s="23">
        <v>3256856000</v>
      </c>
      <c r="S73" s="23">
        <v>2188331000</v>
      </c>
      <c r="T73" s="23">
        <v>1934002000</v>
      </c>
      <c r="U73" s="23">
        <v>1877631000</v>
      </c>
      <c r="V73" s="23">
        <v>1851207000</v>
      </c>
      <c r="W73" s="23">
        <v>1502928000</v>
      </c>
      <c r="X73" s="23">
        <v>1331774000</v>
      </c>
      <c r="Y73" s="23">
        <v>1197506000</v>
      </c>
      <c r="Z73" s="23">
        <v>1101835000</v>
      </c>
      <c r="AA73" s="23">
        <v>981713000</v>
      </c>
      <c r="AB73" s="23">
        <v>990369000</v>
      </c>
      <c r="AC73" s="23">
        <v>941054000</v>
      </c>
      <c r="AD73" s="23">
        <v>733692000</v>
      </c>
      <c r="AE73" s="23">
        <v>646330000</v>
      </c>
      <c r="AF73" s="23">
        <v>560101000</v>
      </c>
      <c r="AG73" s="23">
        <v>449136000</v>
      </c>
      <c r="AH73" s="23">
        <v>324984000</v>
      </c>
      <c r="AI73" s="23">
        <v>146248000</v>
      </c>
      <c r="AJ73" s="23">
        <v>9153000</v>
      </c>
      <c r="AK73" s="23">
        <v>8605000</v>
      </c>
      <c r="AL73" s="23">
        <v>8449000</v>
      </c>
      <c r="AM73" s="23">
        <v>7993000</v>
      </c>
      <c r="AN73" s="23">
        <v>6133000</v>
      </c>
      <c r="AO73" s="23">
        <v>8065000</v>
      </c>
      <c r="AP73" s="23">
        <v>8074000</v>
      </c>
      <c r="AQ73" s="23">
        <v>8020000</v>
      </c>
      <c r="AX73" s="23">
        <v>280827000</v>
      </c>
      <c r="AY73" s="23">
        <v>35206000</v>
      </c>
      <c r="AZ73" s="23">
        <v>15206000</v>
      </c>
      <c r="BA73" s="23">
        <v>242232000</v>
      </c>
      <c r="BB73" s="23">
        <v>242232000</v>
      </c>
    </row>
    <row r="74" spans="1:54" x14ac:dyDescent="0.35">
      <c r="A74" t="s">
        <v>109</v>
      </c>
      <c r="B74" s="23">
        <v>2138074000</v>
      </c>
      <c r="C74" s="23">
        <v>2200914000</v>
      </c>
      <c r="D74" s="23">
        <v>2058339000</v>
      </c>
      <c r="E74" s="23">
        <v>1850657000</v>
      </c>
      <c r="F74" s="23">
        <v>1847849000</v>
      </c>
      <c r="G74" s="23">
        <v>1851264000</v>
      </c>
      <c r="H74" s="23">
        <v>1650443000</v>
      </c>
      <c r="I74" s="23">
        <v>1362193000</v>
      </c>
      <c r="J74" s="23">
        <v>1630530000</v>
      </c>
      <c r="K74" s="23">
        <v>1661109000</v>
      </c>
      <c r="L74" s="23">
        <v>1500581000</v>
      </c>
      <c r="M74" s="23">
        <v>1494638000</v>
      </c>
      <c r="N74" s="23">
        <v>1512230000</v>
      </c>
      <c r="O74" s="23">
        <v>1240348000</v>
      </c>
      <c r="P74" s="23">
        <v>1227805000</v>
      </c>
      <c r="Q74" s="23">
        <v>1184793000</v>
      </c>
      <c r="R74" s="23">
        <v>1090893000</v>
      </c>
      <c r="S74" s="23">
        <v>1183598000</v>
      </c>
      <c r="T74" s="23">
        <v>1148056000</v>
      </c>
      <c r="U74" s="23">
        <v>1065269000</v>
      </c>
      <c r="V74" s="23">
        <v>952750000</v>
      </c>
      <c r="W74" s="23">
        <v>702079000</v>
      </c>
      <c r="X74" s="23">
        <v>456416000</v>
      </c>
      <c r="Y74" s="23">
        <v>315434000</v>
      </c>
      <c r="Z74" s="23">
        <v>266284000</v>
      </c>
      <c r="AA74" s="23">
        <v>280813000</v>
      </c>
      <c r="AB74" s="23">
        <v>153348000</v>
      </c>
      <c r="AC74" s="23">
        <v>915014000</v>
      </c>
      <c r="AD74" s="23">
        <v>708115000</v>
      </c>
      <c r="AE74" s="23">
        <v>646330000</v>
      </c>
      <c r="AF74" s="23">
        <v>537905000</v>
      </c>
      <c r="AG74" s="23">
        <v>428651000</v>
      </c>
      <c r="AH74" s="23">
        <v>324984000</v>
      </c>
      <c r="AI74" s="23">
        <v>146248000</v>
      </c>
      <c r="AX74" s="23">
        <v>218226000</v>
      </c>
      <c r="BA74" s="23">
        <v>170360000</v>
      </c>
      <c r="BB74" s="23">
        <v>156085000</v>
      </c>
    </row>
    <row r="75" spans="1:54" x14ac:dyDescent="0.35">
      <c r="A75" t="s">
        <v>110</v>
      </c>
      <c r="B75" s="23">
        <v>109163338</v>
      </c>
      <c r="C75" s="23">
        <v>110840751</v>
      </c>
      <c r="D75" s="23">
        <v>108612618</v>
      </c>
      <c r="E75" s="23">
        <v>108612618</v>
      </c>
      <c r="F75" s="23">
        <v>108612618</v>
      </c>
      <c r="G75" s="23">
        <v>110221939</v>
      </c>
      <c r="H75" s="23">
        <v>108401850</v>
      </c>
      <c r="I75" s="23">
        <v>110185286</v>
      </c>
      <c r="J75" s="23">
        <v>99588755</v>
      </c>
      <c r="K75" s="23">
        <v>99427203</v>
      </c>
      <c r="L75" s="23">
        <v>99406135</v>
      </c>
      <c r="M75" s="23">
        <v>90403014</v>
      </c>
      <c r="N75" s="23">
        <v>70270010</v>
      </c>
      <c r="O75" s="23">
        <v>70148386</v>
      </c>
      <c r="P75" s="23">
        <v>68438297</v>
      </c>
      <c r="Q75" s="23">
        <v>68438297</v>
      </c>
      <c r="R75" s="23">
        <v>68438297</v>
      </c>
      <c r="S75" s="23">
        <v>69871535</v>
      </c>
      <c r="T75" s="23">
        <v>68248668</v>
      </c>
      <c r="U75" s="23">
        <v>68248668</v>
      </c>
      <c r="V75" s="23">
        <v>68248668</v>
      </c>
      <c r="W75" s="23">
        <v>69770795</v>
      </c>
      <c r="X75" s="23">
        <v>69363452</v>
      </c>
      <c r="Y75" s="23">
        <v>69363452</v>
      </c>
      <c r="Z75" s="23">
        <v>69363452</v>
      </c>
      <c r="AA75" s="23">
        <v>73549872</v>
      </c>
      <c r="AB75" s="23">
        <v>71541788</v>
      </c>
      <c r="AC75" s="23">
        <v>71541788</v>
      </c>
      <c r="AD75" s="23">
        <v>71541788</v>
      </c>
      <c r="AE75" s="23">
        <v>73402877</v>
      </c>
      <c r="AF75" s="23">
        <v>72775685</v>
      </c>
      <c r="AG75" s="23">
        <v>72775685</v>
      </c>
      <c r="AH75" s="23">
        <v>72775685</v>
      </c>
      <c r="AI75" s="23">
        <v>72907827</v>
      </c>
      <c r="AJ75" s="23">
        <v>72566426</v>
      </c>
      <c r="AK75" s="23">
        <v>72566426</v>
      </c>
      <c r="AL75" s="23">
        <v>72566426</v>
      </c>
      <c r="AM75" s="23">
        <v>72670673</v>
      </c>
      <c r="AN75" s="23">
        <v>72470987</v>
      </c>
      <c r="AO75" s="23">
        <v>72470987</v>
      </c>
      <c r="AP75" s="23">
        <v>72470987</v>
      </c>
      <c r="AQ75" s="23">
        <v>72531027</v>
      </c>
      <c r="AR75" s="23">
        <v>72522541</v>
      </c>
      <c r="AS75" s="23">
        <v>72522541</v>
      </c>
      <c r="AT75" s="23">
        <v>72522541</v>
      </c>
      <c r="AU75" s="23">
        <v>72530756</v>
      </c>
      <c r="AV75" s="23">
        <v>72522541</v>
      </c>
      <c r="AW75" s="23">
        <v>72522541</v>
      </c>
      <c r="AX75" s="23">
        <v>72492756</v>
      </c>
      <c r="AY75" s="23">
        <v>72492756</v>
      </c>
      <c r="AZ75" s="23">
        <v>72492756</v>
      </c>
      <c r="BA75" s="23">
        <v>72492756</v>
      </c>
      <c r="BB75" s="23">
        <v>72492756</v>
      </c>
    </row>
    <row r="76" spans="1:54" x14ac:dyDescent="0.35">
      <c r="A76" t="s">
        <v>111</v>
      </c>
      <c r="B76" s="23">
        <v>109163338</v>
      </c>
      <c r="C76" s="23">
        <v>108941920</v>
      </c>
      <c r="D76" s="23">
        <v>108612618</v>
      </c>
      <c r="E76" s="23">
        <v>108612618</v>
      </c>
      <c r="F76" s="23">
        <v>108612618</v>
      </c>
      <c r="G76" s="23">
        <v>108429827</v>
      </c>
      <c r="H76" s="23">
        <v>108401850</v>
      </c>
      <c r="I76" s="23">
        <v>108401850</v>
      </c>
      <c r="J76" s="23">
        <v>97805932</v>
      </c>
      <c r="K76" s="23">
        <v>97689583</v>
      </c>
      <c r="L76" s="23">
        <v>97674165</v>
      </c>
      <c r="M76" s="23">
        <v>89213514</v>
      </c>
      <c r="N76" s="23">
        <v>68539802</v>
      </c>
      <c r="O76" s="23">
        <v>68455011</v>
      </c>
      <c r="P76" s="23">
        <v>68438297</v>
      </c>
      <c r="Q76" s="23">
        <v>68438297</v>
      </c>
      <c r="R76" s="23">
        <v>68438297</v>
      </c>
      <c r="S76" s="23">
        <v>68269567</v>
      </c>
      <c r="T76" s="23">
        <v>68248668</v>
      </c>
      <c r="U76" s="23">
        <v>68248668</v>
      </c>
      <c r="V76" s="23">
        <v>68248668</v>
      </c>
      <c r="W76" s="23">
        <v>68196964</v>
      </c>
      <c r="X76" s="23">
        <v>69363452</v>
      </c>
      <c r="Y76" s="23">
        <v>69363452</v>
      </c>
      <c r="Z76" s="23">
        <v>69363452</v>
      </c>
      <c r="AA76" s="23">
        <v>69326202</v>
      </c>
      <c r="AB76" s="23">
        <v>71541788</v>
      </c>
      <c r="AC76" s="23">
        <v>71541788</v>
      </c>
      <c r="AD76" s="23">
        <v>71541788</v>
      </c>
      <c r="AE76" s="23">
        <v>71541788</v>
      </c>
      <c r="AF76" s="23">
        <v>72775685</v>
      </c>
      <c r="AG76" s="23">
        <v>72775685</v>
      </c>
      <c r="AH76" s="23">
        <v>72775685</v>
      </c>
      <c r="AI76" s="23">
        <v>72775685</v>
      </c>
      <c r="AJ76" s="23">
        <v>72566426</v>
      </c>
      <c r="AK76" s="23">
        <v>72566426</v>
      </c>
      <c r="AL76" s="23">
        <v>72566426</v>
      </c>
      <c r="AM76" s="23">
        <v>72566426</v>
      </c>
      <c r="AN76" s="23">
        <v>72470987</v>
      </c>
      <c r="AO76" s="23">
        <v>72470987</v>
      </c>
      <c r="AP76" s="23">
        <v>72470987</v>
      </c>
      <c r="AQ76" s="23">
        <v>72470987</v>
      </c>
      <c r="AR76" s="23">
        <v>72522541</v>
      </c>
      <c r="AS76" s="23">
        <v>72522541</v>
      </c>
      <c r="AT76" s="23">
        <v>72522541</v>
      </c>
      <c r="AU76" s="23">
        <v>72522541</v>
      </c>
      <c r="AV76" s="23">
        <v>72522541</v>
      </c>
      <c r="AW76" s="23">
        <v>72522541</v>
      </c>
      <c r="AX76" s="23">
        <v>72492756</v>
      </c>
      <c r="AY76" s="23">
        <v>72492756</v>
      </c>
      <c r="AZ76" s="23">
        <v>72492756</v>
      </c>
      <c r="BA76" s="23">
        <v>72492756</v>
      </c>
      <c r="BB76" s="23">
        <v>72492756</v>
      </c>
    </row>
    <row r="77" spans="1:54" x14ac:dyDescent="0.35">
      <c r="A77" t="s">
        <v>112</v>
      </c>
      <c r="C77" s="23">
        <v>1898831</v>
      </c>
      <c r="G77" s="23">
        <v>1792112</v>
      </c>
      <c r="I77" s="23">
        <v>1783436</v>
      </c>
      <c r="J77" s="23">
        <v>1782823</v>
      </c>
      <c r="K77" s="23">
        <v>1737620</v>
      </c>
      <c r="L77" s="23">
        <v>1731970</v>
      </c>
      <c r="M77" s="23">
        <v>1189500</v>
      </c>
      <c r="N77" s="23">
        <v>1730208</v>
      </c>
      <c r="O77" s="23">
        <v>1693375</v>
      </c>
      <c r="S77" s="23">
        <v>1601968</v>
      </c>
      <c r="W77" s="23">
        <v>1573831</v>
      </c>
      <c r="AA77" s="23">
        <v>4223670</v>
      </c>
      <c r="AE77" s="23">
        <v>1861089</v>
      </c>
      <c r="AI77" s="23">
        <v>132142</v>
      </c>
      <c r="AM77" s="23">
        <v>104247</v>
      </c>
      <c r="AQ77" s="23">
        <v>60040</v>
      </c>
      <c r="AU77" s="23">
        <v>8215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210CA-DBDD-4DAD-9627-61CE4FEC251A}">
  <dimension ref="A1:Q64"/>
  <sheetViews>
    <sheetView workbookViewId="0">
      <selection activeCell="A8" sqref="A8"/>
    </sheetView>
  </sheetViews>
  <sheetFormatPr defaultRowHeight="14.5" x14ac:dyDescent="0.35"/>
  <cols>
    <col min="1" max="1" width="49" bestFit="1" customWidth="1"/>
    <col min="2" max="5" width="14" bestFit="1" customWidth="1"/>
    <col min="6" max="7" width="13.36328125" bestFit="1" customWidth="1"/>
    <col min="8" max="12" width="12.1796875" bestFit="1" customWidth="1"/>
    <col min="13" max="14" width="13.36328125" bestFit="1" customWidth="1"/>
    <col min="15" max="15" width="10.7265625" bestFit="1" customWidth="1"/>
    <col min="16" max="16" width="13.36328125" bestFit="1" customWidth="1"/>
    <col min="17" max="17" width="12.26953125" bestFit="1" customWidth="1"/>
  </cols>
  <sheetData>
    <row r="1" spans="1:17" x14ac:dyDescent="0.35">
      <c r="A1" t="s">
        <v>116</v>
      </c>
      <c r="B1" t="s">
        <v>117</v>
      </c>
      <c r="C1" s="24">
        <v>44926</v>
      </c>
      <c r="D1" s="24">
        <v>44561</v>
      </c>
      <c r="E1" s="24">
        <v>44196</v>
      </c>
      <c r="F1" s="24">
        <v>43830</v>
      </c>
      <c r="G1" s="24">
        <v>43465</v>
      </c>
      <c r="H1" s="24">
        <v>43100</v>
      </c>
      <c r="I1" s="24">
        <v>42735</v>
      </c>
      <c r="J1" s="24">
        <v>42369</v>
      </c>
      <c r="K1" s="24">
        <v>42004</v>
      </c>
      <c r="L1" s="24">
        <v>41639</v>
      </c>
      <c r="M1" s="24">
        <v>41274</v>
      </c>
      <c r="N1" s="24">
        <v>40908</v>
      </c>
      <c r="O1" s="24">
        <v>40543</v>
      </c>
      <c r="P1" s="24">
        <v>40178</v>
      </c>
      <c r="Q1" s="24">
        <v>39813</v>
      </c>
    </row>
    <row r="2" spans="1:17" x14ac:dyDescent="0.35">
      <c r="A2" t="s">
        <v>118</v>
      </c>
      <c r="B2" s="23">
        <v>5450906000</v>
      </c>
      <c r="C2" s="23">
        <v>5068447000</v>
      </c>
      <c r="D2" s="23">
        <v>3230775000</v>
      </c>
      <c r="E2" s="23">
        <v>1810022000</v>
      </c>
      <c r="F2" s="23">
        <v>3830536000</v>
      </c>
      <c r="G2" s="23">
        <v>3323034000</v>
      </c>
      <c r="H2" s="23">
        <v>2647666000</v>
      </c>
      <c r="I2" s="23">
        <v>2321956000</v>
      </c>
      <c r="J2" s="23">
        <v>2141463000</v>
      </c>
      <c r="K2" s="23">
        <v>1931580000</v>
      </c>
      <c r="L2" s="23">
        <v>1654385000</v>
      </c>
      <c r="M2" s="23">
        <v>1318388000</v>
      </c>
      <c r="N2" s="23">
        <v>1071186000</v>
      </c>
      <c r="O2" s="23">
        <v>781265000</v>
      </c>
      <c r="P2" s="23">
        <v>700037000</v>
      </c>
      <c r="Q2" s="23">
        <v>787257000</v>
      </c>
    </row>
    <row r="3" spans="1:17" x14ac:dyDescent="0.35">
      <c r="A3" t="s">
        <v>119</v>
      </c>
      <c r="B3" s="23">
        <v>5367094000</v>
      </c>
      <c r="C3" s="23">
        <v>4989365000</v>
      </c>
      <c r="D3" s="23">
        <v>3175802000</v>
      </c>
      <c r="E3" s="23">
        <v>1810022000</v>
      </c>
      <c r="F3" s="23">
        <v>3830536000</v>
      </c>
      <c r="G3" s="23">
        <v>3323034000</v>
      </c>
      <c r="H3" s="23">
        <v>2647666000</v>
      </c>
      <c r="I3" s="23">
        <v>2321956000</v>
      </c>
      <c r="J3" s="23">
        <v>2141463000</v>
      </c>
      <c r="K3" s="23">
        <v>1931580000</v>
      </c>
      <c r="L3" s="23">
        <v>1654385000</v>
      </c>
      <c r="M3" s="23">
        <v>1318388000</v>
      </c>
      <c r="N3" s="23">
        <v>1071186000</v>
      </c>
      <c r="O3" s="23">
        <v>781265000</v>
      </c>
      <c r="P3" s="23">
        <v>700037000</v>
      </c>
      <c r="Q3" s="23">
        <v>787257000</v>
      </c>
    </row>
    <row r="4" spans="1:17" x14ac:dyDescent="0.35">
      <c r="A4" t="s">
        <v>297</v>
      </c>
      <c r="C4">
        <v>0</v>
      </c>
    </row>
    <row r="5" spans="1:17" x14ac:dyDescent="0.35">
      <c r="A5" t="s">
        <v>120</v>
      </c>
      <c r="B5" s="23">
        <v>4558552000</v>
      </c>
      <c r="C5" s="23">
        <v>4311800000</v>
      </c>
      <c r="D5" s="23">
        <v>2998719000</v>
      </c>
      <c r="E5" s="23">
        <v>2178036000</v>
      </c>
      <c r="F5" s="23">
        <v>2819990000</v>
      </c>
      <c r="G5" s="23">
        <v>2357082000</v>
      </c>
      <c r="H5" s="23">
        <v>1780638000</v>
      </c>
      <c r="I5" s="23">
        <v>1473101000</v>
      </c>
      <c r="J5" s="23">
        <v>1336621000</v>
      </c>
      <c r="K5" s="23">
        <v>1348766000</v>
      </c>
      <c r="L5" s="23">
        <v>1159327000</v>
      </c>
      <c r="M5" s="23">
        <v>967338000</v>
      </c>
      <c r="N5" s="23">
        <v>592878000</v>
      </c>
      <c r="O5" s="23">
        <v>425858000</v>
      </c>
      <c r="P5" s="23">
        <v>340678000</v>
      </c>
      <c r="Q5" s="23">
        <v>472267000</v>
      </c>
    </row>
    <row r="6" spans="1:17" x14ac:dyDescent="0.35">
      <c r="A6" t="s">
        <v>261</v>
      </c>
      <c r="B6" s="23">
        <v>2049095000</v>
      </c>
      <c r="C6" s="23">
        <v>1929969000</v>
      </c>
      <c r="D6" s="23">
        <v>913945000</v>
      </c>
      <c r="E6" s="23">
        <v>431000000</v>
      </c>
      <c r="F6" s="23">
        <v>993478000</v>
      </c>
      <c r="G6" s="23">
        <v>939324000</v>
      </c>
      <c r="H6" s="23">
        <v>615581000</v>
      </c>
      <c r="I6" s="23">
        <v>447553000</v>
      </c>
      <c r="J6" s="23">
        <v>461447000</v>
      </c>
      <c r="K6" s="23">
        <v>612909000</v>
      </c>
      <c r="L6" s="23">
        <v>551746000</v>
      </c>
      <c r="M6" s="23">
        <v>471763000</v>
      </c>
      <c r="N6" s="23">
        <v>388046000</v>
      </c>
      <c r="O6" s="23">
        <v>248206000</v>
      </c>
      <c r="P6" s="23">
        <v>181107000</v>
      </c>
      <c r="Q6" s="23">
        <v>299094000</v>
      </c>
    </row>
    <row r="7" spans="1:17" x14ac:dyDescent="0.35">
      <c r="A7" t="s">
        <v>262</v>
      </c>
      <c r="B7" s="23">
        <v>196719000</v>
      </c>
      <c r="C7" s="23">
        <v>187820000</v>
      </c>
      <c r="D7" s="23">
        <v>159502000</v>
      </c>
      <c r="E7" s="23">
        <v>111227000</v>
      </c>
      <c r="F7" s="23">
        <v>143575000</v>
      </c>
      <c r="G7" s="23">
        <v>129078000</v>
      </c>
      <c r="H7" s="23">
        <v>110439000</v>
      </c>
      <c r="I7" s="23">
        <v>98587000</v>
      </c>
      <c r="J7" s="23">
        <v>80448000</v>
      </c>
      <c r="K7" s="23">
        <v>73956000</v>
      </c>
      <c r="L7" s="23">
        <v>60143000</v>
      </c>
      <c r="M7" s="23">
        <v>49460000</v>
      </c>
      <c r="N7" s="23">
        <v>35553000</v>
      </c>
      <c r="O7" s="23">
        <v>28189000</v>
      </c>
      <c r="Q7" s="23">
        <v>24237000</v>
      </c>
    </row>
    <row r="8" spans="1:17" x14ac:dyDescent="0.35">
      <c r="A8" t="s">
        <v>263</v>
      </c>
      <c r="B8" s="23">
        <v>663328000</v>
      </c>
      <c r="C8" s="23">
        <v>629696000</v>
      </c>
      <c r="D8" s="23">
        <v>562600000</v>
      </c>
      <c r="E8" s="23">
        <v>447387000</v>
      </c>
      <c r="F8" s="23">
        <v>438884000</v>
      </c>
      <c r="G8" s="23">
        <v>392318000</v>
      </c>
      <c r="H8" s="23">
        <v>386507000</v>
      </c>
      <c r="I8" s="23">
        <v>353354000</v>
      </c>
      <c r="J8" s="23">
        <v>342608000</v>
      </c>
      <c r="K8" s="23">
        <v>300942000</v>
      </c>
      <c r="L8" s="23">
        <v>253341000</v>
      </c>
      <c r="M8" s="23">
        <v>211940000</v>
      </c>
      <c r="N8" s="23">
        <v>169279000</v>
      </c>
      <c r="O8" s="23">
        <v>149463000</v>
      </c>
      <c r="P8" s="23">
        <v>42061000</v>
      </c>
      <c r="Q8" s="23">
        <v>148936000</v>
      </c>
    </row>
    <row r="9" spans="1:17" x14ac:dyDescent="0.35">
      <c r="A9" t="s">
        <v>264</v>
      </c>
      <c r="B9" s="23">
        <v>314890000</v>
      </c>
      <c r="C9" s="23">
        <v>313090000</v>
      </c>
      <c r="D9" s="23">
        <v>297211000</v>
      </c>
      <c r="E9" s="23">
        <v>278588000</v>
      </c>
      <c r="F9" s="23">
        <v>225264000</v>
      </c>
      <c r="G9" s="23">
        <v>176727000</v>
      </c>
      <c r="H9" s="23">
        <v>140152000</v>
      </c>
      <c r="I9" s="23">
        <v>101136000</v>
      </c>
      <c r="J9" s="23">
        <v>73908000</v>
      </c>
      <c r="K9" s="23">
        <v>46971000</v>
      </c>
      <c r="L9" s="23">
        <v>31947000</v>
      </c>
      <c r="M9" s="23">
        <v>15256000</v>
      </c>
    </row>
    <row r="10" spans="1:17" x14ac:dyDescent="0.35">
      <c r="A10" t="s">
        <v>265</v>
      </c>
      <c r="B10" s="23">
        <v>1334520000</v>
      </c>
      <c r="C10" s="23">
        <v>1251225000</v>
      </c>
      <c r="D10" s="23">
        <v>1065461000</v>
      </c>
      <c r="E10" s="23">
        <v>909834000</v>
      </c>
      <c r="F10" s="23">
        <v>1018789000</v>
      </c>
      <c r="G10" s="23">
        <v>719635000</v>
      </c>
      <c r="H10" s="23">
        <v>527959000</v>
      </c>
      <c r="I10" s="23">
        <v>472471000</v>
      </c>
      <c r="J10" s="23">
        <v>378210000</v>
      </c>
      <c r="K10" s="23">
        <v>313988000</v>
      </c>
      <c r="L10" s="23">
        <v>262150000</v>
      </c>
      <c r="M10" s="23">
        <v>218919000</v>
      </c>
      <c r="P10" s="23">
        <v>117510000</v>
      </c>
    </row>
    <row r="11" spans="1:17" x14ac:dyDescent="0.35">
      <c r="A11" t="s">
        <v>121</v>
      </c>
      <c r="B11" s="23">
        <v>892354000</v>
      </c>
      <c r="C11" s="23">
        <v>756647000</v>
      </c>
      <c r="D11" s="23">
        <v>232056000</v>
      </c>
      <c r="E11" s="23">
        <v>-368014000</v>
      </c>
      <c r="F11" s="23">
        <v>1010546000</v>
      </c>
      <c r="G11" s="23">
        <v>965952000</v>
      </c>
      <c r="H11" s="23">
        <v>867028000</v>
      </c>
      <c r="I11" s="23">
        <v>848855000</v>
      </c>
      <c r="J11" s="23">
        <v>804842000</v>
      </c>
      <c r="K11" s="23">
        <v>582814000</v>
      </c>
      <c r="L11" s="23">
        <v>495058000</v>
      </c>
      <c r="M11" s="23">
        <v>351050000</v>
      </c>
      <c r="N11" s="23">
        <v>478308000</v>
      </c>
      <c r="O11" s="23">
        <v>355407000</v>
      </c>
      <c r="P11" s="23">
        <v>359359000</v>
      </c>
      <c r="Q11" s="23">
        <v>314990000</v>
      </c>
    </row>
    <row r="12" spans="1:17" x14ac:dyDescent="0.35">
      <c r="A12" t="s">
        <v>122</v>
      </c>
      <c r="B12" s="23">
        <v>931434000</v>
      </c>
      <c r="C12" s="23">
        <v>888768000</v>
      </c>
      <c r="D12" s="23">
        <v>663325000</v>
      </c>
      <c r="E12" s="23">
        <v>440245000</v>
      </c>
      <c r="F12" s="23">
        <v>491432000</v>
      </c>
      <c r="G12" s="23">
        <v>516537000</v>
      </c>
      <c r="H12" s="23">
        <v>461440000</v>
      </c>
      <c r="I12" s="23">
        <v>363818000</v>
      </c>
      <c r="J12" s="23">
        <v>293443000</v>
      </c>
      <c r="K12" s="23">
        <v>224498000</v>
      </c>
      <c r="L12" s="23">
        <v>212067000</v>
      </c>
      <c r="M12" s="23">
        <v>184554000</v>
      </c>
      <c r="N12" s="23">
        <v>240851000</v>
      </c>
      <c r="O12" s="23">
        <v>203242000</v>
      </c>
      <c r="P12" s="23">
        <v>248342000</v>
      </c>
      <c r="Q12" s="23">
        <v>189067000</v>
      </c>
    </row>
    <row r="13" spans="1:17" x14ac:dyDescent="0.35">
      <c r="A13" t="s">
        <v>123</v>
      </c>
      <c r="B13" s="23">
        <v>190223000</v>
      </c>
      <c r="C13" s="23">
        <v>177557000</v>
      </c>
      <c r="D13" s="23">
        <v>132499000</v>
      </c>
      <c r="E13" s="23">
        <v>85059000</v>
      </c>
      <c r="F13" s="23">
        <v>153770000</v>
      </c>
      <c r="G13" s="23">
        <v>137001000</v>
      </c>
      <c r="H13" s="23">
        <v>113620000</v>
      </c>
      <c r="I13" s="23">
        <v>96627000</v>
      </c>
      <c r="J13" s="23">
        <v>86576000</v>
      </c>
      <c r="K13" s="23">
        <v>74823000</v>
      </c>
      <c r="L13" s="23">
        <v>67481000</v>
      </c>
      <c r="M13" s="23">
        <v>56668000</v>
      </c>
      <c r="N13" s="23">
        <v>233091000</v>
      </c>
      <c r="O13" s="23">
        <v>197622000</v>
      </c>
      <c r="P13" s="23">
        <v>242408000</v>
      </c>
      <c r="Q13" s="23">
        <v>184831000</v>
      </c>
    </row>
    <row r="14" spans="1:17" x14ac:dyDescent="0.35">
      <c r="A14" t="s">
        <v>124</v>
      </c>
      <c r="N14" s="23">
        <v>181742000</v>
      </c>
      <c r="O14" s="23">
        <v>156443000</v>
      </c>
      <c r="P14" s="23">
        <v>208341000</v>
      </c>
      <c r="Q14" s="23">
        <v>147015000</v>
      </c>
    </row>
    <row r="15" spans="1:17" x14ac:dyDescent="0.35">
      <c r="A15" t="s">
        <v>125</v>
      </c>
      <c r="N15" s="23">
        <v>181742000</v>
      </c>
      <c r="O15" s="23">
        <v>156443000</v>
      </c>
      <c r="P15" s="23">
        <v>135420000</v>
      </c>
      <c r="Q15" s="23">
        <v>147015000</v>
      </c>
    </row>
    <row r="16" spans="1:17" x14ac:dyDescent="0.35">
      <c r="A16" t="s">
        <v>126</v>
      </c>
      <c r="P16" s="23">
        <v>72921000</v>
      </c>
    </row>
    <row r="17" spans="1:17" x14ac:dyDescent="0.35">
      <c r="A17" t="s">
        <v>266</v>
      </c>
      <c r="B17" s="23">
        <v>190223000</v>
      </c>
      <c r="C17" s="23">
        <v>177557000</v>
      </c>
      <c r="D17" s="23">
        <v>132499000</v>
      </c>
      <c r="E17" s="23">
        <v>85059000</v>
      </c>
      <c r="F17" s="23">
        <v>153770000</v>
      </c>
      <c r="G17" s="23">
        <v>137001000</v>
      </c>
      <c r="H17" s="23">
        <v>113620000</v>
      </c>
      <c r="I17" s="23">
        <v>96627000</v>
      </c>
      <c r="J17" s="23">
        <v>86576000</v>
      </c>
      <c r="K17" s="23">
        <v>74823000</v>
      </c>
      <c r="L17" s="23">
        <v>67481000</v>
      </c>
      <c r="M17" s="23">
        <v>56668000</v>
      </c>
      <c r="N17" s="23">
        <v>51349000</v>
      </c>
      <c r="O17" s="23">
        <v>41179000</v>
      </c>
      <c r="P17" s="23">
        <v>34067000</v>
      </c>
      <c r="Q17" s="23">
        <v>37816000</v>
      </c>
    </row>
    <row r="18" spans="1:17" x14ac:dyDescent="0.35">
      <c r="A18" t="s">
        <v>127</v>
      </c>
      <c r="N18" s="23">
        <v>7760000</v>
      </c>
      <c r="O18" s="23">
        <v>5620000</v>
      </c>
      <c r="P18" s="23">
        <v>5934000</v>
      </c>
      <c r="Q18" s="23">
        <v>4236000</v>
      </c>
    </row>
    <row r="19" spans="1:17" x14ac:dyDescent="0.35">
      <c r="A19" t="s">
        <v>128</v>
      </c>
      <c r="N19" s="23">
        <v>7760000</v>
      </c>
      <c r="O19" s="23">
        <v>5620000</v>
      </c>
      <c r="P19" s="23">
        <v>5934000</v>
      </c>
      <c r="Q19" s="23">
        <v>4236000</v>
      </c>
    </row>
    <row r="20" spans="1:17" x14ac:dyDescent="0.35">
      <c r="A20" t="s">
        <v>192</v>
      </c>
      <c r="N20" s="23">
        <v>5186000</v>
      </c>
      <c r="O20" s="23">
        <v>4313000</v>
      </c>
      <c r="Q20" s="23">
        <v>4236000</v>
      </c>
    </row>
    <row r="21" spans="1:17" x14ac:dyDescent="0.35">
      <c r="A21" t="s">
        <v>267</v>
      </c>
      <c r="N21" s="23">
        <v>2574000</v>
      </c>
      <c r="O21" s="23">
        <v>1307000</v>
      </c>
      <c r="Q21">
        <v>0</v>
      </c>
    </row>
    <row r="22" spans="1:17" x14ac:dyDescent="0.35">
      <c r="A22" t="s">
        <v>268</v>
      </c>
      <c r="N22" s="23">
        <v>2574000</v>
      </c>
      <c r="O22" s="23">
        <v>1307000</v>
      </c>
      <c r="Q22">
        <v>0</v>
      </c>
    </row>
    <row r="23" spans="1:17" x14ac:dyDescent="0.35">
      <c r="A23" t="s">
        <v>129</v>
      </c>
      <c r="B23" s="23">
        <v>741211000</v>
      </c>
      <c r="C23" s="23">
        <v>711211000</v>
      </c>
      <c r="D23" s="23">
        <v>530826000</v>
      </c>
      <c r="E23" s="23">
        <v>355186000</v>
      </c>
      <c r="F23" s="23">
        <v>491432000</v>
      </c>
      <c r="G23" s="23">
        <v>379536000</v>
      </c>
      <c r="H23" s="23">
        <v>347820000</v>
      </c>
      <c r="I23" s="23">
        <v>267191000</v>
      </c>
      <c r="J23" s="23">
        <v>206867000</v>
      </c>
      <c r="K23" s="23">
        <v>149675000</v>
      </c>
      <c r="L23" s="23">
        <v>144586000</v>
      </c>
      <c r="M23" s="23">
        <v>127886000</v>
      </c>
    </row>
    <row r="24" spans="1:17" x14ac:dyDescent="0.35">
      <c r="A24" t="s">
        <v>130</v>
      </c>
      <c r="B24" s="23">
        <v>-39080000</v>
      </c>
      <c r="C24" s="23">
        <v>-132121000</v>
      </c>
      <c r="D24" s="23">
        <v>-431269000</v>
      </c>
      <c r="E24" s="23">
        <v>-808259000</v>
      </c>
      <c r="F24" s="23">
        <v>519114000</v>
      </c>
      <c r="G24" s="23">
        <v>449415000</v>
      </c>
      <c r="H24" s="23">
        <v>405588000</v>
      </c>
      <c r="I24" s="23">
        <v>485037000</v>
      </c>
      <c r="J24" s="23">
        <v>511399000</v>
      </c>
      <c r="K24" s="23">
        <v>358316000</v>
      </c>
      <c r="L24" s="23">
        <v>282991000</v>
      </c>
      <c r="M24" s="23">
        <v>166496000</v>
      </c>
      <c r="N24" s="23">
        <v>237457000</v>
      </c>
      <c r="O24" s="23">
        <v>152165000</v>
      </c>
      <c r="P24" s="23">
        <v>111017000</v>
      </c>
      <c r="Q24" s="23">
        <v>125923000</v>
      </c>
    </row>
    <row r="25" spans="1:17" x14ac:dyDescent="0.35">
      <c r="A25" t="s">
        <v>131</v>
      </c>
      <c r="B25" s="23">
        <v>-93564000</v>
      </c>
      <c r="C25" s="23">
        <v>-97004000</v>
      </c>
      <c r="D25" s="23">
        <v>-131239000</v>
      </c>
      <c r="E25" s="23">
        <v>-112211000</v>
      </c>
      <c r="F25" s="23">
        <v>-63746000</v>
      </c>
      <c r="G25" s="23">
        <v>-54829000</v>
      </c>
      <c r="H25" s="23">
        <v>-34773000</v>
      </c>
      <c r="I25" s="23">
        <v>-23673000</v>
      </c>
      <c r="J25" s="23">
        <v>-6704000</v>
      </c>
      <c r="K25" s="23">
        <v>336000</v>
      </c>
      <c r="L25" s="23">
        <v>401000</v>
      </c>
      <c r="M25" s="23">
        <v>925000</v>
      </c>
      <c r="N25" s="23">
        <v>-21316000</v>
      </c>
      <c r="O25" s="23">
        <v>-48494000</v>
      </c>
      <c r="P25" s="23">
        <v>-45596000</v>
      </c>
      <c r="Q25" s="23">
        <v>-38103000</v>
      </c>
    </row>
    <row r="26" spans="1:17" x14ac:dyDescent="0.35">
      <c r="A26" t="s">
        <v>269</v>
      </c>
      <c r="B26" s="23">
        <v>35118000</v>
      </c>
      <c r="C26" s="23">
        <v>20083000</v>
      </c>
      <c r="D26" s="23">
        <v>5374000</v>
      </c>
      <c r="E26" s="23">
        <v>6314000</v>
      </c>
      <c r="F26" s="23">
        <v>25133000</v>
      </c>
      <c r="G26" s="23">
        <v>19107000</v>
      </c>
      <c r="H26" s="23">
        <v>8736000</v>
      </c>
      <c r="I26" s="23">
        <v>5276000</v>
      </c>
      <c r="J26" s="23">
        <v>2125000</v>
      </c>
      <c r="K26" s="23">
        <v>336000</v>
      </c>
      <c r="L26" s="23">
        <v>401000</v>
      </c>
      <c r="M26" s="23">
        <v>925000</v>
      </c>
      <c r="N26" s="23">
        <v>575000</v>
      </c>
      <c r="O26" s="23">
        <v>328000</v>
      </c>
      <c r="P26" s="23">
        <v>345000</v>
      </c>
      <c r="Q26" s="23">
        <v>1976000</v>
      </c>
    </row>
    <row r="27" spans="1:17" x14ac:dyDescent="0.35">
      <c r="A27" t="s">
        <v>132</v>
      </c>
      <c r="B27" s="23">
        <v>112680000</v>
      </c>
      <c r="C27" s="23">
        <v>117087000</v>
      </c>
      <c r="D27" s="23">
        <v>136613000</v>
      </c>
      <c r="E27" s="23">
        <v>118525000</v>
      </c>
      <c r="F27" s="23">
        <v>88879000</v>
      </c>
      <c r="G27" s="23">
        <v>73936000</v>
      </c>
      <c r="H27" s="23">
        <v>43509000</v>
      </c>
      <c r="I27" s="23">
        <v>28949000</v>
      </c>
      <c r="J27" s="23">
        <v>8829000</v>
      </c>
      <c r="K27">
        <v>0</v>
      </c>
      <c r="L27">
        <v>0</v>
      </c>
      <c r="M27">
        <v>0</v>
      </c>
      <c r="N27" s="23">
        <v>21891000</v>
      </c>
      <c r="O27" s="23">
        <v>48822000</v>
      </c>
      <c r="P27" s="23">
        <v>45941000</v>
      </c>
      <c r="Q27" s="23">
        <v>40079000</v>
      </c>
    </row>
    <row r="28" spans="1:17" x14ac:dyDescent="0.35">
      <c r="A28" t="s">
        <v>270</v>
      </c>
      <c r="B28" s="23">
        <v>16002000</v>
      </c>
      <c r="C28" s="23">
        <v>16366000</v>
      </c>
      <c r="D28" s="23">
        <v>15525000</v>
      </c>
      <c r="E28" s="23">
        <v>11857000</v>
      </c>
      <c r="F28" s="23">
        <v>10931000</v>
      </c>
    </row>
    <row r="29" spans="1:17" x14ac:dyDescent="0.35">
      <c r="A29" t="s">
        <v>133</v>
      </c>
      <c r="B29" s="23">
        <v>-465707000</v>
      </c>
      <c r="C29" s="23">
        <v>-471614000</v>
      </c>
      <c r="D29" s="23">
        <v>42188000</v>
      </c>
      <c r="E29" s="23">
        <v>300286000</v>
      </c>
      <c r="F29" s="23">
        <v>-18942000</v>
      </c>
      <c r="G29" s="23">
        <v>-189610000</v>
      </c>
      <c r="H29" s="23">
        <v>-17163000</v>
      </c>
      <c r="I29" s="23">
        <v>-41904000</v>
      </c>
      <c r="J29" s="23">
        <v>-2292000</v>
      </c>
      <c r="K29" s="23">
        <v>-5658000</v>
      </c>
      <c r="L29" s="23">
        <v>-982000</v>
      </c>
      <c r="M29" s="23">
        <v>7163000</v>
      </c>
      <c r="N29" s="23">
        <v>-93310000</v>
      </c>
      <c r="O29" s="23">
        <v>-83486000</v>
      </c>
      <c r="P29" s="23">
        <v>-19617000</v>
      </c>
      <c r="Q29" s="23">
        <v>-54173000</v>
      </c>
    </row>
    <row r="30" spans="1:17" x14ac:dyDescent="0.35">
      <c r="A30" t="s">
        <v>134</v>
      </c>
      <c r="B30" s="23">
        <v>-460764000</v>
      </c>
      <c r="C30" s="23">
        <v>-466796000</v>
      </c>
      <c r="D30" s="23">
        <v>42765000</v>
      </c>
      <c r="E30" s="23">
        <v>300497000</v>
      </c>
      <c r="F30" s="23">
        <v>-18067000</v>
      </c>
      <c r="G30" s="23">
        <v>-188858000</v>
      </c>
      <c r="H30" s="23">
        <v>-16797000</v>
      </c>
      <c r="I30" s="23">
        <v>-41376000</v>
      </c>
      <c r="J30" s="23">
        <v>-2277000</v>
      </c>
      <c r="K30" s="23">
        <v>-3053000</v>
      </c>
      <c r="L30" s="23">
        <v>-699000</v>
      </c>
      <c r="M30" s="23">
        <v>7494000</v>
      </c>
      <c r="N30" s="23">
        <v>-93310000</v>
      </c>
      <c r="O30" s="23">
        <v>-83486000</v>
      </c>
      <c r="P30" s="23">
        <v>-19617000</v>
      </c>
      <c r="Q30" s="23">
        <v>-54173000</v>
      </c>
    </row>
    <row r="31" spans="1:17" x14ac:dyDescent="0.35">
      <c r="A31" t="s">
        <v>193</v>
      </c>
      <c r="O31" s="23">
        <v>621000</v>
      </c>
      <c r="P31" s="23">
        <v>-392000</v>
      </c>
      <c r="Q31" s="23">
        <v>17902000</v>
      </c>
    </row>
    <row r="32" spans="1:17" x14ac:dyDescent="0.35">
      <c r="A32" t="s">
        <v>194</v>
      </c>
      <c r="P32" s="23">
        <v>19711000</v>
      </c>
    </row>
    <row r="33" spans="1:17" x14ac:dyDescent="0.35">
      <c r="A33" t="s">
        <v>135</v>
      </c>
      <c r="B33" s="23">
        <v>418592000</v>
      </c>
      <c r="C33" s="23">
        <v>420172000</v>
      </c>
      <c r="D33" s="23">
        <v>-46085000</v>
      </c>
      <c r="E33" s="23">
        <v>-302761000</v>
      </c>
      <c r="F33" s="23">
        <v>717000</v>
      </c>
      <c r="G33" s="23">
        <v>179278000</v>
      </c>
      <c r="H33" s="23">
        <v>12629000</v>
      </c>
      <c r="I33" s="23">
        <v>37189000</v>
      </c>
      <c r="J33" s="23">
        <v>673000</v>
      </c>
      <c r="K33" s="23">
        <v>45000</v>
      </c>
      <c r="L33" s="23">
        <v>174000</v>
      </c>
      <c r="M33" s="23">
        <v>-8450000</v>
      </c>
      <c r="N33" s="23">
        <v>93310000</v>
      </c>
      <c r="O33" s="23">
        <v>82865000</v>
      </c>
      <c r="P33" s="23">
        <v>298000</v>
      </c>
      <c r="Q33" s="23">
        <v>36271000</v>
      </c>
    </row>
    <row r="34" spans="1:17" x14ac:dyDescent="0.35">
      <c r="A34" t="s">
        <v>195</v>
      </c>
      <c r="B34" s="23">
        <v>-42172000</v>
      </c>
      <c r="C34" s="23">
        <v>-46624000</v>
      </c>
      <c r="D34" s="23">
        <v>-3320000</v>
      </c>
      <c r="E34" s="23">
        <v>-2264000</v>
      </c>
      <c r="F34" s="23">
        <v>-17350000</v>
      </c>
      <c r="G34" s="23">
        <v>-9580000</v>
      </c>
      <c r="H34" s="23">
        <v>-4168000</v>
      </c>
      <c r="I34" s="23">
        <v>-4187000</v>
      </c>
      <c r="J34" s="23">
        <v>-1604000</v>
      </c>
      <c r="K34" s="23">
        <v>-3008000</v>
      </c>
      <c r="L34" s="23">
        <v>-525000</v>
      </c>
      <c r="M34" s="23">
        <v>-956000</v>
      </c>
    </row>
    <row r="35" spans="1:17" x14ac:dyDescent="0.35">
      <c r="A35" t="s">
        <v>136</v>
      </c>
      <c r="B35" s="23">
        <v>-4943000</v>
      </c>
      <c r="C35" s="23">
        <v>-4818000</v>
      </c>
      <c r="D35" s="23">
        <v>-577000</v>
      </c>
      <c r="E35" s="23">
        <v>-211000</v>
      </c>
      <c r="F35" s="23">
        <v>-875000</v>
      </c>
      <c r="G35" s="23">
        <v>-752000</v>
      </c>
      <c r="H35" s="23">
        <v>-366000</v>
      </c>
      <c r="I35" s="23">
        <v>-528000</v>
      </c>
      <c r="J35" s="23">
        <v>-15000</v>
      </c>
      <c r="K35" s="23">
        <v>-2605000</v>
      </c>
      <c r="L35" s="23">
        <v>-283000</v>
      </c>
      <c r="M35" s="23">
        <v>-331000</v>
      </c>
    </row>
    <row r="36" spans="1:17" x14ac:dyDescent="0.35">
      <c r="A36" t="s">
        <v>137</v>
      </c>
      <c r="B36" s="23">
        <v>-598351000</v>
      </c>
      <c r="C36" s="23">
        <v>-700739000</v>
      </c>
      <c r="D36" s="23">
        <v>-520320000</v>
      </c>
      <c r="E36" s="23">
        <v>-620184000</v>
      </c>
      <c r="F36" s="23">
        <v>436426000</v>
      </c>
      <c r="G36" s="23">
        <v>204976000</v>
      </c>
      <c r="H36" s="23">
        <v>353652000</v>
      </c>
      <c r="I36" s="23">
        <v>419460000</v>
      </c>
      <c r="J36" s="23">
        <v>502403000</v>
      </c>
      <c r="K36" s="23">
        <v>352994000</v>
      </c>
      <c r="L36" s="23">
        <v>282410000</v>
      </c>
      <c r="M36" s="23">
        <v>174584000</v>
      </c>
      <c r="N36" s="23">
        <v>122831000</v>
      </c>
      <c r="O36" s="23">
        <v>20185000</v>
      </c>
      <c r="P36" s="23">
        <v>85226000</v>
      </c>
      <c r="Q36" s="23">
        <v>33647000</v>
      </c>
    </row>
    <row r="37" spans="1:17" x14ac:dyDescent="0.35">
      <c r="A37" t="s">
        <v>138</v>
      </c>
      <c r="B37" s="23">
        <v>-134993000</v>
      </c>
      <c r="C37" s="23">
        <v>-146589000</v>
      </c>
      <c r="D37" s="23">
        <v>-47751000</v>
      </c>
      <c r="E37" s="23">
        <v>-191484000</v>
      </c>
      <c r="F37" s="23">
        <v>101171000</v>
      </c>
      <c r="G37" s="23">
        <v>49227000</v>
      </c>
      <c r="H37" s="23">
        <v>-66954000</v>
      </c>
      <c r="I37" s="23">
        <v>154581000</v>
      </c>
      <c r="J37" s="23">
        <v>185183000</v>
      </c>
      <c r="K37" s="23">
        <v>127530000</v>
      </c>
      <c r="L37" s="23">
        <v>105492000</v>
      </c>
      <c r="M37" s="23">
        <v>66124000</v>
      </c>
      <c r="N37" s="23">
        <v>46383000</v>
      </c>
      <c r="O37" s="23">
        <v>-52296000</v>
      </c>
      <c r="P37" s="23">
        <v>1533000</v>
      </c>
      <c r="Q37" s="23">
        <v>388000</v>
      </c>
    </row>
    <row r="38" spans="1:17" x14ac:dyDescent="0.35">
      <c r="A38" t="s">
        <v>139</v>
      </c>
      <c r="B38" s="23">
        <v>-463358000</v>
      </c>
      <c r="C38" s="23">
        <v>-554150000</v>
      </c>
      <c r="D38" s="23">
        <v>-472569000</v>
      </c>
      <c r="E38" s="23">
        <v>-428700000</v>
      </c>
      <c r="F38" s="23">
        <v>335255000</v>
      </c>
      <c r="G38" s="23">
        <v>155749000</v>
      </c>
      <c r="H38" s="23">
        <v>420606000</v>
      </c>
      <c r="I38" s="23">
        <v>264879000</v>
      </c>
      <c r="J38" s="23">
        <v>317220000</v>
      </c>
      <c r="K38" s="23">
        <v>225464000</v>
      </c>
      <c r="L38" s="23">
        <v>176918000</v>
      </c>
      <c r="M38" s="23">
        <v>108460000</v>
      </c>
      <c r="N38" s="23">
        <v>76448000</v>
      </c>
      <c r="O38" s="23">
        <v>72481000</v>
      </c>
      <c r="P38" s="23">
        <v>83693000</v>
      </c>
      <c r="Q38" s="23">
        <v>33259000</v>
      </c>
    </row>
    <row r="39" spans="1:17" x14ac:dyDescent="0.35">
      <c r="A39" t="s">
        <v>140</v>
      </c>
      <c r="B39" s="23">
        <v>-463358000</v>
      </c>
      <c r="C39" s="23">
        <v>-554150000</v>
      </c>
      <c r="D39" s="23">
        <v>-472569000</v>
      </c>
      <c r="E39" s="23">
        <v>-428700000</v>
      </c>
      <c r="F39" s="23">
        <v>335255000</v>
      </c>
      <c r="G39" s="23">
        <v>155749000</v>
      </c>
      <c r="H39" s="23">
        <v>420606000</v>
      </c>
      <c r="I39" s="23">
        <v>264879000</v>
      </c>
      <c r="J39" s="23">
        <v>317220000</v>
      </c>
      <c r="K39" s="23">
        <v>225464000</v>
      </c>
      <c r="L39" s="23">
        <v>176918000</v>
      </c>
      <c r="M39" s="23">
        <v>108460000</v>
      </c>
      <c r="N39" s="23">
        <v>76448000</v>
      </c>
      <c r="O39" s="23">
        <v>72481000</v>
      </c>
      <c r="P39" s="23">
        <v>83693000</v>
      </c>
      <c r="Q39" s="23">
        <v>33259000</v>
      </c>
    </row>
    <row r="40" spans="1:17" x14ac:dyDescent="0.35">
      <c r="A40" t="s">
        <v>141</v>
      </c>
      <c r="B40" s="23">
        <v>-463358000</v>
      </c>
      <c r="C40" s="23">
        <v>-554150000</v>
      </c>
      <c r="D40" s="23">
        <v>-472569000</v>
      </c>
      <c r="E40" s="23">
        <v>-428700000</v>
      </c>
      <c r="F40" s="23">
        <v>335255000</v>
      </c>
      <c r="G40" s="23">
        <v>155749000</v>
      </c>
      <c r="H40" s="23">
        <v>420606000</v>
      </c>
      <c r="I40" s="23">
        <v>264879000</v>
      </c>
      <c r="J40" s="23">
        <v>317220000</v>
      </c>
      <c r="K40" s="23">
        <v>225464000</v>
      </c>
      <c r="L40" s="23">
        <v>176918000</v>
      </c>
      <c r="M40" s="23">
        <v>108460000</v>
      </c>
      <c r="N40" s="23">
        <v>76448000</v>
      </c>
      <c r="O40" s="23">
        <v>72481000</v>
      </c>
      <c r="P40" s="23">
        <v>83693000</v>
      </c>
      <c r="Q40" s="23">
        <v>33259000</v>
      </c>
    </row>
    <row r="41" spans="1:17" x14ac:dyDescent="0.35">
      <c r="A41" t="s">
        <v>142</v>
      </c>
      <c r="B41" s="23">
        <v>-463358000</v>
      </c>
      <c r="C41" s="23">
        <v>-554150000</v>
      </c>
      <c r="D41" s="23">
        <v>-472569000</v>
      </c>
      <c r="E41" s="23">
        <v>-428700000</v>
      </c>
      <c r="F41" s="23">
        <v>335255000</v>
      </c>
      <c r="G41" s="23">
        <v>155749000</v>
      </c>
      <c r="H41" s="23">
        <v>420606000</v>
      </c>
      <c r="I41" s="23">
        <v>264879000</v>
      </c>
      <c r="J41" s="23">
        <v>317220000</v>
      </c>
      <c r="K41" s="23">
        <v>225464000</v>
      </c>
      <c r="L41" s="23">
        <v>176918000</v>
      </c>
      <c r="M41" s="23">
        <v>108460000</v>
      </c>
      <c r="N41" s="23">
        <v>76448000</v>
      </c>
      <c r="O41" s="23">
        <v>72481000</v>
      </c>
      <c r="P41" s="23">
        <v>83693000</v>
      </c>
      <c r="Q41" s="23">
        <v>33259000</v>
      </c>
    </row>
    <row r="42" spans="1:17" x14ac:dyDescent="0.35">
      <c r="A42" t="s">
        <v>143</v>
      </c>
      <c r="B42" s="23">
        <v>-463358000</v>
      </c>
      <c r="C42" s="23">
        <v>-554150000</v>
      </c>
      <c r="D42" s="23">
        <v>-472569000</v>
      </c>
      <c r="E42" s="23">
        <v>-428700000</v>
      </c>
      <c r="F42" s="23">
        <v>335255000</v>
      </c>
      <c r="G42" s="23">
        <v>155749000</v>
      </c>
      <c r="H42" s="23">
        <v>420606000</v>
      </c>
      <c r="I42" s="23">
        <v>264879000</v>
      </c>
      <c r="J42" s="23">
        <v>317220000</v>
      </c>
      <c r="K42" s="23">
        <v>225464000</v>
      </c>
      <c r="L42" s="23">
        <v>176918000</v>
      </c>
      <c r="M42" s="23">
        <v>108460000</v>
      </c>
      <c r="N42" s="23">
        <v>76448000</v>
      </c>
      <c r="O42" s="23">
        <v>72481000</v>
      </c>
      <c r="P42" s="23">
        <v>83693000</v>
      </c>
      <c r="Q42" s="23">
        <v>33259000</v>
      </c>
    </row>
    <row r="43" spans="1:17" x14ac:dyDescent="0.35">
      <c r="A43" t="s">
        <v>144</v>
      </c>
      <c r="C43">
        <v>-5.0999999999999996</v>
      </c>
      <c r="D43">
        <v>-4.5</v>
      </c>
      <c r="E43">
        <v>-5.0599999999999996</v>
      </c>
      <c r="F43">
        <v>4.9000000000000004</v>
      </c>
      <c r="G43">
        <v>2.2799999999999998</v>
      </c>
      <c r="H43">
        <v>6.08</v>
      </c>
      <c r="I43">
        <v>3.77</v>
      </c>
      <c r="J43">
        <v>4.3899999999999997</v>
      </c>
      <c r="K43">
        <v>3.1</v>
      </c>
      <c r="L43">
        <v>2.44</v>
      </c>
      <c r="M43">
        <v>1.5</v>
      </c>
      <c r="N43">
        <v>1.44</v>
      </c>
      <c r="O43">
        <v>2.7509999999999999</v>
      </c>
      <c r="P43">
        <v>3.23</v>
      </c>
      <c r="Q43">
        <v>1.29</v>
      </c>
    </row>
    <row r="44" spans="1:17" x14ac:dyDescent="0.35">
      <c r="A44" t="s">
        <v>145</v>
      </c>
      <c r="C44">
        <v>-5.0999999999999996</v>
      </c>
      <c r="D44">
        <v>-4.5</v>
      </c>
      <c r="E44">
        <v>-5.0599999999999996</v>
      </c>
      <c r="F44">
        <v>4.8899999999999997</v>
      </c>
      <c r="G44">
        <v>2.2799999999999998</v>
      </c>
      <c r="H44">
        <v>6.06</v>
      </c>
      <c r="I44">
        <v>3.76</v>
      </c>
      <c r="J44">
        <v>4.38</v>
      </c>
      <c r="K44">
        <v>3.08</v>
      </c>
      <c r="L44">
        <v>2.42</v>
      </c>
      <c r="M44">
        <v>1.49</v>
      </c>
      <c r="N44">
        <v>1.43</v>
      </c>
      <c r="O44">
        <v>2.7160000000000002</v>
      </c>
      <c r="P44">
        <v>3.18</v>
      </c>
      <c r="Q44">
        <v>1.29</v>
      </c>
    </row>
    <row r="45" spans="1:17" x14ac:dyDescent="0.35">
      <c r="A45" t="s">
        <v>146</v>
      </c>
      <c r="C45" s="23">
        <v>108751000</v>
      </c>
      <c r="D45" s="23">
        <v>105000000</v>
      </c>
      <c r="E45" s="23">
        <v>84692000</v>
      </c>
      <c r="F45" s="23">
        <v>68429000</v>
      </c>
      <c r="G45" s="23">
        <v>68249000</v>
      </c>
      <c r="H45" s="23">
        <v>69221000</v>
      </c>
      <c r="I45" s="23">
        <v>70344000</v>
      </c>
      <c r="J45" s="23">
        <v>72208000</v>
      </c>
      <c r="K45" s="23">
        <v>72739000</v>
      </c>
      <c r="L45" s="23">
        <v>72593000</v>
      </c>
      <c r="M45" s="23">
        <v>72386000</v>
      </c>
      <c r="N45" s="23">
        <v>53241000</v>
      </c>
      <c r="O45" s="23">
        <v>26348000</v>
      </c>
      <c r="P45" s="23">
        <v>25910766</v>
      </c>
      <c r="Q45" s="23">
        <v>25780070</v>
      </c>
    </row>
    <row r="46" spans="1:17" x14ac:dyDescent="0.35">
      <c r="A46" t="s">
        <v>147</v>
      </c>
      <c r="C46" s="23">
        <v>108751000</v>
      </c>
      <c r="D46" s="23">
        <v>105000000</v>
      </c>
      <c r="E46" s="23">
        <v>84692000</v>
      </c>
      <c r="F46" s="23">
        <v>68559000</v>
      </c>
      <c r="G46" s="23">
        <v>68431000</v>
      </c>
      <c r="H46" s="23">
        <v>69377000</v>
      </c>
      <c r="I46" s="23">
        <v>70508000</v>
      </c>
      <c r="J46" s="23">
        <v>72426000</v>
      </c>
      <c r="K46" s="23">
        <v>73294000</v>
      </c>
      <c r="L46" s="23">
        <v>72999000</v>
      </c>
      <c r="M46" s="23">
        <v>72591000</v>
      </c>
      <c r="N46" s="23">
        <v>53515000</v>
      </c>
      <c r="O46" s="23">
        <v>26689000</v>
      </c>
      <c r="P46" s="23">
        <v>26315121</v>
      </c>
      <c r="Q46" s="23">
        <v>25879860</v>
      </c>
    </row>
    <row r="47" spans="1:17" x14ac:dyDescent="0.35">
      <c r="A47" t="s">
        <v>148</v>
      </c>
      <c r="B47" s="23">
        <v>-499844000</v>
      </c>
      <c r="C47" s="23">
        <v>-598917000</v>
      </c>
      <c r="D47" s="23">
        <v>-56874000</v>
      </c>
      <c r="E47" s="23">
        <v>-507762000</v>
      </c>
      <c r="F47" s="23">
        <v>501047000</v>
      </c>
      <c r="G47" s="23">
        <v>350914000</v>
      </c>
      <c r="H47" s="23">
        <v>388791000</v>
      </c>
      <c r="I47" s="23">
        <v>443661000</v>
      </c>
      <c r="J47" s="23">
        <v>509122000</v>
      </c>
      <c r="K47" s="23">
        <v>355263000</v>
      </c>
      <c r="L47" s="23">
        <v>282292000</v>
      </c>
      <c r="M47" s="23">
        <v>173990000</v>
      </c>
      <c r="N47" s="23">
        <v>144382000</v>
      </c>
      <c r="O47" s="23">
        <v>68873000</v>
      </c>
      <c r="P47" s="23">
        <v>111409000</v>
      </c>
      <c r="Q47" s="23">
        <v>18291000</v>
      </c>
    </row>
    <row r="48" spans="1:17" x14ac:dyDescent="0.35">
      <c r="A48" t="s">
        <v>271</v>
      </c>
      <c r="B48" s="23">
        <v>663328000</v>
      </c>
      <c r="C48" s="23">
        <v>629696000</v>
      </c>
      <c r="D48" s="23">
        <v>562600000</v>
      </c>
      <c r="E48" s="23">
        <v>447387000</v>
      </c>
      <c r="F48" s="23">
        <v>438884000</v>
      </c>
      <c r="G48" s="23">
        <v>392318000</v>
      </c>
      <c r="H48" s="23">
        <v>386507000</v>
      </c>
      <c r="I48" s="23">
        <v>353354000</v>
      </c>
      <c r="J48" s="23">
        <v>342608000</v>
      </c>
      <c r="K48" s="23">
        <v>300942000</v>
      </c>
      <c r="L48" s="23">
        <v>253341000</v>
      </c>
      <c r="M48" s="23">
        <v>211940000</v>
      </c>
      <c r="N48" s="23">
        <v>169279000</v>
      </c>
      <c r="O48" s="23">
        <v>149463000</v>
      </c>
      <c r="P48" s="23">
        <v>42061000</v>
      </c>
      <c r="Q48" s="23">
        <v>148936000</v>
      </c>
    </row>
    <row r="49" spans="1:17" x14ac:dyDescent="0.35">
      <c r="A49" t="s">
        <v>149</v>
      </c>
      <c r="B49" s="23">
        <v>5489986000</v>
      </c>
      <c r="C49" s="23">
        <v>5200568000</v>
      </c>
      <c r="D49" s="23">
        <v>3662044000</v>
      </c>
      <c r="E49" s="23">
        <v>2618281000</v>
      </c>
      <c r="F49" s="23">
        <v>3311422000</v>
      </c>
      <c r="G49" s="23">
        <v>2873619000</v>
      </c>
      <c r="H49" s="23">
        <v>2242078000</v>
      </c>
      <c r="I49" s="23">
        <v>1836919000</v>
      </c>
      <c r="J49" s="23">
        <v>1630064000</v>
      </c>
      <c r="K49" s="23">
        <v>1573264000</v>
      </c>
      <c r="L49" s="23">
        <v>1371394000</v>
      </c>
      <c r="M49" s="23">
        <v>1151892000</v>
      </c>
      <c r="N49" s="23">
        <v>833729000</v>
      </c>
      <c r="O49" s="23">
        <v>629100000</v>
      </c>
      <c r="P49" s="23">
        <v>589020000</v>
      </c>
      <c r="Q49" s="23">
        <v>661334000</v>
      </c>
    </row>
    <row r="50" spans="1:17" x14ac:dyDescent="0.35">
      <c r="A50" t="s">
        <v>272</v>
      </c>
      <c r="B50" s="23">
        <v>35118000</v>
      </c>
      <c r="C50" s="23">
        <v>20083000</v>
      </c>
      <c r="D50" s="23">
        <v>5374000</v>
      </c>
      <c r="E50" s="23">
        <v>6314000</v>
      </c>
      <c r="F50" s="23">
        <v>25133000</v>
      </c>
      <c r="G50" s="23">
        <v>19107000</v>
      </c>
      <c r="H50" s="23">
        <v>8736000</v>
      </c>
      <c r="I50" s="23">
        <v>5276000</v>
      </c>
      <c r="J50" s="23">
        <v>2125000</v>
      </c>
      <c r="K50" s="23">
        <v>336000</v>
      </c>
      <c r="L50" s="23">
        <v>401000</v>
      </c>
      <c r="M50" s="23">
        <v>925000</v>
      </c>
      <c r="N50" s="23">
        <v>575000</v>
      </c>
      <c r="O50" s="23">
        <v>328000</v>
      </c>
      <c r="P50" s="23">
        <v>345000</v>
      </c>
      <c r="Q50" s="23">
        <v>1976000</v>
      </c>
    </row>
    <row r="51" spans="1:17" x14ac:dyDescent="0.35">
      <c r="A51" t="s">
        <v>150</v>
      </c>
      <c r="B51" s="23">
        <v>112680000</v>
      </c>
      <c r="C51" s="23">
        <v>117087000</v>
      </c>
      <c r="D51" s="23">
        <v>136613000</v>
      </c>
      <c r="E51" s="23">
        <v>118525000</v>
      </c>
      <c r="F51" s="23">
        <v>88879000</v>
      </c>
      <c r="G51" s="23">
        <v>73936000</v>
      </c>
      <c r="H51" s="23">
        <v>43509000</v>
      </c>
      <c r="I51" s="23">
        <v>28949000</v>
      </c>
      <c r="J51" s="23">
        <v>8829000</v>
      </c>
      <c r="K51">
        <v>0</v>
      </c>
      <c r="L51">
        <v>0</v>
      </c>
      <c r="M51">
        <v>0</v>
      </c>
      <c r="N51" s="23">
        <v>21891000</v>
      </c>
      <c r="O51" s="23">
        <v>48822000</v>
      </c>
      <c r="P51" s="23">
        <v>45941000</v>
      </c>
      <c r="Q51" s="23">
        <v>40079000</v>
      </c>
    </row>
    <row r="52" spans="1:17" x14ac:dyDescent="0.35">
      <c r="A52" t="s">
        <v>151</v>
      </c>
      <c r="B52" s="23">
        <v>-93564000</v>
      </c>
      <c r="C52" s="23">
        <v>-97004000</v>
      </c>
      <c r="D52" s="23">
        <v>-131239000</v>
      </c>
      <c r="E52" s="23">
        <v>-112211000</v>
      </c>
      <c r="F52" s="23">
        <v>-63746000</v>
      </c>
      <c r="G52" s="23">
        <v>-54829000</v>
      </c>
      <c r="H52" s="23">
        <v>-34773000</v>
      </c>
      <c r="I52" s="23">
        <v>-23673000</v>
      </c>
      <c r="J52" s="23">
        <v>-6704000</v>
      </c>
      <c r="K52" s="23">
        <v>336000</v>
      </c>
      <c r="L52" s="23">
        <v>401000</v>
      </c>
      <c r="M52" s="23">
        <v>925000</v>
      </c>
      <c r="N52" s="23">
        <v>-21316000</v>
      </c>
      <c r="O52" s="23">
        <v>-48494000</v>
      </c>
      <c r="P52" s="23">
        <v>-45596000</v>
      </c>
      <c r="Q52" s="23">
        <v>-38103000</v>
      </c>
    </row>
    <row r="53" spans="1:17" x14ac:dyDescent="0.35">
      <c r="A53" t="s">
        <v>152</v>
      </c>
      <c r="B53" s="23">
        <v>-463358000</v>
      </c>
      <c r="C53" s="23">
        <v>-554150000</v>
      </c>
      <c r="D53" s="23">
        <v>-472569000</v>
      </c>
      <c r="E53" s="23">
        <v>-428700000</v>
      </c>
      <c r="F53" s="23">
        <v>335255000</v>
      </c>
      <c r="G53" s="23">
        <v>155749000</v>
      </c>
      <c r="H53" s="23">
        <v>420606000</v>
      </c>
      <c r="I53" s="23">
        <v>264879000</v>
      </c>
      <c r="J53" s="23">
        <v>317220000</v>
      </c>
      <c r="K53" s="23">
        <v>225464000</v>
      </c>
      <c r="L53" s="23">
        <v>176918000</v>
      </c>
      <c r="M53" s="23">
        <v>108460000</v>
      </c>
      <c r="N53" s="23">
        <v>76448000</v>
      </c>
      <c r="O53" s="23">
        <v>72481000</v>
      </c>
      <c r="P53" s="23">
        <v>83693000</v>
      </c>
      <c r="Q53" s="23">
        <v>33259000</v>
      </c>
    </row>
    <row r="54" spans="1:17" x14ac:dyDescent="0.35">
      <c r="A54" t="s">
        <v>153</v>
      </c>
      <c r="B54" s="37">
        <v>-106546219.771</v>
      </c>
      <c r="C54" s="37">
        <v>-185003993.56999999</v>
      </c>
      <c r="D54" s="37">
        <v>-511409354.56099999</v>
      </c>
      <c r="E54" s="37">
        <v>-636417490.13199997</v>
      </c>
      <c r="F54" s="37">
        <v>349133760.85500002</v>
      </c>
      <c r="G54" s="37">
        <v>299250896.037</v>
      </c>
      <c r="H54" s="23">
        <v>430684200</v>
      </c>
      <c r="I54" s="23">
        <v>290987256</v>
      </c>
      <c r="J54" s="23">
        <v>318656787</v>
      </c>
      <c r="K54" s="23">
        <v>227414867</v>
      </c>
      <c r="L54" s="23">
        <v>177355574</v>
      </c>
      <c r="M54" s="37">
        <v>103804365.807</v>
      </c>
      <c r="N54" s="37">
        <v>134522613.73800001</v>
      </c>
      <c r="O54" s="23">
        <v>126746900</v>
      </c>
      <c r="P54" s="37">
        <v>102957139.82799999</v>
      </c>
      <c r="Q54" s="37">
        <v>86807304.663000003</v>
      </c>
    </row>
    <row r="55" spans="1:17" x14ac:dyDescent="0.35">
      <c r="A55" t="s">
        <v>27</v>
      </c>
      <c r="B55" s="23">
        <v>-485671000</v>
      </c>
      <c r="C55" s="23">
        <v>-583652000</v>
      </c>
      <c r="D55" s="23">
        <v>-383707000</v>
      </c>
      <c r="E55" s="23">
        <v>-501659000</v>
      </c>
      <c r="F55" s="23">
        <v>525305000</v>
      </c>
      <c r="G55" s="23">
        <v>278912000</v>
      </c>
      <c r="H55" s="23">
        <v>397161000</v>
      </c>
      <c r="I55" s="23">
        <v>448409000</v>
      </c>
      <c r="J55" s="23">
        <v>511232000</v>
      </c>
      <c r="K55" s="23">
        <v>352994000</v>
      </c>
      <c r="L55" s="23">
        <v>282410000</v>
      </c>
      <c r="M55" s="23">
        <v>174584000</v>
      </c>
      <c r="N55" s="23">
        <v>144722000</v>
      </c>
      <c r="O55" s="23">
        <v>69007000</v>
      </c>
      <c r="P55" s="23">
        <v>131167000</v>
      </c>
      <c r="Q55" s="23">
        <v>73726000</v>
      </c>
    </row>
    <row r="56" spans="1:17" x14ac:dyDescent="0.35">
      <c r="A56" t="s">
        <v>113</v>
      </c>
      <c r="B56" s="23">
        <v>-170781000</v>
      </c>
    </row>
    <row r="57" spans="1:17" x14ac:dyDescent="0.35">
      <c r="A57" t="s">
        <v>154</v>
      </c>
      <c r="B57" s="23">
        <v>4558552000</v>
      </c>
      <c r="C57" s="23">
        <v>4311800000</v>
      </c>
      <c r="D57" s="23">
        <v>2998719000</v>
      </c>
      <c r="E57" s="23">
        <v>2178036000</v>
      </c>
      <c r="F57" s="23">
        <v>2819990000</v>
      </c>
      <c r="G57" s="23">
        <v>2357082000</v>
      </c>
      <c r="H57" s="23">
        <v>1780638000</v>
      </c>
      <c r="I57" s="23">
        <v>1473101000</v>
      </c>
      <c r="J57" s="23">
        <v>1336621000</v>
      </c>
      <c r="K57" s="23">
        <v>1348766000</v>
      </c>
      <c r="L57" s="23">
        <v>1159327000</v>
      </c>
      <c r="M57" s="23">
        <v>967338000</v>
      </c>
      <c r="N57" s="23">
        <v>592878000</v>
      </c>
      <c r="O57" s="23">
        <v>425858000</v>
      </c>
      <c r="P57" s="23">
        <v>340933000</v>
      </c>
      <c r="Q57" s="23">
        <v>472267000</v>
      </c>
    </row>
    <row r="58" spans="1:17" x14ac:dyDescent="0.35">
      <c r="A58" t="s">
        <v>155</v>
      </c>
      <c r="B58" s="23">
        <v>314890000</v>
      </c>
      <c r="C58" s="23">
        <v>313090000</v>
      </c>
      <c r="D58" s="23">
        <v>297211000</v>
      </c>
      <c r="E58" s="23">
        <v>278588000</v>
      </c>
      <c r="F58" s="23">
        <v>225264000</v>
      </c>
      <c r="G58" s="23">
        <v>176727000</v>
      </c>
      <c r="H58" s="23">
        <v>140152000</v>
      </c>
      <c r="I58" s="23">
        <v>101136000</v>
      </c>
      <c r="J58" s="23">
        <v>73908000</v>
      </c>
      <c r="K58" s="23">
        <v>46971000</v>
      </c>
      <c r="L58" s="23">
        <v>31947000</v>
      </c>
      <c r="M58" s="23">
        <v>15256000</v>
      </c>
      <c r="N58" s="23">
        <v>7760000</v>
      </c>
      <c r="O58" s="23">
        <v>5620000</v>
      </c>
      <c r="P58" s="23">
        <v>5679000</v>
      </c>
      <c r="Q58" s="23">
        <v>4236000</v>
      </c>
    </row>
    <row r="59" spans="1:17" x14ac:dyDescent="0.35">
      <c r="A59" t="s">
        <v>156</v>
      </c>
      <c r="B59" s="23">
        <v>-463358000</v>
      </c>
      <c r="C59" s="23">
        <v>-554150000</v>
      </c>
      <c r="D59" s="23">
        <v>-472569000</v>
      </c>
      <c r="E59" s="23">
        <v>-428700000</v>
      </c>
      <c r="F59" s="23">
        <v>335255000</v>
      </c>
      <c r="G59" s="23">
        <v>155749000</v>
      </c>
      <c r="H59" s="23">
        <v>420606000</v>
      </c>
      <c r="I59" s="23">
        <v>264879000</v>
      </c>
      <c r="J59" s="23">
        <v>317220000</v>
      </c>
      <c r="K59" s="23">
        <v>225464000</v>
      </c>
      <c r="L59" s="23">
        <v>176918000</v>
      </c>
      <c r="M59" s="23">
        <v>108460000</v>
      </c>
      <c r="N59" s="23">
        <v>76448000</v>
      </c>
      <c r="O59" s="23">
        <v>72481000</v>
      </c>
      <c r="P59" s="23">
        <v>83693000</v>
      </c>
      <c r="Q59" s="23">
        <v>33259000</v>
      </c>
    </row>
    <row r="60" spans="1:17" x14ac:dyDescent="0.35">
      <c r="A60" t="s">
        <v>157</v>
      </c>
      <c r="B60" s="23">
        <v>-460764000</v>
      </c>
      <c r="C60" s="23">
        <v>-466796000</v>
      </c>
      <c r="D60" s="23">
        <v>42765000</v>
      </c>
      <c r="E60" s="23">
        <v>300497000</v>
      </c>
      <c r="F60" s="23">
        <v>-18067000</v>
      </c>
      <c r="G60" s="23">
        <v>-188858000</v>
      </c>
      <c r="H60" s="23">
        <v>-16797000</v>
      </c>
      <c r="I60" s="23">
        <v>-41376000</v>
      </c>
      <c r="J60" s="23">
        <v>-2277000</v>
      </c>
      <c r="K60" s="23">
        <v>-3053000</v>
      </c>
      <c r="L60" s="23">
        <v>-699000</v>
      </c>
      <c r="M60" s="23">
        <v>7494000</v>
      </c>
      <c r="N60" s="23">
        <v>-93310000</v>
      </c>
      <c r="O60" s="23">
        <v>-83486000</v>
      </c>
      <c r="P60" s="23">
        <v>-19617000</v>
      </c>
      <c r="Q60" s="23">
        <v>-54173000</v>
      </c>
    </row>
    <row r="61" spans="1:17" x14ac:dyDescent="0.35">
      <c r="A61" t="s">
        <v>158</v>
      </c>
      <c r="B61" s="23">
        <v>-460764000</v>
      </c>
      <c r="C61" s="23">
        <v>-466796000</v>
      </c>
      <c r="D61" s="23">
        <v>42765000</v>
      </c>
      <c r="E61" s="23">
        <v>300497000</v>
      </c>
      <c r="F61" s="23">
        <v>-18067000</v>
      </c>
      <c r="G61" s="23">
        <v>-188858000</v>
      </c>
      <c r="H61" s="23">
        <v>-16797000</v>
      </c>
      <c r="I61" s="23">
        <v>-41376000</v>
      </c>
      <c r="J61" s="23">
        <v>-2277000</v>
      </c>
      <c r="K61" s="23">
        <v>-3053000</v>
      </c>
      <c r="L61" s="23">
        <v>-699000</v>
      </c>
      <c r="M61" s="23">
        <v>7494000</v>
      </c>
      <c r="N61" s="23">
        <v>-93310000</v>
      </c>
      <c r="O61" s="23">
        <v>-83486000</v>
      </c>
      <c r="P61" s="23">
        <v>-19617000</v>
      </c>
      <c r="Q61" s="23">
        <v>-54173000</v>
      </c>
    </row>
    <row r="62" spans="1:17" x14ac:dyDescent="0.35">
      <c r="A62" t="s">
        <v>159</v>
      </c>
      <c r="B62" s="23">
        <v>289983000</v>
      </c>
      <c r="C62" s="23">
        <v>-116856000</v>
      </c>
      <c r="D62" s="23">
        <v>-426472000</v>
      </c>
      <c r="E62" s="23">
        <v>-802156000</v>
      </c>
      <c r="F62" s="23">
        <v>543372000</v>
      </c>
      <c r="G62" s="23">
        <v>644497000</v>
      </c>
      <c r="H62" s="23">
        <v>554110000</v>
      </c>
      <c r="I62" s="23">
        <v>590921000</v>
      </c>
      <c r="J62" s="23">
        <v>587417000</v>
      </c>
      <c r="K62" s="23">
        <v>403018000</v>
      </c>
      <c r="L62" s="23">
        <v>315056000</v>
      </c>
      <c r="M62" s="23">
        <v>182346000</v>
      </c>
      <c r="N62" s="23">
        <v>245792000</v>
      </c>
      <c r="O62" s="23">
        <v>158113000</v>
      </c>
      <c r="P62" s="23">
        <v>156718000</v>
      </c>
      <c r="Q62" s="23">
        <v>132135000</v>
      </c>
    </row>
    <row r="63" spans="1:17" x14ac:dyDescent="0.35">
      <c r="A63" t="s">
        <v>160</v>
      </c>
      <c r="B63">
        <v>0.22600000000000001</v>
      </c>
      <c r="C63">
        <v>0.20899999999999999</v>
      </c>
      <c r="D63">
        <v>9.1999999999999998E-2</v>
      </c>
      <c r="E63">
        <v>0.309</v>
      </c>
      <c r="F63">
        <v>0.23200000000000001</v>
      </c>
      <c r="G63">
        <v>0.24</v>
      </c>
      <c r="H63">
        <v>0.4</v>
      </c>
      <c r="I63">
        <v>0.36899999999999999</v>
      </c>
      <c r="J63">
        <v>0.36899999999999999</v>
      </c>
      <c r="K63">
        <v>0.36099999999999999</v>
      </c>
      <c r="L63">
        <v>0.374</v>
      </c>
      <c r="M63">
        <v>0.379</v>
      </c>
      <c r="N63">
        <v>0.378</v>
      </c>
      <c r="O63">
        <v>0.35</v>
      </c>
      <c r="P63">
        <v>1.7999999999999999E-2</v>
      </c>
      <c r="Q63">
        <v>1.2E-2</v>
      </c>
    </row>
    <row r="64" spans="1:17" x14ac:dyDescent="0.35">
      <c r="A64" t="s">
        <v>161</v>
      </c>
      <c r="B64" s="37">
        <v>-103952219.771</v>
      </c>
      <c r="C64" s="37">
        <v>-97649993.569999993</v>
      </c>
      <c r="D64" s="37">
        <v>3924645.4389999998</v>
      </c>
      <c r="E64" s="37">
        <v>92779509.868000001</v>
      </c>
      <c r="F64" s="37">
        <v>-4188239.145</v>
      </c>
      <c r="G64" s="37">
        <v>-45356103.963</v>
      </c>
      <c r="H64" s="23">
        <v>-6718800</v>
      </c>
      <c r="I64" s="23">
        <v>-15267744</v>
      </c>
      <c r="J64" s="23">
        <v>-840213</v>
      </c>
      <c r="K64" s="23">
        <v>-1102133</v>
      </c>
      <c r="L64" s="23">
        <v>-261426</v>
      </c>
      <c r="M64" s="37">
        <v>2838365.807</v>
      </c>
      <c r="N64" s="37">
        <v>-35235386.262000002</v>
      </c>
      <c r="O64" s="23">
        <v>-29220100</v>
      </c>
      <c r="P64" s="37">
        <v>-352860.17200000002</v>
      </c>
      <c r="Q64" s="37">
        <v>-624695.33700000006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809BF-C473-45AF-AE4A-1A6905EB051B}">
  <dimension ref="A1:Q62"/>
  <sheetViews>
    <sheetView workbookViewId="0">
      <selection activeCell="C10" sqref="C10"/>
    </sheetView>
  </sheetViews>
  <sheetFormatPr defaultRowHeight="14.5" x14ac:dyDescent="0.35"/>
  <cols>
    <col min="1" max="1" width="39.36328125" bestFit="1" customWidth="1"/>
    <col min="2" max="3" width="12.1796875" bestFit="1" customWidth="1"/>
    <col min="4" max="4" width="12.90625" bestFit="1" customWidth="1"/>
    <col min="5" max="7" width="12.1796875" bestFit="1" customWidth="1"/>
    <col min="8" max="11" width="11.36328125" bestFit="1" customWidth="1"/>
    <col min="12" max="14" width="10.7265625" bestFit="1" customWidth="1"/>
    <col min="15" max="16" width="10.453125" bestFit="1" customWidth="1"/>
    <col min="17" max="17" width="11.36328125" bestFit="1" customWidth="1"/>
  </cols>
  <sheetData>
    <row r="1" spans="1:17" x14ac:dyDescent="0.35">
      <c r="A1" t="s">
        <v>116</v>
      </c>
      <c r="B1" t="s">
        <v>117</v>
      </c>
      <c r="C1" s="24">
        <v>44926</v>
      </c>
      <c r="D1" s="24">
        <v>44561</v>
      </c>
      <c r="E1" s="24">
        <v>44196</v>
      </c>
      <c r="F1" s="24">
        <v>43830</v>
      </c>
      <c r="G1" s="24">
        <v>43465</v>
      </c>
      <c r="H1" s="24">
        <v>43100</v>
      </c>
      <c r="I1" s="24">
        <v>42735</v>
      </c>
      <c r="J1" s="24">
        <v>42369</v>
      </c>
      <c r="K1" s="24">
        <v>42004</v>
      </c>
      <c r="L1" s="24">
        <v>41639</v>
      </c>
      <c r="M1" s="24">
        <v>41274</v>
      </c>
      <c r="N1" s="24">
        <v>40908</v>
      </c>
      <c r="O1" s="24">
        <v>40543</v>
      </c>
      <c r="P1" s="24">
        <v>40178</v>
      </c>
      <c r="Q1" s="24">
        <v>39813</v>
      </c>
    </row>
    <row r="2" spans="1:17" x14ac:dyDescent="0.35">
      <c r="A2" t="s">
        <v>206</v>
      </c>
      <c r="B2" s="23">
        <v>32210000</v>
      </c>
      <c r="C2" s="23">
        <v>-89022000</v>
      </c>
      <c r="D2" s="23">
        <v>208888000</v>
      </c>
      <c r="E2" s="23">
        <v>-225274000</v>
      </c>
      <c r="F2" s="23">
        <v>551321000</v>
      </c>
      <c r="G2" s="23">
        <v>506463000</v>
      </c>
      <c r="H2" s="23">
        <v>425240000</v>
      </c>
      <c r="I2" s="23">
        <v>473678000</v>
      </c>
      <c r="J2" s="23">
        <v>472985000</v>
      </c>
      <c r="K2" s="23">
        <v>260512000</v>
      </c>
      <c r="L2" s="23">
        <v>195376000</v>
      </c>
      <c r="M2" s="23">
        <v>113631000</v>
      </c>
      <c r="N2" s="23">
        <v>171198000</v>
      </c>
      <c r="O2" s="23">
        <v>27033000</v>
      </c>
      <c r="P2" s="23">
        <v>74325000</v>
      </c>
      <c r="Q2" s="23">
        <v>-51913000</v>
      </c>
    </row>
    <row r="3" spans="1:17" x14ac:dyDescent="0.35">
      <c r="A3" t="s">
        <v>207</v>
      </c>
      <c r="B3" s="23">
        <v>32210000</v>
      </c>
      <c r="C3" s="23">
        <v>-89022000</v>
      </c>
      <c r="D3" s="23">
        <v>208888000</v>
      </c>
      <c r="E3" s="23">
        <v>-225274000</v>
      </c>
      <c r="F3" s="23">
        <v>409221000</v>
      </c>
      <c r="G3" s="23">
        <v>506463000</v>
      </c>
      <c r="H3" s="23">
        <v>425240000</v>
      </c>
      <c r="I3" s="23">
        <v>473678000</v>
      </c>
      <c r="J3" s="23">
        <v>472985000</v>
      </c>
      <c r="K3" s="23">
        <v>260512000</v>
      </c>
      <c r="L3" s="23">
        <v>195376000</v>
      </c>
      <c r="M3" s="23">
        <v>113631000</v>
      </c>
      <c r="N3" s="23">
        <v>171198000</v>
      </c>
      <c r="O3" s="23">
        <v>27033000</v>
      </c>
      <c r="P3" s="23">
        <v>74325000</v>
      </c>
      <c r="Q3" s="23">
        <v>-51913000</v>
      </c>
    </row>
    <row r="4" spans="1:17" x14ac:dyDescent="0.35">
      <c r="A4" t="s">
        <v>208</v>
      </c>
      <c r="B4" s="23">
        <v>-463358000</v>
      </c>
      <c r="C4" s="23">
        <v>-554150000</v>
      </c>
      <c r="D4" s="23">
        <v>-472569000</v>
      </c>
      <c r="E4" s="23">
        <v>-428700000</v>
      </c>
      <c r="F4" s="23">
        <v>335255000</v>
      </c>
      <c r="G4" s="23">
        <v>155749000</v>
      </c>
      <c r="H4" s="23">
        <v>420606000</v>
      </c>
      <c r="I4" s="23">
        <v>264879000</v>
      </c>
      <c r="J4" s="23">
        <v>317220000</v>
      </c>
      <c r="K4" s="23">
        <v>225464000</v>
      </c>
      <c r="L4" s="23">
        <v>176918000</v>
      </c>
      <c r="M4" s="23">
        <v>108460000</v>
      </c>
      <c r="N4" s="23">
        <v>76448000</v>
      </c>
      <c r="O4" s="23">
        <v>72481000</v>
      </c>
      <c r="P4" s="23">
        <v>83693000</v>
      </c>
      <c r="Q4" s="23">
        <v>33259000</v>
      </c>
    </row>
    <row r="5" spans="1:17" x14ac:dyDescent="0.35">
      <c r="A5" t="s">
        <v>209</v>
      </c>
      <c r="B5" s="23">
        <v>42172000</v>
      </c>
      <c r="C5" s="23">
        <v>46624000</v>
      </c>
      <c r="D5" s="23">
        <v>334950000</v>
      </c>
      <c r="E5" s="23">
        <v>2264000</v>
      </c>
      <c r="F5" s="23">
        <v>17350000</v>
      </c>
      <c r="G5" s="23">
        <v>9580000</v>
      </c>
      <c r="H5" s="23">
        <v>4168000</v>
      </c>
      <c r="I5" s="23">
        <v>4187000</v>
      </c>
      <c r="J5" s="23">
        <v>3938000</v>
      </c>
      <c r="K5" s="23">
        <v>3008000</v>
      </c>
      <c r="L5" s="23">
        <v>790000</v>
      </c>
      <c r="M5" s="23">
        <v>-8058000</v>
      </c>
      <c r="N5" s="23">
        <v>3458000</v>
      </c>
      <c r="O5" s="23">
        <v>-1987000</v>
      </c>
      <c r="P5" s="23">
        <v>-19711000</v>
      </c>
      <c r="Q5" s="23">
        <v>-39676000</v>
      </c>
    </row>
    <row r="6" spans="1:17" x14ac:dyDescent="0.35">
      <c r="A6" t="s">
        <v>273</v>
      </c>
      <c r="K6">
        <v>0</v>
      </c>
      <c r="L6">
        <v>0</v>
      </c>
      <c r="M6" s="23">
        <v>-9060000</v>
      </c>
    </row>
    <row r="7" spans="1:17" x14ac:dyDescent="0.35">
      <c r="A7" t="s">
        <v>274</v>
      </c>
      <c r="J7" s="23">
        <v>2334000</v>
      </c>
      <c r="L7" s="23">
        <v>265000</v>
      </c>
      <c r="M7" s="23">
        <v>46000</v>
      </c>
      <c r="N7" s="23">
        <v>3203000</v>
      </c>
      <c r="O7" s="23">
        <v>-2064000</v>
      </c>
      <c r="Q7" s="23">
        <v>9875000</v>
      </c>
    </row>
    <row r="8" spans="1:17" x14ac:dyDescent="0.35">
      <c r="A8" t="s">
        <v>210</v>
      </c>
      <c r="B8" s="23">
        <v>314890000</v>
      </c>
      <c r="C8" s="23">
        <v>313090000</v>
      </c>
      <c r="D8" s="23">
        <v>297211000</v>
      </c>
      <c r="E8" s="23">
        <v>278588000</v>
      </c>
      <c r="F8" s="23">
        <v>225264000</v>
      </c>
      <c r="G8" s="23">
        <v>176727000</v>
      </c>
      <c r="H8" s="23">
        <v>140152000</v>
      </c>
      <c r="I8" s="23">
        <v>101136000</v>
      </c>
      <c r="J8" s="23">
        <v>73908000</v>
      </c>
      <c r="K8" s="23">
        <v>46971000</v>
      </c>
      <c r="L8" s="23">
        <v>31947000</v>
      </c>
      <c r="M8" s="23">
        <v>15256000</v>
      </c>
      <c r="N8" s="23">
        <v>7760000</v>
      </c>
      <c r="O8" s="23">
        <v>5620000</v>
      </c>
      <c r="P8" s="23">
        <v>5679000</v>
      </c>
      <c r="Q8" s="23">
        <v>4236000</v>
      </c>
    </row>
    <row r="9" spans="1:17" x14ac:dyDescent="0.35">
      <c r="A9" t="s">
        <v>211</v>
      </c>
      <c r="B9" s="23">
        <v>314890000</v>
      </c>
      <c r="C9" s="23">
        <v>313090000</v>
      </c>
      <c r="D9" s="23">
        <v>297211000</v>
      </c>
      <c r="E9" s="23">
        <v>278588000</v>
      </c>
      <c r="F9" s="23">
        <v>225264000</v>
      </c>
      <c r="G9" s="23">
        <v>176727000</v>
      </c>
      <c r="H9" s="23">
        <v>140152000</v>
      </c>
      <c r="I9" s="23">
        <v>101136000</v>
      </c>
      <c r="J9" s="23">
        <v>73908000</v>
      </c>
      <c r="K9" s="23">
        <v>46971000</v>
      </c>
      <c r="L9" s="23">
        <v>31947000</v>
      </c>
      <c r="M9" s="23">
        <v>15256000</v>
      </c>
      <c r="N9" s="23">
        <v>7760000</v>
      </c>
      <c r="O9" s="23">
        <v>5620000</v>
      </c>
      <c r="P9" s="23">
        <v>5679000</v>
      </c>
      <c r="Q9" s="23">
        <v>4236000</v>
      </c>
    </row>
    <row r="10" spans="1:17" x14ac:dyDescent="0.35">
      <c r="A10" t="s">
        <v>212</v>
      </c>
      <c r="B10" s="23">
        <v>199118000</v>
      </c>
      <c r="C10" s="23">
        <v>199118000</v>
      </c>
      <c r="P10" s="23">
        <v>5934000</v>
      </c>
    </row>
    <row r="11" spans="1:17" x14ac:dyDescent="0.35">
      <c r="A11" t="s">
        <v>213</v>
      </c>
      <c r="B11" s="23">
        <v>113972000</v>
      </c>
      <c r="C11" s="23">
        <v>113972000</v>
      </c>
      <c r="P11" s="23">
        <v>-255000</v>
      </c>
    </row>
    <row r="12" spans="1:17" x14ac:dyDescent="0.35">
      <c r="A12" t="s">
        <v>214</v>
      </c>
      <c r="B12" s="23">
        <v>113972000</v>
      </c>
      <c r="C12" s="23">
        <v>113972000</v>
      </c>
      <c r="P12" s="23">
        <v>-255000</v>
      </c>
    </row>
    <row r="13" spans="1:17" x14ac:dyDescent="0.35">
      <c r="A13" t="s">
        <v>215</v>
      </c>
      <c r="B13" s="23">
        <v>-136815000</v>
      </c>
      <c r="C13" s="23">
        <v>-148611000</v>
      </c>
      <c r="D13" s="23">
        <v>-49502000</v>
      </c>
      <c r="E13" s="23">
        <v>-46086000</v>
      </c>
      <c r="F13" s="23">
        <v>115689000</v>
      </c>
      <c r="G13" s="23">
        <v>46303000</v>
      </c>
      <c r="H13" s="23">
        <v>-1610000</v>
      </c>
      <c r="I13" s="23">
        <v>86545000</v>
      </c>
      <c r="J13" s="23">
        <v>155614000</v>
      </c>
      <c r="K13" s="23">
        <v>34118000</v>
      </c>
      <c r="L13" s="23">
        <v>12047000</v>
      </c>
      <c r="M13" s="23">
        <v>29255000</v>
      </c>
      <c r="N13" s="23">
        <v>44180000</v>
      </c>
      <c r="O13" s="23">
        <v>-52811000</v>
      </c>
      <c r="Q13">
        <v>0</v>
      </c>
    </row>
    <row r="14" spans="1:17" x14ac:dyDescent="0.35">
      <c r="A14" t="s">
        <v>216</v>
      </c>
      <c r="B14" s="23">
        <v>-136815000</v>
      </c>
      <c r="C14" s="23">
        <v>-148611000</v>
      </c>
      <c r="D14" s="23">
        <v>-49502000</v>
      </c>
      <c r="E14" s="23">
        <v>-46086000</v>
      </c>
      <c r="F14" s="23">
        <v>115689000</v>
      </c>
      <c r="G14" s="23">
        <v>46303000</v>
      </c>
      <c r="H14" s="23">
        <v>-1610000</v>
      </c>
      <c r="I14" s="23">
        <v>86545000</v>
      </c>
      <c r="J14" s="23">
        <v>155614000</v>
      </c>
      <c r="K14" s="23">
        <v>34118000</v>
      </c>
      <c r="L14" s="23">
        <v>12047000</v>
      </c>
      <c r="M14" s="23">
        <v>29255000</v>
      </c>
      <c r="N14" s="23">
        <v>44180000</v>
      </c>
      <c r="O14" s="23">
        <v>-52811000</v>
      </c>
      <c r="Q14">
        <v>0</v>
      </c>
    </row>
    <row r="15" spans="1:17" x14ac:dyDescent="0.35">
      <c r="A15" t="s">
        <v>275</v>
      </c>
      <c r="N15" s="23">
        <v>-1047000</v>
      </c>
      <c r="O15" s="23">
        <v>-574000</v>
      </c>
      <c r="Q15" s="23">
        <v>-477000</v>
      </c>
    </row>
    <row r="16" spans="1:17" x14ac:dyDescent="0.35">
      <c r="A16" t="s">
        <v>298</v>
      </c>
      <c r="B16" s="23">
        <v>333691000</v>
      </c>
      <c r="C16" s="23">
        <v>333691000</v>
      </c>
    </row>
    <row r="17" spans="1:17" x14ac:dyDescent="0.35">
      <c r="A17" t="s">
        <v>217</v>
      </c>
      <c r="B17" s="23">
        <v>-102000</v>
      </c>
      <c r="C17" s="23">
        <v>-108000</v>
      </c>
      <c r="D17" s="23">
        <v>-88000</v>
      </c>
      <c r="E17" s="23">
        <v>-249000</v>
      </c>
      <c r="F17">
        <v>0</v>
      </c>
      <c r="G17" s="23">
        <v>-11000</v>
      </c>
      <c r="H17" s="23">
        <v>-53000</v>
      </c>
      <c r="I17" s="23">
        <v>80000</v>
      </c>
      <c r="J17" s="23">
        <v>12000</v>
      </c>
      <c r="K17" s="23">
        <v>-45000</v>
      </c>
      <c r="L17" s="23">
        <v>143000</v>
      </c>
      <c r="M17" s="23">
        <v>78000</v>
      </c>
      <c r="N17" s="23">
        <v>27000</v>
      </c>
      <c r="O17" s="23">
        <v>-110000</v>
      </c>
      <c r="Q17" s="23">
        <v>156000</v>
      </c>
    </row>
    <row r="18" spans="1:17" x14ac:dyDescent="0.35">
      <c r="A18" t="s">
        <v>218</v>
      </c>
      <c r="B18" s="23">
        <v>10710000</v>
      </c>
      <c r="C18" s="23">
        <v>11483000</v>
      </c>
      <c r="D18" s="23">
        <v>12536000</v>
      </c>
      <c r="E18" s="23">
        <v>11575000</v>
      </c>
      <c r="F18" s="23">
        <v>8154000</v>
      </c>
      <c r="G18" s="23">
        <v>11021000</v>
      </c>
      <c r="H18" s="23">
        <v>8522000</v>
      </c>
      <c r="I18" s="23">
        <v>7105000</v>
      </c>
      <c r="J18" s="23">
        <v>9222000</v>
      </c>
      <c r="K18" s="23">
        <v>8797000</v>
      </c>
      <c r="L18" s="23">
        <v>5689000</v>
      </c>
      <c r="M18" s="23">
        <v>4327000</v>
      </c>
      <c r="N18" s="23">
        <v>530000</v>
      </c>
      <c r="O18" s="23">
        <v>569000</v>
      </c>
      <c r="P18" s="23">
        <v>113000</v>
      </c>
      <c r="Q18" s="23">
        <v>6000</v>
      </c>
    </row>
    <row r="19" spans="1:17" x14ac:dyDescent="0.35">
      <c r="A19" t="s">
        <v>219</v>
      </c>
      <c r="B19" s="23">
        <v>31104000</v>
      </c>
      <c r="C19" s="23">
        <v>29118000</v>
      </c>
      <c r="D19" s="23">
        <v>15141000</v>
      </c>
      <c r="E19" s="23">
        <v>21260000</v>
      </c>
      <c r="F19" s="23">
        <v>8147000</v>
      </c>
      <c r="G19" s="23">
        <v>99116000</v>
      </c>
      <c r="H19" s="23">
        <v>21288000</v>
      </c>
      <c r="I19" s="23">
        <v>43481000</v>
      </c>
      <c r="J19" s="23">
        <v>1165000</v>
      </c>
      <c r="K19" s="23">
        <v>-2932000</v>
      </c>
      <c r="L19" s="23">
        <v>-772000</v>
      </c>
      <c r="M19" s="23">
        <v>-2180000</v>
      </c>
      <c r="N19" s="23">
        <v>18833000</v>
      </c>
      <c r="O19" s="23">
        <v>41498000</v>
      </c>
      <c r="P19" s="23">
        <v>35469000</v>
      </c>
      <c r="Q19" s="23">
        <v>51030000</v>
      </c>
    </row>
    <row r="20" spans="1:17" x14ac:dyDescent="0.35">
      <c r="A20" t="s">
        <v>220</v>
      </c>
      <c r="B20" s="23">
        <v>-100082000</v>
      </c>
      <c r="C20" s="23">
        <v>-120159000</v>
      </c>
      <c r="D20" s="23">
        <v>71209000</v>
      </c>
      <c r="E20" s="23">
        <v>-63926000</v>
      </c>
      <c r="F20" s="23">
        <v>-300638000</v>
      </c>
      <c r="G20" s="23">
        <v>7978000</v>
      </c>
      <c r="H20" s="23">
        <v>-167833000</v>
      </c>
      <c r="I20" s="23">
        <v>-33735000</v>
      </c>
      <c r="J20" s="23">
        <v>-88094000</v>
      </c>
      <c r="K20" s="23">
        <v>-54869000</v>
      </c>
      <c r="L20" s="23">
        <v>-31386000</v>
      </c>
      <c r="M20" s="23">
        <v>-33507000</v>
      </c>
      <c r="N20" s="23">
        <v>21009000</v>
      </c>
      <c r="O20" s="23">
        <v>-37653000</v>
      </c>
      <c r="P20" s="23">
        <v>-30918000</v>
      </c>
      <c r="Q20" s="23">
        <v>-100447000</v>
      </c>
    </row>
    <row r="21" spans="1:17" x14ac:dyDescent="0.35">
      <c r="A21" t="s">
        <v>221</v>
      </c>
      <c r="B21" s="23">
        <v>-23667000</v>
      </c>
      <c r="C21" s="23">
        <v>-66711000</v>
      </c>
      <c r="D21" s="23">
        <v>23770000</v>
      </c>
      <c r="E21" s="23">
        <v>-95961000</v>
      </c>
      <c r="F21" s="23">
        <v>-47160000</v>
      </c>
      <c r="G21" s="23">
        <v>71518000</v>
      </c>
      <c r="H21" s="23">
        <v>-77978000</v>
      </c>
      <c r="I21" s="23">
        <v>-12951000</v>
      </c>
      <c r="J21" s="23">
        <v>-5592000</v>
      </c>
      <c r="K21" s="23">
        <v>606000</v>
      </c>
      <c r="L21" s="23">
        <v>-461000</v>
      </c>
      <c r="M21" s="23">
        <v>-7393000</v>
      </c>
      <c r="N21" s="23">
        <v>-5728000</v>
      </c>
      <c r="O21" s="23">
        <v>-1014000</v>
      </c>
      <c r="P21" s="23">
        <v>-2450000</v>
      </c>
      <c r="Q21" s="23">
        <v>6442000</v>
      </c>
    </row>
    <row r="22" spans="1:17" x14ac:dyDescent="0.35">
      <c r="A22" t="s">
        <v>222</v>
      </c>
      <c r="B22" s="23">
        <v>-25296000</v>
      </c>
      <c r="C22" s="23">
        <v>-68340000</v>
      </c>
      <c r="D22" s="23">
        <v>-85800000</v>
      </c>
      <c r="E22" s="23">
        <v>30486000</v>
      </c>
      <c r="F22" s="23">
        <v>-26147000</v>
      </c>
      <c r="G22" s="23">
        <v>1674000</v>
      </c>
      <c r="H22" s="23">
        <v>-8134000</v>
      </c>
      <c r="I22" s="23">
        <v>-12951000</v>
      </c>
      <c r="J22" s="23">
        <v>-5592000</v>
      </c>
      <c r="K22" s="23">
        <v>606000</v>
      </c>
      <c r="L22" s="23">
        <v>-461000</v>
      </c>
      <c r="M22" s="23">
        <v>-7393000</v>
      </c>
      <c r="N22" s="23">
        <v>-5728000</v>
      </c>
      <c r="O22" s="23">
        <v>-1014000</v>
      </c>
      <c r="P22" s="23">
        <v>-2450000</v>
      </c>
      <c r="Q22" s="23">
        <v>6442000</v>
      </c>
    </row>
    <row r="23" spans="1:17" x14ac:dyDescent="0.35">
      <c r="A23" t="s">
        <v>223</v>
      </c>
      <c r="B23" s="23">
        <v>7880000</v>
      </c>
      <c r="C23" s="23">
        <v>-28883000</v>
      </c>
      <c r="D23" s="23">
        <v>48011000</v>
      </c>
      <c r="E23" s="23">
        <v>10565000</v>
      </c>
      <c r="F23" s="23">
        <v>38883000</v>
      </c>
      <c r="G23" s="23">
        <v>9216000</v>
      </c>
      <c r="H23" s="23">
        <v>-84729000</v>
      </c>
      <c r="I23" s="23">
        <v>-49371000</v>
      </c>
      <c r="J23" s="23">
        <v>-135714000</v>
      </c>
      <c r="K23" s="23">
        <v>-80307000</v>
      </c>
      <c r="L23" s="23">
        <v>-89712000</v>
      </c>
      <c r="M23" s="23">
        <v>-99815000</v>
      </c>
      <c r="N23" s="23">
        <v>-36848000</v>
      </c>
      <c r="O23" s="23">
        <v>-35694000</v>
      </c>
      <c r="P23" s="23">
        <v>-26923000</v>
      </c>
      <c r="Q23" s="23">
        <v>-21093000</v>
      </c>
    </row>
    <row r="24" spans="1:17" x14ac:dyDescent="0.35">
      <c r="A24" t="s">
        <v>224</v>
      </c>
      <c r="B24" s="23">
        <v>-22828000</v>
      </c>
      <c r="C24" s="23">
        <v>9032000</v>
      </c>
      <c r="D24" s="23">
        <v>13057000</v>
      </c>
      <c r="E24" s="23">
        <v>-17052000</v>
      </c>
      <c r="F24" s="23">
        <v>569000</v>
      </c>
      <c r="G24" s="23">
        <v>15317000</v>
      </c>
      <c r="H24" s="23">
        <v>-11458000</v>
      </c>
      <c r="I24" s="23">
        <v>-6823000</v>
      </c>
      <c r="J24" s="23">
        <v>2706000</v>
      </c>
      <c r="K24" s="23">
        <v>-10034000</v>
      </c>
      <c r="L24" s="23">
        <v>-1674000</v>
      </c>
      <c r="M24" s="23">
        <v>8452000</v>
      </c>
      <c r="N24" s="23">
        <v>2457000</v>
      </c>
      <c r="O24" s="23">
        <v>-2007000</v>
      </c>
      <c r="P24" s="23">
        <v>-6566000</v>
      </c>
      <c r="Q24" s="23">
        <v>-5709000</v>
      </c>
    </row>
    <row r="25" spans="1:17" x14ac:dyDescent="0.35">
      <c r="A25" t="s">
        <v>225</v>
      </c>
      <c r="B25" s="23">
        <v>-22828000</v>
      </c>
      <c r="C25" s="23">
        <v>9032000</v>
      </c>
      <c r="D25" s="23">
        <v>13057000</v>
      </c>
      <c r="E25" s="23">
        <v>-17052000</v>
      </c>
      <c r="F25" s="23">
        <v>569000</v>
      </c>
      <c r="G25" s="23">
        <v>15317000</v>
      </c>
      <c r="H25" s="23">
        <v>-11458000</v>
      </c>
      <c r="I25" s="23">
        <v>-6823000</v>
      </c>
      <c r="J25" s="23">
        <v>2706000</v>
      </c>
      <c r="K25" s="23">
        <v>-10034000</v>
      </c>
      <c r="L25" s="23">
        <v>-1674000</v>
      </c>
      <c r="M25" s="23">
        <v>8452000</v>
      </c>
      <c r="N25" s="23">
        <v>2457000</v>
      </c>
      <c r="O25" s="23">
        <v>-2007000</v>
      </c>
      <c r="P25" s="23">
        <v>-6566000</v>
      </c>
      <c r="Q25" s="23">
        <v>-5709000</v>
      </c>
    </row>
    <row r="26" spans="1:17" x14ac:dyDescent="0.35">
      <c r="A26" t="s">
        <v>226</v>
      </c>
      <c r="B26" s="23">
        <v>-22828000</v>
      </c>
      <c r="C26" s="23">
        <v>9032000</v>
      </c>
      <c r="D26" s="23">
        <v>13057000</v>
      </c>
      <c r="E26" s="23">
        <v>-17052000</v>
      </c>
      <c r="F26" s="23">
        <v>569000</v>
      </c>
      <c r="G26" s="23">
        <v>15317000</v>
      </c>
      <c r="H26" s="23">
        <v>-11458000</v>
      </c>
      <c r="I26" s="23">
        <v>-6823000</v>
      </c>
      <c r="J26" s="23">
        <v>2706000</v>
      </c>
      <c r="K26" s="23">
        <v>-10034000</v>
      </c>
      <c r="L26" s="23">
        <v>-1674000</v>
      </c>
      <c r="M26" s="23">
        <v>8452000</v>
      </c>
      <c r="N26" s="23">
        <v>2457000</v>
      </c>
      <c r="O26" s="23">
        <v>-2007000</v>
      </c>
      <c r="P26" s="23">
        <v>-6566000</v>
      </c>
      <c r="Q26" s="23">
        <v>-5709000</v>
      </c>
    </row>
    <row r="27" spans="1:17" x14ac:dyDescent="0.35">
      <c r="A27" t="s">
        <v>227</v>
      </c>
      <c r="P27" s="23">
        <v>16857000</v>
      </c>
    </row>
    <row r="28" spans="1:17" x14ac:dyDescent="0.35">
      <c r="A28" t="s">
        <v>228</v>
      </c>
      <c r="B28" s="23">
        <v>117674000</v>
      </c>
      <c r="C28" s="23">
        <v>68389000</v>
      </c>
      <c r="D28" s="23">
        <v>80103000</v>
      </c>
      <c r="E28" s="23">
        <v>27194000</v>
      </c>
      <c r="F28" s="23">
        <v>1698000</v>
      </c>
      <c r="G28" s="23">
        <v>74038000</v>
      </c>
      <c r="H28" s="23">
        <v>44558000</v>
      </c>
      <c r="I28" s="23">
        <v>46992000</v>
      </c>
      <c r="J28" s="23">
        <v>14119000</v>
      </c>
      <c r="K28" s="23">
        <v>13731000</v>
      </c>
      <c r="L28" s="23">
        <v>24235000</v>
      </c>
      <c r="M28" s="23">
        <v>46115000</v>
      </c>
    </row>
    <row r="29" spans="1:17" x14ac:dyDescent="0.35">
      <c r="A29" t="s">
        <v>229</v>
      </c>
      <c r="B29" s="23">
        <v>-179141000</v>
      </c>
      <c r="C29" s="23">
        <v>-101986000</v>
      </c>
      <c r="D29" s="23">
        <v>-93732000</v>
      </c>
      <c r="E29" s="23">
        <v>11328000</v>
      </c>
      <c r="F29" s="23">
        <v>-152528000</v>
      </c>
      <c r="G29" s="23">
        <v>-162111000</v>
      </c>
      <c r="H29" s="23">
        <v>-38226000</v>
      </c>
      <c r="I29" s="23">
        <v>-11582000</v>
      </c>
      <c r="J29" s="23">
        <v>36387000</v>
      </c>
      <c r="K29" s="23">
        <v>21135000</v>
      </c>
      <c r="L29" s="23">
        <v>36226000</v>
      </c>
      <c r="M29" s="23">
        <v>19134000</v>
      </c>
      <c r="N29" s="23">
        <v>61128000</v>
      </c>
      <c r="O29" s="23">
        <v>1062000</v>
      </c>
      <c r="P29" s="23">
        <v>-11836000</v>
      </c>
      <c r="Q29" s="23">
        <v>-80087000</v>
      </c>
    </row>
    <row r="30" spans="1:17" x14ac:dyDescent="0.35">
      <c r="A30" t="s">
        <v>230</v>
      </c>
      <c r="B30" s="23">
        <v>-275387000</v>
      </c>
      <c r="C30" s="23">
        <v>-265440000</v>
      </c>
      <c r="D30" s="23">
        <v>-352445000</v>
      </c>
      <c r="E30" s="23">
        <v>-554000000</v>
      </c>
      <c r="F30" s="23">
        <v>-456929000</v>
      </c>
      <c r="G30" s="23">
        <v>-783708000</v>
      </c>
      <c r="H30" s="23">
        <v>-792003000</v>
      </c>
      <c r="I30" s="23">
        <v>-826269000</v>
      </c>
      <c r="J30" s="23">
        <v>-701282000</v>
      </c>
      <c r="K30" s="23">
        <v>-302371000</v>
      </c>
      <c r="L30" s="23">
        <v>-90100000</v>
      </c>
      <c r="M30" s="23">
        <v>-27323000</v>
      </c>
      <c r="N30" s="23">
        <v>-67217000</v>
      </c>
      <c r="O30" s="23">
        <v>-30466000</v>
      </c>
      <c r="P30" s="23">
        <v>-2929000</v>
      </c>
      <c r="Q30" s="23">
        <v>9730000</v>
      </c>
    </row>
    <row r="31" spans="1:17" x14ac:dyDescent="0.35">
      <c r="A31" t="s">
        <v>231</v>
      </c>
      <c r="B31" s="23">
        <v>-275387000</v>
      </c>
      <c r="C31" s="23">
        <v>-265440000</v>
      </c>
      <c r="D31" s="23">
        <v>-352445000</v>
      </c>
      <c r="E31" s="23">
        <v>-554000000</v>
      </c>
      <c r="F31" s="23">
        <v>-314829000</v>
      </c>
      <c r="G31" s="23">
        <v>-783708000</v>
      </c>
      <c r="H31" s="23">
        <v>-792003000</v>
      </c>
      <c r="I31" s="23">
        <v>-826269000</v>
      </c>
      <c r="J31" s="23">
        <v>-701282000</v>
      </c>
      <c r="K31" s="23">
        <v>-302371000</v>
      </c>
      <c r="L31" s="23">
        <v>-90100000</v>
      </c>
      <c r="M31" s="23">
        <v>-27323000</v>
      </c>
      <c r="N31" s="23">
        <v>-67217000</v>
      </c>
      <c r="O31" s="23">
        <v>-30466000</v>
      </c>
      <c r="P31" s="23">
        <v>-2929000</v>
      </c>
      <c r="Q31" s="23">
        <v>9730000</v>
      </c>
    </row>
    <row r="32" spans="1:17" x14ac:dyDescent="0.35">
      <c r="A32" t="s">
        <v>276</v>
      </c>
      <c r="B32" s="23">
        <v>-18856000</v>
      </c>
      <c r="C32" s="23">
        <v>-18166000</v>
      </c>
      <c r="D32" s="23">
        <v>-17258000</v>
      </c>
      <c r="E32" s="23">
        <v>-12233000</v>
      </c>
      <c r="F32" s="23">
        <v>-10774000</v>
      </c>
      <c r="G32" s="23">
        <v>-8729000</v>
      </c>
      <c r="H32" s="23">
        <v>-12305000</v>
      </c>
      <c r="I32" s="23">
        <v>-10834000</v>
      </c>
      <c r="J32" s="23">
        <v>-10159000</v>
      </c>
      <c r="O32" s="23">
        <v>-5325000</v>
      </c>
      <c r="P32" s="23">
        <v>-20036000</v>
      </c>
      <c r="Q32" s="23">
        <v>-13953000</v>
      </c>
    </row>
    <row r="33" spans="1:17" x14ac:dyDescent="0.35">
      <c r="A33" t="s">
        <v>232</v>
      </c>
      <c r="B33" s="23">
        <v>-254995000</v>
      </c>
      <c r="C33" s="23">
        <v>-246082000</v>
      </c>
      <c r="D33" s="23">
        <v>-333119000</v>
      </c>
      <c r="E33" s="23">
        <v>-536595000</v>
      </c>
      <c r="F33" s="23">
        <v>-192437000</v>
      </c>
      <c r="G33" s="23">
        <v>-772995000</v>
      </c>
      <c r="H33" s="23">
        <v>-778358000</v>
      </c>
      <c r="I33" s="23">
        <v>-715019000</v>
      </c>
      <c r="J33" s="23">
        <v>-691123000</v>
      </c>
      <c r="K33" s="23">
        <v>-302371000</v>
      </c>
      <c r="L33" s="23">
        <v>-90100000</v>
      </c>
      <c r="M33" s="23">
        <v>-36383000</v>
      </c>
      <c r="N33" s="23">
        <v>-13943000</v>
      </c>
      <c r="O33" s="23">
        <v>333000</v>
      </c>
      <c r="P33" s="23">
        <v>19491000</v>
      </c>
      <c r="Q33" s="23">
        <v>8990000</v>
      </c>
    </row>
    <row r="34" spans="1:17" x14ac:dyDescent="0.35">
      <c r="A34" t="s">
        <v>233</v>
      </c>
      <c r="B34" s="23">
        <v>-278840000</v>
      </c>
      <c r="C34" s="23">
        <v>-246082000</v>
      </c>
      <c r="D34" s="23">
        <v>-333119000</v>
      </c>
      <c r="E34" s="23">
        <v>-536595000</v>
      </c>
      <c r="F34" s="23">
        <v>-334537000</v>
      </c>
      <c r="G34" s="23">
        <v>-784395000</v>
      </c>
      <c r="H34" s="23">
        <v>-778358000</v>
      </c>
      <c r="I34" s="23">
        <v>-715069000</v>
      </c>
      <c r="J34" s="23">
        <v>-691123000</v>
      </c>
      <c r="K34" s="23">
        <v>-302371000</v>
      </c>
      <c r="L34" s="23">
        <v>-90100000</v>
      </c>
      <c r="M34" s="23">
        <v>-36397000</v>
      </c>
      <c r="N34" s="23">
        <v>-14093000</v>
      </c>
    </row>
    <row r="35" spans="1:17" x14ac:dyDescent="0.35">
      <c r="A35" t="s">
        <v>234</v>
      </c>
      <c r="B35">
        <v>0</v>
      </c>
      <c r="F35">
        <v>0</v>
      </c>
      <c r="G35" s="23">
        <v>11400000</v>
      </c>
      <c r="H35">
        <v>0</v>
      </c>
      <c r="I35" s="23">
        <v>50000</v>
      </c>
      <c r="K35">
        <v>0</v>
      </c>
      <c r="L35">
        <v>0</v>
      </c>
      <c r="M35" s="23">
        <v>14000</v>
      </c>
      <c r="N35" s="23">
        <v>150000</v>
      </c>
      <c r="O35" s="23">
        <v>333000</v>
      </c>
      <c r="P35" s="23">
        <v>19491000</v>
      </c>
      <c r="Q35" s="23">
        <v>8990000</v>
      </c>
    </row>
    <row r="36" spans="1:17" x14ac:dyDescent="0.35">
      <c r="A36" t="s">
        <v>235</v>
      </c>
      <c r="B36" s="23">
        <v>-1534000</v>
      </c>
      <c r="C36" s="23">
        <v>-1190000</v>
      </c>
      <c r="D36" s="23">
        <v>-861000</v>
      </c>
      <c r="E36" s="23">
        <v>-1228000</v>
      </c>
      <c r="F36" s="23">
        <v>-1580000</v>
      </c>
      <c r="G36" s="23">
        <v>-1483000</v>
      </c>
      <c r="H36" s="23">
        <v>-1340000</v>
      </c>
      <c r="I36" s="23">
        <v>-100416000</v>
      </c>
    </row>
    <row r="37" spans="1:17" x14ac:dyDescent="0.35">
      <c r="A37" t="s">
        <v>236</v>
      </c>
      <c r="B37" s="23">
        <v>-104534000</v>
      </c>
      <c r="C37" s="23">
        <v>-110690000</v>
      </c>
      <c r="D37" s="23">
        <v>-105361000</v>
      </c>
      <c r="E37" s="23">
        <v>-118893000</v>
      </c>
      <c r="F37" s="23">
        <v>-122410000</v>
      </c>
      <c r="G37" s="23">
        <v>-124430000</v>
      </c>
      <c r="H37" s="23">
        <v>-107246000</v>
      </c>
      <c r="I37" s="23">
        <v>-103258000</v>
      </c>
    </row>
    <row r="38" spans="1:17" x14ac:dyDescent="0.35">
      <c r="A38" t="s">
        <v>237</v>
      </c>
      <c r="B38" s="23">
        <v>103000000</v>
      </c>
      <c r="C38" s="23">
        <v>109500000</v>
      </c>
      <c r="D38" s="23">
        <v>104500000</v>
      </c>
      <c r="E38" s="23">
        <v>117665000</v>
      </c>
      <c r="F38" s="23">
        <v>120830000</v>
      </c>
      <c r="G38" s="23">
        <v>122947000</v>
      </c>
      <c r="H38" s="23">
        <v>105906000</v>
      </c>
      <c r="I38" s="23">
        <v>2842000</v>
      </c>
    </row>
    <row r="39" spans="1:17" x14ac:dyDescent="0.35">
      <c r="A39" t="s">
        <v>277</v>
      </c>
      <c r="E39" s="23">
        <v>-12233000</v>
      </c>
      <c r="F39" s="23">
        <v>-10774000</v>
      </c>
      <c r="G39" s="23">
        <v>-8729000</v>
      </c>
      <c r="H39" s="23">
        <v>-12305000</v>
      </c>
      <c r="I39" s="23">
        <v>-10834000</v>
      </c>
      <c r="J39" s="23">
        <v>-10159000</v>
      </c>
    </row>
    <row r="40" spans="1:17" x14ac:dyDescent="0.35">
      <c r="A40" t="s">
        <v>238</v>
      </c>
      <c r="B40" s="23">
        <v>-2000</v>
      </c>
      <c r="C40" s="23">
        <v>-2000</v>
      </c>
      <c r="D40" s="23">
        <v>-1207000</v>
      </c>
      <c r="E40" s="23">
        <v>-3944000</v>
      </c>
      <c r="F40" s="23">
        <v>-110038000</v>
      </c>
      <c r="G40" s="23">
        <v>-501000</v>
      </c>
      <c r="H40" s="23">
        <v>-149477000</v>
      </c>
      <c r="I40" s="23">
        <v>-173947000</v>
      </c>
      <c r="J40" s="23">
        <v>-142323000</v>
      </c>
      <c r="K40" s="23">
        <v>-115802000</v>
      </c>
      <c r="L40" s="23">
        <v>-70288000</v>
      </c>
      <c r="M40" s="23">
        <v>9060000</v>
      </c>
      <c r="N40" s="23">
        <v>-53274000</v>
      </c>
      <c r="O40" s="23">
        <v>-25474000</v>
      </c>
      <c r="P40" s="23">
        <v>-2384000</v>
      </c>
      <c r="Q40" s="23">
        <v>14693000</v>
      </c>
    </row>
    <row r="41" spans="1:17" x14ac:dyDescent="0.35">
      <c r="A41" t="s">
        <v>239</v>
      </c>
      <c r="B41" s="23">
        <v>306975000</v>
      </c>
      <c r="C41" s="23">
        <v>391297000</v>
      </c>
      <c r="D41" s="23">
        <v>-288660000</v>
      </c>
      <c r="E41" s="23">
        <v>1661441000</v>
      </c>
      <c r="F41" s="23">
        <v>-120168000</v>
      </c>
      <c r="G41" s="23">
        <v>481129000</v>
      </c>
      <c r="H41" s="23">
        <v>466712000</v>
      </c>
      <c r="I41" s="23">
        <v>249859000</v>
      </c>
      <c r="J41" s="23">
        <v>399145000</v>
      </c>
      <c r="K41" s="23">
        <v>144012000</v>
      </c>
      <c r="L41" s="23">
        <v>8539000</v>
      </c>
      <c r="M41" s="23">
        <v>-12820000</v>
      </c>
      <c r="N41" s="23">
        <v>156633000</v>
      </c>
      <c r="O41">
        <v>0</v>
      </c>
      <c r="P41" s="23">
        <v>-1478000</v>
      </c>
      <c r="Q41" s="23">
        <v>3809000</v>
      </c>
    </row>
    <row r="42" spans="1:17" x14ac:dyDescent="0.35">
      <c r="A42" t="s">
        <v>240</v>
      </c>
      <c r="B42" s="23">
        <v>306975000</v>
      </c>
      <c r="C42" s="23">
        <v>391297000</v>
      </c>
      <c r="D42" s="23">
        <v>-288660000</v>
      </c>
      <c r="E42" s="23">
        <v>1661441000</v>
      </c>
      <c r="F42" s="23">
        <v>-120168000</v>
      </c>
      <c r="G42" s="23">
        <v>481129000</v>
      </c>
      <c r="H42" s="23">
        <v>466712000</v>
      </c>
      <c r="I42" s="23">
        <v>249859000</v>
      </c>
      <c r="J42" s="23">
        <v>399145000</v>
      </c>
      <c r="K42" s="23">
        <v>144012000</v>
      </c>
      <c r="L42" s="23">
        <v>8539000</v>
      </c>
      <c r="M42" s="23">
        <v>-12820000</v>
      </c>
      <c r="N42" s="23">
        <v>156633000</v>
      </c>
      <c r="O42">
        <v>0</v>
      </c>
      <c r="P42" s="23">
        <v>-1478000</v>
      </c>
      <c r="Q42" s="23">
        <v>3809000</v>
      </c>
    </row>
    <row r="43" spans="1:17" x14ac:dyDescent="0.35">
      <c r="A43" t="s">
        <v>241</v>
      </c>
      <c r="B43" s="23">
        <v>312059000</v>
      </c>
      <c r="C43" s="23">
        <v>397125000</v>
      </c>
      <c r="D43" s="23">
        <v>-661028000</v>
      </c>
      <c r="E43" s="23">
        <v>1332686000</v>
      </c>
      <c r="F43" s="23">
        <v>-117439000</v>
      </c>
      <c r="G43" s="23">
        <v>489104000</v>
      </c>
      <c r="H43" s="23">
        <v>526987000</v>
      </c>
      <c r="I43" s="23">
        <v>352854000</v>
      </c>
      <c r="J43" s="23">
        <v>517716000</v>
      </c>
      <c r="K43" s="23">
        <v>153967000</v>
      </c>
      <c r="L43" s="23">
        <v>6900000</v>
      </c>
      <c r="M43" s="23">
        <v>12540000</v>
      </c>
      <c r="N43" s="23">
        <v>-18221000</v>
      </c>
      <c r="O43">
        <v>0</v>
      </c>
      <c r="P43" s="23">
        <v>-1435000</v>
      </c>
      <c r="Q43" s="23">
        <v>4110000</v>
      </c>
    </row>
    <row r="44" spans="1:17" x14ac:dyDescent="0.35">
      <c r="A44" t="s">
        <v>242</v>
      </c>
      <c r="B44" s="23">
        <v>312059000</v>
      </c>
      <c r="C44" s="23">
        <v>397125000</v>
      </c>
      <c r="D44" s="23">
        <v>-661028000</v>
      </c>
      <c r="E44" s="23">
        <v>1332686000</v>
      </c>
      <c r="F44" s="23">
        <v>-117439000</v>
      </c>
      <c r="G44" s="23">
        <v>489104000</v>
      </c>
      <c r="H44" s="23">
        <v>526987000</v>
      </c>
      <c r="I44" s="23">
        <v>352854000</v>
      </c>
      <c r="J44" s="23">
        <v>517716000</v>
      </c>
      <c r="K44" s="23">
        <v>153967000</v>
      </c>
      <c r="L44" s="23">
        <v>6900000</v>
      </c>
      <c r="M44" s="23">
        <v>12540000</v>
      </c>
      <c r="N44" s="23">
        <v>-18221000</v>
      </c>
      <c r="O44">
        <v>0</v>
      </c>
      <c r="P44" s="23">
        <v>-1435000</v>
      </c>
      <c r="Q44" s="23">
        <v>4110000</v>
      </c>
    </row>
    <row r="45" spans="1:17" x14ac:dyDescent="0.35">
      <c r="A45" t="s">
        <v>243</v>
      </c>
      <c r="B45" s="23">
        <v>591000000</v>
      </c>
      <c r="C45" s="23">
        <v>591000000</v>
      </c>
      <c r="D45" s="23">
        <v>614496000</v>
      </c>
      <c r="E45" s="23">
        <v>1612391000</v>
      </c>
      <c r="F45" s="23">
        <v>225891000</v>
      </c>
      <c r="G45" s="23">
        <v>832099000</v>
      </c>
      <c r="H45" s="23">
        <v>629725000</v>
      </c>
      <c r="I45" s="23">
        <v>417275000</v>
      </c>
      <c r="J45" s="23">
        <v>544080000</v>
      </c>
      <c r="K45" s="23">
        <v>155200000</v>
      </c>
      <c r="L45" s="23">
        <v>6900000</v>
      </c>
      <c r="M45" s="23">
        <v>12540000</v>
      </c>
      <c r="N45">
        <v>0</v>
      </c>
      <c r="O45">
        <v>0</v>
      </c>
      <c r="P45" s="23">
        <v>2000000</v>
      </c>
      <c r="Q45" s="23">
        <v>5000000</v>
      </c>
    </row>
    <row r="46" spans="1:17" x14ac:dyDescent="0.35">
      <c r="A46" t="s">
        <v>244</v>
      </c>
      <c r="B46" s="23">
        <v>-278941000</v>
      </c>
      <c r="C46" s="23">
        <v>-193875000</v>
      </c>
      <c r="D46" s="23">
        <v>-1275524000</v>
      </c>
      <c r="E46" s="23">
        <v>-279705000</v>
      </c>
      <c r="F46" s="23">
        <v>-343330000</v>
      </c>
      <c r="G46" s="23">
        <v>-342995000</v>
      </c>
      <c r="H46" s="23">
        <v>-102738000</v>
      </c>
      <c r="I46" s="23">
        <v>-64421000</v>
      </c>
      <c r="J46" s="23">
        <v>-26364000</v>
      </c>
      <c r="K46" s="23">
        <v>-1233000</v>
      </c>
      <c r="L46">
        <v>0</v>
      </c>
      <c r="M46">
        <v>0</v>
      </c>
      <c r="N46" s="23">
        <v>-18221000</v>
      </c>
      <c r="O46">
        <v>0</v>
      </c>
      <c r="P46" s="23">
        <v>-3435000</v>
      </c>
      <c r="Q46" s="23">
        <v>-890000</v>
      </c>
    </row>
    <row r="47" spans="1:17" x14ac:dyDescent="0.35">
      <c r="A47" t="s">
        <v>245</v>
      </c>
      <c r="B47" s="23">
        <v>-2260000</v>
      </c>
      <c r="C47" s="23">
        <v>-2359000</v>
      </c>
      <c r="D47" s="23">
        <v>374147000</v>
      </c>
      <c r="E47" s="23">
        <v>365114000</v>
      </c>
      <c r="F47" s="23">
        <v>-5439000</v>
      </c>
      <c r="G47" s="23">
        <v>-1162000</v>
      </c>
      <c r="H47" s="23">
        <v>-46580000</v>
      </c>
      <c r="I47" s="23">
        <v>-102510000</v>
      </c>
      <c r="J47" s="23">
        <v>-112261000</v>
      </c>
      <c r="K47" s="23">
        <v>-1630000</v>
      </c>
      <c r="L47" s="23">
        <v>-1140000</v>
      </c>
      <c r="M47" s="23">
        <v>-1022000</v>
      </c>
      <c r="N47" s="23">
        <v>169942000</v>
      </c>
      <c r="P47" s="23">
        <v>-43000</v>
      </c>
      <c r="Q47" s="23">
        <v>-1000</v>
      </c>
    </row>
    <row r="48" spans="1:17" x14ac:dyDescent="0.35">
      <c r="A48" t="s">
        <v>246</v>
      </c>
      <c r="B48">
        <v>0</v>
      </c>
      <c r="C48">
        <v>0</v>
      </c>
      <c r="D48" s="23">
        <v>375662000</v>
      </c>
      <c r="E48" s="23">
        <v>366783000</v>
      </c>
      <c r="L48">
        <v>0</v>
      </c>
      <c r="M48">
        <v>0</v>
      </c>
      <c r="N48" s="23">
        <v>170828000</v>
      </c>
    </row>
    <row r="49" spans="1:17" x14ac:dyDescent="0.35">
      <c r="A49" t="s">
        <v>247</v>
      </c>
      <c r="B49" s="23">
        <v>-2260000</v>
      </c>
      <c r="C49" s="23">
        <v>-2359000</v>
      </c>
      <c r="D49" s="23">
        <v>-1515000</v>
      </c>
      <c r="E49" s="23">
        <v>-1669000</v>
      </c>
      <c r="F49" s="23">
        <v>-5439000</v>
      </c>
      <c r="G49" s="23">
        <v>-1162000</v>
      </c>
      <c r="H49" s="23">
        <v>-46580000</v>
      </c>
      <c r="I49" s="23">
        <v>-102510000</v>
      </c>
      <c r="J49" s="23">
        <v>-112261000</v>
      </c>
      <c r="K49" s="23">
        <v>-1630000</v>
      </c>
      <c r="L49" s="23">
        <v>-1140000</v>
      </c>
      <c r="M49" s="23">
        <v>-1022000</v>
      </c>
      <c r="N49" s="23">
        <v>-886000</v>
      </c>
      <c r="O49">
        <v>0</v>
      </c>
      <c r="P49" s="23">
        <v>-43000</v>
      </c>
      <c r="Q49" s="23">
        <v>-1000</v>
      </c>
    </row>
    <row r="50" spans="1:17" x14ac:dyDescent="0.35">
      <c r="A50" t="s">
        <v>278</v>
      </c>
      <c r="B50">
        <v>0</v>
      </c>
      <c r="C50">
        <v>0</v>
      </c>
      <c r="D50">
        <v>0</v>
      </c>
      <c r="E50" s="23">
        <v>39000</v>
      </c>
      <c r="F50" s="23">
        <v>1000</v>
      </c>
      <c r="G50" s="23">
        <v>51000</v>
      </c>
      <c r="H50" s="23">
        <v>45000</v>
      </c>
      <c r="I50" s="23">
        <v>92000</v>
      </c>
      <c r="J50" s="23">
        <v>32000</v>
      </c>
      <c r="K50" s="23">
        <v>174000</v>
      </c>
      <c r="L50" s="23">
        <v>852000</v>
      </c>
      <c r="M50" s="23">
        <v>469000</v>
      </c>
      <c r="N50" s="23">
        <v>423000</v>
      </c>
    </row>
    <row r="51" spans="1:17" x14ac:dyDescent="0.35">
      <c r="A51" t="s">
        <v>248</v>
      </c>
      <c r="B51" s="23">
        <v>-2824000</v>
      </c>
      <c r="C51" s="23">
        <v>-3469000</v>
      </c>
      <c r="D51" s="23">
        <v>-1779000</v>
      </c>
      <c r="E51" s="23">
        <v>-36398000</v>
      </c>
      <c r="F51" s="23">
        <v>2709000</v>
      </c>
      <c r="G51" s="23">
        <v>-6864000</v>
      </c>
      <c r="H51" s="23">
        <v>-13740000</v>
      </c>
      <c r="I51" s="23">
        <v>-577000</v>
      </c>
      <c r="J51" s="23">
        <v>-6342000</v>
      </c>
      <c r="K51" s="23">
        <v>-8499000</v>
      </c>
      <c r="L51" s="23">
        <v>1927000</v>
      </c>
      <c r="M51" s="23">
        <v>-24807000</v>
      </c>
      <c r="N51" s="23">
        <v>4489000</v>
      </c>
      <c r="Q51" s="23">
        <v>-300000</v>
      </c>
    </row>
    <row r="52" spans="1:17" x14ac:dyDescent="0.35">
      <c r="A52" t="s">
        <v>249</v>
      </c>
      <c r="B52" s="23">
        <v>1407111000</v>
      </c>
      <c r="C52" s="23">
        <v>1465742000</v>
      </c>
      <c r="D52" s="23">
        <v>1428907000</v>
      </c>
      <c r="E52" s="23">
        <v>1861124000</v>
      </c>
      <c r="F52" s="23">
        <v>978957000</v>
      </c>
      <c r="G52" s="23">
        <v>1004733000</v>
      </c>
      <c r="H52" s="23">
        <v>800849000</v>
      </c>
      <c r="I52" s="23">
        <v>700900000</v>
      </c>
      <c r="J52" s="23">
        <v>803632000</v>
      </c>
      <c r="K52" s="23">
        <v>632784000</v>
      </c>
      <c r="L52" s="23">
        <v>530631000</v>
      </c>
      <c r="M52" s="23">
        <v>416816000</v>
      </c>
      <c r="N52" s="23">
        <v>343328000</v>
      </c>
      <c r="O52" s="23">
        <v>82714000</v>
      </c>
      <c r="P52" s="23">
        <v>86147000</v>
      </c>
      <c r="Q52" s="23">
        <v>16229000</v>
      </c>
    </row>
    <row r="53" spans="1:17" x14ac:dyDescent="0.35">
      <c r="A53" t="s">
        <v>250</v>
      </c>
      <c r="B53" s="23">
        <v>63798000</v>
      </c>
      <c r="C53" s="23">
        <v>36835000</v>
      </c>
      <c r="D53" s="23">
        <v>-432217000</v>
      </c>
      <c r="E53" s="23">
        <v>882167000</v>
      </c>
      <c r="F53" s="23">
        <v>-25776000</v>
      </c>
      <c r="G53" s="23">
        <v>203884000</v>
      </c>
      <c r="H53" s="23">
        <v>99949000</v>
      </c>
      <c r="I53" s="23">
        <v>-102732000</v>
      </c>
      <c r="J53" s="23">
        <v>170848000</v>
      </c>
      <c r="K53" s="23">
        <v>102153000</v>
      </c>
      <c r="L53" s="23">
        <v>113815000</v>
      </c>
      <c r="M53" s="23">
        <v>73488000</v>
      </c>
      <c r="N53" s="23">
        <v>260614000</v>
      </c>
      <c r="O53" s="23">
        <v>-3433000</v>
      </c>
      <c r="P53" s="23">
        <v>69918000</v>
      </c>
      <c r="Q53" s="23">
        <v>-38374000</v>
      </c>
    </row>
    <row r="54" spans="1:17" x14ac:dyDescent="0.35">
      <c r="A54" t="s">
        <v>251</v>
      </c>
      <c r="B54" s="23">
        <v>1343313000</v>
      </c>
      <c r="C54" s="23">
        <v>1428907000</v>
      </c>
      <c r="D54" s="23">
        <v>1861124000</v>
      </c>
      <c r="E54" s="23">
        <v>978957000</v>
      </c>
      <c r="F54" s="23">
        <v>1004733000</v>
      </c>
      <c r="G54" s="23">
        <v>800849000</v>
      </c>
      <c r="H54" s="23">
        <v>700900000</v>
      </c>
      <c r="I54" s="23">
        <v>803632000</v>
      </c>
      <c r="J54" s="23">
        <v>632784000</v>
      </c>
      <c r="K54" s="23">
        <v>530631000</v>
      </c>
      <c r="L54" s="23">
        <v>416816000</v>
      </c>
      <c r="M54" s="23">
        <v>343328000</v>
      </c>
      <c r="N54" s="23">
        <v>82714000</v>
      </c>
      <c r="O54" s="23">
        <v>86147000</v>
      </c>
      <c r="P54" s="23">
        <v>16229000</v>
      </c>
      <c r="Q54" s="23">
        <v>54603000</v>
      </c>
    </row>
    <row r="55" spans="1:17" x14ac:dyDescent="0.35">
      <c r="A55" t="s">
        <v>252</v>
      </c>
      <c r="B55" s="23">
        <v>245000</v>
      </c>
      <c r="C55" s="23">
        <v>82000</v>
      </c>
      <c r="F55" s="23">
        <v>5843000</v>
      </c>
      <c r="H55" s="23">
        <v>5826000</v>
      </c>
      <c r="I55">
        <v>0</v>
      </c>
      <c r="J55" s="23">
        <v>95933000</v>
      </c>
      <c r="K55" s="23">
        <v>89104000</v>
      </c>
      <c r="L55" s="23">
        <v>85705000</v>
      </c>
      <c r="M55" s="23">
        <v>40204000</v>
      </c>
      <c r="N55" s="23">
        <v>1477000</v>
      </c>
      <c r="P55" s="23">
        <v>1980000</v>
      </c>
    </row>
    <row r="56" spans="1:17" x14ac:dyDescent="0.35">
      <c r="A56" t="s">
        <v>253</v>
      </c>
      <c r="B56" s="23">
        <v>113661000</v>
      </c>
      <c r="C56" s="23">
        <v>107443000</v>
      </c>
      <c r="D56" s="23">
        <v>135500000</v>
      </c>
      <c r="E56" s="23">
        <v>80837000</v>
      </c>
      <c r="F56" s="23">
        <v>80254000</v>
      </c>
      <c r="G56" s="23">
        <v>65123000</v>
      </c>
      <c r="H56" s="23">
        <v>37902000</v>
      </c>
      <c r="I56" s="23">
        <v>39963000</v>
      </c>
      <c r="J56" s="23">
        <v>7061000</v>
      </c>
      <c r="K56" s="23">
        <v>1318000</v>
      </c>
      <c r="L56" s="23">
        <v>29000</v>
      </c>
      <c r="M56" s="23">
        <v>303000</v>
      </c>
      <c r="N56" s="23">
        <v>10562000</v>
      </c>
      <c r="P56" s="23">
        <v>13377000</v>
      </c>
    </row>
    <row r="57" spans="1:17" x14ac:dyDescent="0.35">
      <c r="A57" t="s">
        <v>254</v>
      </c>
      <c r="B57" s="23">
        <v>-297696000</v>
      </c>
      <c r="C57" s="23">
        <v>-264248000</v>
      </c>
      <c r="D57" s="23">
        <v>-350377000</v>
      </c>
      <c r="E57" s="23">
        <v>-548828000</v>
      </c>
      <c r="F57" s="23">
        <v>-334537000</v>
      </c>
      <c r="G57" s="23">
        <v>-793124000</v>
      </c>
      <c r="H57" s="23">
        <v>-790663000</v>
      </c>
      <c r="I57" s="23">
        <v>-725903000</v>
      </c>
      <c r="J57" s="23">
        <v>-701282000</v>
      </c>
      <c r="K57" s="23">
        <v>-302371000</v>
      </c>
      <c r="L57" s="23">
        <v>-90100000</v>
      </c>
      <c r="M57" s="23">
        <v>-36397000</v>
      </c>
      <c r="N57" s="23">
        <v>-14093000</v>
      </c>
      <c r="O57" s="23">
        <v>-5325000</v>
      </c>
      <c r="P57" s="23">
        <v>-20036000</v>
      </c>
      <c r="Q57" s="23">
        <v>-13953000</v>
      </c>
    </row>
    <row r="58" spans="1:17" x14ac:dyDescent="0.35">
      <c r="A58" t="s">
        <v>255</v>
      </c>
      <c r="B58">
        <v>0</v>
      </c>
      <c r="C58">
        <v>0</v>
      </c>
      <c r="D58" s="23">
        <v>375662000</v>
      </c>
      <c r="E58" s="23">
        <v>366783000</v>
      </c>
      <c r="L58">
        <v>0</v>
      </c>
      <c r="M58">
        <v>0</v>
      </c>
      <c r="N58" s="23">
        <v>170828000</v>
      </c>
    </row>
    <row r="59" spans="1:17" x14ac:dyDescent="0.35">
      <c r="A59" t="s">
        <v>256</v>
      </c>
      <c r="B59" s="23">
        <v>591000000</v>
      </c>
      <c r="C59" s="23">
        <v>591000000</v>
      </c>
      <c r="D59" s="23">
        <v>614496000</v>
      </c>
      <c r="E59" s="23">
        <v>1612391000</v>
      </c>
      <c r="F59" s="23">
        <v>225891000</v>
      </c>
      <c r="G59" s="23">
        <v>832099000</v>
      </c>
      <c r="H59" s="23">
        <v>629725000</v>
      </c>
      <c r="I59" s="23">
        <v>417275000</v>
      </c>
      <c r="J59" s="23">
        <v>544080000</v>
      </c>
      <c r="K59" s="23">
        <v>155200000</v>
      </c>
      <c r="L59" s="23">
        <v>6900000</v>
      </c>
      <c r="M59" s="23">
        <v>12540000</v>
      </c>
      <c r="N59">
        <v>0</v>
      </c>
      <c r="O59">
        <v>0</v>
      </c>
      <c r="P59" s="23">
        <v>2000000</v>
      </c>
      <c r="Q59" s="23">
        <v>5000000</v>
      </c>
    </row>
    <row r="60" spans="1:17" x14ac:dyDescent="0.35">
      <c r="A60" t="s">
        <v>257</v>
      </c>
      <c r="B60" s="23">
        <v>-278941000</v>
      </c>
      <c r="C60" s="23">
        <v>-193875000</v>
      </c>
      <c r="D60" s="23">
        <v>-1275524000</v>
      </c>
      <c r="E60" s="23">
        <v>-279705000</v>
      </c>
      <c r="F60" s="23">
        <v>-343330000</v>
      </c>
      <c r="G60" s="23">
        <v>-342995000</v>
      </c>
      <c r="H60" s="23">
        <v>-102738000</v>
      </c>
      <c r="I60" s="23">
        <v>-64421000</v>
      </c>
      <c r="J60" s="23">
        <v>-26364000</v>
      </c>
      <c r="K60" s="23">
        <v>-1233000</v>
      </c>
      <c r="L60">
        <v>0</v>
      </c>
      <c r="M60">
        <v>0</v>
      </c>
      <c r="N60" s="23">
        <v>-18221000</v>
      </c>
      <c r="O60">
        <v>0</v>
      </c>
      <c r="P60" s="23">
        <v>-3435000</v>
      </c>
      <c r="Q60" s="23">
        <v>-890000</v>
      </c>
    </row>
    <row r="61" spans="1:17" x14ac:dyDescent="0.35">
      <c r="A61" t="s">
        <v>258</v>
      </c>
      <c r="B61" s="23">
        <v>-2260000</v>
      </c>
      <c r="C61" s="23">
        <v>-2359000</v>
      </c>
      <c r="D61" s="23">
        <v>-1515000</v>
      </c>
      <c r="E61" s="23">
        <v>-1669000</v>
      </c>
      <c r="F61" s="23">
        <v>-5439000</v>
      </c>
      <c r="G61" s="23">
        <v>-1162000</v>
      </c>
      <c r="H61" s="23">
        <v>-46580000</v>
      </c>
      <c r="I61" s="23">
        <v>-102510000</v>
      </c>
      <c r="J61" s="23">
        <v>-112261000</v>
      </c>
      <c r="K61" s="23">
        <v>-1630000</v>
      </c>
      <c r="L61" s="23">
        <v>-1140000</v>
      </c>
      <c r="M61" s="23">
        <v>-1022000</v>
      </c>
      <c r="N61" s="23">
        <v>-886000</v>
      </c>
      <c r="O61">
        <v>0</v>
      </c>
      <c r="P61" s="23">
        <v>-43000</v>
      </c>
      <c r="Q61" s="23">
        <v>-1000</v>
      </c>
    </row>
    <row r="62" spans="1:17" x14ac:dyDescent="0.35">
      <c r="A62" t="s">
        <v>259</v>
      </c>
      <c r="B62" s="23">
        <v>-265486000</v>
      </c>
      <c r="C62" s="23">
        <v>-353270000</v>
      </c>
      <c r="D62" s="23">
        <v>-141489000</v>
      </c>
      <c r="E62" s="23">
        <v>-774102000</v>
      </c>
      <c r="F62" s="23">
        <v>216784000</v>
      </c>
      <c r="G62" s="23">
        <v>-286661000</v>
      </c>
      <c r="H62" s="23">
        <v>-365423000</v>
      </c>
      <c r="I62" s="23">
        <v>-252225000</v>
      </c>
      <c r="J62" s="23">
        <v>-228297000</v>
      </c>
      <c r="K62" s="23">
        <v>-41859000</v>
      </c>
      <c r="L62" s="23">
        <v>105276000</v>
      </c>
      <c r="M62" s="23">
        <v>77234000</v>
      </c>
      <c r="N62" s="23">
        <v>157105000</v>
      </c>
      <c r="O62" s="23">
        <v>21708000</v>
      </c>
      <c r="P62" s="23">
        <v>54289000</v>
      </c>
      <c r="Q62" s="23">
        <v>-65866000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LBO Model</vt:lpstr>
      <vt:lpstr>BALANCE SHEET YAHOO</vt:lpstr>
      <vt:lpstr>INCOME YAHOO</vt:lpstr>
      <vt:lpstr>CASH FLOW YAHOO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Droussiotis</dc:creator>
  <cp:lastModifiedBy>Chris Droussiotis</cp:lastModifiedBy>
  <dcterms:created xsi:type="dcterms:W3CDTF">2021-12-02T02:53:11Z</dcterms:created>
  <dcterms:modified xsi:type="dcterms:W3CDTF">2023-04-29T01:53:22Z</dcterms:modified>
</cp:coreProperties>
</file>