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8" windowHeight="6666" activeTab="1"/>
  </bookViews>
  <sheets>
    <sheet name="A1" sheetId="1" r:id="rId1"/>
    <sheet name="A2" sheetId="2" r:id="rId2"/>
    <sheet name="Sheet3" sheetId="3" r:id="rId3"/>
  </sheets>
  <definedNames>
    <definedName name="_xlnm.Print_Area" localSheetId="0">'A1'!$A$1:$N$102</definedName>
  </definedNames>
  <calcPr fullCalcOnLoad="1"/>
</workbook>
</file>

<file path=xl/sharedStrings.xml><?xml version="1.0" encoding="utf-8"?>
<sst xmlns="http://schemas.openxmlformats.org/spreadsheetml/2006/main" count="261" uniqueCount="95">
  <si>
    <t>Question 7</t>
  </si>
  <si>
    <t>Beginning Stock</t>
  </si>
  <si>
    <t>Ending Stock</t>
  </si>
  <si>
    <t>Dividends</t>
  </si>
  <si>
    <t>Gains</t>
  </si>
  <si>
    <t>HRP</t>
  </si>
  <si>
    <t>Question 8</t>
  </si>
  <si>
    <t>HPR</t>
  </si>
  <si>
    <t>Arithmetic</t>
  </si>
  <si>
    <t>Geometric</t>
  </si>
  <si>
    <t>Question 9</t>
  </si>
  <si>
    <t>Boom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</si>
  <si>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</si>
  <si>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</si>
  <si>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</si>
  <si>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</si>
  <si>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</si>
  <si>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</si>
  <si>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</si>
  <si>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t>Recession (Sr)</t>
  </si>
  <si>
    <t>Normal (Sn)</t>
  </si>
  <si>
    <t>Boom (Sb)</t>
  </si>
  <si>
    <t>%</t>
  </si>
  <si>
    <t>Variance=</t>
  </si>
  <si>
    <t>SD =</t>
  </si>
  <si>
    <t>Normal</t>
  </si>
  <si>
    <t>Recession</t>
  </si>
  <si>
    <r>
      <t xml:space="preserve">HPR %
</t>
    </r>
    <r>
      <rPr>
        <b/>
        <sz val="14"/>
        <rFont val="Arial"/>
        <family val="2"/>
      </rPr>
      <t>(r)</t>
    </r>
  </si>
  <si>
    <r>
      <t xml:space="preserve"> p * r</t>
    </r>
    <r>
      <rPr>
        <b/>
        <sz val="10"/>
        <rFont val="Arial"/>
        <family val="2"/>
      </rPr>
      <t xml:space="preserve">
%</t>
    </r>
  </si>
  <si>
    <t>(a)</t>
  </si>
  <si>
    <t>(b)</t>
  </si>
  <si>
    <t>Question 10</t>
  </si>
  <si>
    <t>A</t>
  </si>
  <si>
    <t>B</t>
  </si>
  <si>
    <t>C</t>
  </si>
  <si>
    <t>D</t>
  </si>
  <si>
    <t>E (rp)</t>
  </si>
  <si>
    <t>σp %</t>
  </si>
  <si>
    <t>Sharpe ratio</t>
  </si>
  <si>
    <t>Risk
Free r</t>
  </si>
  <si>
    <t>Question 11-15</t>
  </si>
  <si>
    <t>Stocks (s)</t>
  </si>
  <si>
    <t>Bonds (b)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</si>
  <si>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</si>
  <si>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</si>
  <si>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Asset Allocation</t>
  </si>
  <si>
    <t>Stocks (As) =</t>
  </si>
  <si>
    <t>Bonds (Ab) =</t>
  </si>
  <si>
    <r>
      <t>(As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(Ab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</si>
  <si>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</si>
  <si>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</si>
  <si>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</si>
  <si>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</si>
  <si>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</si>
  <si>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</si>
  <si>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 xml:space="preserve"> Q11</t>
  </si>
  <si>
    <t xml:space="preserve"> Q12</t>
  </si>
  <si>
    <t xml:space="preserve"> Q13</t>
  </si>
  <si>
    <t xml:space="preserve"> Q14</t>
  </si>
  <si>
    <t xml:space="preserve"> Q15</t>
  </si>
  <si>
    <t>Question 16-18</t>
  </si>
  <si>
    <t>Correlation between B and S =</t>
  </si>
  <si>
    <t>Portfolio %</t>
  </si>
  <si>
    <t>Returns (%)</t>
  </si>
  <si>
    <t>σ (%)</t>
  </si>
  <si>
    <r>
      <t>(Wb.</t>
    </r>
    <r>
      <rPr>
        <b/>
        <sz val="10"/>
        <rFont val="Arial"/>
        <family val="2"/>
      </rPr>
      <t>σb)^2+(Ws.σs)^2</t>
    </r>
  </si>
  <si>
    <r>
      <t>2*(Wb.</t>
    </r>
    <r>
      <rPr>
        <b/>
        <sz val="10"/>
        <rFont val="Arial"/>
        <family val="2"/>
      </rPr>
      <t>σb.Wb.σb).p</t>
    </r>
  </si>
  <si>
    <t>σ (bs) (%)</t>
  </si>
  <si>
    <t>Risk Free Portfolio</t>
  </si>
  <si>
    <t>T-Bills</t>
  </si>
  <si>
    <t>Risky Portfolio</t>
  </si>
  <si>
    <t>Bonds</t>
  </si>
  <si>
    <t>Stocks</t>
  </si>
  <si>
    <t>Sharpe Ratio</t>
  </si>
  <si>
    <t>Expected Return  of Total Portfolio =</t>
  </si>
  <si>
    <t>Risky
Weights</t>
  </si>
  <si>
    <t>=Q17</t>
  </si>
  <si>
    <t>Risk
 Premium</t>
  </si>
  <si>
    <t xml:space="preserve"> =Q16</t>
  </si>
  <si>
    <t>Risk
Premium</t>
  </si>
  <si>
    <t>=Q18b</t>
  </si>
  <si>
    <t>=Q18a</t>
  </si>
  <si>
    <t>Expected Return of Total Portfolio =</t>
  </si>
  <si>
    <t>Expected $Profit of Total Portfolio =</t>
  </si>
  <si>
    <t>Shares Own</t>
  </si>
  <si>
    <t>per share</t>
  </si>
  <si>
    <t>Number of Shares</t>
  </si>
  <si>
    <t>shares</t>
  </si>
  <si>
    <t>.</t>
  </si>
  <si>
    <t>Gains Share</t>
  </si>
  <si>
    <t>ABC</t>
  </si>
  <si>
    <t>XYZ</t>
  </si>
  <si>
    <t>Profit</t>
  </si>
  <si>
    <t>MIDTERM EXAM - A1</t>
  </si>
  <si>
    <t>MIDTERM EXAM - A2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</si>
</sst>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0.0000"/>
    <numFmt numFmtId="169" formatCode="0.00000"/>
    <numFmt numFmtId="170" formatCode="_(* #,##0_);_(* \(#,##0\);_(* &quot;-&quot;??_);_(@_)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\x"/>
    <numFmt numFmtId="178" formatCode="\2.0\x"/>
    <numFmt numFmtId="179" formatCode="_(* #,##0.000_);_(* \(#,##0.000\);_(* &quot;-&quot;??_);_(@_)"/>
    <numFmt numFmtId="180" formatCode="_(* #,##0.0_);_(* \(#,##0.0\);_(* &quot;-&quot;??_);_(@_)"/>
    <numFmt numFmtId="181" formatCode="&quot;$&quot;0.0"/>
    <numFmt numFmtId="182" formatCode="&quot;$&quot;#,#0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0" fillId="0" borderId="0" xfId="57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11" xfId="57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12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/>
    </xf>
    <xf numFmtId="0" fontId="0" fillId="0" borderId="14" xfId="0" applyBorder="1" applyAlignment="1">
      <alignment/>
    </xf>
    <xf numFmtId="9" fontId="4" fillId="0" borderId="15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6" xfId="0" applyBorder="1" applyAlignment="1">
      <alignment/>
    </xf>
    <xf numFmtId="9" fontId="1" fillId="0" borderId="17" xfId="0" applyNumberFormat="1" applyFont="1" applyBorder="1" applyAlignment="1">
      <alignment horizontal="center"/>
    </xf>
    <xf numFmtId="0" fontId="3" fillId="34" borderId="18" xfId="0" applyFont="1" applyFill="1" applyBorder="1" applyAlignment="1">
      <alignment horizontal="centerContinuous"/>
    </xf>
    <xf numFmtId="0" fontId="1" fillId="34" borderId="19" xfId="0" applyFont="1" applyFill="1" applyBorder="1" applyAlignment="1">
      <alignment horizontal="centerContinuous"/>
    </xf>
    <xf numFmtId="0" fontId="0" fillId="34" borderId="20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vertical="center" wrapText="1"/>
    </xf>
    <xf numFmtId="2" fontId="1" fillId="35" borderId="18" xfId="0" applyNumberFormat="1" applyFont="1" applyFill="1" applyBorder="1" applyAlignment="1">
      <alignment horizontal="right"/>
    </xf>
    <xf numFmtId="2" fontId="1" fillId="35" borderId="20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" fontId="5" fillId="35" borderId="18" xfId="0" applyNumberFormat="1" applyFont="1" applyFill="1" applyBorder="1" applyAlignment="1">
      <alignment horizontal="right"/>
    </xf>
    <xf numFmtId="2" fontId="5" fillId="35" borderId="20" xfId="0" applyNumberFormat="1" applyFont="1" applyFill="1" applyBorder="1" applyAlignment="1">
      <alignment/>
    </xf>
    <xf numFmtId="168" fontId="0" fillId="35" borderId="0" xfId="0" applyNumberFormat="1" applyFill="1" applyAlignment="1">
      <alignment horizontal="center"/>
    </xf>
    <xf numFmtId="2" fontId="0" fillId="35" borderId="0" xfId="0" applyNumberFormat="1" applyFill="1" applyAlignment="1" quotePrefix="1">
      <alignment horizontal="right"/>
    </xf>
    <xf numFmtId="0" fontId="0" fillId="35" borderId="0" xfId="0" applyFill="1" applyAlignment="1" quotePrefix="1">
      <alignment horizontal="right"/>
    </xf>
    <xf numFmtId="0" fontId="1" fillId="35" borderId="22" xfId="0" applyFont="1" applyFill="1" applyBorder="1" applyAlignment="1">
      <alignment/>
    </xf>
    <xf numFmtId="165" fontId="1" fillId="35" borderId="23" xfId="57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167" fontId="1" fillId="33" borderId="2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 quotePrefix="1">
      <alignment horizontal="center"/>
    </xf>
    <xf numFmtId="0" fontId="1" fillId="33" borderId="20" xfId="0" applyFont="1" applyFill="1" applyBorder="1" applyAlignment="1">
      <alignment horizontal="center"/>
    </xf>
    <xf numFmtId="0" fontId="5" fillId="0" borderId="0" xfId="0" applyFont="1" applyAlignment="1">
      <alignment/>
    </xf>
    <xf numFmtId="170" fontId="1" fillId="0" borderId="0" xfId="42" applyNumberFormat="1" applyFont="1" applyAlignment="1">
      <alignment horizontal="center"/>
    </xf>
    <xf numFmtId="170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/>
    </xf>
    <xf numFmtId="2" fontId="1" fillId="35" borderId="19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 quotePrefix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35" borderId="20" xfId="0" applyNumberFormat="1" applyFill="1" applyBorder="1" applyAlignment="1">
      <alignment horizontal="center"/>
    </xf>
    <xf numFmtId="165" fontId="1" fillId="35" borderId="19" xfId="57" applyNumberFormat="1" applyFont="1" applyFill="1" applyBorder="1" applyAlignment="1">
      <alignment/>
    </xf>
    <xf numFmtId="2" fontId="1" fillId="35" borderId="20" xfId="0" applyNumberFormat="1" applyFont="1" applyFill="1" applyBorder="1" applyAlignment="1">
      <alignment horizontal="left"/>
    </xf>
    <xf numFmtId="43" fontId="0" fillId="0" borderId="0" xfId="42" applyFont="1" applyAlignment="1">
      <alignment/>
    </xf>
    <xf numFmtId="179" fontId="0" fillId="0" borderId="0" xfId="42" applyNumberFormat="1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170" fontId="1" fillId="35" borderId="19" xfId="42" applyNumberFormat="1" applyFont="1" applyFill="1" applyBorder="1" applyAlignment="1">
      <alignment/>
    </xf>
    <xf numFmtId="182" fontId="1" fillId="35" borderId="19" xfId="42" applyNumberFormat="1" applyFont="1" applyFill="1" applyBorder="1" applyAlignment="1">
      <alignment/>
    </xf>
    <xf numFmtId="167" fontId="1" fillId="35" borderId="18" xfId="0" applyNumberFormat="1" applyFont="1" applyFill="1" applyBorder="1" applyAlignment="1">
      <alignment/>
    </xf>
    <xf numFmtId="43" fontId="0" fillId="0" borderId="0" xfId="42" applyNumberFormat="1" applyFont="1" applyAlignment="1">
      <alignment horizontal="center"/>
    </xf>
    <xf numFmtId="179" fontId="1" fillId="33" borderId="11" xfId="42" applyNumberFormat="1" applyFont="1" applyFill="1" applyBorder="1" applyAlignment="1">
      <alignment horizontal="center"/>
    </xf>
    <xf numFmtId="166" fontId="0" fillId="0" borderId="0" xfId="42" applyNumberFormat="1" applyFont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1" fillId="35" borderId="21" xfId="44" applyFont="1" applyFill="1" applyBorder="1" applyAlignment="1">
      <alignment/>
    </xf>
    <xf numFmtId="0" fontId="0" fillId="0" borderId="0" xfId="0" applyBorder="1" applyAlignment="1">
      <alignment horizontal="center"/>
    </xf>
    <xf numFmtId="168" fontId="0" fillId="35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 vertical="center"/>
    </xf>
    <xf numFmtId="165" fontId="1" fillId="35" borderId="23" xfId="57" applyNumberFormat="1" applyFont="1" applyFill="1" applyBorder="1" applyAlignment="1" quotePrefix="1">
      <alignment/>
    </xf>
    <xf numFmtId="44" fontId="1" fillId="35" borderId="23" xfId="44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58</xdr:row>
      <xdr:rowOff>133350</xdr:rowOff>
    </xdr:from>
    <xdr:to>
      <xdr:col>4</xdr:col>
      <xdr:colOff>0</xdr:colOff>
      <xdr:row>59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81375" y="10344150"/>
          <a:ext cx="266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57</xdr:row>
      <xdr:rowOff>133350</xdr:rowOff>
    </xdr:from>
    <xdr:to>
      <xdr:col>4</xdr:col>
      <xdr:colOff>0</xdr:colOff>
      <xdr:row>58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81375" y="10220325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83">
      <selection activeCell="A104" sqref="A104"/>
    </sheetView>
  </sheetViews>
  <sheetFormatPr defaultColWidth="9.140625" defaultRowHeight="12.75"/>
  <cols>
    <col min="1" max="1" width="16.421875" style="0" customWidth="1"/>
    <col min="2" max="2" width="12.7109375" style="0" customWidth="1"/>
    <col min="3" max="3" width="13.57421875" style="0" customWidth="1"/>
    <col min="4" max="4" width="12.00390625" style="0" bestFit="1" customWidth="1"/>
    <col min="5" max="5" width="11.140625" style="0" customWidth="1"/>
    <col min="6" max="6" width="12.421875" style="0" customWidth="1"/>
    <col min="7" max="7" width="21.28125" style="0" customWidth="1"/>
    <col min="8" max="8" width="20.57421875" style="0" customWidth="1"/>
    <col min="9" max="9" width="8.28125" style="0" customWidth="1"/>
    <col min="15" max="15" width="3.00390625" style="0" customWidth="1"/>
  </cols>
  <sheetData>
    <row r="1" ht="24.75">
      <c r="A1" s="72" t="s">
        <v>93</v>
      </c>
    </row>
    <row r="4" spans="1:6" ht="12">
      <c r="A4" s="3" t="s">
        <v>0</v>
      </c>
      <c r="B4" s="4"/>
      <c r="C4" s="4"/>
      <c r="D4" s="4"/>
      <c r="E4" s="4"/>
      <c r="F4" s="4"/>
    </row>
    <row r="6" spans="1:2" ht="12">
      <c r="A6" t="s">
        <v>84</v>
      </c>
      <c r="B6">
        <v>110</v>
      </c>
    </row>
    <row r="7" spans="1:3" ht="12">
      <c r="A7" t="s">
        <v>1</v>
      </c>
      <c r="B7" s="2">
        <v>12</v>
      </c>
      <c r="C7" t="s">
        <v>85</v>
      </c>
    </row>
    <row r="8" spans="1:3" ht="12">
      <c r="A8" t="s">
        <v>2</v>
      </c>
      <c r="B8" s="2">
        <v>16</v>
      </c>
      <c r="C8" t="s">
        <v>85</v>
      </c>
    </row>
    <row r="9" spans="1:3" ht="12">
      <c r="A9" t="s">
        <v>89</v>
      </c>
      <c r="B9" s="2">
        <v>0.1</v>
      </c>
      <c r="C9" t="s">
        <v>85</v>
      </c>
    </row>
    <row r="10" spans="1:2" ht="12">
      <c r="A10" t="s">
        <v>3</v>
      </c>
      <c r="B10" s="2">
        <v>55</v>
      </c>
    </row>
    <row r="12" spans="1:2" ht="12">
      <c r="A12" s="48" t="s">
        <v>92</v>
      </c>
      <c r="B12" s="96">
        <f>+(B6*(B8-B7+B9)+B10)</f>
        <v>505.99999999999994</v>
      </c>
    </row>
    <row r="13" spans="1:2" ht="12">
      <c r="A13" s="48" t="s">
        <v>5</v>
      </c>
      <c r="B13" s="95">
        <f>+(B6*(B8-B7+B9)+B10)/(B6*B7)</f>
        <v>0.3833333333333333</v>
      </c>
    </row>
    <row r="15" spans="1:6" ht="12">
      <c r="A15" s="3" t="s">
        <v>6</v>
      </c>
      <c r="B15" s="4"/>
      <c r="C15" s="4"/>
      <c r="D15" s="4"/>
      <c r="E15" s="4"/>
      <c r="F15" s="4"/>
    </row>
    <row r="17" spans="1:6" ht="12">
      <c r="A17" s="1" t="s">
        <v>7</v>
      </c>
      <c r="B17" s="1">
        <v>0</v>
      </c>
      <c r="C17" s="1">
        <v>-4</v>
      </c>
      <c r="D17" s="1">
        <v>3</v>
      </c>
      <c r="E17" s="1">
        <v>2</v>
      </c>
      <c r="F17" s="1">
        <v>6</v>
      </c>
    </row>
    <row r="19" spans="1:2" ht="12">
      <c r="A19" s="48" t="s">
        <v>8</v>
      </c>
      <c r="B19" s="49">
        <f>AVERAGE(C17:F17)/100</f>
        <v>0.0175</v>
      </c>
    </row>
    <row r="21" spans="1:6" ht="12">
      <c r="A21" s="48" t="s">
        <v>9</v>
      </c>
      <c r="B21" s="49">
        <f>+(C21*D21*E21*F21)^0.25-1</f>
        <v>0.016842345408172754</v>
      </c>
      <c r="C21">
        <f>+(C17/100+1)</f>
        <v>0.96</v>
      </c>
      <c r="D21">
        <f>+(D17/100+1)</f>
        <v>1.03</v>
      </c>
      <c r="E21">
        <f>+(E17/100+1)</f>
        <v>1.02</v>
      </c>
      <c r="F21">
        <f>+(F17/100+1)</f>
        <v>1.06</v>
      </c>
    </row>
    <row r="24" spans="1:6" ht="12">
      <c r="A24" s="3" t="s">
        <v>10</v>
      </c>
      <c r="B24" s="4"/>
      <c r="C24" s="4"/>
      <c r="D24" s="4"/>
      <c r="E24" s="4"/>
      <c r="F24" s="4"/>
    </row>
    <row r="26" spans="1:8" ht="36.75" thickBot="1">
      <c r="A26" s="5" t="s">
        <v>12</v>
      </c>
      <c r="B26" s="6" t="s">
        <v>13</v>
      </c>
      <c r="C26" s="7"/>
      <c r="D26" s="6" t="s">
        <v>27</v>
      </c>
      <c r="E26" s="8" t="s">
        <v>28</v>
      </c>
      <c r="F26" s="6" t="s">
        <v>16</v>
      </c>
      <c r="G26" s="6" t="s">
        <v>17</v>
      </c>
      <c r="H26" s="9" t="s">
        <v>18</v>
      </c>
    </row>
    <row r="28" spans="1:8" ht="12">
      <c r="A28" t="s">
        <v>11</v>
      </c>
      <c r="B28" s="10">
        <v>0.25</v>
      </c>
      <c r="D28" s="11">
        <v>16.1</v>
      </c>
      <c r="E28" s="11">
        <f>+D28*B28</f>
        <v>4.025</v>
      </c>
      <c r="F28" s="11">
        <f>+D28-$E$32</f>
        <v>12.66</v>
      </c>
      <c r="G28" s="11">
        <f>+F28^2</f>
        <v>160.2756</v>
      </c>
      <c r="H28" s="11">
        <f>+G28*B28</f>
        <v>40.0689</v>
      </c>
    </row>
    <row r="29" spans="1:8" ht="12">
      <c r="A29" t="s">
        <v>25</v>
      </c>
      <c r="B29" s="10">
        <v>0.45</v>
      </c>
      <c r="D29" s="11">
        <v>5.5</v>
      </c>
      <c r="E29" s="11">
        <f>+D29*B29</f>
        <v>2.475</v>
      </c>
      <c r="F29" s="11">
        <f>+D29-$E$32</f>
        <v>2.0599999999999996</v>
      </c>
      <c r="G29" s="11">
        <f>+F29^2</f>
        <v>4.243599999999998</v>
      </c>
      <c r="H29" s="11">
        <f>+G29*B29</f>
        <v>1.9096199999999992</v>
      </c>
    </row>
    <row r="30" spans="1:8" ht="12">
      <c r="A30" t="s">
        <v>26</v>
      </c>
      <c r="B30" s="10">
        <v>0.3</v>
      </c>
      <c r="D30" s="11">
        <v>-10.2</v>
      </c>
      <c r="E30" s="11">
        <f>+D30*B30</f>
        <v>-3.0599999999999996</v>
      </c>
      <c r="F30" s="11">
        <f>+D30-$E$32</f>
        <v>-13.64</v>
      </c>
      <c r="G30" s="11">
        <f>+F30^2</f>
        <v>186.04960000000003</v>
      </c>
      <c r="H30" s="11">
        <f>+G30*B30</f>
        <v>55.81488000000001</v>
      </c>
    </row>
    <row r="31" spans="2:7" ht="12">
      <c r="B31" s="10"/>
      <c r="D31" s="11"/>
      <c r="E31" s="11"/>
      <c r="F31" s="11"/>
      <c r="G31" s="11"/>
    </row>
    <row r="32" spans="2:8" ht="12" thickBot="1">
      <c r="B32" s="15">
        <f>SUM(B28:B31)</f>
        <v>1</v>
      </c>
      <c r="D32" s="46" t="s">
        <v>29</v>
      </c>
      <c r="E32" s="39">
        <f>SUM(E28:E30)</f>
        <v>3.4400000000000004</v>
      </c>
      <c r="F32" s="1" t="s">
        <v>22</v>
      </c>
      <c r="G32" s="13" t="s">
        <v>23</v>
      </c>
      <c r="H32" s="14">
        <f>SUM(H28:H30)</f>
        <v>97.7934</v>
      </c>
    </row>
    <row r="33" spans="7:8" ht="12.75" thickBot="1" thickTop="1">
      <c r="G33" s="13" t="s">
        <v>24</v>
      </c>
      <c r="H33" s="37">
        <f>SQRT(H32)</f>
        <v>9.889054555416307</v>
      </c>
    </row>
    <row r="34" ht="12">
      <c r="H34" s="47" t="s">
        <v>30</v>
      </c>
    </row>
    <row r="36" spans="1:6" ht="12">
      <c r="A36" s="3" t="s">
        <v>31</v>
      </c>
      <c r="B36" s="4"/>
      <c r="C36" s="4"/>
      <c r="D36" s="4"/>
      <c r="E36" s="4"/>
      <c r="F36" s="4"/>
    </row>
    <row r="38" spans="1:7" ht="24.75" thickBot="1">
      <c r="A38" s="17"/>
      <c r="B38" s="17" t="s">
        <v>36</v>
      </c>
      <c r="C38" s="18" t="s">
        <v>39</v>
      </c>
      <c r="D38" s="18" t="s">
        <v>77</v>
      </c>
      <c r="E38" s="17" t="s">
        <v>37</v>
      </c>
      <c r="F38" s="18" t="s">
        <v>38</v>
      </c>
      <c r="G38" s="19"/>
    </row>
    <row r="39" spans="1:6" ht="12">
      <c r="A39" s="16" t="s">
        <v>32</v>
      </c>
      <c r="B39" s="16">
        <v>9</v>
      </c>
      <c r="C39" s="16">
        <v>1.5</v>
      </c>
      <c r="D39" s="16">
        <f>+B39-C39</f>
        <v>7.5</v>
      </c>
      <c r="E39" s="16">
        <v>7</v>
      </c>
      <c r="F39" s="45">
        <f>+D39/E39</f>
        <v>1.0714285714285714</v>
      </c>
    </row>
    <row r="40" spans="1:6" ht="12" thickBot="1">
      <c r="A40" s="16" t="s">
        <v>33</v>
      </c>
      <c r="B40" s="16">
        <v>12</v>
      </c>
      <c r="C40" s="16">
        <f>+C39</f>
        <v>1.5</v>
      </c>
      <c r="D40" s="16">
        <f>+B40-C40</f>
        <v>10.5</v>
      </c>
      <c r="E40" s="16">
        <v>16</v>
      </c>
      <c r="F40" s="45">
        <f>+D40/E40</f>
        <v>0.65625</v>
      </c>
    </row>
    <row r="41" spans="1:6" ht="12" thickBot="1">
      <c r="A41" s="73" t="s">
        <v>34</v>
      </c>
      <c r="B41" s="74">
        <v>25</v>
      </c>
      <c r="C41" s="74">
        <f>+C40</f>
        <v>1.5</v>
      </c>
      <c r="D41" s="74">
        <f>+B41-C41</f>
        <v>23.5</v>
      </c>
      <c r="E41" s="74">
        <v>20</v>
      </c>
      <c r="F41" s="75">
        <f>+D41/E41</f>
        <v>1.175</v>
      </c>
    </row>
    <row r="42" spans="1:6" ht="12">
      <c r="A42" s="16" t="s">
        <v>35</v>
      </c>
      <c r="B42" s="16">
        <v>33</v>
      </c>
      <c r="C42" s="16">
        <f>+C41</f>
        <v>1.5</v>
      </c>
      <c r="D42" s="16">
        <f>+B42-C42</f>
        <v>31.5</v>
      </c>
      <c r="E42" s="16">
        <v>45</v>
      </c>
      <c r="F42" s="45">
        <f>+D42/E42</f>
        <v>0.7</v>
      </c>
    </row>
    <row r="45" spans="1:6" ht="12">
      <c r="A45" s="3" t="s">
        <v>40</v>
      </c>
      <c r="B45" s="4"/>
      <c r="C45" s="4"/>
      <c r="D45" s="4"/>
      <c r="E45" s="4"/>
      <c r="F45" s="4"/>
    </row>
    <row r="47" spans="4:14" ht="17.25">
      <c r="D47" s="94" t="s">
        <v>41</v>
      </c>
      <c r="E47" s="94"/>
      <c r="F47" s="94"/>
      <c r="G47" s="94"/>
      <c r="H47" s="94"/>
      <c r="J47" s="94" t="s">
        <v>42</v>
      </c>
      <c r="K47" s="94"/>
      <c r="L47" s="94"/>
      <c r="M47" s="94"/>
      <c r="N47" s="94"/>
    </row>
    <row r="48" spans="1:15" ht="49.5" thickBot="1">
      <c r="A48" s="5" t="s">
        <v>12</v>
      </c>
      <c r="B48" s="6" t="s">
        <v>13</v>
      </c>
      <c r="C48" s="7"/>
      <c r="D48" s="6" t="s">
        <v>14</v>
      </c>
      <c r="E48" s="8" t="s">
        <v>15</v>
      </c>
      <c r="F48" s="6" t="s">
        <v>16</v>
      </c>
      <c r="G48" s="6" t="s">
        <v>17</v>
      </c>
      <c r="H48" s="9" t="s">
        <v>18</v>
      </c>
      <c r="I48" s="20"/>
      <c r="J48" s="6" t="s">
        <v>43</v>
      </c>
      <c r="K48" s="8" t="s">
        <v>44</v>
      </c>
      <c r="L48" s="6" t="s">
        <v>16</v>
      </c>
      <c r="M48" s="6" t="s">
        <v>17</v>
      </c>
      <c r="N48" s="9" t="s">
        <v>18</v>
      </c>
      <c r="O48" s="16"/>
    </row>
    <row r="50" spans="1:14" ht="12">
      <c r="A50" t="s">
        <v>19</v>
      </c>
      <c r="B50" s="10">
        <v>0.35</v>
      </c>
      <c r="D50" s="11">
        <v>-6</v>
      </c>
      <c r="E50" s="11">
        <f>+D50*B50</f>
        <v>-2.0999999999999996</v>
      </c>
      <c r="F50" s="11">
        <f>+D50-$E$54</f>
        <v>-15.100000000000001</v>
      </c>
      <c r="G50" s="11">
        <f>+F50^2</f>
        <v>228.01000000000005</v>
      </c>
      <c r="H50" s="11">
        <f>+G50*B50</f>
        <v>79.80350000000001</v>
      </c>
      <c r="J50" s="11">
        <v>5</v>
      </c>
      <c r="K50" s="11">
        <f>+J50*B50</f>
        <v>1.75</v>
      </c>
      <c r="L50" s="11">
        <f>+J50-$K$54</f>
        <v>3.375</v>
      </c>
      <c r="M50" s="11">
        <f>+L50^2</f>
        <v>11.390625</v>
      </c>
      <c r="N50" s="11">
        <f>+M50*B50</f>
        <v>3.9867187499999996</v>
      </c>
    </row>
    <row r="51" spans="1:14" ht="12">
      <c r="A51" t="s">
        <v>20</v>
      </c>
      <c r="B51" s="10">
        <v>0.35</v>
      </c>
      <c r="D51" s="11">
        <v>8</v>
      </c>
      <c r="E51" s="11">
        <f>+D51*B51</f>
        <v>2.8</v>
      </c>
      <c r="F51" s="11">
        <f>+D51-$E$54</f>
        <v>-1.1000000000000014</v>
      </c>
      <c r="G51" s="11">
        <f>+F51^2</f>
        <v>1.210000000000003</v>
      </c>
      <c r="H51" s="11">
        <f>+G51*B51</f>
        <v>0.42350000000000104</v>
      </c>
      <c r="J51" s="11">
        <v>3.5</v>
      </c>
      <c r="K51" s="11">
        <f>+J51*B51</f>
        <v>1.2249999999999999</v>
      </c>
      <c r="L51" s="11">
        <f>+J51-$K$54</f>
        <v>1.8750000000000002</v>
      </c>
      <c r="M51" s="11">
        <f>+L51^2</f>
        <v>3.515625000000001</v>
      </c>
      <c r="N51" s="11">
        <f>+M51*B51</f>
        <v>1.2304687500000002</v>
      </c>
    </row>
    <row r="52" spans="1:14" ht="12">
      <c r="A52" t="s">
        <v>21</v>
      </c>
      <c r="B52" s="10">
        <v>0.3</v>
      </c>
      <c r="D52" s="11">
        <v>28</v>
      </c>
      <c r="E52" s="11">
        <f>+D52*B52</f>
        <v>8.4</v>
      </c>
      <c r="F52" s="11">
        <f>+D52-$E$54</f>
        <v>18.9</v>
      </c>
      <c r="G52" s="11">
        <f>+F52^2</f>
        <v>357.2099999999999</v>
      </c>
      <c r="H52" s="11">
        <f>+G52*B52</f>
        <v>107.16299999999997</v>
      </c>
      <c r="J52" s="11">
        <v>-4.5</v>
      </c>
      <c r="K52" s="11">
        <f>+J52*B52</f>
        <v>-1.3499999999999999</v>
      </c>
      <c r="L52" s="11">
        <f>+J52-$K$54</f>
        <v>-6.125</v>
      </c>
      <c r="M52" s="11">
        <f>+L52^2</f>
        <v>37.515625</v>
      </c>
      <c r="N52" s="11">
        <f>+M52*B52</f>
        <v>11.2546875</v>
      </c>
    </row>
    <row r="53" spans="2:13" ht="12" thickBot="1">
      <c r="B53" s="10"/>
      <c r="D53" s="11"/>
      <c r="E53" s="11"/>
      <c r="F53" s="11"/>
      <c r="G53" s="11"/>
      <c r="J53" s="11"/>
      <c r="K53" s="11"/>
      <c r="L53" s="11"/>
      <c r="M53" s="11"/>
    </row>
    <row r="54" spans="2:14" ht="12" thickBot="1">
      <c r="B54" s="12">
        <f>SUM(B50:B52)</f>
        <v>1</v>
      </c>
      <c r="D54" s="35" t="s">
        <v>55</v>
      </c>
      <c r="E54" s="36">
        <f>SUM(E50:E52)</f>
        <v>9.100000000000001</v>
      </c>
      <c r="F54" s="1" t="s">
        <v>22</v>
      </c>
      <c r="G54" s="13" t="s">
        <v>23</v>
      </c>
      <c r="H54" s="14">
        <f>SUM(H50:H52)</f>
        <v>187.39</v>
      </c>
      <c r="J54" s="43" t="s">
        <v>55</v>
      </c>
      <c r="K54" s="44">
        <f>SUM(K50:K52)</f>
        <v>1.6249999999999998</v>
      </c>
      <c r="L54" s="1" t="s">
        <v>22</v>
      </c>
      <c r="M54" s="13" t="s">
        <v>23</v>
      </c>
      <c r="N54" s="14">
        <f>SUM(N50:N52)</f>
        <v>16.471874999999997</v>
      </c>
    </row>
    <row r="55" spans="7:15" ht="12.75" thickBot="1" thickTop="1">
      <c r="G55" s="13" t="s">
        <v>24</v>
      </c>
      <c r="H55" s="37">
        <f>SQRT(H54)</f>
        <v>13.689046716261874</v>
      </c>
      <c r="I55" s="21" t="s">
        <v>22</v>
      </c>
      <c r="M55" s="13" t="s">
        <v>24</v>
      </c>
      <c r="N55" s="37">
        <f>SQRT(N54)</f>
        <v>4.05855577761351</v>
      </c>
      <c r="O55" s="1" t="s">
        <v>22</v>
      </c>
    </row>
    <row r="56" spans="8:14" ht="12" thickBot="1">
      <c r="H56" s="38" t="s">
        <v>56</v>
      </c>
      <c r="N56" s="38" t="s">
        <v>56</v>
      </c>
    </row>
    <row r="57" ht="12" thickBot="1">
      <c r="A57" s="1" t="s">
        <v>45</v>
      </c>
    </row>
    <row r="58" spans="1:3" ht="12" thickBot="1">
      <c r="A58" s="22" t="s">
        <v>46</v>
      </c>
      <c r="B58" s="23">
        <v>0.55</v>
      </c>
      <c r="C58" s="24"/>
    </row>
    <row r="59" spans="1:8" ht="18" thickBot="1">
      <c r="A59" s="25" t="s">
        <v>47</v>
      </c>
      <c r="B59" s="26">
        <f>1-B58</f>
        <v>0.44999999999999996</v>
      </c>
      <c r="E59" s="27" t="s">
        <v>48</v>
      </c>
      <c r="F59" s="28"/>
      <c r="G59" s="29"/>
      <c r="H59" s="30"/>
    </row>
    <row r="60" spans="1:8" ht="12" thickBot="1">
      <c r="A60" s="31"/>
      <c r="B60" s="31"/>
      <c r="D60" s="32"/>
      <c r="E60" s="32"/>
      <c r="F60" s="32"/>
      <c r="G60" s="32"/>
      <c r="H60" s="32"/>
    </row>
    <row r="61" spans="1:12" ht="36.75" thickBot="1">
      <c r="A61" s="5" t="s">
        <v>12</v>
      </c>
      <c r="B61" s="6" t="s">
        <v>13</v>
      </c>
      <c r="D61" s="6" t="s">
        <v>14</v>
      </c>
      <c r="E61" s="8" t="s">
        <v>15</v>
      </c>
      <c r="F61" s="6" t="s">
        <v>16</v>
      </c>
      <c r="G61" s="6" t="s">
        <v>17</v>
      </c>
      <c r="H61" s="9" t="s">
        <v>18</v>
      </c>
      <c r="I61" s="20"/>
      <c r="L61" t="s">
        <v>88</v>
      </c>
    </row>
    <row r="63" spans="1:8" ht="12">
      <c r="A63" t="s">
        <v>19</v>
      </c>
      <c r="B63" s="10">
        <f>+B50</f>
        <v>0.35</v>
      </c>
      <c r="D63">
        <f>+(D50*$B$58)+(J50*$B$59)</f>
        <v>-1.0500000000000003</v>
      </c>
      <c r="E63" s="11">
        <f>+D63*B63</f>
        <v>-0.36750000000000005</v>
      </c>
      <c r="F63" s="11">
        <f>+D63-$E$67</f>
        <v>-6.786250000000001</v>
      </c>
      <c r="G63" s="11">
        <f>+F63^2</f>
        <v>46.05318906250001</v>
      </c>
      <c r="H63" s="11">
        <f>+G63*B63</f>
        <v>16.118616171875004</v>
      </c>
    </row>
    <row r="64" spans="1:8" ht="12">
      <c r="A64" t="s">
        <v>20</v>
      </c>
      <c r="B64" s="10">
        <f>+B51</f>
        <v>0.35</v>
      </c>
      <c r="D64">
        <f>+(D51*$B$58)+(J51*$B$59)</f>
        <v>5.975</v>
      </c>
      <c r="E64" s="11">
        <f>+D64*B64</f>
        <v>2.0912499999999996</v>
      </c>
      <c r="F64" s="11">
        <f>+D64-$E$67</f>
        <v>0.23874999999999957</v>
      </c>
      <c r="G64" s="11">
        <f>+F64^2</f>
        <v>0.0570015624999998</v>
      </c>
      <c r="H64" s="11">
        <f>+G64*B64</f>
        <v>0.019950546874999926</v>
      </c>
    </row>
    <row r="65" spans="1:8" ht="12">
      <c r="A65" t="s">
        <v>21</v>
      </c>
      <c r="B65" s="10">
        <f>+B52</f>
        <v>0.3</v>
      </c>
      <c r="D65">
        <f>+(D52*$B$58)+(J52*$B$59)</f>
        <v>13.375000000000002</v>
      </c>
      <c r="E65" s="11">
        <f>+D65*B65</f>
        <v>4.0125</v>
      </c>
      <c r="F65" s="11">
        <f>+D65-$E$67</f>
        <v>7.638750000000002</v>
      </c>
      <c r="G65" s="11">
        <f>+F65^2</f>
        <v>58.35050156250003</v>
      </c>
      <c r="H65" s="11">
        <f>+G65*B65</f>
        <v>17.505150468750006</v>
      </c>
    </row>
    <row r="66" spans="2:7" ht="12" thickBot="1">
      <c r="B66" s="10"/>
      <c r="E66" s="11"/>
      <c r="F66" s="11"/>
      <c r="G66" s="11"/>
    </row>
    <row r="67" spans="2:9" ht="12" thickBot="1">
      <c r="B67" s="12">
        <f>SUM(B63:B65)</f>
        <v>1</v>
      </c>
      <c r="E67" s="39">
        <f>SUM(E63:E65)</f>
        <v>5.73625</v>
      </c>
      <c r="F67" s="1" t="s">
        <v>22</v>
      </c>
      <c r="G67" s="13" t="s">
        <v>23</v>
      </c>
      <c r="H67" s="40">
        <f>SUM(H63:H65)</f>
        <v>33.64371718750001</v>
      </c>
      <c r="I67" s="41" t="s">
        <v>58</v>
      </c>
    </row>
    <row r="68" spans="5:9" ht="12.75" thickBot="1" thickTop="1">
      <c r="E68" s="38" t="s">
        <v>57</v>
      </c>
      <c r="G68" s="13" t="s">
        <v>24</v>
      </c>
      <c r="H68" s="37">
        <f>SQRT(H67)</f>
        <v>5.800320438346489</v>
      </c>
      <c r="I68" s="41" t="s">
        <v>58</v>
      </c>
    </row>
    <row r="69" ht="12">
      <c r="I69" s="42"/>
    </row>
    <row r="70" spans="1:9" ht="12" thickBot="1">
      <c r="A70" s="32"/>
      <c r="B70" s="32"/>
      <c r="D70" s="32"/>
      <c r="E70" s="32"/>
      <c r="F70" s="32"/>
      <c r="G70" s="32"/>
      <c r="H70" s="32"/>
      <c r="I70" s="42"/>
    </row>
    <row r="71" spans="1:9" ht="49.5" thickBot="1">
      <c r="A71" s="5" t="s">
        <v>12</v>
      </c>
      <c r="B71" s="6" t="s">
        <v>13</v>
      </c>
      <c r="D71" s="6" t="s">
        <v>49</v>
      </c>
      <c r="E71" s="6" t="s">
        <v>50</v>
      </c>
      <c r="F71" s="33"/>
      <c r="G71" s="6" t="s">
        <v>51</v>
      </c>
      <c r="H71" s="34" t="s">
        <v>52</v>
      </c>
      <c r="I71" s="42"/>
    </row>
    <row r="72" ht="12">
      <c r="I72" s="42"/>
    </row>
    <row r="73" spans="1:9" ht="12">
      <c r="A73" t="s">
        <v>19</v>
      </c>
      <c r="B73" s="10">
        <f>+B63</f>
        <v>0.35</v>
      </c>
      <c r="D73" s="11">
        <f>+F50</f>
        <v>-15.100000000000001</v>
      </c>
      <c r="E73" s="11">
        <f>+L50</f>
        <v>3.375</v>
      </c>
      <c r="G73" s="11">
        <f>+E73*D73</f>
        <v>-50.962500000000006</v>
      </c>
      <c r="H73" s="11">
        <f>+G73*B73</f>
        <v>-17.836875</v>
      </c>
      <c r="I73" s="42"/>
    </row>
    <row r="74" spans="1:9" ht="12">
      <c r="A74" t="s">
        <v>20</v>
      </c>
      <c r="B74" s="10">
        <f>+B64</f>
        <v>0.35</v>
      </c>
      <c r="D74" s="11">
        <f>+F51</f>
        <v>-1.1000000000000014</v>
      </c>
      <c r="E74" s="11">
        <f>+L51</f>
        <v>1.8750000000000002</v>
      </c>
      <c r="G74" s="11">
        <f>+E74*D74</f>
        <v>-2.062500000000003</v>
      </c>
      <c r="H74" s="11">
        <f>+G74*B74</f>
        <v>-0.721875000000001</v>
      </c>
      <c r="I74" s="42"/>
    </row>
    <row r="75" spans="1:9" ht="12">
      <c r="A75" t="s">
        <v>21</v>
      </c>
      <c r="B75" s="10">
        <f>+B65</f>
        <v>0.3</v>
      </c>
      <c r="D75" s="11">
        <f>+F52</f>
        <v>18.9</v>
      </c>
      <c r="E75" s="11">
        <f>+L52</f>
        <v>-6.125</v>
      </c>
      <c r="G75" s="11">
        <f>+E75*D75</f>
        <v>-115.76249999999999</v>
      </c>
      <c r="H75" s="11">
        <f>+G75*B75</f>
        <v>-34.72875</v>
      </c>
      <c r="I75" s="42"/>
    </row>
    <row r="76" spans="2:9" ht="12" thickBot="1">
      <c r="B76" s="10"/>
      <c r="I76" s="42"/>
    </row>
    <row r="77" spans="2:9" ht="12" thickBot="1">
      <c r="B77" s="12">
        <f>SUM(B73:B75)</f>
        <v>1</v>
      </c>
      <c r="G77" s="1" t="s">
        <v>53</v>
      </c>
      <c r="H77" s="37">
        <f>SUM(H73:H75)</f>
        <v>-53.287499999999994</v>
      </c>
      <c r="I77" s="41" t="s">
        <v>59</v>
      </c>
    </row>
    <row r="78" spans="7:9" ht="12.75" thickBot="1" thickTop="1">
      <c r="G78" s="13" t="s">
        <v>54</v>
      </c>
      <c r="H78" s="37">
        <f>+H77/(H55*N55)</f>
        <v>-0.9591369476558436</v>
      </c>
      <c r="I78" s="41" t="s">
        <v>59</v>
      </c>
    </row>
    <row r="81" spans="1:6" ht="12">
      <c r="A81" s="3" t="s">
        <v>60</v>
      </c>
      <c r="B81" s="4"/>
      <c r="C81" s="4"/>
      <c r="D81" s="4"/>
      <c r="E81" s="4"/>
      <c r="F81" s="4"/>
    </row>
    <row r="83" ht="12" thickBot="1"/>
    <row r="84" spans="1:2" ht="12" thickBot="1">
      <c r="A84" s="50" t="s">
        <v>61</v>
      </c>
      <c r="B84" s="51">
        <v>0.3</v>
      </c>
    </row>
    <row r="85" ht="12" thickBot="1"/>
    <row r="86" spans="1:9" ht="33.75" customHeight="1" thickBot="1">
      <c r="A86" s="52"/>
      <c r="B86" s="53" t="s">
        <v>62</v>
      </c>
      <c r="C86" s="54"/>
      <c r="D86" s="67" t="s">
        <v>75</v>
      </c>
      <c r="E86" s="55" t="s">
        <v>63</v>
      </c>
      <c r="F86" s="53" t="s">
        <v>64</v>
      </c>
      <c r="G86" s="53" t="s">
        <v>65</v>
      </c>
      <c r="H86" s="56" t="s">
        <v>66</v>
      </c>
      <c r="I86" s="57" t="s">
        <v>67</v>
      </c>
    </row>
    <row r="87" spans="1:5" ht="12">
      <c r="A87" s="58" t="s">
        <v>68</v>
      </c>
      <c r="B87" s="59"/>
      <c r="E87" s="60"/>
    </row>
    <row r="88" spans="1:8" ht="12">
      <c r="A88" t="s">
        <v>69</v>
      </c>
      <c r="B88" s="61">
        <v>25</v>
      </c>
      <c r="D88" s="61"/>
      <c r="E88" s="79">
        <v>1</v>
      </c>
      <c r="F88" s="84">
        <v>0</v>
      </c>
      <c r="G88" s="61"/>
      <c r="H88" s="61"/>
    </row>
    <row r="89" spans="2:8" ht="12">
      <c r="B89" s="61"/>
      <c r="D89" s="61"/>
      <c r="E89" s="79"/>
      <c r="F89" s="84"/>
      <c r="G89" s="61"/>
      <c r="H89" s="61"/>
    </row>
    <row r="90" spans="1:8" ht="12">
      <c r="A90" s="58" t="s">
        <v>70</v>
      </c>
      <c r="B90" s="61"/>
      <c r="D90" s="61"/>
      <c r="E90" s="79"/>
      <c r="F90" s="84"/>
      <c r="G90" s="61"/>
      <c r="H90" s="61"/>
    </row>
    <row r="91" spans="1:8" ht="12">
      <c r="A91" t="s">
        <v>71</v>
      </c>
      <c r="B91" s="61">
        <v>35</v>
      </c>
      <c r="D91" s="62">
        <f>+B91/($B$91+$B$92)</f>
        <v>0.4666666666666667</v>
      </c>
      <c r="E91" s="79">
        <v>6</v>
      </c>
      <c r="F91" s="84">
        <v>14</v>
      </c>
      <c r="G91" s="61">
        <f>+(D91*F91)^2</f>
        <v>42.684444444444445</v>
      </c>
      <c r="H91" s="61"/>
    </row>
    <row r="92" spans="1:8" ht="12">
      <c r="A92" t="s">
        <v>72</v>
      </c>
      <c r="B92" s="61">
        <v>40</v>
      </c>
      <c r="D92" s="62">
        <f>+B92/($B$91+$B$92)</f>
        <v>0.5333333333333333</v>
      </c>
      <c r="E92" s="79">
        <v>16</v>
      </c>
      <c r="F92" s="84">
        <v>38</v>
      </c>
      <c r="G92" s="61">
        <f>+(D92*F92)^2</f>
        <v>410.73777777777775</v>
      </c>
      <c r="H92" s="61"/>
    </row>
    <row r="93" spans="2:9" ht="12" thickBot="1">
      <c r="B93" s="63">
        <f>SUM(B88:B92)</f>
        <v>100</v>
      </c>
      <c r="D93" s="64"/>
      <c r="E93" s="85">
        <f>+(E91*D91)+(E92*D92)</f>
        <v>11.333333333333332</v>
      </c>
      <c r="F93" s="66"/>
      <c r="G93" s="66">
        <f>+G92+G91</f>
        <v>453.4222222222222</v>
      </c>
      <c r="H93" s="66">
        <f>2*D91*F91*D92*F92*$B$84</f>
        <v>79.44533333333332</v>
      </c>
      <c r="I93">
        <f>+H93+G93</f>
        <v>532.8675555555556</v>
      </c>
    </row>
    <row r="94" ht="12.75" thickBot="1" thickTop="1"/>
    <row r="95" spans="9:10" ht="12" thickBot="1">
      <c r="I95" s="83">
        <f>SQRT(I93)</f>
        <v>23.083924180163898</v>
      </c>
      <c r="J95" s="77" t="s">
        <v>78</v>
      </c>
    </row>
    <row r="96" spans="1:3" ht="12" thickBot="1">
      <c r="A96" s="68" t="s">
        <v>73</v>
      </c>
      <c r="B96" s="69">
        <f>+(E93-E88)/I95</f>
        <v>0.44764197164591296</v>
      </c>
      <c r="C96" s="71" t="s">
        <v>76</v>
      </c>
    </row>
    <row r="97" ht="12" thickBot="1"/>
    <row r="98" spans="1:5" ht="12" thickBot="1">
      <c r="A98" s="68" t="s">
        <v>83</v>
      </c>
      <c r="B98" s="70"/>
      <c r="C98" s="70"/>
      <c r="D98" s="81">
        <f>+D100*100000</f>
        <v>8750</v>
      </c>
      <c r="E98" s="71" t="s">
        <v>81</v>
      </c>
    </row>
    <row r="99" ht="12" thickBot="1"/>
    <row r="100" spans="1:5" ht="12" thickBot="1">
      <c r="A100" s="68" t="s">
        <v>74</v>
      </c>
      <c r="B100" s="70"/>
      <c r="C100" s="70"/>
      <c r="D100" s="76">
        <f>((B88/100*E88)+(B91/100*E91)+(B92/100*E92))/100</f>
        <v>0.0875</v>
      </c>
      <c r="E100" s="71" t="s">
        <v>80</v>
      </c>
    </row>
  </sheetData>
  <sheetProtection/>
  <mergeCells count="2">
    <mergeCell ref="D47:H47"/>
    <mergeCell ref="J47:N47"/>
  </mergeCells>
  <printOptions/>
  <pageMargins left="0.75" right="0.75" top="1" bottom="1" header="0.5" footer="0.5"/>
  <pageSetup horizontalDpi="600" verticalDpi="600" orientation="landscape" scale="65" r:id="rId2"/>
  <headerFooter alignWithMargins="0">
    <oddFooter>&amp;C&amp;P</oddFooter>
  </headerFooter>
  <rowBreaks count="2" manualBreakCount="2">
    <brk id="44" max="255" man="1"/>
    <brk id="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zoomScalePageLayoutView="0" workbookViewId="0" topLeftCell="A46">
      <selection activeCell="K60" sqref="K60"/>
    </sheetView>
  </sheetViews>
  <sheetFormatPr defaultColWidth="9.140625" defaultRowHeight="12.75"/>
  <cols>
    <col min="1" max="1" width="16.421875" style="0" customWidth="1"/>
    <col min="2" max="2" width="12.7109375" style="0" customWidth="1"/>
    <col min="3" max="3" width="13.57421875" style="0" customWidth="1"/>
    <col min="5" max="5" width="11.140625" style="0" customWidth="1"/>
    <col min="6" max="6" width="12.421875" style="0" customWidth="1"/>
    <col min="7" max="7" width="17.57421875" style="0" customWidth="1"/>
    <col min="8" max="8" width="20.57421875" style="0" customWidth="1"/>
    <col min="9" max="9" width="8.28125" style="0" customWidth="1"/>
    <col min="13" max="13" width="10.57421875" style="0" customWidth="1"/>
    <col min="14" max="14" width="9.140625" style="0" customWidth="1"/>
    <col min="15" max="15" width="3.57421875" style="0" customWidth="1"/>
  </cols>
  <sheetData>
    <row r="1" ht="24.75">
      <c r="A1" s="72" t="s">
        <v>94</v>
      </c>
    </row>
    <row r="4" spans="1:6" ht="12">
      <c r="A4" s="3" t="s">
        <v>0</v>
      </c>
      <c r="B4" s="4"/>
      <c r="C4" s="4"/>
      <c r="D4" s="4"/>
      <c r="E4" s="4"/>
      <c r="F4" s="4"/>
    </row>
    <row r="5" spans="2:6" ht="12">
      <c r="B5" t="s">
        <v>91</v>
      </c>
      <c r="D5" t="s">
        <v>90</v>
      </c>
      <c r="F5" t="s">
        <v>92</v>
      </c>
    </row>
    <row r="6" spans="1:5" ht="12">
      <c r="A6" t="s">
        <v>86</v>
      </c>
      <c r="B6">
        <v>100</v>
      </c>
      <c r="C6" t="s">
        <v>87</v>
      </c>
      <c r="D6">
        <v>100</v>
      </c>
      <c r="E6" t="s">
        <v>87</v>
      </c>
    </row>
    <row r="7" spans="1:5" ht="12">
      <c r="A7" t="s">
        <v>1</v>
      </c>
      <c r="B7" s="2">
        <v>20</v>
      </c>
      <c r="C7" t="s">
        <v>85</v>
      </c>
      <c r="D7" s="2">
        <v>30</v>
      </c>
      <c r="E7" t="s">
        <v>85</v>
      </c>
    </row>
    <row r="8" spans="1:6" ht="12">
      <c r="A8" t="s">
        <v>2</v>
      </c>
      <c r="B8" s="2">
        <v>17</v>
      </c>
      <c r="C8" t="s">
        <v>85</v>
      </c>
      <c r="D8" s="2">
        <v>34</v>
      </c>
      <c r="E8" t="s">
        <v>85</v>
      </c>
      <c r="F8" s="88"/>
    </row>
    <row r="9" spans="1:4" ht="12">
      <c r="A9" t="s">
        <v>3</v>
      </c>
      <c r="B9" s="2">
        <v>150</v>
      </c>
      <c r="D9" s="2"/>
    </row>
    <row r="10" spans="1:5" ht="12" thickBot="1">
      <c r="A10" t="s">
        <v>4</v>
      </c>
      <c r="B10" s="2"/>
      <c r="C10" t="s">
        <v>85</v>
      </c>
      <c r="D10" s="2">
        <v>1.45</v>
      </c>
      <c r="E10" t="s">
        <v>85</v>
      </c>
    </row>
    <row r="11" spans="1:6" ht="12" thickBot="1">
      <c r="A11" s="89" t="s">
        <v>92</v>
      </c>
      <c r="B11" s="88">
        <f>+(B8-B7)*B6+B9</f>
        <v>-150</v>
      </c>
      <c r="D11" s="88">
        <f>+(D8-D7)*D6+D10*D6</f>
        <v>545</v>
      </c>
      <c r="F11" s="90">
        <f>+D11+B11</f>
        <v>395</v>
      </c>
    </row>
    <row r="12" spans="1:2" ht="12">
      <c r="A12" s="48" t="s">
        <v>5</v>
      </c>
      <c r="B12" s="49">
        <f>+F11/((B7*B6)+(D7*D6))</f>
        <v>0.079</v>
      </c>
    </row>
    <row r="14" spans="1:6" ht="12">
      <c r="A14" s="3" t="s">
        <v>6</v>
      </c>
      <c r="B14" s="4"/>
      <c r="C14" s="4"/>
      <c r="D14" s="4"/>
      <c r="E14" s="4"/>
      <c r="F14" s="4"/>
    </row>
    <row r="16" spans="1:6" ht="12">
      <c r="A16" s="1" t="s">
        <v>7</v>
      </c>
      <c r="B16" s="1">
        <v>0</v>
      </c>
      <c r="C16" s="1">
        <v>-3</v>
      </c>
      <c r="D16" s="1">
        <v>-4</v>
      </c>
      <c r="E16" s="1">
        <v>15</v>
      </c>
      <c r="F16" s="1">
        <v>20</v>
      </c>
    </row>
    <row r="18" spans="1:2" ht="12">
      <c r="A18" s="48" t="s">
        <v>8</v>
      </c>
      <c r="B18" s="49">
        <f>AVERAGE(C16:F16)/100</f>
        <v>0.07</v>
      </c>
    </row>
    <row r="20" spans="1:6" ht="12">
      <c r="A20" s="48" t="s">
        <v>9</v>
      </c>
      <c r="B20" s="49">
        <f>+(C20*D20*E20*F20)^0.25-1</f>
        <v>0.06470799055303234</v>
      </c>
      <c r="C20">
        <f>+(C16/100+1)</f>
        <v>0.97</v>
      </c>
      <c r="D20">
        <f>+(D16/100+1)</f>
        <v>0.96</v>
      </c>
      <c r="E20">
        <f>+(E16/100+1)</f>
        <v>1.15</v>
      </c>
      <c r="F20">
        <f>+(F16/100+1)</f>
        <v>1.2</v>
      </c>
    </row>
    <row r="23" spans="1:6" ht="12">
      <c r="A23" s="3" t="s">
        <v>10</v>
      </c>
      <c r="B23" s="4"/>
      <c r="C23" s="4"/>
      <c r="D23" s="4"/>
      <c r="E23" s="4"/>
      <c r="F23" s="4"/>
    </row>
    <row r="25" spans="1:8" ht="36.75" thickBot="1">
      <c r="A25" s="5" t="s">
        <v>12</v>
      </c>
      <c r="B25" s="6" t="s">
        <v>13</v>
      </c>
      <c r="C25" s="7"/>
      <c r="D25" s="6" t="s">
        <v>27</v>
      </c>
      <c r="E25" s="8" t="s">
        <v>28</v>
      </c>
      <c r="F25" s="6" t="s">
        <v>16</v>
      </c>
      <c r="G25" s="6" t="s">
        <v>17</v>
      </c>
      <c r="H25" s="9" t="s">
        <v>18</v>
      </c>
    </row>
    <row r="27" spans="1:8" ht="12">
      <c r="A27" t="s">
        <v>11</v>
      </c>
      <c r="B27" s="10">
        <v>0.3</v>
      </c>
      <c r="D27" s="11">
        <v>26</v>
      </c>
      <c r="E27" s="11">
        <f>+D27*B27</f>
        <v>7.8</v>
      </c>
      <c r="F27" s="11">
        <f>+D27-$E$31</f>
        <v>22.6</v>
      </c>
      <c r="G27" s="11">
        <f>+F27^2</f>
        <v>510.76000000000005</v>
      </c>
      <c r="H27" s="11">
        <f>+G27*B27</f>
        <v>153.228</v>
      </c>
    </row>
    <row r="28" spans="1:8" ht="12">
      <c r="A28" t="s">
        <v>25</v>
      </c>
      <c r="B28" s="10">
        <v>0.4</v>
      </c>
      <c r="D28" s="11">
        <v>7</v>
      </c>
      <c r="E28" s="11">
        <f>+D28*B28</f>
        <v>2.8000000000000003</v>
      </c>
      <c r="F28" s="11">
        <f>+D28-$E$31</f>
        <v>3.5999999999999996</v>
      </c>
      <c r="G28" s="11">
        <f>+F28^2</f>
        <v>12.959999999999997</v>
      </c>
      <c r="H28" s="11">
        <f>+G28*B28</f>
        <v>5.183999999999999</v>
      </c>
    </row>
    <row r="29" spans="1:8" ht="12">
      <c r="A29" t="s">
        <v>26</v>
      </c>
      <c r="B29" s="10">
        <v>0.3</v>
      </c>
      <c r="D29" s="11">
        <v>-24</v>
      </c>
      <c r="E29" s="11">
        <f>+D29*B29</f>
        <v>-7.199999999999999</v>
      </c>
      <c r="F29" s="11">
        <f>+D29-$E$31</f>
        <v>-27.4</v>
      </c>
      <c r="G29" s="11">
        <f>+F29^2</f>
        <v>750.7599999999999</v>
      </c>
      <c r="H29" s="11">
        <f>+G29*B29</f>
        <v>225.22799999999995</v>
      </c>
    </row>
    <row r="30" spans="2:7" ht="12">
      <c r="B30" s="10"/>
      <c r="D30" s="11"/>
      <c r="E30" s="11"/>
      <c r="F30" s="11"/>
      <c r="G30" s="11"/>
    </row>
    <row r="31" spans="2:8" ht="12" thickBot="1">
      <c r="B31" s="15">
        <f>SUM(B27:B30)</f>
        <v>1</v>
      </c>
      <c r="D31" s="46" t="s">
        <v>29</v>
      </c>
      <c r="E31" s="39">
        <f>SUM(E27:E29)</f>
        <v>3.4000000000000004</v>
      </c>
      <c r="F31" s="1" t="s">
        <v>22</v>
      </c>
      <c r="G31" s="13" t="s">
        <v>23</v>
      </c>
      <c r="H31" s="14">
        <f>SUM(H27:H29)</f>
        <v>383.64</v>
      </c>
    </row>
    <row r="32" spans="7:8" ht="12.75" thickBot="1" thickTop="1">
      <c r="G32" s="13" t="s">
        <v>24</v>
      </c>
      <c r="H32" s="37">
        <f>SQRT(H31)</f>
        <v>19.586730201848393</v>
      </c>
    </row>
    <row r="33" ht="12">
      <c r="H33" s="47" t="s">
        <v>30</v>
      </c>
    </row>
    <row r="35" spans="1:6" ht="12">
      <c r="A35" s="3" t="s">
        <v>31</v>
      </c>
      <c r="B35" s="4"/>
      <c r="C35" s="4"/>
      <c r="D35" s="4"/>
      <c r="E35" s="4"/>
      <c r="F35" s="4"/>
    </row>
    <row r="37" spans="1:6" ht="28.5" customHeight="1" thickBot="1">
      <c r="A37" s="17"/>
      <c r="B37" s="17" t="s">
        <v>36</v>
      </c>
      <c r="C37" s="18" t="s">
        <v>39</v>
      </c>
      <c r="D37" s="18" t="s">
        <v>79</v>
      </c>
      <c r="E37" s="80" t="s">
        <v>37</v>
      </c>
      <c r="F37" s="18" t="s">
        <v>38</v>
      </c>
    </row>
    <row r="38" spans="1:6" ht="12" thickBot="1">
      <c r="A38" s="73" t="s">
        <v>32</v>
      </c>
      <c r="B38" s="74">
        <v>8</v>
      </c>
      <c r="C38" s="74">
        <v>1</v>
      </c>
      <c r="D38" s="74">
        <f>+B38-C38</f>
        <v>7</v>
      </c>
      <c r="E38" s="74">
        <v>3</v>
      </c>
      <c r="F38" s="75">
        <f>+D38/E38</f>
        <v>2.3333333333333335</v>
      </c>
    </row>
    <row r="39" spans="1:6" ht="12">
      <c r="A39" s="16" t="s">
        <v>33</v>
      </c>
      <c r="B39" s="16">
        <v>18</v>
      </c>
      <c r="C39" s="16">
        <v>1</v>
      </c>
      <c r="D39" s="16">
        <f>+B39-C39</f>
        <v>17</v>
      </c>
      <c r="E39" s="16">
        <v>12</v>
      </c>
      <c r="F39" s="45">
        <f>+D39/E39</f>
        <v>1.4166666666666667</v>
      </c>
    </row>
    <row r="40" spans="1:7" ht="12">
      <c r="A40" s="91" t="s">
        <v>34</v>
      </c>
      <c r="B40" s="91">
        <v>28</v>
      </c>
      <c r="C40" s="91">
        <v>1</v>
      </c>
      <c r="D40" s="91">
        <f>+B40-C40</f>
        <v>27</v>
      </c>
      <c r="E40" s="91">
        <v>18</v>
      </c>
      <c r="F40" s="92">
        <f>+D40/E40</f>
        <v>1.5</v>
      </c>
      <c r="G40" s="93"/>
    </row>
    <row r="41" spans="1:6" ht="12">
      <c r="A41" s="16" t="s">
        <v>35</v>
      </c>
      <c r="B41" s="16">
        <v>52</v>
      </c>
      <c r="C41" s="16">
        <v>1</v>
      </c>
      <c r="D41" s="16">
        <f>+B41-C41</f>
        <v>51</v>
      </c>
      <c r="E41" s="16">
        <v>65</v>
      </c>
      <c r="F41" s="45">
        <f>+D41/E41</f>
        <v>0.7846153846153846</v>
      </c>
    </row>
    <row r="44" spans="1:6" ht="12">
      <c r="A44" s="3" t="s">
        <v>40</v>
      </c>
      <c r="B44" s="4"/>
      <c r="C44" s="4"/>
      <c r="D44" s="4"/>
      <c r="E44" s="4"/>
      <c r="F44" s="4"/>
    </row>
    <row r="46" spans="4:14" ht="17.25">
      <c r="D46" s="94" t="s">
        <v>41</v>
      </c>
      <c r="E46" s="94"/>
      <c r="F46" s="94"/>
      <c r="G46" s="94"/>
      <c r="H46" s="94"/>
      <c r="J46" s="94" t="s">
        <v>42</v>
      </c>
      <c r="K46" s="94"/>
      <c r="L46" s="94"/>
      <c r="M46" s="94"/>
      <c r="N46" s="94"/>
    </row>
    <row r="47" spans="1:15" ht="49.5" thickBot="1">
      <c r="A47" s="5" t="s">
        <v>12</v>
      </c>
      <c r="B47" s="6" t="s">
        <v>13</v>
      </c>
      <c r="C47" s="7"/>
      <c r="D47" s="6" t="s">
        <v>14</v>
      </c>
      <c r="E47" s="8" t="s">
        <v>15</v>
      </c>
      <c r="F47" s="6" t="s">
        <v>16</v>
      </c>
      <c r="G47" s="6" t="s">
        <v>17</v>
      </c>
      <c r="H47" s="9" t="s">
        <v>18</v>
      </c>
      <c r="I47" s="20"/>
      <c r="J47" s="6" t="s">
        <v>43</v>
      </c>
      <c r="K47" s="8" t="s">
        <v>44</v>
      </c>
      <c r="L47" s="6" t="s">
        <v>16</v>
      </c>
      <c r="M47" s="6" t="s">
        <v>17</v>
      </c>
      <c r="N47" s="9" t="s">
        <v>18</v>
      </c>
      <c r="O47" s="16"/>
    </row>
    <row r="49" spans="1:14" ht="12">
      <c r="A49" t="s">
        <v>19</v>
      </c>
      <c r="B49" s="10">
        <v>0.25</v>
      </c>
      <c r="D49" s="11">
        <v>-12</v>
      </c>
      <c r="E49" s="11">
        <f>+D49*B49</f>
        <v>-3</v>
      </c>
      <c r="F49" s="11">
        <f>+D49-$E$53</f>
        <v>-21.3</v>
      </c>
      <c r="G49" s="11">
        <f>+F49^2</f>
        <v>453.69000000000005</v>
      </c>
      <c r="H49" s="11">
        <f>+G49*B49</f>
        <v>113.42250000000001</v>
      </c>
      <c r="J49" s="11">
        <v>7</v>
      </c>
      <c r="K49" s="11">
        <f>+J49*B49</f>
        <v>1.75</v>
      </c>
      <c r="L49" s="11">
        <f>+J49-$K$53</f>
        <v>3.65</v>
      </c>
      <c r="M49" s="11">
        <f>+L49^2</f>
        <v>13.3225</v>
      </c>
      <c r="N49" s="11">
        <f>+M49*B49</f>
        <v>3.330625</v>
      </c>
    </row>
    <row r="50" spans="1:14" ht="12">
      <c r="A50" t="s">
        <v>20</v>
      </c>
      <c r="B50" s="10">
        <v>0.55</v>
      </c>
      <c r="D50" s="11">
        <v>10</v>
      </c>
      <c r="E50" s="11">
        <f>+D50*B50</f>
        <v>5.5</v>
      </c>
      <c r="F50" s="11">
        <f>+D50-$E$53</f>
        <v>0.6999999999999993</v>
      </c>
      <c r="G50" s="11">
        <f>+F50^2</f>
        <v>0.489999999999999</v>
      </c>
      <c r="H50" s="11">
        <f>+G50*B50</f>
        <v>0.26949999999999946</v>
      </c>
      <c r="J50" s="11">
        <v>4</v>
      </c>
      <c r="K50" s="11">
        <f>+J50*B50</f>
        <v>2.2</v>
      </c>
      <c r="L50" s="11">
        <f>+J50-$K$53</f>
        <v>0.6499999999999999</v>
      </c>
      <c r="M50" s="11">
        <f>+L50^2</f>
        <v>0.4224999999999999</v>
      </c>
      <c r="N50" s="11">
        <f>+M50*B50</f>
        <v>0.23237499999999994</v>
      </c>
    </row>
    <row r="51" spans="1:14" ht="12">
      <c r="A51" t="s">
        <v>21</v>
      </c>
      <c r="B51" s="10">
        <v>0.2</v>
      </c>
      <c r="D51" s="11">
        <v>34</v>
      </c>
      <c r="E51" s="11">
        <f>+D51*B51</f>
        <v>6.800000000000001</v>
      </c>
      <c r="F51" s="11">
        <f>+D51-$E$53</f>
        <v>24.7</v>
      </c>
      <c r="G51" s="11">
        <f>+F51^2</f>
        <v>610.0899999999999</v>
      </c>
      <c r="H51" s="11">
        <f>+G51*B51</f>
        <v>122.01799999999999</v>
      </c>
      <c r="J51" s="11">
        <v>-3</v>
      </c>
      <c r="K51" s="11">
        <f>+J51*B51</f>
        <v>-0.6000000000000001</v>
      </c>
      <c r="L51" s="11">
        <f>+J51-$K$53</f>
        <v>-6.35</v>
      </c>
      <c r="M51" s="11">
        <f>+L51^2</f>
        <v>40.3225</v>
      </c>
      <c r="N51" s="11">
        <f>+M51*B51</f>
        <v>8.0645</v>
      </c>
    </row>
    <row r="52" spans="2:13" ht="12" thickBot="1">
      <c r="B52" s="10"/>
      <c r="D52" s="11"/>
      <c r="E52" s="11"/>
      <c r="F52" s="11"/>
      <c r="G52" s="11"/>
      <c r="J52" s="11"/>
      <c r="K52" s="11"/>
      <c r="L52" s="11"/>
      <c r="M52" s="11"/>
    </row>
    <row r="53" spans="2:14" ht="12" thickBot="1">
      <c r="B53" s="12">
        <f>SUM(B49:B51)</f>
        <v>1</v>
      </c>
      <c r="D53" s="35" t="s">
        <v>55</v>
      </c>
      <c r="E53" s="36">
        <f>SUM(E49:E51)</f>
        <v>9.3</v>
      </c>
      <c r="F53" s="1" t="s">
        <v>22</v>
      </c>
      <c r="G53" s="13" t="s">
        <v>23</v>
      </c>
      <c r="H53" s="14">
        <f>SUM(H49:H51)</f>
        <v>235.70999999999998</v>
      </c>
      <c r="J53" s="43" t="s">
        <v>55</v>
      </c>
      <c r="K53" s="44">
        <f>SUM(K49:K51)</f>
        <v>3.35</v>
      </c>
      <c r="L53" s="1" t="s">
        <v>22</v>
      </c>
      <c r="M53" s="13" t="s">
        <v>23</v>
      </c>
      <c r="N53" s="14">
        <f>SUM(N49:N51)</f>
        <v>11.627500000000001</v>
      </c>
    </row>
    <row r="54" spans="7:15" ht="12.75" thickBot="1" thickTop="1">
      <c r="G54" s="13" t="s">
        <v>24</v>
      </c>
      <c r="H54" s="37">
        <f>SQRT(H53)</f>
        <v>15.352849898308783</v>
      </c>
      <c r="I54" s="21" t="s">
        <v>22</v>
      </c>
      <c r="M54" s="13" t="s">
        <v>24</v>
      </c>
      <c r="N54" s="37">
        <f>SQRT(N53)</f>
        <v>3.409912022325503</v>
      </c>
      <c r="O54" s="1" t="s">
        <v>22</v>
      </c>
    </row>
    <row r="55" spans="8:14" ht="12" thickBot="1">
      <c r="H55" s="38" t="s">
        <v>56</v>
      </c>
      <c r="N55" s="38" t="s">
        <v>56</v>
      </c>
    </row>
    <row r="56" ht="12" thickBot="1">
      <c r="A56" s="1" t="s">
        <v>45</v>
      </c>
    </row>
    <row r="57" spans="1:3" ht="12" thickBot="1">
      <c r="A57" s="22" t="s">
        <v>46</v>
      </c>
      <c r="B57" s="23">
        <v>0.7</v>
      </c>
      <c r="C57" s="24"/>
    </row>
    <row r="58" spans="1:8" ht="18" thickBot="1">
      <c r="A58" s="25" t="s">
        <v>47</v>
      </c>
      <c r="B58" s="26">
        <f>1-B57</f>
        <v>0.30000000000000004</v>
      </c>
      <c r="E58" s="27" t="s">
        <v>48</v>
      </c>
      <c r="F58" s="28"/>
      <c r="G58" s="29"/>
      <c r="H58" s="30"/>
    </row>
    <row r="59" spans="1:8" ht="12" thickBot="1">
      <c r="A59" s="31"/>
      <c r="B59" s="31"/>
      <c r="D59" s="32"/>
      <c r="E59" s="32"/>
      <c r="F59" s="32"/>
      <c r="G59" s="32"/>
      <c r="H59" s="32"/>
    </row>
    <row r="60" spans="1:9" ht="36.75" thickBot="1">
      <c r="A60" s="5" t="s">
        <v>12</v>
      </c>
      <c r="B60" s="6" t="s">
        <v>13</v>
      </c>
      <c r="D60" s="6" t="s">
        <v>14</v>
      </c>
      <c r="E60" s="8" t="s">
        <v>15</v>
      </c>
      <c r="F60" s="6" t="s">
        <v>16</v>
      </c>
      <c r="G60" s="6" t="s">
        <v>17</v>
      </c>
      <c r="H60" s="9" t="s">
        <v>18</v>
      </c>
      <c r="I60" s="20"/>
    </row>
    <row r="62" spans="1:8" ht="12">
      <c r="A62" t="s">
        <v>19</v>
      </c>
      <c r="B62" s="10">
        <f>+B49</f>
        <v>0.25</v>
      </c>
      <c r="D62">
        <f>+(D49*$B$57)+(J49*$B$58)</f>
        <v>-6.299999999999998</v>
      </c>
      <c r="E62" s="11">
        <f>+D62*B62</f>
        <v>-1.5749999999999995</v>
      </c>
      <c r="F62" s="11">
        <f>+D62-$E$66</f>
        <v>-13.814999999999998</v>
      </c>
      <c r="G62" s="11">
        <f>+F62^2</f>
        <v>190.85422499999993</v>
      </c>
      <c r="H62" s="11">
        <f>+G62*B62</f>
        <v>47.71355624999998</v>
      </c>
    </row>
    <row r="63" spans="1:8" ht="12">
      <c r="A63" t="s">
        <v>20</v>
      </c>
      <c r="B63" s="10">
        <f>+B50</f>
        <v>0.55</v>
      </c>
      <c r="D63">
        <f>+(D50*$B$57)+(J50*$B$58)</f>
        <v>8.2</v>
      </c>
      <c r="E63" s="11">
        <f>+D63*B63</f>
        <v>4.51</v>
      </c>
      <c r="F63" s="11">
        <f>+D63-$E$66</f>
        <v>0.6849999999999987</v>
      </c>
      <c r="G63" s="11">
        <f>+F63^2</f>
        <v>0.4692249999999982</v>
      </c>
      <c r="H63" s="11">
        <f>+G63*B63</f>
        <v>0.25807374999999905</v>
      </c>
    </row>
    <row r="64" spans="1:8" ht="12">
      <c r="A64" t="s">
        <v>21</v>
      </c>
      <c r="B64" s="10">
        <f>+B51</f>
        <v>0.2</v>
      </c>
      <c r="D64">
        <f>+(D51*$B$57)+(J51*$B$58)</f>
        <v>22.9</v>
      </c>
      <c r="E64" s="11">
        <f>+D64*B64</f>
        <v>4.58</v>
      </c>
      <c r="F64" s="11">
        <f>+D64-$E$66</f>
        <v>15.384999999999998</v>
      </c>
      <c r="G64" s="11">
        <f>+F64^2</f>
        <v>236.69822499999995</v>
      </c>
      <c r="H64" s="11">
        <f>+G64*B64</f>
        <v>47.33964499999999</v>
      </c>
    </row>
    <row r="65" spans="2:7" ht="12" thickBot="1">
      <c r="B65" s="10"/>
      <c r="E65" s="11"/>
      <c r="F65" s="11"/>
      <c r="G65" s="11"/>
    </row>
    <row r="66" spans="2:9" ht="12" thickBot="1">
      <c r="B66" s="12">
        <f>SUM(B62:B64)</f>
        <v>1</v>
      </c>
      <c r="E66" s="39">
        <f>SUM(E62:E64)</f>
        <v>7.515000000000001</v>
      </c>
      <c r="F66" s="1" t="s">
        <v>22</v>
      </c>
      <c r="G66" s="13" t="s">
        <v>23</v>
      </c>
      <c r="H66" s="40">
        <f>SUM(H62:H64)</f>
        <v>95.31127499999997</v>
      </c>
      <c r="I66" s="41" t="s">
        <v>58</v>
      </c>
    </row>
    <row r="67" spans="5:9" ht="12.75" thickBot="1" thickTop="1">
      <c r="E67" s="38" t="s">
        <v>57</v>
      </c>
      <c r="G67" s="13" t="s">
        <v>24</v>
      </c>
      <c r="H67" s="37">
        <f>SQRT(H66)</f>
        <v>9.762749356610563</v>
      </c>
      <c r="I67" s="41" t="s">
        <v>58</v>
      </c>
    </row>
    <row r="68" ht="12">
      <c r="I68" s="42"/>
    </row>
    <row r="69" spans="1:9" ht="12" thickBot="1">
      <c r="A69" s="32"/>
      <c r="B69" s="32"/>
      <c r="D69" s="32"/>
      <c r="E69" s="32"/>
      <c r="F69" s="32"/>
      <c r="G69" s="32"/>
      <c r="H69" s="32"/>
      <c r="I69" s="42"/>
    </row>
    <row r="70" spans="1:9" ht="61.5" thickBot="1">
      <c r="A70" s="5" t="s">
        <v>12</v>
      </c>
      <c r="B70" s="6" t="s">
        <v>13</v>
      </c>
      <c r="D70" s="6" t="s">
        <v>49</v>
      </c>
      <c r="E70" s="6" t="s">
        <v>50</v>
      </c>
      <c r="F70" s="33"/>
      <c r="G70" s="6" t="s">
        <v>51</v>
      </c>
      <c r="H70" s="34" t="s">
        <v>52</v>
      </c>
      <c r="I70" s="42"/>
    </row>
    <row r="71" ht="12">
      <c r="I71" s="42"/>
    </row>
    <row r="72" spans="1:9" ht="12">
      <c r="A72" t="s">
        <v>19</v>
      </c>
      <c r="B72" s="10">
        <f>+B62</f>
        <v>0.25</v>
      </c>
      <c r="D72" s="11">
        <f>+F49</f>
        <v>-21.3</v>
      </c>
      <c r="E72" s="11">
        <f>+L49</f>
        <v>3.65</v>
      </c>
      <c r="G72" s="11">
        <f>+E72*D72</f>
        <v>-77.745</v>
      </c>
      <c r="H72" s="11">
        <f>+G72*B72</f>
        <v>-19.43625</v>
      </c>
      <c r="I72" s="42"/>
    </row>
    <row r="73" spans="1:9" ht="12">
      <c r="A73" t="s">
        <v>20</v>
      </c>
      <c r="B73" s="10">
        <f>+B63</f>
        <v>0.55</v>
      </c>
      <c r="D73" s="11">
        <f>+F50</f>
        <v>0.6999999999999993</v>
      </c>
      <c r="E73" s="11">
        <f>+L50</f>
        <v>0.6499999999999999</v>
      </c>
      <c r="G73" s="11">
        <f>+E73*D73</f>
        <v>0.45499999999999946</v>
      </c>
      <c r="H73" s="11">
        <f>+G73*B73</f>
        <v>0.25024999999999975</v>
      </c>
      <c r="I73" s="42"/>
    </row>
    <row r="74" spans="1:9" ht="12">
      <c r="A74" t="s">
        <v>21</v>
      </c>
      <c r="B74" s="10">
        <f>+B64</f>
        <v>0.2</v>
      </c>
      <c r="D74" s="11">
        <f>+F51</f>
        <v>24.7</v>
      </c>
      <c r="E74" s="11">
        <f>+L51</f>
        <v>-6.35</v>
      </c>
      <c r="G74" s="11">
        <f>+E74*D74</f>
        <v>-156.845</v>
      </c>
      <c r="H74" s="11">
        <f>+G74*B74</f>
        <v>-31.369</v>
      </c>
      <c r="I74" s="42"/>
    </row>
    <row r="75" spans="2:9" ht="12" thickBot="1">
      <c r="B75" s="10"/>
      <c r="I75" s="42"/>
    </row>
    <row r="76" spans="2:9" ht="12" thickBot="1">
      <c r="B76" s="12">
        <f>SUM(B72:B74)</f>
        <v>1</v>
      </c>
      <c r="G76" s="1" t="s">
        <v>53</v>
      </c>
      <c r="H76" s="37">
        <f>SUM(H72:H74)</f>
        <v>-50.555</v>
      </c>
      <c r="I76" s="41" t="s">
        <v>59</v>
      </c>
    </row>
    <row r="77" spans="7:9" ht="12.75" thickBot="1" thickTop="1">
      <c r="G77" s="13" t="s">
        <v>54</v>
      </c>
      <c r="H77" s="37">
        <f>+H76/(H54*N54)</f>
        <v>-0.965677108900025</v>
      </c>
      <c r="I77" s="41" t="s">
        <v>59</v>
      </c>
    </row>
    <row r="80" spans="1:6" ht="12">
      <c r="A80" s="3" t="s">
        <v>60</v>
      </c>
      <c r="B80" s="4"/>
      <c r="C80" s="4"/>
      <c r="D80" s="4"/>
      <c r="E80" s="4"/>
      <c r="F80" s="4"/>
    </row>
    <row r="82" ht="12" thickBot="1"/>
    <row r="83" spans="1:2" ht="12" thickBot="1">
      <c r="A83" s="50" t="s">
        <v>61</v>
      </c>
      <c r="B83" s="51">
        <v>0.3</v>
      </c>
    </row>
    <row r="84" ht="12" thickBot="1"/>
    <row r="85" spans="1:9" ht="33.75" customHeight="1" thickBot="1">
      <c r="A85" s="52"/>
      <c r="B85" s="53" t="s">
        <v>62</v>
      </c>
      <c r="C85" s="54"/>
      <c r="D85" s="67" t="s">
        <v>75</v>
      </c>
      <c r="E85" s="55" t="s">
        <v>63</v>
      </c>
      <c r="F85" s="53" t="s">
        <v>64</v>
      </c>
      <c r="G85" s="53" t="s">
        <v>65</v>
      </c>
      <c r="H85" s="56" t="s">
        <v>66</v>
      </c>
      <c r="I85" s="57" t="s">
        <v>67</v>
      </c>
    </row>
    <row r="86" spans="1:7" ht="12">
      <c r="A86" s="58" t="s">
        <v>68</v>
      </c>
      <c r="B86" s="59"/>
      <c r="E86" s="60"/>
      <c r="G86" s="78"/>
    </row>
    <row r="87" spans="1:8" ht="12">
      <c r="A87" t="s">
        <v>69</v>
      </c>
      <c r="B87" s="86">
        <v>10</v>
      </c>
      <c r="D87" s="61"/>
      <c r="E87" s="61">
        <v>1</v>
      </c>
      <c r="F87" s="61">
        <v>0</v>
      </c>
      <c r="G87" s="79"/>
      <c r="H87" s="61"/>
    </row>
    <row r="88" spans="2:8" ht="12">
      <c r="B88" s="86"/>
      <c r="D88" s="61"/>
      <c r="E88" s="61"/>
      <c r="F88" s="61"/>
      <c r="G88" s="79"/>
      <c r="H88" s="61"/>
    </row>
    <row r="89" spans="1:8" ht="12">
      <c r="A89" s="58" t="s">
        <v>70</v>
      </c>
      <c r="B89" s="86"/>
      <c r="D89" s="61"/>
      <c r="E89" s="61"/>
      <c r="F89" s="61"/>
      <c r="G89" s="79"/>
      <c r="H89" s="61"/>
    </row>
    <row r="90" spans="1:8" ht="12">
      <c r="A90" t="s">
        <v>71</v>
      </c>
      <c r="B90" s="86">
        <v>70</v>
      </c>
      <c r="D90" s="62">
        <f>+B90/($B$90+$B$91)</f>
        <v>0.7777777777777778</v>
      </c>
      <c r="E90" s="61">
        <v>6</v>
      </c>
      <c r="F90" s="61">
        <v>11</v>
      </c>
      <c r="G90" s="79">
        <f>+(D90*F90)^2</f>
        <v>73.19753086419753</v>
      </c>
      <c r="H90" s="61"/>
    </row>
    <row r="91" spans="1:8" ht="12">
      <c r="A91" t="s">
        <v>72</v>
      </c>
      <c r="B91" s="86">
        <v>20</v>
      </c>
      <c r="D91" s="62">
        <f>+B91/($B$90+$B$91)</f>
        <v>0.2222222222222222</v>
      </c>
      <c r="E91" s="61">
        <v>22</v>
      </c>
      <c r="F91" s="61">
        <v>35</v>
      </c>
      <c r="G91" s="79">
        <f>+(D91*F91)^2</f>
        <v>60.49382716049382</v>
      </c>
      <c r="H91" s="61"/>
    </row>
    <row r="92" spans="2:9" ht="12" thickBot="1">
      <c r="B92" s="87">
        <f>SUM(B87:B91)</f>
        <v>100</v>
      </c>
      <c r="D92" s="64"/>
      <c r="E92" s="65">
        <f>+(E90*D90)+(E91*D91)</f>
        <v>9.555555555555555</v>
      </c>
      <c r="F92" s="66"/>
      <c r="G92" s="79">
        <f>+G91+G90</f>
        <v>133.69135802469134</v>
      </c>
      <c r="H92" s="79">
        <f>2*D90*F90*D91*F91*$B$83</f>
        <v>39.92592592592592</v>
      </c>
      <c r="I92">
        <f>+H92+G92</f>
        <v>173.61728395061726</v>
      </c>
    </row>
    <row r="93" ht="12.75" thickBot="1" thickTop="1"/>
    <row r="94" spans="8:9" ht="12" thickBot="1">
      <c r="H94" s="83">
        <f>SQRT(I92)</f>
        <v>13.176391158075768</v>
      </c>
      <c r="I94" s="77" t="s">
        <v>78</v>
      </c>
    </row>
    <row r="95" spans="1:3" ht="12" thickBot="1">
      <c r="A95" s="68" t="s">
        <v>73</v>
      </c>
      <c r="B95" s="69">
        <f>+(E92-E87)/H94</f>
        <v>0.6493094697110507</v>
      </c>
      <c r="C95" s="71" t="s">
        <v>76</v>
      </c>
    </row>
    <row r="96" ht="12" thickBot="1"/>
    <row r="97" spans="1:5" ht="12" thickBot="1">
      <c r="A97" s="68" t="s">
        <v>82</v>
      </c>
      <c r="B97" s="70"/>
      <c r="C97" s="70"/>
      <c r="D97" s="82">
        <f>+D99*100000</f>
        <v>8700</v>
      </c>
      <c r="E97" s="71" t="s">
        <v>81</v>
      </c>
    </row>
    <row r="98" ht="12" thickBot="1"/>
    <row r="99" spans="1:5" ht="12" thickBot="1">
      <c r="A99" s="68" t="s">
        <v>82</v>
      </c>
      <c r="B99" s="70"/>
      <c r="C99" s="70"/>
      <c r="D99" s="76">
        <f>((B87/100*E87)+(B90/100*E90)+(B91/100*E91))/100</f>
        <v>0.087</v>
      </c>
      <c r="E99" s="71" t="s">
        <v>80</v>
      </c>
    </row>
  </sheetData>
  <sheetProtection/>
  <mergeCells count="2">
    <mergeCell ref="D46:H46"/>
    <mergeCell ref="J46:N46"/>
  </mergeCells>
  <printOptions/>
  <pageMargins left="0.75" right="0.75" top="0.5" bottom="0.5" header="0.5" footer="0.5"/>
  <pageSetup fitToHeight="0" fitToWidth="1" horizontalDpi="600" verticalDpi="600" orientation="landscape" scale="72" r:id="rId2"/>
  <rowBreaks count="2" manualBreakCount="2">
    <brk id="43" max="255" man="1"/>
    <brk id="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2016-03-11T13:31:35Z</cp:lastPrinted>
  <dcterms:created xsi:type="dcterms:W3CDTF">2010-03-23T17:47:17Z</dcterms:created>
  <dcterms:modified xsi:type="dcterms:W3CDTF">2018-07-11T22:05:19Z</dcterms:modified>
  <cp:category/>
  <cp:version/>
  <cp:contentType/>
  <cp:contentStatus/>
</cp:coreProperties>
</file>