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1"/>
  </bookViews>
  <sheets>
    <sheet name="Blank Sheet" sheetId="1" r:id="rId1"/>
    <sheet name="Answers" sheetId="2" r:id="rId2"/>
    <sheet name="Sheet2" sheetId="3" r:id="rId3"/>
  </sheets>
  <definedNames>
    <definedName name="_xlnm.Print_Area" localSheetId="0">'Blank Sheet'!$A$2:$L$120</definedName>
    <definedName name="_xlnm.Print_Titles" localSheetId="0">'Blank Sheet'!$1:$3</definedName>
  </definedNames>
  <calcPr fullCalcOnLoad="1"/>
</workbook>
</file>

<file path=xl/sharedStrings.xml><?xml version="1.0" encoding="utf-8"?>
<sst xmlns="http://schemas.openxmlformats.org/spreadsheetml/2006/main" count="172" uniqueCount="86">
  <si>
    <t>Current Assets</t>
  </si>
  <si>
    <t xml:space="preserve"> Accounts Receivable</t>
  </si>
  <si>
    <t xml:space="preserve"> Inventories</t>
  </si>
  <si>
    <t>Net P&amp;E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</si>
  <si>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</si>
  <si>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</si>
  <si>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</si>
  <si>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</si>
  <si>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</si>
  <si>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</si>
  <si>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>Total Current Liabilities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</si>
  <si>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</si>
  <si>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</si>
  <si>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</si>
  <si>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</si>
  <si>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</si>
  <si>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</si>
  <si>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</si>
  <si>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</si>
  <si>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</si>
  <si>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</si>
  <si>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Operating Expenses</t>
  </si>
  <si>
    <t>EBITDA</t>
  </si>
  <si>
    <t>EBIT</t>
  </si>
  <si>
    <t>Interest Expense</t>
  </si>
  <si>
    <t>EBT</t>
  </si>
  <si>
    <t>Taxes</t>
  </si>
  <si>
    <t>Net Income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</si>
  <si>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</si>
  <si>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</si>
  <si>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</si>
  <si>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</si>
  <si>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</si>
  <si>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</si>
  <si>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</si>
  <si>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</si>
  <si>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</si>
  <si>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</si>
  <si>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</si>
  <si>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</si>
  <si>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 xml:space="preserve">   Equity Contribution</t>
  </si>
  <si>
    <t>Gross Profit</t>
  </si>
  <si>
    <t>Balance Sheet (000's)</t>
  </si>
  <si>
    <t>Income Statement (000's)</t>
  </si>
  <si>
    <t>Total Current Assets</t>
  </si>
  <si>
    <t>Operating Cash Flow (OCF)</t>
  </si>
  <si>
    <t xml:space="preserve">  Change in Accounts Receivable</t>
  </si>
  <si>
    <t xml:space="preserve">  Change in Inventory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</si>
  <si>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</si>
  <si>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</si>
  <si>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</si>
  <si>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</si>
  <si>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</si>
  <si>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</si>
  <si>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</si>
  <si>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 xml:space="preserve">  Deffered Taxes</t>
  </si>
  <si>
    <t xml:space="preserve">  Deffered Interest</t>
  </si>
  <si>
    <t xml:space="preserve">   Change in Long Term Liabilities</t>
  </si>
  <si>
    <t xml:space="preserve">  Change in Other Current Assets</t>
  </si>
  <si>
    <t xml:space="preserve">  Change in Other Current Liabilities</t>
  </si>
  <si>
    <t xml:space="preserve">  Other Current Assets</t>
  </si>
  <si>
    <t xml:space="preserve"> Other Current Liabilities</t>
  </si>
  <si>
    <t xml:space="preserve"> Other Equity</t>
  </si>
  <si>
    <t>GAAP Financial Statement Analysis</t>
  </si>
  <si>
    <t>Other Long Term Assets</t>
  </si>
  <si>
    <t xml:space="preserve"> Cash &amp; Cash Equivalents</t>
  </si>
  <si>
    <t>Goodwill</t>
  </si>
  <si>
    <t>Other Intangible Assets</t>
  </si>
  <si>
    <t>Long-Term Assets</t>
  </si>
  <si>
    <t>Other Long Term Liabilities</t>
  </si>
  <si>
    <t>Long Term Liabilities</t>
  </si>
  <si>
    <t>Long-Term Debt</t>
  </si>
  <si>
    <t xml:space="preserve"> Minority Interest</t>
  </si>
  <si>
    <t xml:space="preserve">   Total Operating Expenses</t>
  </si>
  <si>
    <t>Total Cost of Revenue (Excluding Depreciation &amp; Amort)</t>
  </si>
  <si>
    <t>Income from Investments</t>
  </si>
  <si>
    <t xml:space="preserve">  Depreciation &amp; Amortization</t>
  </si>
  <si>
    <t xml:space="preserve">  Capital Expenditures (net)</t>
  </si>
  <si>
    <t xml:space="preserve">   Retained Earnings Adjustment</t>
  </si>
  <si>
    <t>VOLKSWAGEN</t>
  </si>
  <si>
    <t>NESTLE</t>
  </si>
  <si>
    <t xml:space="preserve">  Change in other Long-term Assets (incl. Goodwill and Intang.)</t>
  </si>
  <si>
    <t>from CF</t>
  </si>
  <si>
    <t>Amortization</t>
  </si>
  <si>
    <t>Total Investment Activities</t>
  </si>
  <si>
    <t xml:space="preserve">  Dividends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</si>
</sst>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1" xfId="42" applyNumberFormat="1" applyFont="1" applyBorder="1" applyAlignment="1">
      <alignment horizontal="center"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41" fontId="0" fillId="0" borderId="11" xfId="42" applyNumberFormat="1" applyFont="1" applyBorder="1" applyAlignment="1">
      <alignment/>
    </xf>
    <xf numFmtId="41" fontId="4" fillId="0" borderId="11" xfId="42" applyNumberFormat="1" applyFont="1" applyBorder="1" applyAlignment="1">
      <alignment/>
    </xf>
    <xf numFmtId="41" fontId="0" fillId="0" borderId="11" xfId="0" applyNumberFormat="1" applyBorder="1" applyAlignment="1">
      <alignment/>
    </xf>
    <xf numFmtId="41" fontId="0" fillId="34" borderId="11" xfId="42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1" fontId="0" fillId="34" borderId="11" xfId="0" applyNumberFormat="1" applyFill="1" applyBorder="1" applyAlignment="1">
      <alignment/>
    </xf>
    <xf numFmtId="41" fontId="1" fillId="0" borderId="0" xfId="42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42" applyNumberFormat="1" applyFont="1" applyAlignment="1">
      <alignment horizontal="right"/>
    </xf>
    <xf numFmtId="4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zoomScale="170" zoomScaleNormal="170" zoomScalePageLayoutView="0" workbookViewId="0" topLeftCell="A55">
      <selection activeCell="D67" sqref="D67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0.57421875" style="0" customWidth="1"/>
    <col min="4" max="4" width="5.57421875" style="0" customWidth="1"/>
    <col min="5" max="5" width="14.57421875" style="0" customWidth="1"/>
    <col min="6" max="6" width="3.7109375" style="0" customWidth="1"/>
    <col min="7" max="7" width="14.57421875" style="0" customWidth="1"/>
    <col min="9" max="9" width="14.57421875" style="0" customWidth="1"/>
    <col min="10" max="10" width="4.140625" style="0" customWidth="1"/>
    <col min="11" max="11" width="14.57421875" style="0" customWidth="1"/>
    <col min="12" max="12" width="2.28125" style="0" customWidth="1"/>
  </cols>
  <sheetData>
    <row r="1" ht="20.25">
      <c r="C1" s="6"/>
    </row>
    <row r="2" spans="3:11" ht="15.75" customHeight="1">
      <c r="C2" s="20" t="s">
        <v>63</v>
      </c>
      <c r="E2" s="22" t="s">
        <v>80</v>
      </c>
      <c r="F2" s="22"/>
      <c r="G2" s="22"/>
      <c r="H2" s="1"/>
      <c r="I2" s="22" t="s">
        <v>79</v>
      </c>
      <c r="J2" s="22"/>
      <c r="K2" s="22"/>
    </row>
    <row r="3" spans="3:8" ht="20.25">
      <c r="C3" s="6"/>
      <c r="H3" s="1"/>
    </row>
    <row r="4" spans="3:11" ht="17.25" customHeight="1">
      <c r="C4" s="19" t="s">
        <v>42</v>
      </c>
      <c r="E4" s="21">
        <v>2016</v>
      </c>
      <c r="G4" s="21">
        <v>2017</v>
      </c>
      <c r="H4" s="1"/>
      <c r="I4" s="21">
        <v>2014</v>
      </c>
      <c r="K4" s="21">
        <v>2015</v>
      </c>
    </row>
    <row r="5" ht="12.75">
      <c r="H5" s="1"/>
    </row>
    <row r="6" spans="1:8" ht="12.75">
      <c r="A6">
        <f>ROW()</f>
        <v>6</v>
      </c>
      <c r="C6" s="1" t="s">
        <v>0</v>
      </c>
      <c r="H6" s="1"/>
    </row>
    <row r="7" spans="1:11" ht="18" customHeight="1">
      <c r="A7">
        <f>ROW()</f>
        <v>7</v>
      </c>
      <c r="C7" t="s">
        <v>65</v>
      </c>
      <c r="D7" s="3"/>
      <c r="E7" s="23">
        <f>7990+1306</f>
        <v>9296</v>
      </c>
      <c r="G7" s="23">
        <f>7938+655</f>
        <v>8593</v>
      </c>
      <c r="H7" s="1"/>
      <c r="I7" s="23"/>
      <c r="K7" s="23"/>
    </row>
    <row r="8" spans="1:11" ht="18" customHeight="1">
      <c r="A8">
        <f>ROW()</f>
        <v>8</v>
      </c>
      <c r="C8" t="s">
        <v>1</v>
      </c>
      <c r="D8" s="3"/>
      <c r="E8" s="24">
        <v>12411</v>
      </c>
      <c r="G8" s="24">
        <v>12422</v>
      </c>
      <c r="H8" s="1"/>
      <c r="I8" s="24"/>
      <c r="K8" s="24"/>
    </row>
    <row r="9" spans="1:11" ht="18" customHeight="1">
      <c r="A9">
        <f>ROW()</f>
        <v>9</v>
      </c>
      <c r="C9" t="s">
        <v>2</v>
      </c>
      <c r="D9" s="3"/>
      <c r="E9" s="24">
        <v>8401</v>
      </c>
      <c r="G9" s="24">
        <v>9061</v>
      </c>
      <c r="H9" s="1"/>
      <c r="I9" s="24"/>
      <c r="K9" s="24"/>
    </row>
    <row r="10" spans="1:11" ht="18" customHeight="1">
      <c r="A10">
        <f>ROW()</f>
        <v>10</v>
      </c>
      <c r="C10" t="s">
        <v>60</v>
      </c>
      <c r="D10" s="3"/>
      <c r="E10" s="24">
        <f>573+550+786+25</f>
        <v>1934</v>
      </c>
      <c r="G10" s="24">
        <f>607+231+919+357</f>
        <v>2114</v>
      </c>
      <c r="H10" s="1"/>
      <c r="I10" s="24"/>
      <c r="K10" s="24"/>
    </row>
    <row r="11" spans="1:11" ht="18" customHeight="1">
      <c r="A11">
        <f>ROW()</f>
        <v>11</v>
      </c>
      <c r="C11" t="s">
        <v>44</v>
      </c>
      <c r="D11" s="3"/>
      <c r="E11" s="23">
        <f>SUM(E7:E10)</f>
        <v>32042</v>
      </c>
      <c r="G11" s="23">
        <f>SUM(G7:G10)</f>
        <v>32190</v>
      </c>
      <c r="H11" s="1"/>
      <c r="I11" s="23"/>
      <c r="K11" s="23"/>
    </row>
    <row r="12" spans="4:11" ht="12.75">
      <c r="D12" s="3"/>
      <c r="E12" s="3"/>
      <c r="G12" s="3"/>
      <c r="H12" s="1"/>
      <c r="I12" s="3"/>
      <c r="K12" s="3"/>
    </row>
    <row r="13" spans="1:11" ht="12.75">
      <c r="A13">
        <f>ROW()</f>
        <v>13</v>
      </c>
      <c r="C13" s="1" t="s">
        <v>68</v>
      </c>
      <c r="D13" s="3"/>
      <c r="E13" s="3"/>
      <c r="G13" s="3"/>
      <c r="H13" s="1"/>
      <c r="I13" s="3"/>
      <c r="K13" s="3"/>
    </row>
    <row r="14" spans="1:11" ht="18" customHeight="1">
      <c r="A14">
        <f>ROW()</f>
        <v>14</v>
      </c>
      <c r="C14" t="s">
        <v>3</v>
      </c>
      <c r="D14" s="3"/>
      <c r="E14" s="23">
        <v>27554</v>
      </c>
      <c r="G14" s="23">
        <v>27775</v>
      </c>
      <c r="H14" s="1"/>
      <c r="I14" s="23"/>
      <c r="K14" s="23"/>
    </row>
    <row r="15" spans="3:11" ht="18" customHeight="1">
      <c r="C15" t="s">
        <v>66</v>
      </c>
      <c r="D15" s="3"/>
      <c r="E15" s="23">
        <v>33007</v>
      </c>
      <c r="G15" s="23">
        <v>29748</v>
      </c>
      <c r="H15" s="1"/>
      <c r="I15" s="23"/>
      <c r="K15" s="23"/>
    </row>
    <row r="16" spans="3:11" ht="18" customHeight="1">
      <c r="C16" t="s">
        <v>67</v>
      </c>
      <c r="D16" s="3"/>
      <c r="E16" s="23">
        <v>20397</v>
      </c>
      <c r="G16" s="23">
        <v>20615</v>
      </c>
      <c r="H16" s="1"/>
      <c r="I16" s="23"/>
      <c r="K16" s="23"/>
    </row>
    <row r="17" spans="1:11" ht="18" customHeight="1">
      <c r="A17">
        <f>ROW()</f>
        <v>17</v>
      </c>
      <c r="C17" t="s">
        <v>19</v>
      </c>
      <c r="D17" s="7"/>
      <c r="E17" s="24">
        <f>10709+5719</f>
        <v>16428</v>
      </c>
      <c r="G17" s="24">
        <f>11628+6003</f>
        <v>17631</v>
      </c>
      <c r="H17" s="1"/>
      <c r="I17" s="24"/>
      <c r="K17" s="24"/>
    </row>
    <row r="18" spans="3:11" ht="18" customHeight="1">
      <c r="C18" t="s">
        <v>64</v>
      </c>
      <c r="D18" s="3"/>
      <c r="E18" s="23">
        <f>310+114+2049</f>
        <v>2473</v>
      </c>
      <c r="G18" s="23">
        <f>392+62+1967</f>
        <v>2421</v>
      </c>
      <c r="H18" s="1"/>
      <c r="I18" s="23"/>
      <c r="K18" s="23"/>
    </row>
    <row r="19" spans="1:11" ht="18" customHeight="1">
      <c r="A19">
        <f>ROW()</f>
        <v>19</v>
      </c>
      <c r="C19" t="s">
        <v>4</v>
      </c>
      <c r="D19" s="3"/>
      <c r="E19" s="23">
        <f>SUM(E14:E18)+E11</f>
        <v>131901</v>
      </c>
      <c r="G19" s="23">
        <f>SUM(G14:G18)+G11</f>
        <v>130380</v>
      </c>
      <c r="H19" s="1"/>
      <c r="I19" s="23"/>
      <c r="K19" s="23"/>
    </row>
    <row r="20" spans="4:11" ht="12.75">
      <c r="D20" s="3"/>
      <c r="E20" s="3"/>
      <c r="G20" s="3"/>
      <c r="H20" s="1"/>
      <c r="I20" s="3"/>
      <c r="K20" s="3"/>
    </row>
    <row r="21" spans="1:11" ht="12.75">
      <c r="A21">
        <f>ROW()</f>
        <v>21</v>
      </c>
      <c r="C21" s="1" t="s">
        <v>5</v>
      </c>
      <c r="D21" s="3"/>
      <c r="E21" s="3"/>
      <c r="G21" s="3"/>
      <c r="H21" s="1"/>
      <c r="I21" s="3"/>
      <c r="K21" s="3"/>
    </row>
    <row r="22" spans="4:11" ht="12.75">
      <c r="D22" s="3"/>
      <c r="E22" s="3"/>
      <c r="G22" s="3"/>
      <c r="H22" s="1"/>
      <c r="I22" s="3"/>
      <c r="K22" s="3"/>
    </row>
    <row r="23" spans="1:11" ht="12.75">
      <c r="A23">
        <f>ROW()</f>
        <v>23</v>
      </c>
      <c r="C23" s="1" t="s">
        <v>6</v>
      </c>
      <c r="D23" s="3"/>
      <c r="E23" s="3"/>
      <c r="G23" s="3"/>
      <c r="H23" s="1"/>
      <c r="I23" s="3"/>
      <c r="K23" s="3"/>
    </row>
    <row r="24" spans="1:11" ht="18" customHeight="1">
      <c r="A24">
        <f>ROW()</f>
        <v>24</v>
      </c>
      <c r="C24" t="s">
        <v>7</v>
      </c>
      <c r="D24" s="3"/>
      <c r="E24" s="24">
        <v>18629</v>
      </c>
      <c r="G24" s="24">
        <v>18872</v>
      </c>
      <c r="H24" s="1"/>
      <c r="I24" s="24"/>
      <c r="K24" s="24"/>
    </row>
    <row r="25" spans="1:11" ht="18" customHeight="1">
      <c r="A25">
        <f>ROW()</f>
        <v>25</v>
      </c>
      <c r="C25" t="s">
        <v>8</v>
      </c>
      <c r="D25" s="3"/>
      <c r="E25" s="24">
        <v>1221</v>
      </c>
      <c r="G25" s="24">
        <v>1170</v>
      </c>
      <c r="H25" s="1"/>
      <c r="I25" s="24"/>
      <c r="K25" s="24"/>
    </row>
    <row r="26" spans="1:11" ht="18" customHeight="1">
      <c r="A26">
        <f>ROW()</f>
        <v>26</v>
      </c>
      <c r="C26" t="s">
        <v>9</v>
      </c>
      <c r="D26" s="3"/>
      <c r="E26" s="24">
        <v>3855</v>
      </c>
      <c r="G26" s="24">
        <v>4094</v>
      </c>
      <c r="H26" s="1"/>
      <c r="I26" s="24"/>
      <c r="K26" s="24"/>
    </row>
    <row r="27" spans="3:11" ht="18" customHeight="1">
      <c r="C27" t="s">
        <v>61</v>
      </c>
      <c r="D27" s="3"/>
      <c r="E27" s="24">
        <f>620+1068+6</f>
        <v>1694</v>
      </c>
      <c r="G27" s="24">
        <f>863+507+12</f>
        <v>1382</v>
      </c>
      <c r="H27" s="1"/>
      <c r="I27" s="24"/>
      <c r="K27" s="24"/>
    </row>
    <row r="28" spans="1:11" ht="18" customHeight="1">
      <c r="A28">
        <f>ROW()</f>
        <v>28</v>
      </c>
      <c r="C28" t="s">
        <v>31</v>
      </c>
      <c r="D28" s="3"/>
      <c r="E28" s="24">
        <v>12118</v>
      </c>
      <c r="G28" s="24">
        <v>10536</v>
      </c>
      <c r="H28" s="1"/>
      <c r="I28" s="24"/>
      <c r="K28" s="24"/>
    </row>
    <row r="29" spans="1:11" ht="18" customHeight="1">
      <c r="A29">
        <f>ROW()</f>
        <v>29</v>
      </c>
      <c r="C29" t="s">
        <v>10</v>
      </c>
      <c r="D29" s="3"/>
      <c r="E29" s="23">
        <f>SUM(E24:E28)</f>
        <v>37517</v>
      </c>
      <c r="G29" s="23">
        <f>SUM(G24:G28)</f>
        <v>36054</v>
      </c>
      <c r="H29" s="1"/>
      <c r="I29" s="23"/>
      <c r="K29" s="23"/>
    </row>
    <row r="30" spans="4:11" ht="12.75">
      <c r="D30" s="3"/>
      <c r="E30" s="3"/>
      <c r="G30" s="3"/>
      <c r="H30" s="1"/>
      <c r="I30" s="3"/>
      <c r="K30" s="3"/>
    </row>
    <row r="31" spans="3:11" ht="12.75">
      <c r="C31" s="1" t="s">
        <v>70</v>
      </c>
      <c r="D31" s="3"/>
      <c r="E31" s="3"/>
      <c r="G31" s="3"/>
      <c r="H31" s="1"/>
      <c r="I31" s="3"/>
      <c r="K31" s="3"/>
    </row>
    <row r="32" spans="1:11" ht="18" customHeight="1">
      <c r="A32">
        <f>ROW()</f>
        <v>32</v>
      </c>
      <c r="C32" t="s">
        <v>71</v>
      </c>
      <c r="D32" s="3"/>
      <c r="E32" s="24">
        <v>11091</v>
      </c>
      <c r="G32" s="24">
        <v>15932</v>
      </c>
      <c r="H32" s="1"/>
      <c r="I32" s="24"/>
      <c r="K32" s="24"/>
    </row>
    <row r="33" spans="1:11" ht="18" customHeight="1">
      <c r="A33">
        <f>ROW()</f>
        <v>33</v>
      </c>
      <c r="C33" t="s">
        <v>11</v>
      </c>
      <c r="D33" s="3"/>
      <c r="E33" s="24">
        <v>3865</v>
      </c>
      <c r="G33" s="24">
        <v>3559</v>
      </c>
      <c r="H33" s="1"/>
      <c r="I33" s="24"/>
      <c r="K33" s="24"/>
    </row>
    <row r="34" spans="3:11" ht="18" customHeight="1">
      <c r="C34" t="s">
        <v>69</v>
      </c>
      <c r="D34" s="3"/>
      <c r="E34" s="23">
        <f>8420+2640+2387</f>
        <v>13447</v>
      </c>
      <c r="G34" s="23">
        <f>7111+2445+2502</f>
        <v>12058</v>
      </c>
      <c r="H34" s="1"/>
      <c r="I34" s="23"/>
      <c r="K34" s="23"/>
    </row>
    <row r="35" spans="1:11" ht="18" customHeight="1">
      <c r="A35">
        <f>ROW()</f>
        <v>35</v>
      </c>
      <c r="C35" t="s">
        <v>12</v>
      </c>
      <c r="D35" s="3"/>
      <c r="E35" s="23">
        <f>SUM(E32:E34)+E29</f>
        <v>65920</v>
      </c>
      <c r="G35" s="23">
        <f>SUM(G32:G34)+G29</f>
        <v>67603</v>
      </c>
      <c r="H35" s="1"/>
      <c r="I35" s="23"/>
      <c r="K35" s="23"/>
    </row>
    <row r="36" spans="4:11" ht="9" customHeight="1">
      <c r="D36" s="3"/>
      <c r="E36" s="3"/>
      <c r="G36" s="3"/>
      <c r="H36" s="1"/>
      <c r="I36" s="3"/>
      <c r="K36" s="3"/>
    </row>
    <row r="37" spans="1:11" ht="12.75">
      <c r="A37">
        <f>ROW()</f>
        <v>37</v>
      </c>
      <c r="C37" s="1" t="s">
        <v>17</v>
      </c>
      <c r="D37" s="3"/>
      <c r="E37" s="3"/>
      <c r="G37" s="3"/>
      <c r="H37" s="1"/>
      <c r="I37" s="3"/>
      <c r="K37" s="3"/>
    </row>
    <row r="38" spans="1:11" ht="18" customHeight="1">
      <c r="A38">
        <f>ROW()</f>
        <v>38</v>
      </c>
      <c r="C38" t="s">
        <v>13</v>
      </c>
      <c r="D38" s="7"/>
      <c r="E38" s="24">
        <v>311</v>
      </c>
      <c r="G38" s="24">
        <v>311</v>
      </c>
      <c r="H38" s="1"/>
      <c r="I38" s="24"/>
      <c r="K38" s="24"/>
    </row>
    <row r="39" spans="3:11" ht="18" customHeight="1">
      <c r="C39" t="s">
        <v>62</v>
      </c>
      <c r="D39" s="7"/>
      <c r="E39" s="24">
        <f>-990-18799+1198</f>
        <v>-18591</v>
      </c>
      <c r="G39" s="24">
        <f>-4537-19433+989</f>
        <v>-22981</v>
      </c>
      <c r="H39" s="1"/>
      <c r="I39" s="24"/>
      <c r="K39" s="24"/>
    </row>
    <row r="40" spans="1:11" ht="18" customHeight="1">
      <c r="A40">
        <f>ROW()</f>
        <v>40</v>
      </c>
      <c r="C40" t="s">
        <v>14</v>
      </c>
      <c r="D40" s="7"/>
      <c r="E40" s="24">
        <v>0</v>
      </c>
      <c r="G40" s="24">
        <v>0</v>
      </c>
      <c r="H40" s="1"/>
      <c r="I40" s="24"/>
      <c r="K40" s="24"/>
    </row>
    <row r="41" spans="3:11" ht="18" customHeight="1">
      <c r="C41" t="s">
        <v>72</v>
      </c>
      <c r="D41" s="7"/>
      <c r="E41" s="24">
        <v>1391</v>
      </c>
      <c r="G41" s="24">
        <v>1273</v>
      </c>
      <c r="H41" s="1"/>
      <c r="I41" s="24"/>
      <c r="K41" s="24"/>
    </row>
    <row r="42" spans="1:11" ht="18" customHeight="1">
      <c r="A42">
        <f>ROW()</f>
        <v>42</v>
      </c>
      <c r="C42" t="s">
        <v>15</v>
      </c>
      <c r="D42" s="3"/>
      <c r="E42" s="26">
        <v>82870</v>
      </c>
      <c r="F42" s="28"/>
      <c r="G42" s="26">
        <v>84174</v>
      </c>
      <c r="H42" s="27"/>
      <c r="I42" s="26"/>
      <c r="J42" s="28"/>
      <c r="K42" s="26"/>
    </row>
    <row r="43" spans="1:11" ht="18" customHeight="1">
      <c r="A43">
        <f>ROW()</f>
        <v>43</v>
      </c>
      <c r="C43" t="s">
        <v>16</v>
      </c>
      <c r="D43" s="3"/>
      <c r="E43" s="23">
        <f>SUM(E38:E42)</f>
        <v>65981</v>
      </c>
      <c r="G43" s="23">
        <f>SUM(G38:G42)</f>
        <v>62777</v>
      </c>
      <c r="H43" s="1"/>
      <c r="I43" s="23"/>
      <c r="K43" s="23"/>
    </row>
    <row r="44" ht="18" customHeight="1">
      <c r="H44" s="34"/>
    </row>
    <row r="45" spans="1:11" ht="18" customHeight="1">
      <c r="A45">
        <f>ROW()</f>
        <v>45</v>
      </c>
      <c r="C45" t="s">
        <v>18</v>
      </c>
      <c r="D45" s="3"/>
      <c r="E45" s="23">
        <f>+E43+E35</f>
        <v>131901</v>
      </c>
      <c r="G45" s="23">
        <f>+G43+G35</f>
        <v>130380</v>
      </c>
      <c r="H45" s="1"/>
      <c r="I45" s="23"/>
      <c r="K45" s="23"/>
    </row>
    <row r="46" spans="4:11" ht="36" customHeight="1">
      <c r="D46" s="3"/>
      <c r="E46" s="3"/>
      <c r="G46" s="5"/>
      <c r="H46" s="1"/>
      <c r="I46" s="3"/>
      <c r="K46" s="31" t="str">
        <f>+I2</f>
        <v>VOLKSWAGEN</v>
      </c>
    </row>
    <row r="47" spans="3:11" ht="15.75" customHeight="1">
      <c r="C47" s="19" t="s">
        <v>43</v>
      </c>
      <c r="D47" s="3"/>
      <c r="E47" s="3"/>
      <c r="G47" s="21">
        <f>+G4</f>
        <v>2017</v>
      </c>
      <c r="H47" s="1"/>
      <c r="I47" s="3"/>
      <c r="K47" s="21">
        <f>+K4</f>
        <v>2015</v>
      </c>
    </row>
    <row r="48" spans="3:11" ht="8.25" customHeight="1">
      <c r="C48" s="2"/>
      <c r="D48" s="3"/>
      <c r="E48" s="3"/>
      <c r="G48" s="8"/>
      <c r="H48" s="1"/>
      <c r="I48" s="3"/>
      <c r="K48" s="8"/>
    </row>
    <row r="49" spans="1:11" ht="18" customHeight="1">
      <c r="A49">
        <f>ROW()</f>
        <v>49</v>
      </c>
      <c r="C49" t="s">
        <v>20</v>
      </c>
      <c r="D49" s="3"/>
      <c r="E49" s="3"/>
      <c r="G49" s="23">
        <f>89791+330</f>
        <v>90121</v>
      </c>
      <c r="H49" s="1"/>
      <c r="I49" s="3"/>
      <c r="K49" s="23"/>
    </row>
    <row r="50" spans="1:11" ht="6.75" customHeight="1">
      <c r="A50">
        <f>ROW()</f>
        <v>50</v>
      </c>
      <c r="D50" s="3"/>
      <c r="E50" s="3"/>
      <c r="G50" s="3"/>
      <c r="H50" s="1"/>
      <c r="I50" s="3"/>
      <c r="K50" s="3"/>
    </row>
    <row r="51" spans="1:11" ht="18" customHeight="1">
      <c r="A51">
        <f>ROW()</f>
        <v>51</v>
      </c>
      <c r="C51" t="s">
        <v>74</v>
      </c>
      <c r="D51" s="3"/>
      <c r="E51" s="3"/>
      <c r="G51" s="23">
        <v>44923</v>
      </c>
      <c r="H51" s="1"/>
      <c r="I51" s="3"/>
      <c r="K51" s="23"/>
    </row>
    <row r="52" spans="4:11" ht="6.75" customHeight="1">
      <c r="D52" s="3"/>
      <c r="E52" s="3"/>
      <c r="G52" s="3"/>
      <c r="H52" s="1"/>
      <c r="I52" s="3"/>
      <c r="K52" s="3"/>
    </row>
    <row r="53" spans="1:11" ht="18" customHeight="1">
      <c r="A53">
        <f>ROW()</f>
        <v>53</v>
      </c>
      <c r="C53" t="s">
        <v>41</v>
      </c>
      <c r="D53" s="3"/>
      <c r="E53" s="3"/>
      <c r="G53" s="23">
        <f>+G49-G51</f>
        <v>45198</v>
      </c>
      <c r="H53" s="1"/>
      <c r="I53" s="3"/>
      <c r="K53" s="23"/>
    </row>
    <row r="54" spans="1:11" ht="9" customHeight="1">
      <c r="A54">
        <f>ROW()</f>
        <v>54</v>
      </c>
      <c r="D54" s="3"/>
      <c r="E54" s="3"/>
      <c r="G54" s="3"/>
      <c r="H54" s="1"/>
      <c r="I54" s="3"/>
      <c r="K54" s="3"/>
    </row>
    <row r="55" spans="1:11" ht="12.75">
      <c r="A55">
        <f>ROW()</f>
        <v>55</v>
      </c>
      <c r="C55" s="1" t="s">
        <v>21</v>
      </c>
      <c r="D55" s="3"/>
      <c r="E55" s="3"/>
      <c r="G55" s="3"/>
      <c r="H55" s="1"/>
      <c r="I55" s="3"/>
      <c r="K55" s="3"/>
    </row>
    <row r="56" spans="1:11" ht="18" customHeight="1" hidden="1">
      <c r="A56">
        <f>ROW()</f>
        <v>56</v>
      </c>
      <c r="D56" s="3"/>
      <c r="E56" s="3"/>
      <c r="G56" s="24"/>
      <c r="H56" s="1"/>
      <c r="I56" s="3"/>
      <c r="K56" s="24"/>
    </row>
    <row r="57" spans="1:11" ht="18" customHeight="1" hidden="1">
      <c r="A57">
        <f>ROW()</f>
        <v>57</v>
      </c>
      <c r="D57" s="3"/>
      <c r="E57" s="3"/>
      <c r="G57" s="24"/>
      <c r="H57" s="1"/>
      <c r="I57" s="3"/>
      <c r="K57" s="24"/>
    </row>
    <row r="58" spans="1:11" ht="18" customHeight="1" hidden="1">
      <c r="A58">
        <f>ROW()</f>
        <v>58</v>
      </c>
      <c r="D58" s="3"/>
      <c r="E58" s="3"/>
      <c r="G58" s="23"/>
      <c r="H58" s="1"/>
      <c r="I58" s="3"/>
      <c r="K58" s="23"/>
    </row>
    <row r="59" spans="1:11" ht="18" customHeight="1" hidden="1">
      <c r="A59">
        <f>ROW()</f>
        <v>59</v>
      </c>
      <c r="D59" s="3"/>
      <c r="E59" s="3"/>
      <c r="G59" s="23"/>
      <c r="H59" s="1"/>
      <c r="I59" s="3"/>
      <c r="K59" s="23"/>
    </row>
    <row r="60" spans="1:11" ht="18" customHeight="1">
      <c r="A60">
        <f>ROW()</f>
        <v>60</v>
      </c>
      <c r="C60" t="s">
        <v>73</v>
      </c>
      <c r="D60" s="3"/>
      <c r="E60" s="3"/>
      <c r="G60" s="23">
        <f>+G53-G63</f>
        <v>31859</v>
      </c>
      <c r="H60" s="1"/>
      <c r="I60" s="3"/>
      <c r="K60" s="23"/>
    </row>
    <row r="61" spans="4:11" ht="6.75" customHeight="1">
      <c r="D61" s="3"/>
      <c r="E61" s="3"/>
      <c r="G61" s="4"/>
      <c r="H61" s="1"/>
      <c r="I61" s="3"/>
      <c r="K61" s="4"/>
    </row>
    <row r="62" spans="4:11" ht="17.25" customHeight="1">
      <c r="D62" s="3"/>
      <c r="E62" s="3"/>
      <c r="G62" s="4"/>
      <c r="H62" s="1"/>
      <c r="I62" s="3"/>
      <c r="K62" s="4"/>
    </row>
    <row r="63" spans="1:11" ht="18" customHeight="1">
      <c r="A63">
        <f>ROW()</f>
        <v>63</v>
      </c>
      <c r="C63" s="1" t="s">
        <v>22</v>
      </c>
      <c r="D63" s="3"/>
      <c r="E63" s="3"/>
      <c r="G63" s="23">
        <f>10112+3227</f>
        <v>13339</v>
      </c>
      <c r="H63" s="1"/>
      <c r="I63" s="3"/>
      <c r="K63" s="23"/>
    </row>
    <row r="64" spans="4:11" ht="13.5" customHeight="1">
      <c r="D64" s="3"/>
      <c r="E64" s="3"/>
      <c r="G64" s="3"/>
      <c r="H64" s="1"/>
      <c r="I64" s="33"/>
      <c r="K64" s="3"/>
    </row>
    <row r="65" spans="1:11" ht="18" customHeight="1">
      <c r="A65">
        <f>ROW()</f>
        <v>65</v>
      </c>
      <c r="C65" s="1" t="s">
        <v>28</v>
      </c>
      <c r="D65" s="3"/>
      <c r="E65" s="3"/>
      <c r="G65" s="23">
        <v>3227</v>
      </c>
      <c r="H65" s="1"/>
      <c r="I65" s="3"/>
      <c r="K65" s="23"/>
    </row>
    <row r="66" spans="3:11" ht="18" customHeight="1">
      <c r="C66" t="s">
        <v>83</v>
      </c>
      <c r="D66" s="3"/>
      <c r="E66" s="3"/>
      <c r="G66" s="23">
        <v>0</v>
      </c>
      <c r="H66" s="1"/>
      <c r="I66" s="3"/>
      <c r="K66" s="23"/>
    </row>
    <row r="67" spans="1:11" ht="18" customHeight="1">
      <c r="A67">
        <f>ROW()</f>
        <v>67</v>
      </c>
      <c r="C67" s="1" t="s">
        <v>23</v>
      </c>
      <c r="D67" s="3"/>
      <c r="E67" s="3"/>
      <c r="G67" s="23">
        <f>+G63-G65-G66</f>
        <v>10112</v>
      </c>
      <c r="H67" s="1"/>
      <c r="I67" s="3"/>
      <c r="K67" s="23"/>
    </row>
    <row r="68" spans="4:11" ht="4.5" customHeight="1">
      <c r="D68" s="3"/>
      <c r="E68" s="3"/>
      <c r="G68" s="3"/>
      <c r="H68" s="1"/>
      <c r="I68" s="3"/>
      <c r="K68" s="3"/>
    </row>
    <row r="69" spans="1:11" ht="18" customHeight="1">
      <c r="A69">
        <f>ROW()</f>
        <v>69</v>
      </c>
      <c r="C69" s="1" t="s">
        <v>24</v>
      </c>
      <c r="D69" s="3"/>
      <c r="E69" s="3"/>
      <c r="G69" s="23">
        <f>771-152</f>
        <v>619</v>
      </c>
      <c r="H69" s="1"/>
      <c r="I69" s="3"/>
      <c r="K69" s="23"/>
    </row>
    <row r="70" spans="4:11" ht="7.5" customHeight="1">
      <c r="D70" s="3"/>
      <c r="E70" s="3"/>
      <c r="G70" s="4"/>
      <c r="H70" s="1"/>
      <c r="I70" s="3"/>
      <c r="K70" s="4"/>
    </row>
    <row r="71" spans="1:11" ht="18" customHeight="1">
      <c r="A71">
        <f>ROW()</f>
        <v>71</v>
      </c>
      <c r="C71" t="s">
        <v>25</v>
      </c>
      <c r="D71" s="3"/>
      <c r="E71" s="3"/>
      <c r="G71" s="23">
        <f>+G67-G69</f>
        <v>9493</v>
      </c>
      <c r="H71" s="1"/>
      <c r="I71" s="3"/>
      <c r="K71" s="23"/>
    </row>
    <row r="72" spans="4:11" ht="4.5" customHeight="1">
      <c r="D72" s="3"/>
      <c r="E72" s="3"/>
      <c r="G72" s="3"/>
      <c r="H72" s="1"/>
      <c r="I72" s="3"/>
      <c r="K72" s="3"/>
    </row>
    <row r="73" spans="1:11" ht="18" customHeight="1">
      <c r="A73">
        <f>ROW()</f>
        <v>73</v>
      </c>
      <c r="C73" s="1" t="s">
        <v>26</v>
      </c>
      <c r="D73" s="3"/>
      <c r="E73" s="3"/>
      <c r="G73" s="23">
        <v>2779</v>
      </c>
      <c r="H73" s="1"/>
      <c r="I73" s="3"/>
      <c r="K73" s="23"/>
    </row>
    <row r="74" spans="3:11" ht="18" customHeight="1">
      <c r="C74" s="1" t="s">
        <v>75</v>
      </c>
      <c r="D74" s="3"/>
      <c r="E74" s="3"/>
      <c r="G74" s="23">
        <v>-824</v>
      </c>
      <c r="H74" s="1"/>
      <c r="I74" s="3"/>
      <c r="K74" s="23"/>
    </row>
    <row r="75" spans="1:11" ht="7.5" customHeight="1">
      <c r="A75">
        <f>ROW()</f>
        <v>75</v>
      </c>
      <c r="D75" s="3"/>
      <c r="E75" s="3"/>
      <c r="G75" s="3"/>
      <c r="H75" s="1"/>
      <c r="I75" s="3"/>
      <c r="K75" s="3"/>
    </row>
    <row r="76" spans="1:11" ht="18" customHeight="1">
      <c r="A76">
        <f>ROW()</f>
        <v>76</v>
      </c>
      <c r="C76" t="s">
        <v>27</v>
      </c>
      <c r="D76" s="3"/>
      <c r="E76" s="3"/>
      <c r="G76" s="23">
        <f>+G71-G73-G74</f>
        <v>7538</v>
      </c>
      <c r="H76" s="1"/>
      <c r="I76" s="3"/>
      <c r="K76" s="23"/>
    </row>
    <row r="77" spans="4:11" ht="54" customHeight="1">
      <c r="D77" s="3"/>
      <c r="E77" s="3"/>
      <c r="H77" s="1"/>
      <c r="I77" s="3"/>
      <c r="K77" s="32" t="str">
        <f>+K46</f>
        <v>VOLKSWAGEN</v>
      </c>
    </row>
    <row r="78" spans="3:11" ht="15.75">
      <c r="C78" s="19" t="s">
        <v>29</v>
      </c>
      <c r="D78" s="3"/>
      <c r="G78" s="21">
        <v>2017</v>
      </c>
      <c r="H78" s="1"/>
      <c r="K78" s="21">
        <f>+K47</f>
        <v>2015</v>
      </c>
    </row>
    <row r="79" spans="4:11" ht="7.5" customHeight="1">
      <c r="D79" s="3"/>
      <c r="G79" s="3"/>
      <c r="H79" s="1"/>
      <c r="K79" s="3"/>
    </row>
    <row r="80" spans="1:11" ht="18" customHeight="1">
      <c r="A80">
        <f>ROW()</f>
        <v>80</v>
      </c>
      <c r="C80" t="s">
        <v>27</v>
      </c>
      <c r="D80" s="3"/>
      <c r="G80" s="26">
        <f>+G76</f>
        <v>7538</v>
      </c>
      <c r="H80" s="27"/>
      <c r="I80" s="28"/>
      <c r="J80" s="28"/>
      <c r="K80" s="26"/>
    </row>
    <row r="81" spans="1:11" ht="18" customHeight="1">
      <c r="A81">
        <f>ROW()</f>
        <v>81</v>
      </c>
      <c r="C81" t="s">
        <v>76</v>
      </c>
      <c r="D81" s="3"/>
      <c r="G81" s="23">
        <f>+G65+G66</f>
        <v>3227</v>
      </c>
      <c r="H81" s="1"/>
      <c r="K81" s="23"/>
    </row>
    <row r="82" spans="1:11" ht="18" customHeight="1">
      <c r="A82">
        <f>ROW()</f>
        <v>82</v>
      </c>
      <c r="C82" t="s">
        <v>55</v>
      </c>
      <c r="D82" s="3"/>
      <c r="G82" s="23">
        <f>+G33-E33</f>
        <v>-306</v>
      </c>
      <c r="H82" s="1"/>
      <c r="K82" s="23"/>
    </row>
    <row r="83" spans="1:11" ht="18" customHeight="1">
      <c r="A83">
        <f>ROW()</f>
        <v>83</v>
      </c>
      <c r="C83" t="s">
        <v>56</v>
      </c>
      <c r="D83" s="3"/>
      <c r="G83" s="23">
        <v>0</v>
      </c>
      <c r="H83" s="1"/>
      <c r="K83" s="23"/>
    </row>
    <row r="84" spans="1:11" ht="18" customHeight="1">
      <c r="A84">
        <f>ROW()</f>
        <v>84</v>
      </c>
      <c r="C84" t="s">
        <v>33</v>
      </c>
      <c r="D84" s="3"/>
      <c r="G84" s="23">
        <f>SUM(G80:G83)</f>
        <v>10459</v>
      </c>
      <c r="H84" s="1"/>
      <c r="K84" s="23"/>
    </row>
    <row r="85" spans="1:11" ht="9" customHeight="1">
      <c r="A85">
        <f>ROW()</f>
        <v>85</v>
      </c>
      <c r="D85" s="3"/>
      <c r="G85" s="3"/>
      <c r="H85" s="1"/>
      <c r="K85" s="3"/>
    </row>
    <row r="86" spans="1:11" ht="12.75">
      <c r="A86">
        <f>ROW()</f>
        <v>86</v>
      </c>
      <c r="C86" s="1" t="s">
        <v>30</v>
      </c>
      <c r="D86" s="3"/>
      <c r="G86" s="3"/>
      <c r="H86" s="1"/>
      <c r="K86" s="3"/>
    </row>
    <row r="87" spans="1:11" ht="18" customHeight="1">
      <c r="A87">
        <f>ROW()</f>
        <v>87</v>
      </c>
      <c r="C87" t="s">
        <v>46</v>
      </c>
      <c r="D87" s="3"/>
      <c r="G87" s="23">
        <f>+E8-G8</f>
        <v>-11</v>
      </c>
      <c r="H87" s="1"/>
      <c r="K87" s="23"/>
    </row>
    <row r="88" spans="1:11" ht="18" customHeight="1">
      <c r="A88">
        <f>ROW()</f>
        <v>88</v>
      </c>
      <c r="C88" t="s">
        <v>47</v>
      </c>
      <c r="D88" s="3"/>
      <c r="G88" s="23">
        <f>+E9-G9</f>
        <v>-660</v>
      </c>
      <c r="H88" s="1"/>
      <c r="K88" s="23"/>
    </row>
    <row r="89" spans="1:11" ht="18" customHeight="1">
      <c r="A89">
        <f>ROW()</f>
        <v>89</v>
      </c>
      <c r="C89" t="s">
        <v>58</v>
      </c>
      <c r="D89" s="3"/>
      <c r="G89" s="23">
        <f>+E10-G10</f>
        <v>-180</v>
      </c>
      <c r="H89" s="1"/>
      <c r="K89" s="23"/>
    </row>
    <row r="90" spans="1:11" ht="18" customHeight="1">
      <c r="A90">
        <f>ROW()</f>
        <v>90</v>
      </c>
      <c r="C90" t="s">
        <v>48</v>
      </c>
      <c r="D90" s="3"/>
      <c r="G90" s="23">
        <f>+G24-E24</f>
        <v>243</v>
      </c>
      <c r="H90" s="1"/>
      <c r="K90" s="23"/>
    </row>
    <row r="91" spans="1:11" ht="18" customHeight="1">
      <c r="A91">
        <f>ROW()</f>
        <v>91</v>
      </c>
      <c r="C91" t="s">
        <v>49</v>
      </c>
      <c r="D91" s="3"/>
      <c r="G91" s="23">
        <f>+G25-E25</f>
        <v>-51</v>
      </c>
      <c r="H91" s="1"/>
      <c r="K91" s="23"/>
    </row>
    <row r="92" spans="1:11" ht="18" customHeight="1">
      <c r="A92">
        <f>ROW()</f>
        <v>92</v>
      </c>
      <c r="C92" t="s">
        <v>50</v>
      </c>
      <c r="D92" s="3"/>
      <c r="G92" s="23">
        <f>+G26-E26</f>
        <v>239</v>
      </c>
      <c r="H92" s="1"/>
      <c r="K92" s="23"/>
    </row>
    <row r="93" spans="1:11" ht="18" customHeight="1">
      <c r="A93">
        <f>ROW()</f>
        <v>93</v>
      </c>
      <c r="C93" t="s">
        <v>59</v>
      </c>
      <c r="D93" s="3"/>
      <c r="G93" s="23">
        <f>+G27-E27</f>
        <v>-312</v>
      </c>
      <c r="H93" s="1"/>
      <c r="K93" s="23"/>
    </row>
    <row r="94" spans="1:11" ht="18" customHeight="1">
      <c r="A94">
        <f>ROW()</f>
        <v>94</v>
      </c>
      <c r="C94" t="s">
        <v>32</v>
      </c>
      <c r="D94" s="3"/>
      <c r="G94" s="23">
        <f>SUM(G87:G93)</f>
        <v>-732</v>
      </c>
      <c r="H94" s="1"/>
      <c r="K94" s="23"/>
    </row>
    <row r="95" spans="1:4" ht="17.25" customHeight="1">
      <c r="A95">
        <f>ROW()</f>
        <v>95</v>
      </c>
      <c r="D95" s="3"/>
    </row>
    <row r="96" spans="1:11" ht="18" customHeight="1">
      <c r="A96">
        <f>ROW()</f>
        <v>96</v>
      </c>
      <c r="C96" t="s">
        <v>45</v>
      </c>
      <c r="D96" s="3"/>
      <c r="G96" s="23">
        <f>+G84+G94</f>
        <v>9727</v>
      </c>
      <c r="H96" s="1"/>
      <c r="K96" s="23"/>
    </row>
    <row r="97" spans="1:11" ht="10.5" customHeight="1">
      <c r="A97">
        <f>ROW()</f>
        <v>97</v>
      </c>
      <c r="D97" s="3"/>
      <c r="G97" s="3"/>
      <c r="H97" s="1"/>
      <c r="K97" s="3"/>
    </row>
    <row r="98" spans="1:11" ht="12.75">
      <c r="A98">
        <f>ROW()</f>
        <v>98</v>
      </c>
      <c r="C98" s="1" t="s">
        <v>36</v>
      </c>
      <c r="D98" s="3"/>
      <c r="G98" s="3"/>
      <c r="H98" s="1"/>
      <c r="K98" s="3"/>
    </row>
    <row r="99" spans="1:11" ht="18" customHeight="1">
      <c r="A99">
        <f>ROW()</f>
        <v>99</v>
      </c>
      <c r="C99" t="s">
        <v>77</v>
      </c>
      <c r="D99" s="3"/>
      <c r="G99" s="26">
        <f>+E14-G14-G65</f>
        <v>-3448</v>
      </c>
      <c r="H99" s="27"/>
      <c r="I99" s="28"/>
      <c r="J99" s="28"/>
      <c r="K99" s="26"/>
    </row>
    <row r="100" spans="1:11" ht="18" customHeight="1">
      <c r="A100">
        <f>ROW()</f>
        <v>100</v>
      </c>
      <c r="C100" t="s">
        <v>51</v>
      </c>
      <c r="D100" s="3"/>
      <c r="G100" s="25">
        <f>+E17-G17</f>
        <v>-1203</v>
      </c>
      <c r="H100" s="1"/>
      <c r="K100" s="25"/>
    </row>
    <row r="101" spans="1:11" ht="18" customHeight="1">
      <c r="A101">
        <f>ROW()</f>
        <v>101</v>
      </c>
      <c r="C101" s="29" t="s">
        <v>81</v>
      </c>
      <c r="D101" s="3"/>
      <c r="G101" s="25">
        <f>+E15+E16+E18-G15-G16-G18</f>
        <v>3093</v>
      </c>
      <c r="H101" s="1"/>
      <c r="K101" s="25"/>
    </row>
    <row r="102" spans="1:11" ht="18" customHeight="1">
      <c r="A102">
        <f>ROW()</f>
        <v>102</v>
      </c>
      <c r="C102" s="29" t="s">
        <v>84</v>
      </c>
      <c r="D102" s="3"/>
      <c r="G102" s="23">
        <f>SUM(G99:G101)</f>
        <v>-1558</v>
      </c>
      <c r="H102" s="1"/>
      <c r="K102" s="23"/>
    </row>
    <row r="103" spans="1:11" ht="12.75">
      <c r="A103">
        <f>ROW()</f>
        <v>103</v>
      </c>
      <c r="D103" s="3"/>
      <c r="G103" s="3"/>
      <c r="H103" s="1"/>
      <c r="K103" s="3"/>
    </row>
    <row r="104" spans="1:11" ht="18" customHeight="1">
      <c r="A104">
        <f>ROW()</f>
        <v>104</v>
      </c>
      <c r="C104" t="s">
        <v>54</v>
      </c>
      <c r="D104" s="3"/>
      <c r="G104" s="23">
        <f>+G96+G102</f>
        <v>8169</v>
      </c>
      <c r="H104" s="1"/>
      <c r="K104" s="23"/>
    </row>
    <row r="105" spans="1:11" ht="9" customHeight="1">
      <c r="A105">
        <f>ROW()</f>
        <v>105</v>
      </c>
      <c r="D105" s="3"/>
      <c r="G105" s="3"/>
      <c r="H105" s="1"/>
      <c r="K105" s="3"/>
    </row>
    <row r="106" spans="1:11" ht="18" customHeight="1">
      <c r="A106">
        <f>ROW()</f>
        <v>106</v>
      </c>
      <c r="C106" s="1" t="s">
        <v>34</v>
      </c>
      <c r="D106" s="3"/>
      <c r="G106" s="3"/>
      <c r="H106" s="1"/>
      <c r="K106" s="3"/>
    </row>
    <row r="107" spans="1:11" ht="18" customHeight="1">
      <c r="A107">
        <f>ROW()</f>
        <v>107</v>
      </c>
      <c r="C107" t="s">
        <v>52</v>
      </c>
      <c r="D107" s="3"/>
      <c r="G107" s="23">
        <f>+G28-E28</f>
        <v>-1582</v>
      </c>
      <c r="H107" s="1"/>
      <c r="K107" s="23"/>
    </row>
    <row r="108" spans="1:11" ht="18" customHeight="1">
      <c r="A108">
        <f>ROW()</f>
        <v>108</v>
      </c>
      <c r="C108" t="s">
        <v>53</v>
      </c>
      <c r="D108" s="3"/>
      <c r="G108" s="23">
        <f>+G32-E32</f>
        <v>4841</v>
      </c>
      <c r="H108" s="1"/>
      <c r="K108" s="23"/>
    </row>
    <row r="109" spans="1:11" ht="18" customHeight="1">
      <c r="A109">
        <f>ROW()</f>
        <v>109</v>
      </c>
      <c r="C109" t="s">
        <v>57</v>
      </c>
      <c r="D109" s="3"/>
      <c r="G109" s="23">
        <f>+G34-E34</f>
        <v>-1389</v>
      </c>
      <c r="H109" s="1"/>
      <c r="K109" s="23"/>
    </row>
    <row r="110" spans="1:11" ht="18" customHeight="1">
      <c r="A110">
        <f>ROW()</f>
        <v>110</v>
      </c>
      <c r="C110" t="s">
        <v>40</v>
      </c>
      <c r="D110" s="3"/>
      <c r="G110" s="23">
        <f>SUM(G38:G41)-SUM(E38:E41)</f>
        <v>-4508</v>
      </c>
      <c r="H110" s="1"/>
      <c r="K110" s="23"/>
    </row>
    <row r="111" spans="3:11" ht="18" customHeight="1">
      <c r="C111" t="s">
        <v>85</v>
      </c>
      <c r="D111" s="3"/>
      <c r="G111" s="23">
        <f>-7126-342</f>
        <v>-7468</v>
      </c>
      <c r="H111" s="1"/>
      <c r="K111" s="23"/>
    </row>
    <row r="112" spans="3:11" ht="18" customHeight="1">
      <c r="C112" t="s">
        <v>78</v>
      </c>
      <c r="D112" s="3"/>
      <c r="G112" s="30">
        <f>+G113-SUM(G107:G111)</f>
        <v>1234</v>
      </c>
      <c r="H112" s="27"/>
      <c r="I112" s="28"/>
      <c r="J112" s="28"/>
      <c r="K112" s="30"/>
    </row>
    <row r="113" spans="1:11" ht="18" customHeight="1">
      <c r="A113">
        <f>ROW()</f>
        <v>113</v>
      </c>
      <c r="C113" t="s">
        <v>35</v>
      </c>
      <c r="D113" s="3"/>
      <c r="G113" s="23">
        <f>-G104+G115</f>
        <v>-8872</v>
      </c>
      <c r="H113" s="32"/>
      <c r="K113" s="23"/>
    </row>
    <row r="114" spans="1:11" ht="6" customHeight="1">
      <c r="A114">
        <f>ROW()</f>
        <v>114</v>
      </c>
      <c r="D114" s="3"/>
      <c r="G114" s="3"/>
      <c r="H114" s="1"/>
      <c r="K114" s="3"/>
    </row>
    <row r="115" spans="1:11" ht="18" customHeight="1">
      <c r="A115">
        <f>ROW()</f>
        <v>115</v>
      </c>
      <c r="C115" s="1" t="s">
        <v>37</v>
      </c>
      <c r="D115" s="3"/>
      <c r="G115" s="23">
        <f>+G119-G117</f>
        <v>-703</v>
      </c>
      <c r="H115" s="1"/>
      <c r="K115" s="23"/>
    </row>
    <row r="116" spans="1:11" ht="8.25" customHeight="1">
      <c r="A116">
        <f>ROW()</f>
        <v>116</v>
      </c>
      <c r="D116" s="3"/>
      <c r="G116" s="5"/>
      <c r="H116" s="1"/>
      <c r="K116" s="5"/>
    </row>
    <row r="117" spans="1:11" ht="18" customHeight="1">
      <c r="A117">
        <f>ROW()</f>
        <v>117</v>
      </c>
      <c r="C117" t="s">
        <v>38</v>
      </c>
      <c r="D117" s="3"/>
      <c r="G117" s="23">
        <f>+E7</f>
        <v>9296</v>
      </c>
      <c r="H117" s="1"/>
      <c r="K117" s="23"/>
    </row>
    <row r="118" spans="1:11" ht="8.25" customHeight="1">
      <c r="A118">
        <f>ROW()</f>
        <v>118</v>
      </c>
      <c r="D118" s="3"/>
      <c r="G118" s="5"/>
      <c r="H118" s="1"/>
      <c r="K118" s="5"/>
    </row>
    <row r="119" spans="1:11" ht="18" customHeight="1">
      <c r="A119">
        <f>ROW()</f>
        <v>119</v>
      </c>
      <c r="C119" t="s">
        <v>39</v>
      </c>
      <c r="D119" s="3"/>
      <c r="G119" s="23">
        <f>+G7</f>
        <v>8593</v>
      </c>
      <c r="H119" s="1"/>
      <c r="K119" s="23"/>
    </row>
    <row r="120" spans="4:8" ht="12.75">
      <c r="D120" s="3"/>
      <c r="E120" s="3"/>
      <c r="H120" s="1"/>
    </row>
    <row r="121" spans="4:8" ht="12.75">
      <c r="D121" s="3"/>
      <c r="E121" s="3"/>
      <c r="H121" s="1"/>
    </row>
    <row r="122" spans="4:8" ht="12.75">
      <c r="D122" s="3"/>
      <c r="E122" s="3"/>
      <c r="H122" s="1"/>
    </row>
    <row r="123" spans="4:8" ht="12.75">
      <c r="D123" s="3"/>
      <c r="E123" s="3"/>
      <c r="H123" s="1"/>
    </row>
    <row r="124" spans="4:8" ht="12.75">
      <c r="D124" s="3"/>
      <c r="E124" s="3"/>
      <c r="H124" s="1"/>
    </row>
    <row r="125" spans="4:8" ht="12.75">
      <c r="D125" s="3"/>
      <c r="E125" s="3"/>
      <c r="H125" s="1"/>
    </row>
    <row r="126" spans="4:8" ht="12.75">
      <c r="D126" s="3"/>
      <c r="E126" s="3"/>
      <c r="H126" s="1"/>
    </row>
    <row r="127" spans="4:8" ht="12.75">
      <c r="D127" s="3"/>
      <c r="E127" s="3"/>
      <c r="H127" s="1"/>
    </row>
    <row r="128" spans="4:8" ht="12.75">
      <c r="D128" s="3"/>
      <c r="E128" s="3"/>
      <c r="H128" s="1"/>
    </row>
    <row r="129" spans="4:8" ht="12.75">
      <c r="D129" s="3"/>
      <c r="E129" s="3"/>
      <c r="H129" s="1"/>
    </row>
    <row r="130" spans="4:8" ht="12.75">
      <c r="D130" s="3"/>
      <c r="E130" s="3"/>
      <c r="H130" s="1"/>
    </row>
    <row r="131" spans="4:8" ht="12.75">
      <c r="D131" s="3"/>
      <c r="E131" s="3"/>
      <c r="H131" s="1"/>
    </row>
    <row r="132" spans="4:8" ht="12.75">
      <c r="D132" s="3"/>
      <c r="E132" s="3"/>
      <c r="H132" s="1"/>
    </row>
    <row r="133" spans="4:8" ht="12.75">
      <c r="D133" s="3"/>
      <c r="E133" s="3"/>
      <c r="H133" s="1"/>
    </row>
    <row r="134" spans="4:8" ht="12.75">
      <c r="D134" s="3"/>
      <c r="E134" s="3"/>
      <c r="H134" s="1"/>
    </row>
    <row r="135" spans="4:8" ht="12.75">
      <c r="D135" s="3"/>
      <c r="E135" s="3"/>
      <c r="H135" s="1"/>
    </row>
    <row r="136" spans="4:8" ht="12.75">
      <c r="D136" s="3"/>
      <c r="E136" s="3"/>
      <c r="H136" s="1"/>
    </row>
    <row r="137" spans="4:8" ht="12.75">
      <c r="D137" s="3"/>
      <c r="E137" s="3"/>
      <c r="H137" s="1"/>
    </row>
    <row r="138" spans="4:8" ht="12.75">
      <c r="D138" s="3"/>
      <c r="E138" s="3"/>
      <c r="H138" s="1"/>
    </row>
    <row r="139" spans="4:8" ht="12.75">
      <c r="D139" s="3"/>
      <c r="E139" s="3"/>
      <c r="H139" s="1"/>
    </row>
    <row r="140" spans="4:8" ht="12.75">
      <c r="D140" s="3"/>
      <c r="E140" s="3"/>
      <c r="H140" s="1"/>
    </row>
    <row r="141" spans="4:8" ht="12.75">
      <c r="D141" s="3"/>
      <c r="E141" s="3"/>
      <c r="H141" s="1"/>
    </row>
    <row r="142" spans="4:8" ht="12.75">
      <c r="D142" s="3"/>
      <c r="E142" s="3"/>
      <c r="H142" s="1"/>
    </row>
    <row r="143" spans="4:8" ht="12.75">
      <c r="D143" s="3"/>
      <c r="E143" s="3"/>
      <c r="H143" s="1"/>
    </row>
    <row r="144" spans="4:8" ht="12.75">
      <c r="D144" s="3"/>
      <c r="E144" s="3"/>
      <c r="H144" s="1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</sheetData>
  <sheetProtection/>
  <printOptions/>
  <pageMargins left="0.25" right="0.25" top="0.43" bottom="0.36" header="0.29" footer="0.27"/>
  <pageSetup orientation="portrait" scale="85" r:id="rId1"/>
  <headerFooter alignWithMargins="0">
    <oddFooter>&amp;C&amp;P</oddFooter>
  </headerFooter>
  <rowBreaks count="2" manualBreakCount="2">
    <brk id="46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9"/>
  <sheetViews>
    <sheetView tabSelected="1" zoomScalePageLayoutView="0" workbookViewId="0" topLeftCell="A46">
      <selection activeCell="I70" sqref="I70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0.57421875" style="0" customWidth="1"/>
    <col min="4" max="4" width="5.57421875" style="0" customWidth="1"/>
    <col min="5" max="5" width="14.57421875" style="0" customWidth="1"/>
    <col min="6" max="6" width="3.7109375" style="0" customWidth="1"/>
    <col min="7" max="7" width="14.57421875" style="0" customWidth="1"/>
    <col min="9" max="9" width="14.57421875" style="0" customWidth="1"/>
    <col min="10" max="10" width="4.140625" style="0" customWidth="1"/>
    <col min="11" max="11" width="14.57421875" style="0" customWidth="1"/>
    <col min="12" max="12" width="2.28125" style="0" customWidth="1"/>
  </cols>
  <sheetData>
    <row r="1" ht="20.25">
      <c r="C1" s="6"/>
    </row>
    <row r="2" spans="3:11" ht="15.75" customHeight="1">
      <c r="C2" s="20" t="s">
        <v>63</v>
      </c>
      <c r="E2" s="22" t="s">
        <v>80</v>
      </c>
      <c r="F2" s="22"/>
      <c r="G2" s="22"/>
      <c r="H2" s="1"/>
      <c r="I2" s="22" t="s">
        <v>79</v>
      </c>
      <c r="J2" s="22"/>
      <c r="K2" s="22"/>
    </row>
    <row r="3" spans="3:8" ht="20.25">
      <c r="C3" s="6"/>
      <c r="H3" s="1"/>
    </row>
    <row r="4" spans="3:11" ht="17.25" customHeight="1">
      <c r="C4" s="19" t="s">
        <v>42</v>
      </c>
      <c r="E4" s="21">
        <v>2016</v>
      </c>
      <c r="G4" s="21">
        <v>2017</v>
      </c>
      <c r="H4" s="1"/>
      <c r="I4" s="21">
        <v>2014</v>
      </c>
      <c r="K4" s="21">
        <v>2015</v>
      </c>
    </row>
    <row r="5" ht="12.75">
      <c r="H5" s="1"/>
    </row>
    <row r="6" spans="1:8" ht="12.75">
      <c r="A6">
        <f>ROW()</f>
        <v>6</v>
      </c>
      <c r="C6" s="1" t="s">
        <v>0</v>
      </c>
      <c r="H6" s="1"/>
    </row>
    <row r="7" spans="1:11" ht="18" customHeight="1">
      <c r="A7">
        <f>ROW()</f>
        <v>7</v>
      </c>
      <c r="C7" t="s">
        <v>65</v>
      </c>
      <c r="D7" s="3"/>
      <c r="E7" s="23">
        <f>7990+1306</f>
        <v>9296</v>
      </c>
      <c r="G7" s="23">
        <f>655+7938</f>
        <v>8593</v>
      </c>
      <c r="H7" s="1"/>
      <c r="I7" s="23">
        <f>19123+10861</f>
        <v>29984</v>
      </c>
      <c r="K7" s="23">
        <f>20871+15007</f>
        <v>35878</v>
      </c>
    </row>
    <row r="8" spans="1:11" ht="18" customHeight="1">
      <c r="A8">
        <f>ROW()</f>
        <v>8</v>
      </c>
      <c r="C8" t="s">
        <v>1</v>
      </c>
      <c r="D8" s="3"/>
      <c r="E8" s="24">
        <v>12411</v>
      </c>
      <c r="G8" s="24">
        <v>12422</v>
      </c>
      <c r="H8" s="1"/>
      <c r="I8" s="24">
        <v>11472</v>
      </c>
      <c r="K8" s="24">
        <v>11132</v>
      </c>
    </row>
    <row r="9" spans="1:11" ht="18" customHeight="1">
      <c r="A9">
        <f>ROW()</f>
        <v>9</v>
      </c>
      <c r="C9" t="s">
        <v>2</v>
      </c>
      <c r="D9" s="3"/>
      <c r="E9" s="24">
        <v>8401</v>
      </c>
      <c r="G9" s="24">
        <v>9061</v>
      </c>
      <c r="H9" s="1"/>
      <c r="I9" s="24">
        <v>31466</v>
      </c>
      <c r="K9" s="24">
        <v>35048</v>
      </c>
    </row>
    <row r="10" spans="1:11" ht="18" customHeight="1">
      <c r="A10">
        <f>ROW()</f>
        <v>10</v>
      </c>
      <c r="C10" t="s">
        <v>60</v>
      </c>
      <c r="D10" s="3"/>
      <c r="E10" s="24">
        <f>32042-E7-E8-E9</f>
        <v>1934</v>
      </c>
      <c r="G10" s="24">
        <f>32190-G7-G8-G9</f>
        <v>2114</v>
      </c>
      <c r="H10" s="1"/>
      <c r="I10" s="24">
        <f>44398+7693+5080+1010</f>
        <v>58181</v>
      </c>
      <c r="K10" s="24">
        <f>46888+10043+5367+1029</f>
        <v>63327</v>
      </c>
    </row>
    <row r="11" spans="1:11" ht="18" customHeight="1">
      <c r="A11">
        <f>ROW()</f>
        <v>11</v>
      </c>
      <c r="C11" t="s">
        <v>44</v>
      </c>
      <c r="D11" s="3"/>
      <c r="E11" s="23">
        <f>SUM(E7:E10)</f>
        <v>32042</v>
      </c>
      <c r="G11" s="23">
        <f>SUM(G7:G10)</f>
        <v>32190</v>
      </c>
      <c r="H11" s="1"/>
      <c r="I11" s="23">
        <f>SUM(I7:I10)</f>
        <v>131103</v>
      </c>
      <c r="K11" s="23">
        <f>SUM(K7:K10)</f>
        <v>145385</v>
      </c>
    </row>
    <row r="12" spans="4:11" ht="12.75">
      <c r="D12" s="3"/>
      <c r="E12" s="3"/>
      <c r="G12" s="3"/>
      <c r="H12" s="1"/>
      <c r="I12" s="3"/>
      <c r="K12" s="3"/>
    </row>
    <row r="13" spans="1:11" ht="12.75">
      <c r="A13">
        <f>ROW()</f>
        <v>13</v>
      </c>
      <c r="C13" s="1" t="s">
        <v>68</v>
      </c>
      <c r="D13" s="3"/>
      <c r="E13" s="3"/>
      <c r="G13" s="3"/>
      <c r="H13" s="1"/>
      <c r="I13" s="3"/>
      <c r="K13" s="3"/>
    </row>
    <row r="14" spans="1:11" ht="18" customHeight="1">
      <c r="A14">
        <f>ROW()</f>
        <v>14</v>
      </c>
      <c r="C14" t="s">
        <v>3</v>
      </c>
      <c r="D14" s="3"/>
      <c r="E14" s="23">
        <v>27554</v>
      </c>
      <c r="G14" s="23">
        <v>27775</v>
      </c>
      <c r="H14" s="1"/>
      <c r="I14" s="23">
        <v>46169</v>
      </c>
      <c r="K14" s="23">
        <v>50171</v>
      </c>
    </row>
    <row r="15" spans="3:11" ht="18" customHeight="1">
      <c r="C15" t="s">
        <v>66</v>
      </c>
      <c r="D15" s="3"/>
      <c r="E15" s="23">
        <v>33007</v>
      </c>
      <c r="G15" s="23">
        <v>29748</v>
      </c>
      <c r="H15" s="1"/>
      <c r="I15" s="23">
        <v>59935</v>
      </c>
      <c r="K15" s="23">
        <v>61147</v>
      </c>
    </row>
    <row r="16" spans="3:11" ht="18" customHeight="1">
      <c r="C16" t="s">
        <v>67</v>
      </c>
      <c r="D16" s="3"/>
      <c r="E16" s="23">
        <v>20397</v>
      </c>
      <c r="G16" s="23">
        <v>20615</v>
      </c>
      <c r="H16" s="1"/>
      <c r="I16" s="23">
        <v>0</v>
      </c>
      <c r="K16" s="23">
        <v>0</v>
      </c>
    </row>
    <row r="17" spans="1:11" ht="18" customHeight="1">
      <c r="A17">
        <f>ROW()</f>
        <v>17</v>
      </c>
      <c r="C17" t="s">
        <v>19</v>
      </c>
      <c r="D17" s="7"/>
      <c r="E17" s="24">
        <f>10709+5719</f>
        <v>16428</v>
      </c>
      <c r="G17" s="24">
        <f>11628+6003</f>
        <v>17631</v>
      </c>
      <c r="H17" s="1"/>
      <c r="I17" s="24">
        <f>485+9874+3683</f>
        <v>14042</v>
      </c>
      <c r="K17" s="24">
        <f>504+10904+974</f>
        <v>12382</v>
      </c>
    </row>
    <row r="18" spans="3:11" ht="18" customHeight="1">
      <c r="C18" t="s">
        <v>64</v>
      </c>
      <c r="D18" s="3"/>
      <c r="E18" s="23">
        <f>99859-E14-E15-E16-E17</f>
        <v>2473</v>
      </c>
      <c r="G18" s="23">
        <f>98190-G14-G15-G16-G17</f>
        <v>2421</v>
      </c>
      <c r="H18" s="1"/>
      <c r="I18" s="23">
        <f>220106-I17-I15-I14</f>
        <v>99960</v>
      </c>
      <c r="K18" s="23">
        <f>236548-K17-K15-K14</f>
        <v>112848</v>
      </c>
    </row>
    <row r="19" spans="1:11" ht="18" customHeight="1">
      <c r="A19">
        <f>ROW()</f>
        <v>19</v>
      </c>
      <c r="C19" t="s">
        <v>4</v>
      </c>
      <c r="D19" s="3"/>
      <c r="E19" s="23">
        <f>SUM(E11:E18)</f>
        <v>131901</v>
      </c>
      <c r="G19" s="23">
        <f>SUM(G11:G18)</f>
        <v>130380</v>
      </c>
      <c r="H19" s="1"/>
      <c r="I19" s="23">
        <f>SUM(I11:I18)</f>
        <v>351209</v>
      </c>
      <c r="K19" s="23">
        <f>SUM(K11:K18)</f>
        <v>381933</v>
      </c>
    </row>
    <row r="20" spans="4:11" ht="12.75">
      <c r="D20" s="3"/>
      <c r="E20" s="3"/>
      <c r="G20" s="3"/>
      <c r="H20" s="1"/>
      <c r="I20" s="3"/>
      <c r="K20" s="3"/>
    </row>
    <row r="21" spans="1:11" ht="12.75">
      <c r="A21">
        <f>ROW()</f>
        <v>21</v>
      </c>
      <c r="C21" s="1" t="s">
        <v>5</v>
      </c>
      <c r="D21" s="3"/>
      <c r="E21" s="3"/>
      <c r="G21" s="3"/>
      <c r="H21" s="1"/>
      <c r="I21" s="3"/>
      <c r="K21" s="3"/>
    </row>
    <row r="22" spans="4:11" ht="12.75">
      <c r="D22" s="3"/>
      <c r="E22" s="3"/>
      <c r="G22" s="3"/>
      <c r="H22" s="1"/>
      <c r="I22" s="3"/>
      <c r="K22" s="3"/>
    </row>
    <row r="23" spans="1:11" ht="12.75">
      <c r="A23">
        <f>ROW()</f>
        <v>23</v>
      </c>
      <c r="C23" s="1" t="s">
        <v>6</v>
      </c>
      <c r="D23" s="3"/>
      <c r="E23" s="3"/>
      <c r="G23" s="3"/>
      <c r="H23" s="1"/>
      <c r="I23" s="3"/>
      <c r="K23" s="3"/>
    </row>
    <row r="24" spans="1:11" ht="18" customHeight="1">
      <c r="A24">
        <f>ROW()</f>
        <v>24</v>
      </c>
      <c r="C24" t="s">
        <v>7</v>
      </c>
      <c r="D24" s="3"/>
      <c r="E24" s="24">
        <v>18629</v>
      </c>
      <c r="G24" s="24">
        <v>18872</v>
      </c>
      <c r="H24" s="1"/>
      <c r="I24" s="24">
        <v>19530</v>
      </c>
      <c r="K24" s="24">
        <v>20460</v>
      </c>
    </row>
    <row r="25" spans="1:11" ht="18" customHeight="1">
      <c r="A25">
        <f>ROW()</f>
        <v>25</v>
      </c>
      <c r="C25" t="s">
        <v>8</v>
      </c>
      <c r="D25" s="3"/>
      <c r="E25" s="24">
        <v>1221</v>
      </c>
      <c r="G25" s="24">
        <v>1170</v>
      </c>
      <c r="H25" s="1"/>
      <c r="I25" s="24">
        <f>256+2791</f>
        <v>3047</v>
      </c>
      <c r="K25" s="24">
        <f>330+1301</f>
        <v>1631</v>
      </c>
    </row>
    <row r="26" spans="1:11" ht="18" customHeight="1">
      <c r="A26">
        <f>ROW()</f>
        <v>26</v>
      </c>
      <c r="C26" t="s">
        <v>9</v>
      </c>
      <c r="D26" s="3"/>
      <c r="E26" s="24">
        <v>3855</v>
      </c>
      <c r="G26" s="24">
        <v>4094</v>
      </c>
      <c r="H26" s="1"/>
      <c r="I26" s="24">
        <v>3703</v>
      </c>
      <c r="K26" s="24">
        <v>3933</v>
      </c>
    </row>
    <row r="27" spans="3:11" ht="18" customHeight="1">
      <c r="C27" t="s">
        <v>61</v>
      </c>
      <c r="D27" s="3"/>
      <c r="E27" s="24">
        <f>37517-E24-E25-E26-E28</f>
        <v>1694</v>
      </c>
      <c r="G27" s="24">
        <f>36054-G24-G25-G26-G28</f>
        <v>1382</v>
      </c>
      <c r="H27" s="1"/>
      <c r="I27" s="24">
        <f>14143+17075</f>
        <v>31218</v>
      </c>
      <c r="K27" s="24">
        <v>39802</v>
      </c>
    </row>
    <row r="28" spans="1:11" ht="18" customHeight="1">
      <c r="A28">
        <f>ROW()</f>
        <v>28</v>
      </c>
      <c r="C28" t="s">
        <v>31</v>
      </c>
      <c r="D28" s="3"/>
      <c r="E28" s="24">
        <v>12118</v>
      </c>
      <c r="G28" s="24">
        <v>10536</v>
      </c>
      <c r="H28" s="1"/>
      <c r="I28" s="24">
        <f>65564+7643</f>
        <v>73207</v>
      </c>
      <c r="K28" s="24">
        <f>72313+10350</f>
        <v>82663</v>
      </c>
    </row>
    <row r="29" spans="1:11" ht="18" customHeight="1">
      <c r="A29">
        <f>ROW()</f>
        <v>29</v>
      </c>
      <c r="C29" t="s">
        <v>10</v>
      </c>
      <c r="D29" s="3"/>
      <c r="E29" s="23">
        <f>SUM(E24:E28)</f>
        <v>37517</v>
      </c>
      <c r="G29" s="23">
        <f>SUM(G24:G28)</f>
        <v>36054</v>
      </c>
      <c r="H29" s="1"/>
      <c r="I29" s="23">
        <f>SUM(I24:I28)</f>
        <v>130705</v>
      </c>
      <c r="K29" s="23">
        <f>SUM(K24:K28)</f>
        <v>148489</v>
      </c>
    </row>
    <row r="30" spans="4:11" ht="12.75">
      <c r="D30" s="3"/>
      <c r="E30" s="3"/>
      <c r="G30" s="3"/>
      <c r="H30" s="1"/>
      <c r="I30" s="3"/>
      <c r="K30" s="3"/>
    </row>
    <row r="31" spans="3:11" ht="12.75">
      <c r="C31" s="1" t="s">
        <v>70</v>
      </c>
      <c r="D31" s="3"/>
      <c r="E31" s="3"/>
      <c r="G31" s="3"/>
      <c r="H31" s="1"/>
      <c r="I31" s="3"/>
      <c r="K31" s="3"/>
    </row>
    <row r="32" spans="1:11" ht="18" customHeight="1">
      <c r="A32">
        <f>ROW()</f>
        <v>32</v>
      </c>
      <c r="C32" t="s">
        <v>71</v>
      </c>
      <c r="D32" s="3"/>
      <c r="E32" s="24">
        <v>11091</v>
      </c>
      <c r="G32" s="24">
        <v>15932</v>
      </c>
      <c r="H32" s="1"/>
      <c r="I32" s="24">
        <f>68416+3954</f>
        <v>72370</v>
      </c>
      <c r="K32" s="24">
        <f>73292+5901</f>
        <v>79193</v>
      </c>
    </row>
    <row r="33" spans="1:11" ht="18" customHeight="1">
      <c r="A33">
        <f>ROW()</f>
        <v>33</v>
      </c>
      <c r="C33" t="s">
        <v>11</v>
      </c>
      <c r="D33" s="3"/>
      <c r="E33" s="24">
        <v>3865</v>
      </c>
      <c r="G33" s="24">
        <v>3559</v>
      </c>
      <c r="H33" s="1"/>
      <c r="I33" s="24">
        <f>4774+3215</f>
        <v>7989</v>
      </c>
      <c r="K33" s="24">
        <f>4433+3940</f>
        <v>8373</v>
      </c>
    </row>
    <row r="34" spans="3:11" ht="18" customHeight="1">
      <c r="C34" t="s">
        <v>69</v>
      </c>
      <c r="D34" s="3"/>
      <c r="E34" s="23">
        <f>28403-E32-E33</f>
        <v>13447</v>
      </c>
      <c r="G34" s="23">
        <f>31549-G32-G33</f>
        <v>12058</v>
      </c>
      <c r="H34" s="1"/>
      <c r="I34" s="23">
        <f>130314-I33-I32</f>
        <v>49955</v>
      </c>
      <c r="K34" s="23">
        <f>145175-K33-K32</f>
        <v>57609</v>
      </c>
    </row>
    <row r="35" spans="1:11" ht="18" customHeight="1">
      <c r="A35">
        <f>ROW()</f>
        <v>35</v>
      </c>
      <c r="C35" t="s">
        <v>12</v>
      </c>
      <c r="D35" s="3"/>
      <c r="E35" s="23">
        <f>SUM(E29:E34)</f>
        <v>65920</v>
      </c>
      <c r="G35" s="23">
        <f>SUM(G29:G34)</f>
        <v>67603</v>
      </c>
      <c r="H35" s="1"/>
      <c r="I35" s="23">
        <f>SUM(I29:I34)</f>
        <v>261019</v>
      </c>
      <c r="K35" s="23">
        <f>SUM(K29:K34)</f>
        <v>293664</v>
      </c>
    </row>
    <row r="36" spans="4:11" ht="9" customHeight="1">
      <c r="D36" s="3"/>
      <c r="E36" s="3"/>
      <c r="G36" s="3"/>
      <c r="H36" s="1"/>
      <c r="I36" s="3"/>
      <c r="K36" s="3"/>
    </row>
    <row r="37" spans="1:11" ht="12.75">
      <c r="A37">
        <f>ROW()</f>
        <v>37</v>
      </c>
      <c r="C37" s="1" t="s">
        <v>17</v>
      </c>
      <c r="D37" s="3"/>
      <c r="E37" s="3"/>
      <c r="G37" s="3"/>
      <c r="H37" s="1"/>
      <c r="I37" s="3"/>
      <c r="K37" s="3"/>
    </row>
    <row r="38" spans="1:11" ht="18" customHeight="1">
      <c r="A38">
        <f>ROW()</f>
        <v>38</v>
      </c>
      <c r="C38" t="s">
        <v>13</v>
      </c>
      <c r="D38" s="7"/>
      <c r="E38" s="24">
        <v>311</v>
      </c>
      <c r="G38" s="24">
        <v>311</v>
      </c>
      <c r="H38" s="1"/>
      <c r="I38" s="24">
        <v>1218</v>
      </c>
      <c r="K38" s="24">
        <v>1283</v>
      </c>
    </row>
    <row r="39" spans="3:11" ht="18" customHeight="1">
      <c r="C39" t="s">
        <v>62</v>
      </c>
      <c r="D39" s="7"/>
      <c r="E39" s="24">
        <f>65981-E38-E40-E41-E42</f>
        <v>-18591</v>
      </c>
      <c r="G39" s="24">
        <f>62777-G38-G41-G42</f>
        <v>-22981</v>
      </c>
      <c r="H39" s="1"/>
      <c r="I39" s="24">
        <f>90189-I38-I40-I41-I42</f>
        <v>12733</v>
      </c>
      <c r="K39" s="24">
        <f>88270-K38-K40-K41-K42</f>
        <v>10388</v>
      </c>
    </row>
    <row r="40" spans="1:11" ht="18" customHeight="1">
      <c r="A40">
        <f>ROW()</f>
        <v>40</v>
      </c>
      <c r="C40" t="s">
        <v>14</v>
      </c>
      <c r="D40" s="7"/>
      <c r="E40" s="24"/>
      <c r="G40" s="24"/>
      <c r="H40" s="1"/>
      <c r="I40" s="24">
        <v>5041</v>
      </c>
      <c r="K40" s="24">
        <v>7560</v>
      </c>
    </row>
    <row r="41" spans="3:11" ht="18" customHeight="1">
      <c r="C41" t="s">
        <v>72</v>
      </c>
      <c r="D41" s="7"/>
      <c r="E41" s="24">
        <v>1391</v>
      </c>
      <c r="G41" s="24">
        <v>1273</v>
      </c>
      <c r="H41" s="1"/>
      <c r="I41" s="24">
        <v>0</v>
      </c>
      <c r="K41" s="24">
        <v>0</v>
      </c>
    </row>
    <row r="42" spans="1:11" ht="18" customHeight="1">
      <c r="A42">
        <f>ROW()</f>
        <v>42</v>
      </c>
      <c r="C42" t="s">
        <v>15</v>
      </c>
      <c r="D42" s="3"/>
      <c r="E42" s="26">
        <v>82870</v>
      </c>
      <c r="F42" s="28"/>
      <c r="G42" s="26">
        <v>84174</v>
      </c>
      <c r="H42" s="27"/>
      <c r="I42" s="26">
        <v>71197</v>
      </c>
      <c r="J42" s="28"/>
      <c r="K42" s="26">
        <v>69039</v>
      </c>
    </row>
    <row r="43" spans="1:11" ht="18" customHeight="1">
      <c r="A43">
        <f>ROW()</f>
        <v>43</v>
      </c>
      <c r="C43" t="s">
        <v>16</v>
      </c>
      <c r="D43" s="3"/>
      <c r="E43" s="23">
        <f>SUM(E38:E42)</f>
        <v>65981</v>
      </c>
      <c r="G43" s="23">
        <f>SUM(G38:G42)</f>
        <v>62777</v>
      </c>
      <c r="H43" s="1"/>
      <c r="I43" s="23">
        <f>SUM(I38:I42)</f>
        <v>90189</v>
      </c>
      <c r="K43" s="23">
        <f>SUM(K38:K42)</f>
        <v>88270</v>
      </c>
    </row>
    <row r="44" ht="18" customHeight="1"/>
    <row r="45" spans="1:11" ht="18" customHeight="1">
      <c r="A45">
        <f>ROW()</f>
        <v>45</v>
      </c>
      <c r="C45" t="s">
        <v>18</v>
      </c>
      <c r="D45" s="3"/>
      <c r="E45" s="23">
        <f>+E43+E35</f>
        <v>131901</v>
      </c>
      <c r="G45" s="23">
        <f>+G43+G35</f>
        <v>130380</v>
      </c>
      <c r="H45" s="1"/>
      <c r="I45" s="23">
        <f>+I43+I35</f>
        <v>351208</v>
      </c>
      <c r="K45" s="23">
        <f>+K43+K35</f>
        <v>381934</v>
      </c>
    </row>
    <row r="46" spans="4:11" ht="36" customHeight="1">
      <c r="D46" s="3"/>
      <c r="E46" s="3"/>
      <c r="G46" s="5"/>
      <c r="H46" s="1"/>
      <c r="I46" s="3"/>
      <c r="K46" s="31" t="str">
        <f>+I2</f>
        <v>VOLKSWAGEN</v>
      </c>
    </row>
    <row r="47" spans="3:11" ht="15.75" customHeight="1">
      <c r="C47" s="19" t="s">
        <v>43</v>
      </c>
      <c r="D47" s="3"/>
      <c r="E47" s="3"/>
      <c r="G47" s="21">
        <f>+G4</f>
        <v>2017</v>
      </c>
      <c r="H47" s="1"/>
      <c r="I47" s="3"/>
      <c r="K47" s="21">
        <f>+K4</f>
        <v>2015</v>
      </c>
    </row>
    <row r="48" spans="3:11" ht="8.25" customHeight="1">
      <c r="C48" s="2"/>
      <c r="D48" s="3"/>
      <c r="E48" s="3"/>
      <c r="G48" s="8"/>
      <c r="H48" s="1"/>
      <c r="I48" s="3"/>
      <c r="K48" s="8"/>
    </row>
    <row r="49" spans="1:11" ht="18" customHeight="1">
      <c r="A49">
        <f>ROW()</f>
        <v>49</v>
      </c>
      <c r="C49" t="s">
        <v>20</v>
      </c>
      <c r="D49" s="3"/>
      <c r="E49" s="3"/>
      <c r="G49" s="23">
        <f>89791+317</f>
        <v>90108</v>
      </c>
      <c r="H49" s="1"/>
      <c r="I49" s="3"/>
      <c r="K49" s="23">
        <v>213292</v>
      </c>
    </row>
    <row r="50" spans="1:11" ht="6.75" customHeight="1">
      <c r="A50">
        <f>ROW()</f>
        <v>50</v>
      </c>
      <c r="D50" s="3"/>
      <c r="E50" s="3"/>
      <c r="G50" s="3"/>
      <c r="H50" s="1"/>
      <c r="I50" s="3"/>
      <c r="K50" s="3"/>
    </row>
    <row r="51" spans="1:11" ht="18" customHeight="1">
      <c r="A51">
        <f>ROW()</f>
        <v>51</v>
      </c>
      <c r="C51" t="s">
        <v>74</v>
      </c>
      <c r="D51" s="3"/>
      <c r="E51" s="3"/>
      <c r="G51" s="23">
        <v>44923</v>
      </c>
      <c r="H51" s="1"/>
      <c r="I51" s="3"/>
      <c r="K51" s="23">
        <v>179382</v>
      </c>
    </row>
    <row r="52" spans="4:11" ht="6.75" customHeight="1">
      <c r="D52" s="3"/>
      <c r="E52" s="3"/>
      <c r="G52" s="3"/>
      <c r="H52" s="1"/>
      <c r="I52" s="3"/>
      <c r="K52" s="3"/>
    </row>
    <row r="53" spans="1:11" ht="18" customHeight="1">
      <c r="A53">
        <f>ROW()</f>
        <v>53</v>
      </c>
      <c r="C53" t="s">
        <v>41</v>
      </c>
      <c r="D53" s="3"/>
      <c r="E53" s="3"/>
      <c r="G53" s="23">
        <f>+G49-G51</f>
        <v>45185</v>
      </c>
      <c r="H53" s="1"/>
      <c r="I53" s="3"/>
      <c r="K53" s="23">
        <f>+K49-K51</f>
        <v>33910</v>
      </c>
    </row>
    <row r="54" spans="1:11" ht="9" customHeight="1">
      <c r="A54">
        <f>ROW()</f>
        <v>54</v>
      </c>
      <c r="D54" s="3"/>
      <c r="E54" s="3"/>
      <c r="G54" s="3"/>
      <c r="H54" s="1"/>
      <c r="I54" s="3"/>
      <c r="K54" s="3"/>
    </row>
    <row r="55" spans="1:11" ht="12.75">
      <c r="A55">
        <f>ROW()</f>
        <v>55</v>
      </c>
      <c r="C55" s="1" t="s">
        <v>21</v>
      </c>
      <c r="D55" s="3"/>
      <c r="E55" s="3"/>
      <c r="G55" s="3"/>
      <c r="H55" s="1"/>
      <c r="I55" s="3"/>
      <c r="K55" s="3"/>
    </row>
    <row r="56" spans="1:11" ht="18" customHeight="1" hidden="1">
      <c r="A56">
        <f>ROW()</f>
        <v>56</v>
      </c>
      <c r="D56" s="3"/>
      <c r="E56" s="3"/>
      <c r="G56" s="24"/>
      <c r="H56" s="1"/>
      <c r="I56" s="3"/>
      <c r="K56" s="24"/>
    </row>
    <row r="57" spans="1:11" ht="18" customHeight="1" hidden="1">
      <c r="A57">
        <f>ROW()</f>
        <v>57</v>
      </c>
      <c r="D57" s="3"/>
      <c r="E57" s="3"/>
      <c r="G57" s="24"/>
      <c r="H57" s="1"/>
      <c r="I57" s="3"/>
      <c r="K57" s="24"/>
    </row>
    <row r="58" spans="1:11" ht="18" customHeight="1" hidden="1">
      <c r="A58">
        <f>ROW()</f>
        <v>58</v>
      </c>
      <c r="D58" s="3"/>
      <c r="E58" s="3"/>
      <c r="G58" s="23"/>
      <c r="H58" s="1"/>
      <c r="I58" s="3"/>
      <c r="K58" s="23"/>
    </row>
    <row r="59" spans="1:11" ht="18" customHeight="1" hidden="1">
      <c r="A59">
        <f>ROW()</f>
        <v>59</v>
      </c>
      <c r="D59" s="3"/>
      <c r="E59" s="3"/>
      <c r="G59" s="23"/>
      <c r="H59" s="1"/>
      <c r="I59" s="3"/>
      <c r="K59" s="23"/>
    </row>
    <row r="60" spans="1:11" ht="18" customHeight="1">
      <c r="A60">
        <f>ROW()</f>
        <v>60</v>
      </c>
      <c r="C60" t="s">
        <v>73</v>
      </c>
      <c r="D60" s="3"/>
      <c r="E60" s="3"/>
      <c r="G60" s="23">
        <f>+G53-G63</f>
        <v>31846</v>
      </c>
      <c r="H60" s="1"/>
      <c r="I60" s="3"/>
      <c r="K60" s="23">
        <f>+K53-K63</f>
        <v>24974</v>
      </c>
    </row>
    <row r="61" spans="4:11" ht="6.75" customHeight="1">
      <c r="D61" s="3"/>
      <c r="E61" s="3"/>
      <c r="G61" s="4"/>
      <c r="H61" s="1"/>
      <c r="I61" s="3"/>
      <c r="K61" s="4"/>
    </row>
    <row r="62" spans="4:11" ht="17.25" customHeight="1">
      <c r="D62" s="3"/>
      <c r="E62" s="3"/>
      <c r="G62" s="4"/>
      <c r="H62" s="1"/>
      <c r="I62" s="3">
        <v>9743</v>
      </c>
      <c r="K62" s="4"/>
    </row>
    <row r="63" spans="1:13" ht="18" customHeight="1">
      <c r="A63">
        <f>ROW()</f>
        <v>63</v>
      </c>
      <c r="C63" s="1" t="s">
        <v>22</v>
      </c>
      <c r="D63" s="3"/>
      <c r="E63" s="3"/>
      <c r="G63" s="23">
        <f>10112+3227</f>
        <v>13339</v>
      </c>
      <c r="H63" s="1"/>
      <c r="I63" s="3">
        <v>3262</v>
      </c>
      <c r="K63" s="23">
        <f>+M63+I63+I62</f>
        <v>8936</v>
      </c>
      <c r="M63">
        <v>-4069</v>
      </c>
    </row>
    <row r="64" spans="4:11" ht="13.5" customHeight="1">
      <c r="D64" s="3"/>
      <c r="E64" s="3"/>
      <c r="G64" s="3"/>
      <c r="H64" s="1"/>
      <c r="I64" s="33" t="s">
        <v>82</v>
      </c>
      <c r="K64" s="3"/>
    </row>
    <row r="65" spans="1:11" ht="18" customHeight="1">
      <c r="A65">
        <f>ROW()</f>
        <v>65</v>
      </c>
      <c r="C65" s="1" t="s">
        <v>28</v>
      </c>
      <c r="D65" s="3"/>
      <c r="E65" s="3"/>
      <c r="G65" s="23">
        <v>3227</v>
      </c>
      <c r="H65" s="1"/>
      <c r="I65" s="3"/>
      <c r="K65" s="23">
        <v>9743</v>
      </c>
    </row>
    <row r="66" spans="3:11" ht="18" customHeight="1">
      <c r="C66" t="s">
        <v>83</v>
      </c>
      <c r="D66" s="3"/>
      <c r="E66" s="3"/>
      <c r="G66" s="23"/>
      <c r="H66" s="1"/>
      <c r="I66" s="3"/>
      <c r="K66" s="23">
        <v>3262</v>
      </c>
    </row>
    <row r="67" spans="1:11" ht="18" customHeight="1">
      <c r="A67">
        <f>ROW()</f>
        <v>67</v>
      </c>
      <c r="C67" s="1" t="s">
        <v>23</v>
      </c>
      <c r="D67" s="3"/>
      <c r="E67" s="3"/>
      <c r="G67" s="23">
        <f>+G63-G65</f>
        <v>10112</v>
      </c>
      <c r="H67" s="1"/>
      <c r="I67" s="3"/>
      <c r="K67" s="23">
        <f>+K63-K65-K66</f>
        <v>-4069</v>
      </c>
    </row>
    <row r="68" spans="4:11" ht="4.5" customHeight="1">
      <c r="D68" s="3"/>
      <c r="E68" s="3"/>
      <c r="G68" s="3"/>
      <c r="H68" s="1"/>
      <c r="I68" s="3"/>
      <c r="K68" s="3"/>
    </row>
    <row r="69" spans="1:11" ht="18" customHeight="1">
      <c r="A69">
        <f>ROW()</f>
        <v>69</v>
      </c>
      <c r="C69" s="1" t="s">
        <v>24</v>
      </c>
      <c r="D69" s="3"/>
      <c r="E69" s="3"/>
      <c r="G69" s="23">
        <f>771-152</f>
        <v>619</v>
      </c>
      <c r="H69" s="1"/>
      <c r="I69" s="3"/>
      <c r="K69" s="23">
        <v>-2767</v>
      </c>
    </row>
    <row r="70" spans="4:11" ht="7.5" customHeight="1">
      <c r="D70" s="3"/>
      <c r="E70" s="3"/>
      <c r="G70" s="4"/>
      <c r="H70" s="1"/>
      <c r="I70" s="3"/>
      <c r="K70" s="4"/>
    </row>
    <row r="71" spans="1:11" ht="18" customHeight="1">
      <c r="A71">
        <f>ROW()</f>
        <v>71</v>
      </c>
      <c r="C71" t="s">
        <v>25</v>
      </c>
      <c r="D71" s="3"/>
      <c r="E71" s="3"/>
      <c r="G71" s="23">
        <f>+G67-G69</f>
        <v>9493</v>
      </c>
      <c r="H71" s="1"/>
      <c r="I71" s="3"/>
      <c r="K71" s="23">
        <f>+K67-K69</f>
        <v>-1302</v>
      </c>
    </row>
    <row r="72" spans="4:11" ht="4.5" customHeight="1">
      <c r="D72" s="3"/>
      <c r="E72" s="3"/>
      <c r="G72" s="3"/>
      <c r="H72" s="1"/>
      <c r="I72" s="3"/>
      <c r="K72" s="3"/>
    </row>
    <row r="73" spans="1:11" ht="18" customHeight="1">
      <c r="A73">
        <f>ROW()</f>
        <v>73</v>
      </c>
      <c r="C73" s="1" t="s">
        <v>26</v>
      </c>
      <c r="D73" s="3"/>
      <c r="E73" s="3"/>
      <c r="G73" s="23">
        <v>2779</v>
      </c>
      <c r="H73" s="1"/>
      <c r="I73" s="3"/>
      <c r="K73" s="23">
        <v>59</v>
      </c>
    </row>
    <row r="74" spans="3:11" ht="18" customHeight="1">
      <c r="C74" s="1" t="s">
        <v>75</v>
      </c>
      <c r="D74" s="3"/>
      <c r="E74" s="3"/>
      <c r="G74" s="23">
        <v>-824</v>
      </c>
      <c r="H74" s="1"/>
      <c r="I74" s="3"/>
      <c r="K74" s="23">
        <v>0</v>
      </c>
    </row>
    <row r="75" spans="1:11" ht="7.5" customHeight="1">
      <c r="A75">
        <f>ROW()</f>
        <v>75</v>
      </c>
      <c r="D75" s="3"/>
      <c r="E75" s="3"/>
      <c r="G75" s="3"/>
      <c r="H75" s="1"/>
      <c r="I75" s="3"/>
      <c r="K75" s="3"/>
    </row>
    <row r="76" spans="1:11" ht="18" customHeight="1">
      <c r="A76">
        <f>ROW()</f>
        <v>76</v>
      </c>
      <c r="C76" t="s">
        <v>27</v>
      </c>
      <c r="D76" s="3"/>
      <c r="E76" s="3"/>
      <c r="G76" s="23">
        <f>+G71-G73-G74</f>
        <v>7538</v>
      </c>
      <c r="H76" s="1"/>
      <c r="I76" s="3"/>
      <c r="K76" s="23">
        <f>+K71-K73</f>
        <v>-1361</v>
      </c>
    </row>
    <row r="77" spans="4:11" ht="54" customHeight="1">
      <c r="D77" s="3"/>
      <c r="E77" s="3"/>
      <c r="H77" s="1"/>
      <c r="I77" s="3"/>
      <c r="K77" s="32" t="str">
        <f>+K46</f>
        <v>VOLKSWAGEN</v>
      </c>
    </row>
    <row r="78" spans="3:11" ht="15.75">
      <c r="C78" s="19" t="s">
        <v>29</v>
      </c>
      <c r="D78" s="3"/>
      <c r="G78" s="21">
        <v>2017</v>
      </c>
      <c r="H78" s="1"/>
      <c r="K78" s="21">
        <f>+K47</f>
        <v>2015</v>
      </c>
    </row>
    <row r="79" spans="4:11" ht="7.5" customHeight="1">
      <c r="D79" s="3"/>
      <c r="G79" s="3"/>
      <c r="H79" s="1"/>
      <c r="K79" s="3"/>
    </row>
    <row r="80" spans="1:11" ht="18" customHeight="1">
      <c r="A80">
        <f>ROW()</f>
        <v>80</v>
      </c>
      <c r="C80" t="s">
        <v>27</v>
      </c>
      <c r="D80" s="3"/>
      <c r="G80" s="26">
        <f>+G76</f>
        <v>7538</v>
      </c>
      <c r="H80" s="27"/>
      <c r="I80" s="28"/>
      <c r="J80" s="28"/>
      <c r="K80" s="26">
        <f>+K76</f>
        <v>-1361</v>
      </c>
    </row>
    <row r="81" spans="1:11" ht="18" customHeight="1">
      <c r="A81">
        <f>ROW()</f>
        <v>81</v>
      </c>
      <c r="C81" t="s">
        <v>76</v>
      </c>
      <c r="D81" s="3"/>
      <c r="G81" s="23">
        <f>+G65+G66</f>
        <v>3227</v>
      </c>
      <c r="H81" s="1"/>
      <c r="K81" s="23">
        <f>+K65+K66</f>
        <v>13005</v>
      </c>
    </row>
    <row r="82" spans="1:11" ht="18" customHeight="1">
      <c r="A82">
        <f>ROW()</f>
        <v>82</v>
      </c>
      <c r="C82" t="s">
        <v>55</v>
      </c>
      <c r="D82" s="3"/>
      <c r="G82" s="23">
        <f>+G33-E33</f>
        <v>-306</v>
      </c>
      <c r="H82" s="1"/>
      <c r="K82" s="23">
        <f>+K33-I33</f>
        <v>384</v>
      </c>
    </row>
    <row r="83" spans="1:11" ht="18" customHeight="1">
      <c r="A83">
        <f>ROW()</f>
        <v>83</v>
      </c>
      <c r="C83" t="s">
        <v>56</v>
      </c>
      <c r="D83" s="3"/>
      <c r="G83" s="23">
        <v>0</v>
      </c>
      <c r="H83" s="1"/>
      <c r="K83" s="23">
        <v>0</v>
      </c>
    </row>
    <row r="84" spans="1:11" ht="18" customHeight="1">
      <c r="A84">
        <f>ROW()</f>
        <v>84</v>
      </c>
      <c r="C84" t="s">
        <v>33</v>
      </c>
      <c r="D84" s="3"/>
      <c r="G84" s="23">
        <f>SUM(G80:G83)</f>
        <v>10459</v>
      </c>
      <c r="H84" s="1"/>
      <c r="K84" s="23">
        <f>SUM(K80:K83)</f>
        <v>12028</v>
      </c>
    </row>
    <row r="85" spans="1:11" ht="9" customHeight="1">
      <c r="A85">
        <f>ROW()</f>
        <v>85</v>
      </c>
      <c r="D85" s="3"/>
      <c r="G85" s="3"/>
      <c r="H85" s="1"/>
      <c r="K85" s="3"/>
    </row>
    <row r="86" spans="1:11" ht="12.75">
      <c r="A86">
        <f>ROW()</f>
        <v>86</v>
      </c>
      <c r="C86" s="1" t="s">
        <v>30</v>
      </c>
      <c r="D86" s="3"/>
      <c r="G86" s="3"/>
      <c r="H86" s="1"/>
      <c r="K86" s="3"/>
    </row>
    <row r="87" spans="1:11" ht="18" customHeight="1">
      <c r="A87">
        <f>ROW()</f>
        <v>87</v>
      </c>
      <c r="C87" t="s">
        <v>46</v>
      </c>
      <c r="D87" s="3"/>
      <c r="G87" s="23">
        <f>+E8-G8</f>
        <v>-11</v>
      </c>
      <c r="H87" s="1"/>
      <c r="K87" s="23">
        <f>+I8-K8</f>
        <v>340</v>
      </c>
    </row>
    <row r="88" spans="1:11" ht="18" customHeight="1">
      <c r="A88">
        <f>ROW()</f>
        <v>88</v>
      </c>
      <c r="C88" t="s">
        <v>47</v>
      </c>
      <c r="D88" s="3"/>
      <c r="G88" s="23">
        <f>+E9-G9</f>
        <v>-660</v>
      </c>
      <c r="H88" s="1"/>
      <c r="K88" s="23">
        <f>+I9-K9</f>
        <v>-3582</v>
      </c>
    </row>
    <row r="89" spans="1:11" ht="18" customHeight="1">
      <c r="A89">
        <f>ROW()</f>
        <v>89</v>
      </c>
      <c r="C89" t="s">
        <v>58</v>
      </c>
      <c r="D89" s="3"/>
      <c r="G89" s="23">
        <f>+E10-G10</f>
        <v>-180</v>
      </c>
      <c r="H89" s="1"/>
      <c r="K89" s="23">
        <f>+I10-K10</f>
        <v>-5146</v>
      </c>
    </row>
    <row r="90" spans="1:11" ht="18" customHeight="1">
      <c r="A90">
        <f>ROW()</f>
        <v>90</v>
      </c>
      <c r="C90" t="s">
        <v>48</v>
      </c>
      <c r="D90" s="3"/>
      <c r="G90" s="23">
        <f>+G24-E24</f>
        <v>243</v>
      </c>
      <c r="H90" s="1"/>
      <c r="K90" s="23">
        <f>+K24-I24</f>
        <v>930</v>
      </c>
    </row>
    <row r="91" spans="1:11" ht="18" customHeight="1">
      <c r="A91">
        <f>ROW()</f>
        <v>91</v>
      </c>
      <c r="C91" t="s">
        <v>49</v>
      </c>
      <c r="D91" s="3"/>
      <c r="G91" s="23">
        <f>+G25-E25</f>
        <v>-51</v>
      </c>
      <c r="H91" s="1"/>
      <c r="K91" s="23">
        <f>+K25-I25</f>
        <v>-1416</v>
      </c>
    </row>
    <row r="92" spans="1:11" ht="18" customHeight="1">
      <c r="A92">
        <f>ROW()</f>
        <v>92</v>
      </c>
      <c r="C92" t="s">
        <v>50</v>
      </c>
      <c r="D92" s="3"/>
      <c r="G92" s="23">
        <f>+G26-E26</f>
        <v>239</v>
      </c>
      <c r="H92" s="1"/>
      <c r="K92" s="23">
        <f>+K26-I26</f>
        <v>230</v>
      </c>
    </row>
    <row r="93" spans="1:11" ht="18" customHeight="1">
      <c r="A93">
        <f>ROW()</f>
        <v>93</v>
      </c>
      <c r="C93" t="s">
        <v>59</v>
      </c>
      <c r="D93" s="3"/>
      <c r="G93" s="23">
        <f>+G27-E27</f>
        <v>-312</v>
      </c>
      <c r="H93" s="1"/>
      <c r="K93" s="23">
        <f>+K27-I27</f>
        <v>8584</v>
      </c>
    </row>
    <row r="94" spans="1:11" ht="18" customHeight="1">
      <c r="A94">
        <f>ROW()</f>
        <v>94</v>
      </c>
      <c r="C94" t="s">
        <v>32</v>
      </c>
      <c r="D94" s="3"/>
      <c r="G94" s="23">
        <f>SUM(G87:G93)</f>
        <v>-732</v>
      </c>
      <c r="H94" s="1"/>
      <c r="K94" s="23">
        <f>SUM(K87:K93)</f>
        <v>-60</v>
      </c>
    </row>
    <row r="95" spans="1:4" ht="17.25" customHeight="1">
      <c r="A95">
        <f>ROW()</f>
        <v>95</v>
      </c>
      <c r="D95" s="3"/>
    </row>
    <row r="96" spans="1:11" ht="18" customHeight="1">
      <c r="A96">
        <f>ROW()</f>
        <v>96</v>
      </c>
      <c r="C96" t="s">
        <v>45</v>
      </c>
      <c r="D96" s="3"/>
      <c r="G96" s="23">
        <f>+G84+G94</f>
        <v>9727</v>
      </c>
      <c r="H96" s="1"/>
      <c r="K96" s="23">
        <f>+K84+K94</f>
        <v>11968</v>
      </c>
    </row>
    <row r="97" spans="1:11" ht="10.5" customHeight="1">
      <c r="A97">
        <f>ROW()</f>
        <v>97</v>
      </c>
      <c r="D97" s="3"/>
      <c r="G97" s="3"/>
      <c r="H97" s="1"/>
      <c r="K97" s="3"/>
    </row>
    <row r="98" spans="1:11" ht="12.75">
      <c r="A98">
        <f>ROW()</f>
        <v>98</v>
      </c>
      <c r="C98" s="1" t="s">
        <v>36</v>
      </c>
      <c r="D98" s="3"/>
      <c r="G98" s="3"/>
      <c r="H98" s="1"/>
      <c r="K98" s="3"/>
    </row>
    <row r="99" spans="1:11" ht="18" customHeight="1">
      <c r="A99">
        <f>ROW()</f>
        <v>99</v>
      </c>
      <c r="C99" t="s">
        <v>77</v>
      </c>
      <c r="D99" s="3"/>
      <c r="G99" s="26">
        <f>+E14-G14-G65</f>
        <v>-3448</v>
      </c>
      <c r="H99" s="27"/>
      <c r="I99" s="28"/>
      <c r="J99" s="28"/>
      <c r="K99" s="26">
        <f>+I14-K14-K65</f>
        <v>-13745</v>
      </c>
    </row>
    <row r="100" spans="1:11" ht="18" customHeight="1">
      <c r="A100">
        <f>ROW()</f>
        <v>100</v>
      </c>
      <c r="C100" t="s">
        <v>51</v>
      </c>
      <c r="D100" s="3"/>
      <c r="G100" s="25">
        <f>+E17-G17</f>
        <v>-1203</v>
      </c>
      <c r="H100" s="1"/>
      <c r="K100" s="25">
        <f>+I17-K17</f>
        <v>1660</v>
      </c>
    </row>
    <row r="101" spans="1:11" ht="18" customHeight="1">
      <c r="A101">
        <f>ROW()</f>
        <v>101</v>
      </c>
      <c r="C101" s="29" t="s">
        <v>81</v>
      </c>
      <c r="D101" s="3"/>
      <c r="G101" s="25">
        <f>+E15+E16+E18-G15-G16-G18-G66</f>
        <v>3093</v>
      </c>
      <c r="H101" s="1"/>
      <c r="K101" s="25">
        <f>+I15+I16+I18-K15-K16-K18-K66</f>
        <v>-17362</v>
      </c>
    </row>
    <row r="102" spans="1:11" ht="18" customHeight="1">
      <c r="A102">
        <f>ROW()</f>
        <v>102</v>
      </c>
      <c r="C102" s="29" t="s">
        <v>84</v>
      </c>
      <c r="D102" s="3"/>
      <c r="G102" s="23">
        <f>SUM(G99:G101)</f>
        <v>-1558</v>
      </c>
      <c r="H102" s="1"/>
      <c r="K102" s="23">
        <f>SUM(K99:K101)</f>
        <v>-29447</v>
      </c>
    </row>
    <row r="103" spans="1:11" ht="12.75">
      <c r="A103">
        <f>ROW()</f>
        <v>103</v>
      </c>
      <c r="D103" s="3"/>
      <c r="G103" s="3"/>
      <c r="H103" s="1"/>
      <c r="K103" s="3"/>
    </row>
    <row r="104" spans="1:11" ht="18" customHeight="1">
      <c r="A104">
        <f>ROW()</f>
        <v>104</v>
      </c>
      <c r="C104" t="s">
        <v>54</v>
      </c>
      <c r="D104" s="3"/>
      <c r="G104" s="23">
        <f>+G96+G102</f>
        <v>8169</v>
      </c>
      <c r="H104" s="1"/>
      <c r="K104" s="23">
        <f>+K96+K102</f>
        <v>-17479</v>
      </c>
    </row>
    <row r="105" spans="1:11" ht="9" customHeight="1">
      <c r="A105">
        <f>ROW()</f>
        <v>105</v>
      </c>
      <c r="D105" s="3"/>
      <c r="G105" s="3"/>
      <c r="H105" s="1"/>
      <c r="K105" s="3"/>
    </row>
    <row r="106" spans="1:11" ht="18" customHeight="1">
      <c r="A106">
        <f>ROW()</f>
        <v>106</v>
      </c>
      <c r="C106" s="1" t="s">
        <v>34</v>
      </c>
      <c r="D106" s="3"/>
      <c r="G106" s="3"/>
      <c r="H106" s="1"/>
      <c r="K106" s="3"/>
    </row>
    <row r="107" spans="1:11" ht="18" customHeight="1">
      <c r="A107">
        <f>ROW()</f>
        <v>107</v>
      </c>
      <c r="C107" t="s">
        <v>52</v>
      </c>
      <c r="D107" s="3"/>
      <c r="G107" s="23">
        <f>+G28-E28</f>
        <v>-1582</v>
      </c>
      <c r="H107" s="1"/>
      <c r="K107" s="23">
        <f>+K28-I28</f>
        <v>9456</v>
      </c>
    </row>
    <row r="108" spans="1:11" ht="18" customHeight="1">
      <c r="A108">
        <f>ROW()</f>
        <v>108</v>
      </c>
      <c r="C108" t="s">
        <v>53</v>
      </c>
      <c r="D108" s="3"/>
      <c r="G108" s="23">
        <f>+G32-E32</f>
        <v>4841</v>
      </c>
      <c r="H108" s="1"/>
      <c r="K108" s="23">
        <f>+K32-I32</f>
        <v>6823</v>
      </c>
    </row>
    <row r="109" spans="1:11" ht="18" customHeight="1">
      <c r="A109">
        <f>ROW()</f>
        <v>109</v>
      </c>
      <c r="C109" t="s">
        <v>57</v>
      </c>
      <c r="D109" s="3"/>
      <c r="G109" s="23">
        <f>+G34-E34</f>
        <v>-1389</v>
      </c>
      <c r="H109" s="1"/>
      <c r="K109" s="23">
        <f>+K34-I34</f>
        <v>7654</v>
      </c>
    </row>
    <row r="110" spans="1:11" ht="18" customHeight="1">
      <c r="A110">
        <f>ROW()</f>
        <v>110</v>
      </c>
      <c r="C110" t="s">
        <v>40</v>
      </c>
      <c r="D110" s="3"/>
      <c r="G110" s="23">
        <f>+G39-E39+G40-E40+G41-E41+G38-E38</f>
        <v>-4508</v>
      </c>
      <c r="H110" s="1"/>
      <c r="K110" s="23">
        <f>+K39-I39+K40-I40+K41-I41+K38-I38</f>
        <v>239</v>
      </c>
    </row>
    <row r="111" spans="3:11" ht="18" customHeight="1">
      <c r="C111" t="s">
        <v>78</v>
      </c>
      <c r="D111" s="3"/>
      <c r="G111" s="30">
        <f>+G112-G110-G109-G108-G107</f>
        <v>-6234</v>
      </c>
      <c r="H111" s="27"/>
      <c r="I111" s="28"/>
      <c r="J111" s="28"/>
      <c r="K111" s="30">
        <f>+K112-K110-K109-K108-K107</f>
        <v>-799</v>
      </c>
    </row>
    <row r="112" spans="1:11" ht="18" customHeight="1">
      <c r="A112">
        <f>ROW()</f>
        <v>112</v>
      </c>
      <c r="C112" t="s">
        <v>35</v>
      </c>
      <c r="D112" s="3"/>
      <c r="G112" s="23">
        <f>+G114-G104</f>
        <v>-8872</v>
      </c>
      <c r="H112" s="32">
        <f>SUM(G107:G111)</f>
        <v>-8872</v>
      </c>
      <c r="K112" s="23">
        <f>+K114-K104</f>
        <v>23373</v>
      </c>
    </row>
    <row r="113" spans="1:11" ht="6" customHeight="1">
      <c r="A113">
        <f>ROW()</f>
        <v>113</v>
      </c>
      <c r="D113" s="3"/>
      <c r="G113" s="3"/>
      <c r="H113" s="1"/>
      <c r="K113" s="3"/>
    </row>
    <row r="114" spans="1:11" ht="18" customHeight="1">
      <c r="A114">
        <f>ROW()</f>
        <v>114</v>
      </c>
      <c r="C114" s="1" t="s">
        <v>37</v>
      </c>
      <c r="D114" s="3"/>
      <c r="G114" s="23">
        <f>+G118-G116</f>
        <v>-703</v>
      </c>
      <c r="H114" s="1"/>
      <c r="K114" s="23">
        <f>+K118-K116</f>
        <v>5894</v>
      </c>
    </row>
    <row r="115" spans="1:11" ht="8.25" customHeight="1">
      <c r="A115">
        <f>ROW()</f>
        <v>115</v>
      </c>
      <c r="D115" s="3"/>
      <c r="G115" s="5"/>
      <c r="H115" s="1"/>
      <c r="K115" s="5"/>
    </row>
    <row r="116" spans="1:11" ht="18" customHeight="1">
      <c r="A116">
        <f>ROW()</f>
        <v>116</v>
      </c>
      <c r="C116" t="s">
        <v>38</v>
      </c>
      <c r="D116" s="3"/>
      <c r="G116" s="23">
        <f>+E7</f>
        <v>9296</v>
      </c>
      <c r="H116" s="1"/>
      <c r="K116" s="23">
        <f>+I7</f>
        <v>29984</v>
      </c>
    </row>
    <row r="117" spans="1:11" ht="8.25" customHeight="1">
      <c r="A117">
        <f>ROW()</f>
        <v>117</v>
      </c>
      <c r="D117" s="3"/>
      <c r="G117" s="5"/>
      <c r="H117" s="1"/>
      <c r="K117" s="5"/>
    </row>
    <row r="118" spans="1:11" ht="18" customHeight="1">
      <c r="A118">
        <f>ROW()</f>
        <v>118</v>
      </c>
      <c r="C118" t="s">
        <v>39</v>
      </c>
      <c r="D118" s="3"/>
      <c r="G118" s="23">
        <f>+G7</f>
        <v>8593</v>
      </c>
      <c r="H118" s="1"/>
      <c r="K118" s="23">
        <f>+K7</f>
        <v>35878</v>
      </c>
    </row>
    <row r="119" spans="4:8" ht="12.75">
      <c r="D119" s="3"/>
      <c r="E119" s="3"/>
      <c r="H119" s="1"/>
    </row>
    <row r="120" spans="4:8" ht="12.75">
      <c r="D120" s="3"/>
      <c r="E120" s="3"/>
      <c r="H120" s="1"/>
    </row>
    <row r="121" spans="4:8" ht="12.75">
      <c r="D121" s="3"/>
      <c r="E121" s="3"/>
      <c r="H121" s="1"/>
    </row>
    <row r="122" spans="4:8" ht="12.75">
      <c r="D122" s="3"/>
      <c r="E122" s="3"/>
      <c r="H122" s="1"/>
    </row>
    <row r="123" spans="4:8" ht="12.75">
      <c r="D123" s="3"/>
      <c r="E123" s="3"/>
      <c r="H123" s="1"/>
    </row>
    <row r="124" spans="4:8" ht="12.75">
      <c r="D124" s="3"/>
      <c r="E124" s="3"/>
      <c r="H124" s="1"/>
    </row>
    <row r="125" spans="4:8" ht="12.75">
      <c r="D125" s="3"/>
      <c r="E125" s="3"/>
      <c r="H125" s="1"/>
    </row>
    <row r="126" spans="4:8" ht="12.75">
      <c r="D126" s="3"/>
      <c r="E126" s="3"/>
      <c r="H126" s="1"/>
    </row>
    <row r="127" spans="4:8" ht="12.75">
      <c r="D127" s="3"/>
      <c r="E127" s="3"/>
      <c r="H127" s="1"/>
    </row>
    <row r="128" spans="4:8" ht="12.75">
      <c r="D128" s="3"/>
      <c r="E128" s="3"/>
      <c r="H128" s="1"/>
    </row>
    <row r="129" spans="4:8" ht="12.75">
      <c r="D129" s="3"/>
      <c r="E129" s="3"/>
      <c r="H129" s="1"/>
    </row>
    <row r="130" spans="4:8" ht="12.75">
      <c r="D130" s="3"/>
      <c r="E130" s="3"/>
      <c r="H130" s="1"/>
    </row>
    <row r="131" spans="4:8" ht="12.75">
      <c r="D131" s="3"/>
      <c r="E131" s="3"/>
      <c r="H131" s="1"/>
    </row>
    <row r="132" spans="4:8" ht="12.75">
      <c r="D132" s="3"/>
      <c r="E132" s="3"/>
      <c r="H132" s="1"/>
    </row>
    <row r="133" spans="4:8" ht="12.75">
      <c r="D133" s="3"/>
      <c r="E133" s="3"/>
      <c r="H133" s="1"/>
    </row>
    <row r="134" spans="4:8" ht="12.75">
      <c r="D134" s="3"/>
      <c r="E134" s="3"/>
      <c r="H134" s="1"/>
    </row>
    <row r="135" spans="4:8" ht="12.75">
      <c r="D135" s="3"/>
      <c r="E135" s="3"/>
      <c r="H135" s="1"/>
    </row>
    <row r="136" spans="4:8" ht="12.75">
      <c r="D136" s="3"/>
      <c r="E136" s="3"/>
      <c r="H136" s="1"/>
    </row>
    <row r="137" spans="4:8" ht="12.75">
      <c r="D137" s="3"/>
      <c r="E137" s="3"/>
      <c r="H137" s="1"/>
    </row>
    <row r="138" spans="4:8" ht="12.75">
      <c r="D138" s="3"/>
      <c r="E138" s="3"/>
      <c r="H138" s="1"/>
    </row>
    <row r="139" spans="4:8" ht="12.75">
      <c r="D139" s="3"/>
      <c r="E139" s="3"/>
      <c r="H139" s="1"/>
    </row>
    <row r="140" spans="4:8" ht="12.75">
      <c r="D140" s="3"/>
      <c r="E140" s="3"/>
      <c r="H140" s="1"/>
    </row>
    <row r="141" spans="4:8" ht="12.75">
      <c r="D141" s="3"/>
      <c r="E141" s="3"/>
      <c r="H141" s="1"/>
    </row>
    <row r="142" spans="4:8" ht="12.75">
      <c r="D142" s="3"/>
      <c r="E142" s="3"/>
      <c r="H142" s="1"/>
    </row>
    <row r="143" spans="4:8" ht="12.75">
      <c r="D143" s="3"/>
      <c r="E143" s="3"/>
      <c r="H143" s="1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6"/>
      <c r="D7" s="3"/>
      <c r="E7" s="3"/>
      <c r="F7" s="3"/>
    </row>
    <row r="8" spans="2:6" ht="13.5" customHeight="1">
      <c r="B8" s="2"/>
      <c r="D8" s="3"/>
      <c r="E8" s="3"/>
      <c r="F8" s="3"/>
    </row>
    <row r="9" spans="5:6" ht="17.25" customHeight="1">
      <c r="E9" s="3"/>
      <c r="F9" s="16"/>
    </row>
    <row r="10" spans="2:6" ht="25.5" customHeight="1">
      <c r="B10" s="12"/>
      <c r="E10" s="3"/>
      <c r="F10" s="13"/>
    </row>
    <row r="11" spans="2:6" ht="25.5" customHeight="1">
      <c r="B11" s="11"/>
      <c r="E11" s="3"/>
      <c r="F11" s="13"/>
    </row>
    <row r="12" spans="2:6" ht="25.5" customHeight="1" thickBot="1">
      <c r="B12" s="11"/>
      <c r="E12" s="3"/>
      <c r="F12" s="15"/>
    </row>
    <row r="13" spans="2:6" ht="25.5" customHeight="1">
      <c r="B13" s="12"/>
      <c r="E13" s="3"/>
      <c r="F13" s="14"/>
    </row>
    <row r="14" spans="2:6" ht="11.25" customHeight="1">
      <c r="B14" s="11"/>
      <c r="E14" s="3"/>
      <c r="F14" s="9"/>
    </row>
    <row r="15" spans="2:6" ht="25.5" customHeight="1">
      <c r="B15" s="18"/>
      <c r="E15" s="3"/>
      <c r="F15" s="9"/>
    </row>
    <row r="16" spans="2:6" ht="25.5" customHeight="1">
      <c r="B16" s="11"/>
      <c r="E16" s="3"/>
      <c r="F16" s="13"/>
    </row>
    <row r="17" spans="2:6" ht="25.5" customHeight="1">
      <c r="B17" s="11"/>
      <c r="E17" s="3"/>
      <c r="F17" s="13"/>
    </row>
    <row r="18" spans="2:6" ht="25.5" customHeight="1">
      <c r="B18" s="11"/>
      <c r="E18" s="3"/>
      <c r="F18" s="13"/>
    </row>
    <row r="19" spans="2:6" ht="25.5" customHeight="1">
      <c r="B19" s="11"/>
      <c r="E19" s="3"/>
      <c r="F19" s="13"/>
    </row>
    <row r="20" spans="2:6" ht="25.5" customHeight="1">
      <c r="B20" s="11"/>
      <c r="E20" s="3"/>
      <c r="F20" s="13"/>
    </row>
    <row r="21" spans="2:6" ht="25.5" customHeight="1">
      <c r="B21" s="11"/>
      <c r="E21" s="3"/>
      <c r="F21" s="13"/>
    </row>
    <row r="22" spans="2:6" ht="25.5" customHeight="1" thickBot="1">
      <c r="B22" s="11"/>
      <c r="E22" s="3"/>
      <c r="F22" s="15"/>
    </row>
    <row r="23" ht="15" customHeight="1">
      <c r="B23" s="11"/>
    </row>
    <row r="24" spans="2:6" ht="25.5" customHeight="1">
      <c r="B24" s="12"/>
      <c r="E24" s="3"/>
      <c r="F24" s="13"/>
    </row>
    <row r="25" spans="2:6" ht="12" customHeight="1">
      <c r="B25" s="11"/>
      <c r="E25" s="3"/>
      <c r="F25" s="9"/>
    </row>
    <row r="26" spans="2:6" ht="25.5" customHeight="1">
      <c r="B26" s="18"/>
      <c r="E26" s="3"/>
      <c r="F26" s="9"/>
    </row>
    <row r="27" spans="2:6" ht="25.5" customHeight="1">
      <c r="B27" s="11"/>
      <c r="E27" s="3"/>
      <c r="F27" s="13"/>
    </row>
    <row r="28" spans="2:6" ht="25.5" customHeight="1" thickBot="1">
      <c r="B28" s="11"/>
      <c r="E28" s="3"/>
      <c r="F28" s="15"/>
    </row>
    <row r="29" spans="2:6" ht="25.5" customHeight="1">
      <c r="B29" s="11"/>
      <c r="E29" s="3"/>
      <c r="F29" s="14"/>
    </row>
    <row r="30" spans="2:6" ht="25.5" customHeight="1">
      <c r="B30" s="11"/>
      <c r="E30" s="3"/>
      <c r="F30" s="9"/>
    </row>
    <row r="31" spans="2:6" ht="25.5" customHeight="1">
      <c r="B31" s="18"/>
      <c r="E31" s="3"/>
      <c r="F31" s="9"/>
    </row>
    <row r="32" spans="2:6" ht="25.5" customHeight="1">
      <c r="B32" s="11"/>
      <c r="E32" s="3"/>
      <c r="F32" s="13"/>
    </row>
    <row r="33" spans="2:6" ht="25.5" customHeight="1">
      <c r="B33" s="11"/>
      <c r="E33" s="3"/>
      <c r="F33" s="13"/>
    </row>
    <row r="34" spans="2:6" ht="25.5" customHeight="1" thickBot="1">
      <c r="B34" s="11"/>
      <c r="E34" s="3"/>
      <c r="F34" s="15"/>
    </row>
    <row r="35" spans="2:6" ht="25.5" customHeight="1">
      <c r="B35" s="11"/>
      <c r="E35" s="3"/>
      <c r="F35" s="14"/>
    </row>
    <row r="36" spans="2:6" ht="11.25" customHeight="1">
      <c r="B36" s="11"/>
      <c r="E36" s="3"/>
      <c r="F36" s="9"/>
    </row>
    <row r="37" spans="2:6" ht="25.5" customHeight="1">
      <c r="B37" s="12"/>
      <c r="E37" s="3"/>
      <c r="F37" s="13"/>
    </row>
    <row r="38" spans="2:6" ht="11.25" customHeight="1">
      <c r="B38" s="11"/>
      <c r="E38" s="3"/>
      <c r="F38" s="9"/>
    </row>
    <row r="39" spans="2:6" ht="25.5" customHeight="1">
      <c r="B39" s="12"/>
      <c r="E39" s="3"/>
      <c r="F39" s="13"/>
    </row>
    <row r="40" spans="2:6" ht="7.5" customHeight="1">
      <c r="B40" s="11"/>
      <c r="E40" s="3"/>
      <c r="F40" s="9"/>
    </row>
    <row r="41" spans="2:6" ht="25.5" customHeight="1" thickBot="1">
      <c r="B41" s="12"/>
      <c r="E41" s="3"/>
      <c r="F41" s="17"/>
    </row>
    <row r="42" spans="2:6" ht="18.75" thickTop="1">
      <c r="B42" s="11"/>
      <c r="D42" s="3"/>
      <c r="E42" s="3"/>
      <c r="F42" s="9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2019-05-03T12:52:28Z</cp:lastPrinted>
  <dcterms:created xsi:type="dcterms:W3CDTF">2003-02-26T02:02:49Z</dcterms:created>
  <dcterms:modified xsi:type="dcterms:W3CDTF">2019-05-06T15:28:36Z</dcterms:modified>
  <cp:category/>
  <cp:version/>
  <cp:contentType/>
  <cp:contentStatus/>
</cp:coreProperties>
</file>